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harts/chart5.xml" ContentType="application/vnd.openxmlformats-officedocument.drawingml.chart+xml"/>
  <Override PartName="/xl/drawings/drawing14.xml" ContentType="application/vnd.openxmlformats-officedocument.drawing+xml"/>
  <Override PartName="/xl/charts/chart6.xml" ContentType="application/vnd.openxmlformats-officedocument.drawingml.chart+xml"/>
  <Override PartName="/xl/drawings/drawing15.xml" ContentType="application/vnd.openxmlformats-officedocument.drawing+xml"/>
  <Override PartName="/xl/charts/chart7.xml" ContentType="application/vnd.openxmlformats-officedocument.drawingml.chart+xml"/>
  <Override PartName="/xl/drawings/drawing16.xml" ContentType="application/vnd.openxmlformats-officedocument.drawing+xml"/>
  <Override PartName="/xl/charts/chart8.xml" ContentType="application/vnd.openxmlformats-officedocument.drawingml.chart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+xml"/>
  <Override PartName="/xl/charts/chart10.xml" ContentType="application/vnd.openxmlformats-officedocument.drawingml.chart+xml"/>
  <Override PartName="/xl/drawings/drawing19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mhu\Downloads\"/>
    </mc:Choice>
  </mc:AlternateContent>
  <xr:revisionPtr revIDLastSave="0" documentId="13_ncr:1_{86D61A17-06FB-4462-9E6A-BC9B47B1DF62}" xr6:coauthVersionLast="47" xr6:coauthVersionMax="47" xr10:uidLastSave="{00000000-0000-0000-0000-000000000000}"/>
  <bookViews>
    <workbookView xWindow="-120" yWindow="-120" windowWidth="38640" windowHeight="15840" tabRatio="926" firstSheet="9" activeTab="18" xr2:uid="{00000000-000D-0000-FFFF-FFFF00000000}"/>
  </bookViews>
  <sheets>
    <sheet name="간지 1" sheetId="43" r:id="rId1"/>
    <sheet name="간지 2" sheetId="36" r:id="rId2"/>
    <sheet name="2.도시림 면적 현황" sheetId="9" r:id="rId3"/>
    <sheet name="2-1.생활권 도시림 면적 현황" sheetId="20" r:id="rId4"/>
    <sheet name="2-2.생활권 도시림 면적 현황(산자법)" sheetId="15" r:id="rId5"/>
    <sheet name="2-3.생활권 도시림 면적 현황(도시공원법)" sheetId="16" r:id="rId6"/>
    <sheet name="2-4.1인당 생활권 도시림 면적" sheetId="5" r:id="rId7"/>
    <sheet name="간지 3" sheetId="35" state="hidden" r:id="rId8"/>
    <sheet name="3.도시림 면적 현황 세부내역 (시도)" sheetId="21" r:id="rId9"/>
    <sheet name="3-1도시림 면적 현황 세부내역(시군구)" sheetId="22" r:id="rId10"/>
    <sheet name="간지 4" sheetId="37" state="hidden" r:id="rId11"/>
    <sheet name="4. 산자법에 의한 산림과 수목(시도)" sheetId="25" r:id="rId12"/>
    <sheet name="4-1. 산자법에 의한 산림과수목(시군구)" sheetId="23" r:id="rId13"/>
    <sheet name="간지 5" sheetId="38" state="hidden" r:id="rId14"/>
    <sheet name="5.도시공원법에 의한 공원녹지(시도) " sheetId="26" r:id="rId15"/>
    <sheet name="5.1 도시공원법에 의한 공원녹지(시군구)" sheetId="24" r:id="rId16"/>
    <sheet name="간지 6 " sheetId="39" state="hidden" r:id="rId17"/>
    <sheet name="6.도시림면적률(시도)" sheetId="28" r:id="rId18"/>
    <sheet name="6-1.도시림면적률(시군구)" sheetId="27" r:id="rId19"/>
    <sheet name="간지 7" sheetId="40" state="hidden" r:id="rId20"/>
    <sheet name="7. 1인당도시림면적(시도)" sheetId="34" r:id="rId21"/>
    <sheet name="7-1. 1인당 도시림면적(시군구)" sheetId="33" r:id="rId22"/>
    <sheet name="간지 8" sheetId="41" state="hidden" r:id="rId23"/>
    <sheet name="8. 연도별 도시림현황" sheetId="29" r:id="rId24"/>
    <sheet name="8-1.도시지역 인구의 변화" sheetId="7" r:id="rId25"/>
    <sheet name="8-2.산림면적의 변화" sheetId="18" r:id="rId26"/>
    <sheet name="8-3. 도시림 면적의 변화" sheetId="10" r:id="rId27"/>
    <sheet name="8-4.생활권 도시림 면적의 변화" sheetId="11" r:id="rId28"/>
    <sheet name="8-5.1인당 도시림 면적의 변화" sheetId="12" r:id="rId29"/>
    <sheet name="8-6.1인당 생활권 도시림 면적의 변화" sheetId="6" r:id="rId30"/>
    <sheet name="기초자료" sheetId="31" r:id="rId31"/>
  </sheets>
  <definedNames>
    <definedName name="_xlnm._FilterDatabase" localSheetId="30" hidden="1">기초자료!$A$7:$BD$254</definedName>
    <definedName name="_xlnm.Print_Area" localSheetId="2">'2.도시림 면적 현황'!$A$1:$M$34</definedName>
    <definedName name="_xlnm.Print_Area" localSheetId="3">'2-1.생활권 도시림 면적 현황'!$A$1:$J$23</definedName>
    <definedName name="_xlnm.Print_Area" localSheetId="4">'2-2.생활권 도시림 면적 현황(산자법)'!$A$1:$J$44</definedName>
    <definedName name="_xlnm.Print_Area" localSheetId="5">'2-3.생활권 도시림 면적 현황(도시공원법)'!$A$1:$N$46</definedName>
    <definedName name="_xlnm.Print_Area" localSheetId="6">'2-4.1인당 생활권 도시림 면적'!$A$1:$E$263</definedName>
    <definedName name="_xlnm.Print_Area" localSheetId="8">'3.도시림 면적 현황 세부내역 (시도)'!$A$1:$X$24</definedName>
    <definedName name="_xlnm.Print_Area" localSheetId="9">'3-1도시림 면적 현황 세부내역(시군구)'!$A$1:$Y$254</definedName>
    <definedName name="_xlnm.Print_Area" localSheetId="11">'4. 산자법에 의한 산림과 수목(시도)'!$A$1:$T$25</definedName>
    <definedName name="_xlnm.Print_Area" localSheetId="12">'4-1. 산자법에 의한 산림과수목(시군구)'!$A$1:$U$256</definedName>
    <definedName name="_xlnm.Print_Area" localSheetId="15">'5.1 도시공원법에 의한 공원녹지(시군구)'!$A$1:$AS$262</definedName>
    <definedName name="_xlnm.Print_Area" localSheetId="14">'5.도시공원법에 의한 공원녹지(시도) '!$A$1:$AR$27</definedName>
    <definedName name="_xlnm.Print_Area" localSheetId="17">'6.도시림면적률(시도)'!$A$1:$O$25</definedName>
    <definedName name="_xlnm.Print_Area" localSheetId="18">'6-1.도시림면적률(시군구)'!$A$1:$P$256</definedName>
    <definedName name="_xlnm.Print_Area" localSheetId="20">'7. 1인당도시림면적(시도)'!$A$1:$R$256</definedName>
    <definedName name="_xlnm.Print_Area" localSheetId="21">'7-1. 1인당 도시림면적(시군구)'!$A$1:$R$256</definedName>
    <definedName name="_xlnm.Print_Area" localSheetId="23">'8. 연도별 도시림현황'!$A$1:$AF$23</definedName>
    <definedName name="_xlnm.Print_Area" localSheetId="24">'8-1.도시지역 인구의 변화'!$A$1:$F$31</definedName>
    <definedName name="_xlnm.Print_Area" localSheetId="25">'8-2.산림면적의 변화'!$A$1:$E$26</definedName>
    <definedName name="_xlnm.Print_Area" localSheetId="26">'8-3. 도시림 면적의 변화'!$A$1:$F$31</definedName>
    <definedName name="_xlnm.Print_Area" localSheetId="27">'8-4.생활권 도시림 면적의 변화'!$A$1:$F$34</definedName>
    <definedName name="_xlnm.Print_Area" localSheetId="28">'8-5.1인당 도시림 면적의 변화'!$A$1:$F$31</definedName>
    <definedName name="_xlnm.Print_Area" localSheetId="29">'8-6.1인당 생활권 도시림 면적의 변화'!$A$1:$F$44</definedName>
    <definedName name="_xlnm.Print_Area" localSheetId="1">'간지 2'!$A$1:$I$57</definedName>
    <definedName name="_xlnm.Print_Area" localSheetId="7">'간지 3'!$A$1:$I$57</definedName>
    <definedName name="_xlnm.Print_Area" localSheetId="10">'간지 4'!$A$1:$I$57</definedName>
    <definedName name="_xlnm.Print_Area" localSheetId="13">'간지 5'!$A$1:$I$57</definedName>
    <definedName name="_xlnm.Print_Area" localSheetId="16">'간지 6 '!$A$1:$I$57</definedName>
    <definedName name="_xlnm.Print_Area" localSheetId="19">'간지 7'!$A$1:$I$57</definedName>
    <definedName name="_xlnm.Print_Area" localSheetId="22">'간지 8'!$A$1:$I$57</definedName>
    <definedName name="_xlnm.Print_Area" localSheetId="30">기초자료!$A$1:$BD$254</definedName>
    <definedName name="_xlnm.Print_Titles" localSheetId="9">'3-1도시림 면적 현황 세부내역(시군구)'!$3:$5</definedName>
    <definedName name="_xlnm.Print_Titles" localSheetId="12">'4-1. 산자법에 의한 산림과수목(시군구)'!$4:$7</definedName>
    <definedName name="_xlnm.Print_Titles" localSheetId="15">'5.1 도시공원법에 의한 공원녹지(시군구)'!$4:$8</definedName>
    <definedName name="_xlnm.Print_Titles" localSheetId="18">'6-1.도시림면적률(시군구)'!$4:$7</definedName>
    <definedName name="_xlnm.Print_Titles" localSheetId="20">'7. 1인당도시림면적(시도)'!$4:$7</definedName>
    <definedName name="_xlnm.Print_Titles" localSheetId="21">'7-1. 1인당 도시림면적(시군구)'!$5:$8</definedName>
    <definedName name="_xlnm.Print_Titles" localSheetId="30">기초자료!$4:$5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27" l="1"/>
  <c r="AR18" i="31"/>
  <c r="AE32" i="31"/>
  <c r="AE17" i="31"/>
  <c r="AE10" i="31"/>
  <c r="V21" i="31"/>
  <c r="R32" i="31"/>
  <c r="R30" i="31"/>
  <c r="R29" i="31"/>
  <c r="R27" i="31"/>
  <c r="R26" i="31"/>
  <c r="R24" i="31"/>
  <c r="R23" i="31"/>
  <c r="R21" i="31"/>
  <c r="R16" i="31"/>
  <c r="R11" i="31"/>
  <c r="R9" i="31"/>
  <c r="Q10" i="31"/>
  <c r="M10" i="31"/>
  <c r="M9" i="31"/>
  <c r="D32" i="31"/>
  <c r="D31" i="31"/>
  <c r="D30" i="31"/>
  <c r="D29" i="31"/>
  <c r="D26" i="31"/>
  <c r="D21" i="31"/>
  <c r="H19" i="31"/>
  <c r="H18" i="31"/>
  <c r="H17" i="31"/>
  <c r="E16" i="31"/>
  <c r="H15" i="31"/>
  <c r="H14" i="31"/>
  <c r="H13" i="31"/>
  <c r="D12" i="31"/>
  <c r="H9" i="31"/>
  <c r="H8" i="31"/>
  <c r="C8" i="31"/>
  <c r="J94" i="31" l="1"/>
  <c r="H94" i="31"/>
  <c r="G94" i="31"/>
  <c r="F94" i="31"/>
  <c r="D94" i="31"/>
  <c r="C94" i="31"/>
  <c r="C246" i="31" l="1"/>
  <c r="P7" i="31" l="1"/>
  <c r="Q7" i="31"/>
  <c r="E184" i="31"/>
  <c r="K142" i="31" l="1"/>
  <c r="Y170" i="22" l="1"/>
  <c r="E10" i="18" l="1"/>
  <c r="G186" i="31"/>
  <c r="J119" i="22"/>
  <c r="J118" i="22"/>
  <c r="J117" i="22"/>
  <c r="J122" i="22"/>
  <c r="J121" i="22"/>
  <c r="J120" i="22"/>
  <c r="M252" i="31" l="1"/>
  <c r="C252" i="31"/>
  <c r="D252" i="31"/>
  <c r="E252" i="31"/>
  <c r="F252" i="31"/>
  <c r="G252" i="31"/>
  <c r="H252" i="31"/>
  <c r="I252" i="31"/>
  <c r="J252" i="31"/>
  <c r="C63" i="33" l="1"/>
  <c r="D63" i="33"/>
  <c r="E63" i="33"/>
  <c r="F63" i="33"/>
  <c r="C55" i="33"/>
  <c r="D55" i="33"/>
  <c r="E55" i="33"/>
  <c r="F55" i="33"/>
  <c r="C56" i="33"/>
  <c r="D56" i="33"/>
  <c r="E56" i="33"/>
  <c r="F56" i="33"/>
  <c r="C57" i="33"/>
  <c r="D57" i="33"/>
  <c r="E57" i="33"/>
  <c r="F57" i="33"/>
  <c r="C58" i="33"/>
  <c r="D58" i="33"/>
  <c r="E58" i="33"/>
  <c r="F58" i="33"/>
  <c r="C59" i="33"/>
  <c r="D59" i="33"/>
  <c r="E59" i="33"/>
  <c r="F59" i="33"/>
  <c r="C60" i="33"/>
  <c r="D60" i="33"/>
  <c r="E60" i="33"/>
  <c r="F60" i="33"/>
  <c r="C61" i="33"/>
  <c r="D61" i="33"/>
  <c r="E61" i="33"/>
  <c r="F61" i="33"/>
  <c r="F54" i="33"/>
  <c r="E54" i="33"/>
  <c r="D54" i="33"/>
  <c r="C54" i="33"/>
  <c r="C38" i="33"/>
  <c r="D38" i="33"/>
  <c r="E38" i="33"/>
  <c r="F38" i="33"/>
  <c r="C39" i="33"/>
  <c r="D39" i="33"/>
  <c r="E39" i="33"/>
  <c r="F39" i="33"/>
  <c r="C40" i="33"/>
  <c r="D40" i="33"/>
  <c r="E40" i="33"/>
  <c r="F40" i="33"/>
  <c r="C41" i="33"/>
  <c r="D41" i="33"/>
  <c r="E41" i="33"/>
  <c r="F41" i="33"/>
  <c r="C42" i="33"/>
  <c r="D42" i="33"/>
  <c r="E42" i="33"/>
  <c r="F42" i="33"/>
  <c r="C43" i="33"/>
  <c r="D43" i="33"/>
  <c r="E43" i="33"/>
  <c r="F43" i="33"/>
  <c r="C44" i="33"/>
  <c r="D44" i="33"/>
  <c r="E44" i="33"/>
  <c r="F44" i="33"/>
  <c r="C45" i="33"/>
  <c r="D45" i="33"/>
  <c r="E45" i="33"/>
  <c r="F45" i="33"/>
  <c r="C46" i="33"/>
  <c r="D46" i="33"/>
  <c r="E46" i="33"/>
  <c r="F46" i="33"/>
  <c r="C47" i="33"/>
  <c r="D47" i="33"/>
  <c r="E47" i="33"/>
  <c r="F47" i="33"/>
  <c r="C48" i="33"/>
  <c r="D48" i="33"/>
  <c r="E48" i="33"/>
  <c r="F48" i="33"/>
  <c r="C49" i="33"/>
  <c r="D49" i="33"/>
  <c r="E49" i="33"/>
  <c r="F49" i="33"/>
  <c r="C50" i="33"/>
  <c r="D50" i="33"/>
  <c r="E50" i="33"/>
  <c r="F50" i="33"/>
  <c r="C51" i="33"/>
  <c r="D51" i="33"/>
  <c r="E51" i="33"/>
  <c r="F51" i="33"/>
  <c r="C52" i="33"/>
  <c r="D52" i="33"/>
  <c r="E52" i="33"/>
  <c r="F52" i="33"/>
  <c r="F37" i="33"/>
  <c r="E37" i="33"/>
  <c r="D37" i="33"/>
  <c r="C37" i="33"/>
  <c r="C24" i="33"/>
  <c r="D24" i="33"/>
  <c r="E24" i="33"/>
  <c r="F24" i="33"/>
  <c r="C25" i="33"/>
  <c r="D25" i="33"/>
  <c r="E25" i="33"/>
  <c r="F25" i="33"/>
  <c r="C26" i="33"/>
  <c r="D26" i="33"/>
  <c r="E26" i="33"/>
  <c r="F26" i="33"/>
  <c r="C27" i="33"/>
  <c r="D27" i="33"/>
  <c r="E27" i="33"/>
  <c r="F27" i="33"/>
  <c r="C28" i="33"/>
  <c r="D28" i="33"/>
  <c r="E28" i="33"/>
  <c r="F28" i="33"/>
  <c r="C29" i="33"/>
  <c r="D29" i="33"/>
  <c r="E29" i="33"/>
  <c r="F29" i="33"/>
  <c r="C30" i="33"/>
  <c r="D30" i="33"/>
  <c r="E30" i="33"/>
  <c r="F30" i="33"/>
  <c r="C31" i="33"/>
  <c r="D31" i="33"/>
  <c r="E31" i="33"/>
  <c r="F31" i="33"/>
  <c r="C32" i="33"/>
  <c r="D32" i="33"/>
  <c r="E32" i="33"/>
  <c r="F32" i="33"/>
  <c r="C33" i="33"/>
  <c r="D33" i="33"/>
  <c r="E33" i="33"/>
  <c r="F33" i="33"/>
  <c r="C34" i="33"/>
  <c r="D34" i="33"/>
  <c r="E34" i="33"/>
  <c r="F34" i="33"/>
  <c r="C35" i="33"/>
  <c r="D35" i="33"/>
  <c r="E35" i="33"/>
  <c r="F35" i="33"/>
  <c r="C12" i="33"/>
  <c r="D12" i="33"/>
  <c r="E12" i="33"/>
  <c r="F12" i="33"/>
  <c r="C13" i="33"/>
  <c r="D13" i="33"/>
  <c r="E13" i="33"/>
  <c r="F13" i="33"/>
  <c r="C14" i="33"/>
  <c r="D14" i="33"/>
  <c r="E14" i="33"/>
  <c r="F14" i="33"/>
  <c r="C15" i="33"/>
  <c r="D15" i="33"/>
  <c r="E15" i="33"/>
  <c r="F15" i="33"/>
  <c r="C16" i="33"/>
  <c r="D16" i="33"/>
  <c r="E16" i="33"/>
  <c r="F16" i="33"/>
  <c r="C17" i="33"/>
  <c r="D17" i="33"/>
  <c r="E17" i="33"/>
  <c r="F17" i="33"/>
  <c r="C18" i="33"/>
  <c r="D18" i="33"/>
  <c r="E18" i="33"/>
  <c r="F18" i="33"/>
  <c r="C19" i="33"/>
  <c r="D19" i="33"/>
  <c r="E19" i="33"/>
  <c r="F19" i="33"/>
  <c r="C20" i="33"/>
  <c r="D20" i="33"/>
  <c r="E20" i="33"/>
  <c r="F20" i="33"/>
  <c r="C21" i="33"/>
  <c r="D21" i="33"/>
  <c r="E21" i="33"/>
  <c r="F21" i="33"/>
  <c r="C22" i="33"/>
  <c r="D22" i="33"/>
  <c r="E22" i="33"/>
  <c r="F22" i="33"/>
  <c r="C23" i="33"/>
  <c r="D23" i="33"/>
  <c r="E23" i="33"/>
  <c r="F23" i="33"/>
  <c r="F241" i="22"/>
  <c r="H241" i="22"/>
  <c r="I241" i="22"/>
  <c r="J241" i="22"/>
  <c r="K241" i="22"/>
  <c r="L241" i="22"/>
  <c r="M241" i="22"/>
  <c r="N241" i="22"/>
  <c r="P241" i="22"/>
  <c r="Q241" i="22"/>
  <c r="R241" i="22"/>
  <c r="S241" i="22"/>
  <c r="T241" i="22"/>
  <c r="V241" i="22"/>
  <c r="W241" i="22"/>
  <c r="X241" i="22"/>
  <c r="Y241" i="22"/>
  <c r="AS233" i="31"/>
  <c r="AR233" i="31"/>
  <c r="AQ233" i="31"/>
  <c r="AP233" i="31"/>
  <c r="AO233" i="31"/>
  <c r="AN233" i="31"/>
  <c r="AK233" i="31"/>
  <c r="AH233" i="31"/>
  <c r="AE233" i="31"/>
  <c r="AB233" i="31"/>
  <c r="Y233" i="31"/>
  <c r="V233" i="31"/>
  <c r="S233" i="31"/>
  <c r="R233" i="31"/>
  <c r="Q233" i="31"/>
  <c r="P233" i="31"/>
  <c r="O233" i="31"/>
  <c r="N233" i="31"/>
  <c r="M233" i="31"/>
  <c r="K233" i="31"/>
  <c r="J233" i="31"/>
  <c r="I233" i="31"/>
  <c r="H233" i="31"/>
  <c r="G233" i="31"/>
  <c r="F233" i="31"/>
  <c r="E233" i="31"/>
  <c r="D233" i="31"/>
  <c r="C233" i="31"/>
  <c r="AC94" i="24"/>
  <c r="Z94" i="24"/>
  <c r="W94" i="24"/>
  <c r="T94" i="24"/>
  <c r="Q94" i="24"/>
  <c r="D93" i="5"/>
  <c r="D94" i="5"/>
  <c r="D95" i="5"/>
  <c r="D96" i="5"/>
  <c r="D97" i="5"/>
  <c r="E17" i="18"/>
  <c r="AE50" i="31"/>
  <c r="AF50" i="31"/>
  <c r="AG50" i="31"/>
  <c r="I89" i="31"/>
  <c r="E89" i="31"/>
  <c r="Y59" i="31"/>
  <c r="Z59" i="31"/>
  <c r="AA59" i="31"/>
  <c r="P252" i="31"/>
  <c r="Q252" i="31"/>
  <c r="R252" i="31"/>
  <c r="S252" i="31"/>
  <c r="T252" i="31"/>
  <c r="U252" i="31"/>
  <c r="V252" i="31"/>
  <c r="W252" i="31"/>
  <c r="X252" i="31"/>
  <c r="Y252" i="31"/>
  <c r="Z252" i="31"/>
  <c r="AA252" i="31"/>
  <c r="AB252" i="31"/>
  <c r="AC252" i="31"/>
  <c r="AD252" i="31"/>
  <c r="AE252" i="31"/>
  <c r="AF252" i="31"/>
  <c r="AG252" i="31"/>
  <c r="AH252" i="31"/>
  <c r="AI252" i="31"/>
  <c r="AJ252" i="31"/>
  <c r="AK252" i="31"/>
  <c r="AL252" i="31"/>
  <c r="AM252" i="31"/>
  <c r="AN252" i="31"/>
  <c r="AO252" i="31"/>
  <c r="AP252" i="31"/>
  <c r="AQ252" i="31"/>
  <c r="AR252" i="31"/>
  <c r="AS252" i="31"/>
  <c r="T233" i="31"/>
  <c r="U233" i="31"/>
  <c r="W233" i="31"/>
  <c r="X233" i="31"/>
  <c r="Z233" i="31"/>
  <c r="AA233" i="31"/>
  <c r="AC233" i="31"/>
  <c r="AD233" i="31"/>
  <c r="AF233" i="31"/>
  <c r="AG233" i="31"/>
  <c r="AI233" i="31"/>
  <c r="AJ233" i="31"/>
  <c r="AL233" i="31"/>
  <c r="AM233" i="31"/>
  <c r="R209" i="31"/>
  <c r="S209" i="31"/>
  <c r="T209" i="31"/>
  <c r="U209" i="31"/>
  <c r="V209" i="31"/>
  <c r="W209" i="31"/>
  <c r="X209" i="31"/>
  <c r="Y209" i="31"/>
  <c r="Z209" i="31"/>
  <c r="AA209" i="31"/>
  <c r="AB209" i="31"/>
  <c r="AC209" i="31"/>
  <c r="AD209" i="31"/>
  <c r="AE209" i="31"/>
  <c r="AF209" i="31"/>
  <c r="AG209" i="31"/>
  <c r="AH209" i="31"/>
  <c r="AI209" i="31"/>
  <c r="AJ209" i="31"/>
  <c r="AK209" i="31"/>
  <c r="AL209" i="31"/>
  <c r="AM209" i="31"/>
  <c r="AN209" i="31"/>
  <c r="AO209" i="31"/>
  <c r="AP209" i="31"/>
  <c r="AQ209" i="31"/>
  <c r="AR209" i="31"/>
  <c r="AS209" i="31"/>
  <c r="P209" i="31"/>
  <c r="Q209" i="31"/>
  <c r="N209" i="31"/>
  <c r="O209" i="31"/>
  <c r="P186" i="31"/>
  <c r="Q186" i="31"/>
  <c r="R186" i="31"/>
  <c r="S186" i="31"/>
  <c r="T186" i="31"/>
  <c r="U186" i="31"/>
  <c r="V186" i="31"/>
  <c r="W186" i="31"/>
  <c r="X186" i="31"/>
  <c r="Y186" i="31"/>
  <c r="Z186" i="31"/>
  <c r="AA186" i="31"/>
  <c r="AB186" i="31"/>
  <c r="AC186" i="31"/>
  <c r="AD186" i="31"/>
  <c r="AE186" i="31"/>
  <c r="AF186" i="31"/>
  <c r="AG186" i="31"/>
  <c r="AH186" i="31"/>
  <c r="AI186" i="31"/>
  <c r="AJ186" i="31"/>
  <c r="AK186" i="31"/>
  <c r="AL186" i="31"/>
  <c r="AM186" i="31"/>
  <c r="AN186" i="31"/>
  <c r="AO186" i="31"/>
  <c r="AP186" i="31"/>
  <c r="AQ186" i="31"/>
  <c r="AR186" i="31"/>
  <c r="AS186" i="31"/>
  <c r="P171" i="31"/>
  <c r="Q171" i="31"/>
  <c r="R171" i="31"/>
  <c r="S171" i="31"/>
  <c r="T171" i="31"/>
  <c r="U171" i="31"/>
  <c r="V171" i="31"/>
  <c r="W171" i="31"/>
  <c r="X171" i="31"/>
  <c r="Y171" i="31"/>
  <c r="Z171" i="31"/>
  <c r="AA171" i="31"/>
  <c r="AB171" i="31"/>
  <c r="AC171" i="31"/>
  <c r="AD171" i="31"/>
  <c r="AE171" i="31"/>
  <c r="AF171" i="31"/>
  <c r="AG171" i="31"/>
  <c r="AH171" i="31"/>
  <c r="AI171" i="31"/>
  <c r="AJ171" i="31"/>
  <c r="AK171" i="31"/>
  <c r="AL171" i="31"/>
  <c r="AM171" i="31"/>
  <c r="AN171" i="31"/>
  <c r="AO171" i="31"/>
  <c r="AP171" i="31"/>
  <c r="AQ171" i="31"/>
  <c r="AR171" i="31"/>
  <c r="AS171" i="31"/>
  <c r="P155" i="31"/>
  <c r="Q155" i="31"/>
  <c r="R155" i="31"/>
  <c r="S155" i="31"/>
  <c r="T155" i="31"/>
  <c r="U155" i="31"/>
  <c r="V155" i="31"/>
  <c r="W155" i="31"/>
  <c r="X155" i="31"/>
  <c r="Y155" i="31"/>
  <c r="Z155" i="31"/>
  <c r="AA155" i="31"/>
  <c r="AB155" i="31"/>
  <c r="AC155" i="31"/>
  <c r="AD155" i="31"/>
  <c r="AE155" i="31"/>
  <c r="AF155" i="31"/>
  <c r="AG155" i="31"/>
  <c r="AH155" i="31"/>
  <c r="AI155" i="31"/>
  <c r="AJ155" i="31"/>
  <c r="AK155" i="31"/>
  <c r="AL155" i="31"/>
  <c r="AM155" i="31"/>
  <c r="AN155" i="31"/>
  <c r="AO155" i="31"/>
  <c r="AP155" i="31"/>
  <c r="AQ155" i="31"/>
  <c r="AR155" i="31"/>
  <c r="AS155" i="31"/>
  <c r="P142" i="31"/>
  <c r="Q142" i="31"/>
  <c r="R142" i="31"/>
  <c r="S142" i="31"/>
  <c r="T142" i="31"/>
  <c r="U142" i="31"/>
  <c r="V142" i="31"/>
  <c r="W142" i="31"/>
  <c r="X142" i="31"/>
  <c r="Y142" i="31"/>
  <c r="Z142" i="31"/>
  <c r="AA142" i="31"/>
  <c r="AB142" i="31"/>
  <c r="AC142" i="31"/>
  <c r="AD142" i="31"/>
  <c r="AE142" i="31"/>
  <c r="AF142" i="31"/>
  <c r="AG142" i="31"/>
  <c r="AH142" i="31"/>
  <c r="AI142" i="31"/>
  <c r="AJ142" i="31"/>
  <c r="AK142" i="31"/>
  <c r="AL142" i="31"/>
  <c r="AM142" i="31"/>
  <c r="AN142" i="31"/>
  <c r="AO142" i="31"/>
  <c r="AP142" i="31"/>
  <c r="AQ142" i="31"/>
  <c r="AR142" i="31"/>
  <c r="AS142" i="31"/>
  <c r="P123" i="31"/>
  <c r="Q123" i="31"/>
  <c r="R123" i="31"/>
  <c r="S123" i="31"/>
  <c r="T123" i="31"/>
  <c r="U123" i="31"/>
  <c r="V123" i="31"/>
  <c r="W123" i="31"/>
  <c r="X123" i="31"/>
  <c r="Y123" i="31"/>
  <c r="Z123" i="31"/>
  <c r="AA123" i="31"/>
  <c r="AB123" i="31"/>
  <c r="AC123" i="31"/>
  <c r="AD123" i="31"/>
  <c r="AE123" i="31"/>
  <c r="AF123" i="31"/>
  <c r="AG123" i="31"/>
  <c r="AH123" i="31"/>
  <c r="AI123" i="31"/>
  <c r="AJ123" i="31"/>
  <c r="AK123" i="31"/>
  <c r="AL123" i="31"/>
  <c r="AM123" i="31"/>
  <c r="AN123" i="31"/>
  <c r="AO123" i="31"/>
  <c r="AP123" i="31"/>
  <c r="AQ123" i="31"/>
  <c r="AR123" i="31"/>
  <c r="AS123" i="31"/>
  <c r="P91" i="31"/>
  <c r="Q91" i="31"/>
  <c r="R91" i="31"/>
  <c r="S91" i="31"/>
  <c r="T91" i="31"/>
  <c r="U91" i="31"/>
  <c r="V91" i="31"/>
  <c r="W91" i="31"/>
  <c r="X91" i="31"/>
  <c r="Y91" i="31"/>
  <c r="Z91" i="31"/>
  <c r="AA91" i="31"/>
  <c r="AB91" i="31"/>
  <c r="AC91" i="31"/>
  <c r="AD91" i="31"/>
  <c r="AE91" i="31"/>
  <c r="AF91" i="31"/>
  <c r="AG91" i="31"/>
  <c r="AH91" i="31"/>
  <c r="AI91" i="31"/>
  <c r="AJ91" i="31"/>
  <c r="AK91" i="31"/>
  <c r="AL91" i="31"/>
  <c r="AM91" i="31"/>
  <c r="AN91" i="31"/>
  <c r="AO91" i="31"/>
  <c r="AP91" i="31"/>
  <c r="AQ91" i="31"/>
  <c r="AR91" i="31"/>
  <c r="AS91" i="31"/>
  <c r="P89" i="31"/>
  <c r="Q89" i="31"/>
  <c r="R89" i="31"/>
  <c r="S89" i="31"/>
  <c r="P18" i="26" s="1"/>
  <c r="T89" i="31"/>
  <c r="U89" i="31"/>
  <c r="V89" i="31"/>
  <c r="S18" i="26" s="1"/>
  <c r="W89" i="31"/>
  <c r="X89" i="31"/>
  <c r="Y89" i="31"/>
  <c r="V18" i="26" s="1"/>
  <c r="Z89" i="31"/>
  <c r="AA89" i="31"/>
  <c r="AB89" i="31"/>
  <c r="Y18" i="26" s="1"/>
  <c r="AC89" i="31"/>
  <c r="AD89" i="31"/>
  <c r="AE89" i="31"/>
  <c r="AB18" i="26" s="1"/>
  <c r="AF89" i="31"/>
  <c r="AG89" i="31"/>
  <c r="AH89" i="31"/>
  <c r="AI89" i="31"/>
  <c r="AJ89" i="31"/>
  <c r="AK89" i="31"/>
  <c r="AL89" i="31"/>
  <c r="AM89" i="31"/>
  <c r="AN89" i="31"/>
  <c r="AO89" i="31"/>
  <c r="AP89" i="31"/>
  <c r="AQ89" i="31"/>
  <c r="AR89" i="31"/>
  <c r="AS89" i="31"/>
  <c r="P83" i="31"/>
  <c r="Q83" i="31"/>
  <c r="R83" i="31"/>
  <c r="S83" i="31"/>
  <c r="T83" i="31"/>
  <c r="V83" i="31"/>
  <c r="W83" i="31"/>
  <c r="Y83" i="31"/>
  <c r="Z83" i="31"/>
  <c r="AB83" i="31"/>
  <c r="AC83" i="31"/>
  <c r="AE83" i="31"/>
  <c r="AF83" i="31"/>
  <c r="AG83" i="31"/>
  <c r="AH83" i="31"/>
  <c r="AI83" i="31"/>
  <c r="AK83" i="31"/>
  <c r="AL83" i="31"/>
  <c r="AM83" i="31"/>
  <c r="AN83" i="31"/>
  <c r="AO83" i="31"/>
  <c r="AP83" i="31"/>
  <c r="AQ83" i="31"/>
  <c r="AR83" i="31"/>
  <c r="AS83" i="31"/>
  <c r="P77" i="31"/>
  <c r="Q77" i="31"/>
  <c r="R77" i="31"/>
  <c r="S77" i="31"/>
  <c r="T77" i="31"/>
  <c r="U77" i="31"/>
  <c r="V77" i="31"/>
  <c r="W77" i="31"/>
  <c r="X77" i="31"/>
  <c r="Y77" i="31"/>
  <c r="Z77" i="31"/>
  <c r="AA77" i="31"/>
  <c r="AB77" i="31"/>
  <c r="AC77" i="31"/>
  <c r="AD77" i="31"/>
  <c r="AE77" i="31"/>
  <c r="AF77" i="31"/>
  <c r="AG77" i="31"/>
  <c r="AH77" i="31"/>
  <c r="AI77" i="31"/>
  <c r="AJ77" i="31"/>
  <c r="AK77" i="31"/>
  <c r="AL77" i="31"/>
  <c r="AM77" i="31"/>
  <c r="AN77" i="31"/>
  <c r="AO77" i="31"/>
  <c r="AP77" i="31"/>
  <c r="AQ77" i="31"/>
  <c r="AR77" i="31"/>
  <c r="AS77" i="31"/>
  <c r="P71" i="31"/>
  <c r="Q71" i="31"/>
  <c r="R71" i="31"/>
  <c r="S71" i="31"/>
  <c r="T71" i="31"/>
  <c r="U71" i="31"/>
  <c r="V71" i="31"/>
  <c r="W71" i="31"/>
  <c r="X71" i="31"/>
  <c r="Y71" i="31"/>
  <c r="Z71" i="31"/>
  <c r="AA71" i="31"/>
  <c r="AB71" i="31"/>
  <c r="AC71" i="31"/>
  <c r="AD71" i="31"/>
  <c r="AE71" i="31"/>
  <c r="AF71" i="31"/>
  <c r="AG71" i="31"/>
  <c r="AH71" i="31"/>
  <c r="AI71" i="31"/>
  <c r="AJ71" i="31"/>
  <c r="AK71" i="31"/>
  <c r="AL71" i="31"/>
  <c r="AM71" i="31"/>
  <c r="AN71" i="31"/>
  <c r="AO71" i="31"/>
  <c r="AP71" i="31"/>
  <c r="AQ71" i="31"/>
  <c r="AR71" i="31"/>
  <c r="AS71" i="31"/>
  <c r="P59" i="31"/>
  <c r="Q59" i="31"/>
  <c r="R59" i="31"/>
  <c r="S59" i="31"/>
  <c r="T59" i="31"/>
  <c r="U59" i="31"/>
  <c r="V59" i="31"/>
  <c r="W59" i="31"/>
  <c r="X59" i="31"/>
  <c r="AB59" i="31"/>
  <c r="AC59" i="31"/>
  <c r="AD59" i="31"/>
  <c r="AE59" i="31"/>
  <c r="AF59" i="31"/>
  <c r="AG59" i="31"/>
  <c r="AH59" i="31"/>
  <c r="AI59" i="31"/>
  <c r="AJ59" i="31"/>
  <c r="AK59" i="31"/>
  <c r="AL59" i="31"/>
  <c r="AM59" i="31"/>
  <c r="AN59" i="31"/>
  <c r="AO59" i="31"/>
  <c r="AP59" i="31"/>
  <c r="AQ59" i="31"/>
  <c r="AR59" i="31"/>
  <c r="AS59" i="31"/>
  <c r="P50" i="31"/>
  <c r="Q50" i="31"/>
  <c r="R50" i="31"/>
  <c r="S50" i="31"/>
  <c r="T50" i="31"/>
  <c r="U50" i="31"/>
  <c r="V50" i="31"/>
  <c r="W50" i="31"/>
  <c r="X50" i="31"/>
  <c r="Y50" i="31"/>
  <c r="Z50" i="31"/>
  <c r="AA50" i="31"/>
  <c r="AB50" i="31"/>
  <c r="AC50" i="31"/>
  <c r="AD50" i="31"/>
  <c r="AH50" i="31"/>
  <c r="AI50" i="31"/>
  <c r="AJ50" i="31"/>
  <c r="AK50" i="31"/>
  <c r="AL50" i="31"/>
  <c r="AM50" i="31"/>
  <c r="AN50" i="31"/>
  <c r="AO50" i="31"/>
  <c r="AP50" i="31"/>
  <c r="AQ50" i="31"/>
  <c r="AR50" i="31"/>
  <c r="AS50" i="31"/>
  <c r="P33" i="31"/>
  <c r="Q33" i="31"/>
  <c r="R33" i="31"/>
  <c r="S33" i="31"/>
  <c r="T33" i="31"/>
  <c r="U33" i="31"/>
  <c r="V33" i="31"/>
  <c r="W33" i="31"/>
  <c r="X33" i="31"/>
  <c r="Y33" i="31"/>
  <c r="Z33" i="31"/>
  <c r="AA33" i="31"/>
  <c r="AB33" i="31"/>
  <c r="AC33" i="31"/>
  <c r="AD33" i="31"/>
  <c r="AE33" i="31"/>
  <c r="AF33" i="31"/>
  <c r="AG33" i="31"/>
  <c r="AH33" i="31"/>
  <c r="AI33" i="31"/>
  <c r="AJ33" i="31"/>
  <c r="AK33" i="31"/>
  <c r="AL33" i="31"/>
  <c r="AM33" i="31"/>
  <c r="AN33" i="31"/>
  <c r="AO33" i="31"/>
  <c r="AP33" i="31"/>
  <c r="AQ33" i="31"/>
  <c r="AR33" i="31"/>
  <c r="AS33" i="31"/>
  <c r="R7" i="31"/>
  <c r="S7" i="31"/>
  <c r="T7" i="31"/>
  <c r="U7" i="31"/>
  <c r="V7" i="31"/>
  <c r="W7" i="31"/>
  <c r="X7" i="31"/>
  <c r="Y7" i="31"/>
  <c r="Z7" i="31"/>
  <c r="AA7" i="31"/>
  <c r="AB7" i="31"/>
  <c r="AC7" i="31"/>
  <c r="AD7" i="31"/>
  <c r="AE7" i="31"/>
  <c r="AF7" i="31"/>
  <c r="AG7" i="31"/>
  <c r="AH7" i="31"/>
  <c r="AI7" i="31"/>
  <c r="AJ7" i="31"/>
  <c r="AK7" i="31"/>
  <c r="AL7" i="31"/>
  <c r="AM7" i="31"/>
  <c r="AN7" i="31"/>
  <c r="AO7" i="31"/>
  <c r="AP7" i="31"/>
  <c r="AQ7" i="31"/>
  <c r="AR7" i="31"/>
  <c r="AS7" i="31"/>
  <c r="N252" i="31"/>
  <c r="O252" i="31"/>
  <c r="N186" i="31"/>
  <c r="O186" i="31"/>
  <c r="N171" i="31"/>
  <c r="O171" i="31"/>
  <c r="N155" i="31"/>
  <c r="O155" i="31"/>
  <c r="N142" i="31"/>
  <c r="O142" i="31"/>
  <c r="N123" i="31"/>
  <c r="O123" i="31"/>
  <c r="N91" i="31"/>
  <c r="O91" i="31"/>
  <c r="N89" i="31"/>
  <c r="O89" i="31"/>
  <c r="N83" i="31"/>
  <c r="O83" i="31"/>
  <c r="N77" i="31"/>
  <c r="O77" i="31"/>
  <c r="N71" i="31"/>
  <c r="O71" i="31"/>
  <c r="N59" i="31"/>
  <c r="O59" i="31"/>
  <c r="N50" i="31"/>
  <c r="O50" i="31"/>
  <c r="N33" i="31"/>
  <c r="O33" i="31"/>
  <c r="N7" i="31"/>
  <c r="O7" i="31"/>
  <c r="M209" i="31"/>
  <c r="M186" i="31"/>
  <c r="M171" i="31"/>
  <c r="M155" i="31"/>
  <c r="M142" i="31"/>
  <c r="M123" i="31"/>
  <c r="M91" i="31"/>
  <c r="M89" i="31"/>
  <c r="M83" i="31"/>
  <c r="M77" i="31"/>
  <c r="M71" i="31"/>
  <c r="M59" i="31"/>
  <c r="M50" i="31"/>
  <c r="M33" i="31"/>
  <c r="M7" i="31"/>
  <c r="K252" i="31"/>
  <c r="K209" i="31"/>
  <c r="K186" i="31"/>
  <c r="K171" i="31"/>
  <c r="K155" i="31"/>
  <c r="K123" i="31"/>
  <c r="K91" i="31"/>
  <c r="K89" i="31"/>
  <c r="K83" i="31"/>
  <c r="K77" i="31"/>
  <c r="K71" i="31"/>
  <c r="K59" i="31"/>
  <c r="K50" i="31"/>
  <c r="K33" i="31"/>
  <c r="K7" i="31"/>
  <c r="D209" i="31"/>
  <c r="E209" i="31"/>
  <c r="F209" i="31"/>
  <c r="G209" i="31"/>
  <c r="H209" i="31"/>
  <c r="I209" i="31"/>
  <c r="J209" i="31"/>
  <c r="C209" i="31"/>
  <c r="D186" i="31"/>
  <c r="E186" i="31"/>
  <c r="F186" i="31"/>
  <c r="H186" i="31"/>
  <c r="I186" i="31"/>
  <c r="J186" i="31"/>
  <c r="C186" i="31"/>
  <c r="D171" i="31"/>
  <c r="E171" i="31"/>
  <c r="F171" i="31"/>
  <c r="G171" i="31"/>
  <c r="H171" i="31"/>
  <c r="I171" i="31"/>
  <c r="J171" i="31"/>
  <c r="C171" i="31"/>
  <c r="D155" i="31"/>
  <c r="E155" i="31"/>
  <c r="F155" i="31"/>
  <c r="G155" i="31"/>
  <c r="H155" i="31"/>
  <c r="I155" i="31"/>
  <c r="J155" i="31"/>
  <c r="C155" i="31"/>
  <c r="D142" i="31"/>
  <c r="E142" i="31"/>
  <c r="F142" i="31"/>
  <c r="G142" i="31"/>
  <c r="H142" i="31"/>
  <c r="I142" i="31"/>
  <c r="J142" i="31"/>
  <c r="C142" i="31"/>
  <c r="D123" i="31"/>
  <c r="E123" i="31"/>
  <c r="F123" i="31"/>
  <c r="G123" i="31"/>
  <c r="H123" i="31"/>
  <c r="I123" i="31"/>
  <c r="J123" i="31"/>
  <c r="C123" i="31"/>
  <c r="D91" i="31"/>
  <c r="E91" i="31"/>
  <c r="F91" i="31"/>
  <c r="G91" i="31"/>
  <c r="H91" i="31"/>
  <c r="I91" i="31"/>
  <c r="J91" i="31"/>
  <c r="C91" i="31"/>
  <c r="D89" i="31"/>
  <c r="F89" i="31"/>
  <c r="G89" i="31"/>
  <c r="H89" i="31"/>
  <c r="J89" i="31"/>
  <c r="C89" i="31"/>
  <c r="D83" i="31"/>
  <c r="E83" i="31"/>
  <c r="F83" i="31"/>
  <c r="G83" i="31"/>
  <c r="H83" i="31"/>
  <c r="I83" i="31"/>
  <c r="J83" i="31"/>
  <c r="C83" i="31"/>
  <c r="D77" i="31"/>
  <c r="E77" i="31"/>
  <c r="F77" i="31"/>
  <c r="G77" i="31"/>
  <c r="H77" i="31"/>
  <c r="I77" i="31"/>
  <c r="J77" i="31"/>
  <c r="C77" i="31"/>
  <c r="D71" i="31"/>
  <c r="E71" i="31"/>
  <c r="F71" i="31"/>
  <c r="G71" i="31"/>
  <c r="H71" i="31"/>
  <c r="I71" i="31"/>
  <c r="J71" i="31"/>
  <c r="C71" i="31"/>
  <c r="D59" i="31"/>
  <c r="E59" i="31"/>
  <c r="F59" i="31"/>
  <c r="G59" i="31"/>
  <c r="H59" i="31"/>
  <c r="I59" i="31"/>
  <c r="J59" i="31"/>
  <c r="C59" i="31"/>
  <c r="D50" i="31"/>
  <c r="E50" i="31"/>
  <c r="F50" i="31"/>
  <c r="G50" i="31"/>
  <c r="H50" i="31"/>
  <c r="I50" i="31"/>
  <c r="J50" i="31"/>
  <c r="C50" i="31"/>
  <c r="D33" i="31"/>
  <c r="E33" i="31"/>
  <c r="F33" i="31"/>
  <c r="G33" i="31"/>
  <c r="H33" i="31"/>
  <c r="I33" i="31"/>
  <c r="J33" i="31"/>
  <c r="C33" i="31"/>
  <c r="AS191" i="24"/>
  <c r="AS192" i="24"/>
  <c r="AS193" i="24"/>
  <c r="AS194" i="24"/>
  <c r="AS195" i="24"/>
  <c r="AS196" i="24"/>
  <c r="AS197" i="24"/>
  <c r="AS198" i="24"/>
  <c r="AS199" i="24"/>
  <c r="AS200" i="24"/>
  <c r="AS201" i="24"/>
  <c r="AS202" i="24"/>
  <c r="AS203" i="24"/>
  <c r="AS204" i="24"/>
  <c r="AS205" i="24"/>
  <c r="AS206" i="24"/>
  <c r="AS207" i="24"/>
  <c r="AS208" i="24"/>
  <c r="AS209" i="24"/>
  <c r="AS210" i="24"/>
  <c r="AS211" i="24"/>
  <c r="AS212" i="24"/>
  <c r="AR192" i="24"/>
  <c r="AR193" i="24"/>
  <c r="AR194" i="24"/>
  <c r="AR195" i="24"/>
  <c r="AR196" i="24"/>
  <c r="AR197" i="24"/>
  <c r="AR198" i="24"/>
  <c r="AR199" i="24"/>
  <c r="AR200" i="24"/>
  <c r="AR201" i="24"/>
  <c r="AR202" i="24"/>
  <c r="AR203" i="24"/>
  <c r="AR204" i="24"/>
  <c r="AR205" i="24"/>
  <c r="AR206" i="24"/>
  <c r="AR207" i="24"/>
  <c r="AR208" i="24"/>
  <c r="AR209" i="24"/>
  <c r="AR210" i="24"/>
  <c r="AR211" i="24"/>
  <c r="AR212" i="24"/>
  <c r="AR191" i="24"/>
  <c r="AN191" i="24"/>
  <c r="AN192" i="24"/>
  <c r="AN193" i="24"/>
  <c r="AN194" i="24"/>
  <c r="AN195" i="24"/>
  <c r="AN196" i="24"/>
  <c r="AN197" i="24"/>
  <c r="AN198" i="24"/>
  <c r="AN199" i="24"/>
  <c r="AN200" i="24"/>
  <c r="AN201" i="24"/>
  <c r="AN202" i="24"/>
  <c r="AN203" i="24"/>
  <c r="AN204" i="24"/>
  <c r="AN205" i="24"/>
  <c r="AN206" i="24"/>
  <c r="AN207" i="24"/>
  <c r="AN208" i="24"/>
  <c r="AN209" i="24"/>
  <c r="AN210" i="24"/>
  <c r="AN211" i="24"/>
  <c r="AN212" i="24"/>
  <c r="AK190" i="24"/>
  <c r="AL190" i="24"/>
  <c r="AH190" i="24"/>
  <c r="AI190" i="24"/>
  <c r="AM191" i="24"/>
  <c r="AM192" i="24"/>
  <c r="AM193" i="24"/>
  <c r="AM194" i="24"/>
  <c r="AM195" i="24"/>
  <c r="AM196" i="24"/>
  <c r="AM197" i="24"/>
  <c r="AM198" i="24"/>
  <c r="AM199" i="24"/>
  <c r="AM200" i="24"/>
  <c r="AM201" i="24"/>
  <c r="AM202" i="24"/>
  <c r="AM203" i="24"/>
  <c r="AM204" i="24"/>
  <c r="AM205" i="24"/>
  <c r="AM206" i="24"/>
  <c r="AM207" i="24"/>
  <c r="AM208" i="24"/>
  <c r="AM209" i="24"/>
  <c r="AM210" i="24"/>
  <c r="AM211" i="24"/>
  <c r="AM212" i="24"/>
  <c r="AJ192" i="24"/>
  <c r="AJ193" i="24"/>
  <c r="AJ194" i="24"/>
  <c r="AJ195" i="24"/>
  <c r="AJ196" i="24"/>
  <c r="AJ197" i="24"/>
  <c r="AJ198" i="24"/>
  <c r="AJ199" i="24"/>
  <c r="AJ200" i="24"/>
  <c r="AJ201" i="24"/>
  <c r="AJ202" i="24"/>
  <c r="AJ203" i="24"/>
  <c r="AJ204" i="24"/>
  <c r="AJ205" i="24"/>
  <c r="AJ206" i="24"/>
  <c r="AJ207" i="24"/>
  <c r="AJ208" i="24"/>
  <c r="AJ209" i="24"/>
  <c r="AJ210" i="24"/>
  <c r="AJ211" i="24"/>
  <c r="AJ212" i="24"/>
  <c r="AJ191" i="24"/>
  <c r="AG191" i="24"/>
  <c r="AG192" i="24"/>
  <c r="AG193" i="24"/>
  <c r="AG194" i="24"/>
  <c r="AG195" i="24"/>
  <c r="AG196" i="24"/>
  <c r="AG197" i="24"/>
  <c r="AG198" i="24"/>
  <c r="AG199" i="24"/>
  <c r="AG200" i="24"/>
  <c r="AG201" i="24"/>
  <c r="AG202" i="24"/>
  <c r="AG203" i="24"/>
  <c r="AG204" i="24"/>
  <c r="AG205" i="24"/>
  <c r="AG206" i="24"/>
  <c r="AG207" i="24"/>
  <c r="AG208" i="24"/>
  <c r="AG209" i="24"/>
  <c r="AG210" i="24"/>
  <c r="AG211" i="24"/>
  <c r="AG212" i="24"/>
  <c r="AC191" i="24"/>
  <c r="AC192" i="24"/>
  <c r="AC193" i="24"/>
  <c r="AC194" i="24"/>
  <c r="AC195" i="24"/>
  <c r="AC196" i="24"/>
  <c r="AC197" i="24"/>
  <c r="AC198" i="24"/>
  <c r="AC199" i="24"/>
  <c r="AC200" i="24"/>
  <c r="AC201" i="24"/>
  <c r="AC202" i="24"/>
  <c r="AC203" i="24"/>
  <c r="AC204" i="24"/>
  <c r="AC205" i="24"/>
  <c r="AC206" i="24"/>
  <c r="AC207" i="24"/>
  <c r="AC208" i="24"/>
  <c r="AC209" i="24"/>
  <c r="AC210" i="24"/>
  <c r="AC211" i="24"/>
  <c r="AC212" i="24"/>
  <c r="Z193" i="24"/>
  <c r="Z194" i="24"/>
  <c r="Z195" i="24"/>
  <c r="Z196" i="24"/>
  <c r="Z197" i="24"/>
  <c r="Z198" i="24"/>
  <c r="Z199" i="24"/>
  <c r="Z200" i="24"/>
  <c r="Z201" i="24"/>
  <c r="Z202" i="24"/>
  <c r="Z203" i="24"/>
  <c r="Z204" i="24"/>
  <c r="Z205" i="24"/>
  <c r="Z206" i="24"/>
  <c r="Z207" i="24"/>
  <c r="Z208" i="24"/>
  <c r="Z209" i="24"/>
  <c r="Z210" i="24"/>
  <c r="Z211" i="24"/>
  <c r="Z212" i="24"/>
  <c r="Z192" i="24"/>
  <c r="Z191" i="24"/>
  <c r="W197" i="24"/>
  <c r="W198" i="24"/>
  <c r="W199" i="24"/>
  <c r="W200" i="24"/>
  <c r="W201" i="24"/>
  <c r="W202" i="24"/>
  <c r="W203" i="24"/>
  <c r="W204" i="24"/>
  <c r="W205" i="24"/>
  <c r="W206" i="24"/>
  <c r="W207" i="24"/>
  <c r="W208" i="24"/>
  <c r="W209" i="24"/>
  <c r="W210" i="24"/>
  <c r="W211" i="24"/>
  <c r="W212" i="24"/>
  <c r="W192" i="24"/>
  <c r="W193" i="24"/>
  <c r="W194" i="24"/>
  <c r="W195" i="24"/>
  <c r="W196" i="24"/>
  <c r="W191" i="24"/>
  <c r="T191" i="24"/>
  <c r="T192" i="24"/>
  <c r="T193" i="24"/>
  <c r="T194" i="24"/>
  <c r="T195" i="24"/>
  <c r="T196" i="24"/>
  <c r="T197" i="24"/>
  <c r="T198" i="24"/>
  <c r="T199" i="24"/>
  <c r="T200" i="24"/>
  <c r="T201" i="24"/>
  <c r="T202" i="24"/>
  <c r="T203" i="24"/>
  <c r="T204" i="24"/>
  <c r="T205" i="24"/>
  <c r="T206" i="24"/>
  <c r="T207" i="24"/>
  <c r="T208" i="24"/>
  <c r="T209" i="24"/>
  <c r="T210" i="24"/>
  <c r="T211" i="24"/>
  <c r="T212" i="24"/>
  <c r="Q194" i="24"/>
  <c r="Q195" i="24"/>
  <c r="Q196" i="24"/>
  <c r="Q197" i="24"/>
  <c r="Q198" i="24"/>
  <c r="Q199" i="24"/>
  <c r="Q200" i="24"/>
  <c r="Q201" i="24"/>
  <c r="Q202" i="24"/>
  <c r="Q203" i="24"/>
  <c r="Q204" i="24"/>
  <c r="Q205" i="24"/>
  <c r="Q206" i="24"/>
  <c r="Q207" i="24"/>
  <c r="Q208" i="24"/>
  <c r="Q209" i="24"/>
  <c r="Q210" i="24"/>
  <c r="Q211" i="24"/>
  <c r="Q212" i="24"/>
  <c r="Q192" i="24"/>
  <c r="Q193" i="24"/>
  <c r="Q191" i="24"/>
  <c r="N191" i="24"/>
  <c r="N192" i="24"/>
  <c r="N193" i="24"/>
  <c r="N194" i="24"/>
  <c r="N195" i="24"/>
  <c r="N196" i="24"/>
  <c r="N197" i="24"/>
  <c r="N198" i="24"/>
  <c r="N199" i="24"/>
  <c r="N200" i="24"/>
  <c r="N201" i="24"/>
  <c r="N202" i="24"/>
  <c r="N203" i="24"/>
  <c r="N204" i="24"/>
  <c r="N205" i="24"/>
  <c r="N206" i="24"/>
  <c r="N207" i="24"/>
  <c r="N208" i="24"/>
  <c r="N209" i="24"/>
  <c r="N210" i="24"/>
  <c r="N211" i="24"/>
  <c r="N212" i="24"/>
  <c r="H191" i="24"/>
  <c r="H192" i="24"/>
  <c r="H193" i="24"/>
  <c r="H194" i="24"/>
  <c r="H195" i="24"/>
  <c r="H196" i="24"/>
  <c r="H197" i="24"/>
  <c r="H198" i="24"/>
  <c r="H199" i="24"/>
  <c r="H200" i="24"/>
  <c r="H201" i="24"/>
  <c r="H202" i="24"/>
  <c r="H203" i="24"/>
  <c r="H204" i="24"/>
  <c r="H205" i="24"/>
  <c r="H206" i="24"/>
  <c r="H207" i="24"/>
  <c r="H208" i="24"/>
  <c r="H209" i="24"/>
  <c r="H210" i="24"/>
  <c r="H211" i="24"/>
  <c r="H212" i="24"/>
  <c r="U10" i="23"/>
  <c r="U11" i="23"/>
  <c r="U12" i="23"/>
  <c r="U13" i="23"/>
  <c r="U14" i="23"/>
  <c r="U15" i="23"/>
  <c r="U16" i="23"/>
  <c r="U17" i="23"/>
  <c r="U18" i="23"/>
  <c r="U19" i="23"/>
  <c r="U20" i="23"/>
  <c r="U21" i="23"/>
  <c r="U22" i="23"/>
  <c r="U23" i="23"/>
  <c r="U24" i="23"/>
  <c r="U25" i="23"/>
  <c r="U26" i="23"/>
  <c r="U27" i="23"/>
  <c r="U28" i="23"/>
  <c r="U29" i="23"/>
  <c r="U30" i="23"/>
  <c r="U31" i="23"/>
  <c r="U32" i="23"/>
  <c r="U33" i="23"/>
  <c r="U34" i="23"/>
  <c r="U189" i="23"/>
  <c r="U190" i="23"/>
  <c r="U191" i="23"/>
  <c r="U192" i="23"/>
  <c r="U193" i="23"/>
  <c r="U194" i="23"/>
  <c r="U195" i="23"/>
  <c r="U196" i="23"/>
  <c r="U197" i="23"/>
  <c r="U198" i="23"/>
  <c r="U199" i="23"/>
  <c r="U200" i="23"/>
  <c r="U201" i="23"/>
  <c r="U202" i="23"/>
  <c r="U203" i="23"/>
  <c r="U204" i="23"/>
  <c r="U205" i="23"/>
  <c r="U206" i="23"/>
  <c r="U207" i="23"/>
  <c r="U208" i="23"/>
  <c r="U209" i="23"/>
  <c r="U210" i="23"/>
  <c r="AP6" i="31" l="1"/>
  <c r="U241" i="22"/>
  <c r="U83" i="31"/>
  <c r="O241" i="22"/>
  <c r="G241" i="22"/>
  <c r="E241" i="22" s="1"/>
  <c r="AH6" i="31"/>
  <c r="AJ190" i="24"/>
  <c r="AS190" i="24"/>
  <c r="AN190" i="24"/>
  <c r="AM190" i="24"/>
  <c r="AG190" i="24"/>
  <c r="K25" i="23"/>
  <c r="K26" i="23"/>
  <c r="K27" i="23"/>
  <c r="K28" i="23"/>
  <c r="K29" i="23"/>
  <c r="K30" i="23"/>
  <c r="K31" i="23"/>
  <c r="K32" i="23"/>
  <c r="K33" i="23"/>
  <c r="K34" i="23"/>
  <c r="K15" i="23"/>
  <c r="K16" i="23"/>
  <c r="K17" i="23"/>
  <c r="K18" i="23"/>
  <c r="K19" i="23"/>
  <c r="K20" i="23"/>
  <c r="K21" i="23"/>
  <c r="K22" i="23"/>
  <c r="K23" i="23"/>
  <c r="K24" i="23"/>
  <c r="K12" i="23"/>
  <c r="K13" i="23"/>
  <c r="K14" i="23"/>
  <c r="J11" i="23"/>
  <c r="K11" i="23"/>
  <c r="K10" i="23"/>
  <c r="J30" i="23"/>
  <c r="J31" i="23"/>
  <c r="J32" i="23"/>
  <c r="J33" i="23"/>
  <c r="J34" i="23"/>
  <c r="J12" i="23"/>
  <c r="J13" i="23"/>
  <c r="J14" i="23"/>
  <c r="J15" i="23"/>
  <c r="J16" i="23"/>
  <c r="J17" i="23"/>
  <c r="J18" i="23"/>
  <c r="J19" i="23"/>
  <c r="J20" i="23"/>
  <c r="J21" i="23"/>
  <c r="J22" i="23"/>
  <c r="J23" i="23"/>
  <c r="J24" i="23"/>
  <c r="J25" i="23"/>
  <c r="J26" i="23"/>
  <c r="J27" i="23"/>
  <c r="J28" i="23"/>
  <c r="J29" i="23"/>
  <c r="J10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C256" i="34"/>
  <c r="C255" i="34"/>
  <c r="C237" i="34"/>
  <c r="C238" i="34"/>
  <c r="C239" i="34"/>
  <c r="C240" i="34"/>
  <c r="C241" i="34"/>
  <c r="C242" i="34"/>
  <c r="C243" i="34"/>
  <c r="C244" i="34"/>
  <c r="C245" i="34"/>
  <c r="C246" i="34"/>
  <c r="C247" i="34"/>
  <c r="C248" i="34"/>
  <c r="C249" i="34"/>
  <c r="C250" i="34"/>
  <c r="C251" i="34"/>
  <c r="C252" i="34"/>
  <c r="C253" i="34"/>
  <c r="C236" i="34"/>
  <c r="C213" i="34"/>
  <c r="C214" i="34"/>
  <c r="C215" i="34"/>
  <c r="C216" i="34"/>
  <c r="C217" i="34"/>
  <c r="C218" i="34"/>
  <c r="C219" i="34"/>
  <c r="C220" i="34"/>
  <c r="C221" i="34"/>
  <c r="C222" i="34"/>
  <c r="C223" i="34"/>
  <c r="C224" i="34"/>
  <c r="C225" i="34"/>
  <c r="C226" i="34"/>
  <c r="C227" i="34"/>
  <c r="C228" i="34"/>
  <c r="C229" i="34"/>
  <c r="C230" i="34"/>
  <c r="C231" i="34"/>
  <c r="C232" i="34"/>
  <c r="C233" i="34"/>
  <c r="C234" i="34"/>
  <c r="C212" i="34"/>
  <c r="C190" i="34"/>
  <c r="C191" i="34"/>
  <c r="C192" i="34"/>
  <c r="C193" i="34"/>
  <c r="C194" i="34"/>
  <c r="C195" i="34"/>
  <c r="C196" i="34"/>
  <c r="C197" i="34"/>
  <c r="C198" i="34"/>
  <c r="C199" i="34"/>
  <c r="C200" i="34"/>
  <c r="C201" i="34"/>
  <c r="C202" i="34"/>
  <c r="C203" i="34"/>
  <c r="C204" i="34"/>
  <c r="C205" i="34"/>
  <c r="C206" i="34"/>
  <c r="C207" i="34"/>
  <c r="C208" i="34"/>
  <c r="C209" i="34"/>
  <c r="C210" i="34"/>
  <c r="C189" i="34"/>
  <c r="C175" i="34"/>
  <c r="C176" i="34"/>
  <c r="C177" i="34"/>
  <c r="C178" i="34"/>
  <c r="C179" i="34"/>
  <c r="C180" i="34"/>
  <c r="C181" i="34"/>
  <c r="C182" i="34"/>
  <c r="C183" i="34"/>
  <c r="C184" i="34"/>
  <c r="C185" i="34"/>
  <c r="C186" i="34"/>
  <c r="C187" i="34"/>
  <c r="C174" i="34"/>
  <c r="C92" i="34"/>
  <c r="AD192" i="24"/>
  <c r="AD193" i="24"/>
  <c r="AD194" i="24"/>
  <c r="AD195" i="24"/>
  <c r="AD196" i="24"/>
  <c r="AD197" i="24"/>
  <c r="AD198" i="24"/>
  <c r="AD199" i="24"/>
  <c r="AD200" i="24"/>
  <c r="AD201" i="24"/>
  <c r="AD202" i="24"/>
  <c r="AD203" i="24"/>
  <c r="AD204" i="24"/>
  <c r="AD205" i="24"/>
  <c r="AD206" i="24"/>
  <c r="AD207" i="24"/>
  <c r="AD208" i="24"/>
  <c r="AD209" i="24"/>
  <c r="AD210" i="24"/>
  <c r="AD211" i="24"/>
  <c r="AD212" i="24"/>
  <c r="AD191" i="24"/>
  <c r="K191" i="24"/>
  <c r="E191" i="24" s="1"/>
  <c r="AP191" i="24"/>
  <c r="AQ191" i="24"/>
  <c r="K192" i="24"/>
  <c r="E192" i="24" s="1"/>
  <c r="AP192" i="24"/>
  <c r="AQ192" i="24"/>
  <c r="K193" i="24"/>
  <c r="E193" i="24" s="1"/>
  <c r="AP193" i="24"/>
  <c r="AQ193" i="24"/>
  <c r="K194" i="24"/>
  <c r="E194" i="24" s="1"/>
  <c r="AP194" i="24"/>
  <c r="AQ194" i="24"/>
  <c r="K195" i="24"/>
  <c r="E195" i="24" s="1"/>
  <c r="AP195" i="24"/>
  <c r="AQ195" i="24"/>
  <c r="K196" i="24"/>
  <c r="E196" i="24" s="1"/>
  <c r="AP196" i="24"/>
  <c r="AQ196" i="24"/>
  <c r="K197" i="24"/>
  <c r="E197" i="24" s="1"/>
  <c r="AP197" i="24"/>
  <c r="AQ197" i="24"/>
  <c r="K198" i="24"/>
  <c r="E198" i="24" s="1"/>
  <c r="AP198" i="24"/>
  <c r="AQ198" i="24"/>
  <c r="K199" i="24"/>
  <c r="E199" i="24" s="1"/>
  <c r="AP199" i="24"/>
  <c r="AQ199" i="24"/>
  <c r="K200" i="24"/>
  <c r="E200" i="24" s="1"/>
  <c r="AP200" i="24"/>
  <c r="AQ200" i="24"/>
  <c r="K201" i="24"/>
  <c r="E201" i="24" s="1"/>
  <c r="AP201" i="24"/>
  <c r="AQ201" i="24"/>
  <c r="K202" i="24"/>
  <c r="E202" i="24" s="1"/>
  <c r="AP202" i="24"/>
  <c r="AQ202" i="24"/>
  <c r="K203" i="24"/>
  <c r="E203" i="24" s="1"/>
  <c r="AP203" i="24"/>
  <c r="AQ203" i="24"/>
  <c r="K204" i="24"/>
  <c r="E204" i="24" s="1"/>
  <c r="AP204" i="24"/>
  <c r="AQ204" i="24"/>
  <c r="K205" i="24"/>
  <c r="E205" i="24" s="1"/>
  <c r="AP205" i="24"/>
  <c r="AQ205" i="24"/>
  <c r="K206" i="24"/>
  <c r="E206" i="24" s="1"/>
  <c r="AP206" i="24"/>
  <c r="AQ206" i="24"/>
  <c r="K207" i="24"/>
  <c r="E207" i="24" s="1"/>
  <c r="AP207" i="24"/>
  <c r="AQ207" i="24"/>
  <c r="K208" i="24"/>
  <c r="E208" i="24" s="1"/>
  <c r="AP208" i="24"/>
  <c r="AQ208" i="24"/>
  <c r="K209" i="24"/>
  <c r="E209" i="24" s="1"/>
  <c r="AP209" i="24"/>
  <c r="AQ209" i="24"/>
  <c r="K210" i="24"/>
  <c r="E210" i="24" s="1"/>
  <c r="AP210" i="24"/>
  <c r="AQ210" i="24"/>
  <c r="K211" i="24"/>
  <c r="E211" i="24" s="1"/>
  <c r="AP211" i="24"/>
  <c r="AQ211" i="24"/>
  <c r="K212" i="24"/>
  <c r="E212" i="24" s="1"/>
  <c r="AP212" i="24"/>
  <c r="AQ212" i="24"/>
  <c r="Y35" i="22"/>
  <c r="Y36" i="22"/>
  <c r="Y37" i="22"/>
  <c r="Y38" i="22"/>
  <c r="Y39" i="22"/>
  <c r="Y40" i="22"/>
  <c r="Y41" i="22"/>
  <c r="Y42" i="22"/>
  <c r="Y43" i="22"/>
  <c r="Y44" i="22"/>
  <c r="Y45" i="22"/>
  <c r="Y46" i="22"/>
  <c r="Y47" i="22"/>
  <c r="Y48" i="22"/>
  <c r="Y49" i="22"/>
  <c r="X35" i="22"/>
  <c r="X36" i="22"/>
  <c r="X37" i="22"/>
  <c r="X38" i="22"/>
  <c r="X39" i="22"/>
  <c r="X40" i="22"/>
  <c r="X41" i="22"/>
  <c r="X42" i="22"/>
  <c r="X43" i="22"/>
  <c r="X44" i="22"/>
  <c r="X45" i="22"/>
  <c r="X46" i="22"/>
  <c r="X47" i="22"/>
  <c r="X48" i="22"/>
  <c r="X49" i="22"/>
  <c r="W35" i="22"/>
  <c r="W36" i="22"/>
  <c r="W37" i="22"/>
  <c r="W38" i="22"/>
  <c r="W39" i="22"/>
  <c r="W40" i="22"/>
  <c r="W41" i="22"/>
  <c r="W42" i="22"/>
  <c r="W43" i="22"/>
  <c r="W44" i="22"/>
  <c r="W45" i="22"/>
  <c r="W46" i="22"/>
  <c r="W47" i="22"/>
  <c r="W48" i="22"/>
  <c r="W49" i="22"/>
  <c r="D241" i="22" l="1"/>
  <c r="AD190" i="24"/>
  <c r="D199" i="24"/>
  <c r="D195" i="24"/>
  <c r="D194" i="24"/>
  <c r="D212" i="24"/>
  <c r="AO210" i="24"/>
  <c r="D208" i="24"/>
  <c r="D204" i="24"/>
  <c r="D200" i="24"/>
  <c r="D196" i="24"/>
  <c r="D192" i="24"/>
  <c r="D206" i="24"/>
  <c r="D202" i="24"/>
  <c r="D198" i="24"/>
  <c r="D205" i="24"/>
  <c r="D201" i="24"/>
  <c r="D197" i="24"/>
  <c r="D193" i="24"/>
  <c r="AO211" i="24"/>
  <c r="AO207" i="24"/>
  <c r="AO203" i="24"/>
  <c r="AO199" i="24"/>
  <c r="AO195" i="24"/>
  <c r="AO206" i="24"/>
  <c r="AO202" i="24"/>
  <c r="AO198" i="24"/>
  <c r="AO194" i="24"/>
  <c r="AO191" i="24"/>
  <c r="D210" i="24"/>
  <c r="D209" i="24"/>
  <c r="D211" i="24"/>
  <c r="D207" i="24"/>
  <c r="D203" i="24"/>
  <c r="D191" i="24"/>
  <c r="AO212" i="24"/>
  <c r="AO208" i="24"/>
  <c r="AO204" i="24"/>
  <c r="AO200" i="24"/>
  <c r="AO196" i="24"/>
  <c r="AO192" i="24"/>
  <c r="AO209" i="24"/>
  <c r="AO205" i="24"/>
  <c r="AO201" i="24"/>
  <c r="AO197" i="24"/>
  <c r="AO193" i="24"/>
  <c r="AO190" i="24" l="1"/>
  <c r="P235" i="22"/>
  <c r="P236" i="22"/>
  <c r="P237" i="22"/>
  <c r="P238" i="22"/>
  <c r="P239" i="22"/>
  <c r="P240" i="22"/>
  <c r="P242" i="22"/>
  <c r="P243" i="22"/>
  <c r="P244" i="22"/>
  <c r="P245" i="22"/>
  <c r="P246" i="22"/>
  <c r="P247" i="22"/>
  <c r="P248" i="22"/>
  <c r="P249" i="22"/>
  <c r="P250" i="22"/>
  <c r="P251" i="22"/>
  <c r="Q90" i="22"/>
  <c r="P90" i="22"/>
  <c r="O15" i="21" s="1"/>
  <c r="F34" i="22"/>
  <c r="N12" i="22"/>
  <c r="K13" i="22"/>
  <c r="AX6" i="31"/>
  <c r="C14" i="9" s="1"/>
  <c r="O90" i="22" l="1"/>
  <c r="P15" i="21"/>
  <c r="C22" i="9"/>
  <c r="E16" i="18"/>
  <c r="D92" i="33"/>
  <c r="C92" i="33"/>
  <c r="D92" i="34"/>
  <c r="AG18" i="26"/>
  <c r="AH18" i="26"/>
  <c r="AJ18" i="26"/>
  <c r="AK18" i="26"/>
  <c r="N18" i="26"/>
  <c r="Q18" i="26"/>
  <c r="T18" i="26"/>
  <c r="W18" i="26"/>
  <c r="Z18" i="26"/>
  <c r="H90" i="22"/>
  <c r="Y90" i="22"/>
  <c r="X90" i="22"/>
  <c r="W90" i="22"/>
  <c r="V90" i="22"/>
  <c r="T90" i="22"/>
  <c r="S90" i="22"/>
  <c r="R90" i="22"/>
  <c r="N90" i="22"/>
  <c r="M90" i="22"/>
  <c r="L90" i="22"/>
  <c r="K90" i="22"/>
  <c r="J90" i="22"/>
  <c r="I90" i="22"/>
  <c r="F90" i="22"/>
  <c r="D92" i="27"/>
  <c r="D91" i="27" s="1"/>
  <c r="AR190" i="24"/>
  <c r="O94" i="24"/>
  <c r="O93" i="24" s="1"/>
  <c r="P94" i="24"/>
  <c r="P93" i="24" s="1"/>
  <c r="Q93" i="24"/>
  <c r="R94" i="24"/>
  <c r="R93" i="24" s="1"/>
  <c r="S94" i="24"/>
  <c r="S93" i="24" s="1"/>
  <c r="T93" i="24"/>
  <c r="U94" i="24"/>
  <c r="U93" i="24" s="1"/>
  <c r="V94" i="24"/>
  <c r="V93" i="24" s="1"/>
  <c r="W93" i="24"/>
  <c r="X94" i="24"/>
  <c r="X93" i="24" s="1"/>
  <c r="Y94" i="24"/>
  <c r="Y93" i="24" s="1"/>
  <c r="Z93" i="24"/>
  <c r="AA94" i="24"/>
  <c r="AA93" i="24" s="1"/>
  <c r="AB94" i="24"/>
  <c r="AB93" i="24" s="1"/>
  <c r="AC93" i="24"/>
  <c r="N94" i="24"/>
  <c r="N93" i="24" s="1"/>
  <c r="L190" i="24"/>
  <c r="M190" i="24"/>
  <c r="N190" i="24"/>
  <c r="O190" i="24"/>
  <c r="P190" i="24"/>
  <c r="Q190" i="24"/>
  <c r="R190" i="24"/>
  <c r="S190" i="24"/>
  <c r="T190" i="24"/>
  <c r="U190" i="24"/>
  <c r="V190" i="24"/>
  <c r="W190" i="24"/>
  <c r="X190" i="24"/>
  <c r="Y190" i="24"/>
  <c r="Z190" i="24"/>
  <c r="AA190" i="24"/>
  <c r="AB190" i="24"/>
  <c r="AC190" i="24"/>
  <c r="H190" i="24"/>
  <c r="K94" i="24"/>
  <c r="K93" i="24" s="1"/>
  <c r="I82" i="24"/>
  <c r="J82" i="24"/>
  <c r="K82" i="24"/>
  <c r="I83" i="24"/>
  <c r="J83" i="24"/>
  <c r="K83" i="24"/>
  <c r="I84" i="24"/>
  <c r="J84" i="24"/>
  <c r="K84" i="24"/>
  <c r="I85" i="24"/>
  <c r="J85" i="24"/>
  <c r="K85" i="24"/>
  <c r="I86" i="24"/>
  <c r="J86" i="24"/>
  <c r="K86" i="24"/>
  <c r="I88" i="24"/>
  <c r="J88" i="24"/>
  <c r="K88" i="24"/>
  <c r="L88" i="24"/>
  <c r="M88" i="24"/>
  <c r="I89" i="24"/>
  <c r="J89" i="24"/>
  <c r="K89" i="24"/>
  <c r="L89" i="24"/>
  <c r="M89" i="24"/>
  <c r="I90" i="24"/>
  <c r="J90" i="24"/>
  <c r="K90" i="24"/>
  <c r="L90" i="24"/>
  <c r="M90" i="24"/>
  <c r="I91" i="24"/>
  <c r="J91" i="24"/>
  <c r="K91" i="24"/>
  <c r="L91" i="24"/>
  <c r="M91" i="24"/>
  <c r="I92" i="24"/>
  <c r="J92" i="24"/>
  <c r="K92" i="24"/>
  <c r="L92" i="24"/>
  <c r="M92" i="24"/>
  <c r="AQ94" i="24"/>
  <c r="AQ93" i="24" s="1"/>
  <c r="AR94" i="24"/>
  <c r="AR93" i="24" s="1"/>
  <c r="AS94" i="24"/>
  <c r="AS93" i="24" s="1"/>
  <c r="AP94" i="24"/>
  <c r="AP93" i="24" s="1"/>
  <c r="AH93" i="24"/>
  <c r="AI93" i="24"/>
  <c r="AK93" i="24"/>
  <c r="AL93" i="24"/>
  <c r="AN94" i="24"/>
  <c r="AN93" i="24" s="1"/>
  <c r="AM94" i="24"/>
  <c r="AM93" i="24" s="1"/>
  <c r="AJ94" i="24"/>
  <c r="AJ93" i="24" s="1"/>
  <c r="AG94" i="24"/>
  <c r="I94" i="24"/>
  <c r="I93" i="24" s="1"/>
  <c r="J94" i="24"/>
  <c r="J93" i="24" s="1"/>
  <c r="L94" i="24"/>
  <c r="L93" i="24" s="1"/>
  <c r="M94" i="24"/>
  <c r="M93" i="24" s="1"/>
  <c r="H94" i="24"/>
  <c r="H93" i="24" s="1"/>
  <c r="R92" i="23"/>
  <c r="P92" i="23" s="1"/>
  <c r="P91" i="23" s="1"/>
  <c r="R87" i="23"/>
  <c r="R88" i="23"/>
  <c r="R89" i="23"/>
  <c r="R90" i="23"/>
  <c r="R86" i="23"/>
  <c r="O127" i="23"/>
  <c r="O128" i="23"/>
  <c r="O129" i="23"/>
  <c r="O130" i="23"/>
  <c r="O131" i="23"/>
  <c r="O132" i="23"/>
  <c r="O133" i="23"/>
  <c r="O134" i="23"/>
  <c r="O135" i="23"/>
  <c r="O136" i="23"/>
  <c r="O137" i="23"/>
  <c r="O138" i="23"/>
  <c r="O139" i="23"/>
  <c r="O140" i="23"/>
  <c r="O141" i="23"/>
  <c r="O142" i="23"/>
  <c r="O143" i="23"/>
  <c r="O37" i="23"/>
  <c r="O38" i="23"/>
  <c r="O39" i="23"/>
  <c r="O40" i="23"/>
  <c r="O41" i="23"/>
  <c r="O42" i="23"/>
  <c r="O43" i="23"/>
  <c r="O44" i="23"/>
  <c r="O45" i="23"/>
  <c r="O46" i="23"/>
  <c r="O47" i="23"/>
  <c r="O48" i="23"/>
  <c r="O49" i="23"/>
  <c r="O50" i="23"/>
  <c r="O51" i="23"/>
  <c r="O36" i="23"/>
  <c r="F255" i="23"/>
  <c r="G255" i="23"/>
  <c r="H255" i="23"/>
  <c r="I255" i="23"/>
  <c r="J255" i="23"/>
  <c r="K255" i="23"/>
  <c r="L255" i="23"/>
  <c r="F256" i="23"/>
  <c r="G256" i="23"/>
  <c r="H256" i="23"/>
  <c r="I256" i="23"/>
  <c r="J256" i="23"/>
  <c r="K256" i="23"/>
  <c r="L256" i="23"/>
  <c r="F236" i="23"/>
  <c r="G236" i="23"/>
  <c r="H236" i="23"/>
  <c r="I236" i="23"/>
  <c r="J236" i="23"/>
  <c r="K236" i="23"/>
  <c r="L236" i="23"/>
  <c r="F237" i="23"/>
  <c r="G237" i="23"/>
  <c r="H237" i="23"/>
  <c r="I237" i="23"/>
  <c r="J237" i="23"/>
  <c r="K237" i="23"/>
  <c r="L237" i="23"/>
  <c r="F238" i="23"/>
  <c r="G238" i="23"/>
  <c r="H238" i="23"/>
  <c r="I238" i="23"/>
  <c r="J238" i="23"/>
  <c r="K238" i="23"/>
  <c r="L238" i="23"/>
  <c r="F239" i="23"/>
  <c r="G239" i="23"/>
  <c r="H239" i="23"/>
  <c r="I239" i="23"/>
  <c r="J239" i="23"/>
  <c r="K239" i="23"/>
  <c r="L239" i="23"/>
  <c r="F240" i="23"/>
  <c r="G240" i="23"/>
  <c r="H240" i="23"/>
  <c r="I240" i="23"/>
  <c r="J240" i="23"/>
  <c r="K240" i="23"/>
  <c r="L240" i="23"/>
  <c r="F241" i="23"/>
  <c r="G241" i="23"/>
  <c r="H241" i="23"/>
  <c r="I241" i="23"/>
  <c r="J241" i="23"/>
  <c r="K241" i="23"/>
  <c r="L241" i="23"/>
  <c r="F242" i="23"/>
  <c r="G242" i="23"/>
  <c r="H242" i="23"/>
  <c r="I242" i="23"/>
  <c r="J242" i="23"/>
  <c r="K242" i="23"/>
  <c r="L242" i="23"/>
  <c r="F243" i="23"/>
  <c r="G243" i="23"/>
  <c r="H243" i="23"/>
  <c r="I243" i="23"/>
  <c r="J243" i="23"/>
  <c r="K243" i="23"/>
  <c r="L243" i="23"/>
  <c r="F244" i="23"/>
  <c r="G244" i="23"/>
  <c r="H244" i="23"/>
  <c r="I244" i="23"/>
  <c r="J244" i="23"/>
  <c r="K244" i="23"/>
  <c r="L244" i="23"/>
  <c r="F245" i="23"/>
  <c r="G245" i="23"/>
  <c r="H245" i="23"/>
  <c r="I245" i="23"/>
  <c r="J245" i="23"/>
  <c r="K245" i="23"/>
  <c r="L245" i="23"/>
  <c r="F246" i="23"/>
  <c r="G246" i="23"/>
  <c r="H246" i="23"/>
  <c r="I246" i="23"/>
  <c r="J246" i="23"/>
  <c r="K246" i="23"/>
  <c r="L246" i="23"/>
  <c r="F247" i="23"/>
  <c r="G247" i="23"/>
  <c r="H247" i="23"/>
  <c r="I247" i="23"/>
  <c r="J247" i="23"/>
  <c r="K247" i="23"/>
  <c r="L247" i="23"/>
  <c r="F248" i="23"/>
  <c r="G248" i="23"/>
  <c r="H248" i="23"/>
  <c r="I248" i="23"/>
  <c r="J248" i="23"/>
  <c r="K248" i="23"/>
  <c r="L248" i="23"/>
  <c r="F249" i="23"/>
  <c r="G249" i="23"/>
  <c r="H249" i="23"/>
  <c r="I249" i="23"/>
  <c r="J249" i="23"/>
  <c r="K249" i="23"/>
  <c r="L249" i="23"/>
  <c r="F250" i="23"/>
  <c r="G250" i="23"/>
  <c r="H250" i="23"/>
  <c r="I250" i="23"/>
  <c r="J250" i="23"/>
  <c r="K250" i="23"/>
  <c r="L250" i="23"/>
  <c r="F251" i="23"/>
  <c r="G251" i="23"/>
  <c r="H251" i="23"/>
  <c r="I251" i="23"/>
  <c r="J251" i="23"/>
  <c r="K251" i="23"/>
  <c r="L251" i="23"/>
  <c r="F252" i="23"/>
  <c r="G252" i="23"/>
  <c r="H252" i="23"/>
  <c r="I252" i="23"/>
  <c r="J252" i="23"/>
  <c r="K252" i="23"/>
  <c r="L252" i="23"/>
  <c r="F253" i="23"/>
  <c r="G253" i="23"/>
  <c r="H253" i="23"/>
  <c r="I253" i="23"/>
  <c r="J253" i="23"/>
  <c r="K253" i="23"/>
  <c r="L253" i="23"/>
  <c r="F212" i="23"/>
  <c r="G212" i="23"/>
  <c r="H212" i="23"/>
  <c r="I212" i="23"/>
  <c r="J212" i="23"/>
  <c r="K212" i="23"/>
  <c r="L212" i="23"/>
  <c r="F213" i="23"/>
  <c r="G213" i="23"/>
  <c r="H213" i="23"/>
  <c r="I213" i="23"/>
  <c r="J213" i="23"/>
  <c r="K213" i="23"/>
  <c r="L213" i="23"/>
  <c r="F214" i="23"/>
  <c r="G214" i="23"/>
  <c r="H214" i="23"/>
  <c r="I214" i="23"/>
  <c r="J214" i="23"/>
  <c r="K214" i="23"/>
  <c r="L214" i="23"/>
  <c r="F215" i="23"/>
  <c r="G215" i="23"/>
  <c r="H215" i="23"/>
  <c r="I215" i="23"/>
  <c r="J215" i="23"/>
  <c r="K215" i="23"/>
  <c r="L215" i="23"/>
  <c r="F216" i="23"/>
  <c r="G216" i="23"/>
  <c r="H216" i="23"/>
  <c r="I216" i="23"/>
  <c r="J216" i="23"/>
  <c r="K216" i="23"/>
  <c r="L216" i="23"/>
  <c r="F217" i="23"/>
  <c r="G217" i="23"/>
  <c r="H217" i="23"/>
  <c r="I217" i="23"/>
  <c r="J217" i="23"/>
  <c r="K217" i="23"/>
  <c r="L217" i="23"/>
  <c r="F218" i="23"/>
  <c r="G218" i="23"/>
  <c r="H218" i="23"/>
  <c r="I218" i="23"/>
  <c r="J218" i="23"/>
  <c r="K218" i="23"/>
  <c r="L218" i="23"/>
  <c r="F219" i="23"/>
  <c r="G219" i="23"/>
  <c r="H219" i="23"/>
  <c r="I219" i="23"/>
  <c r="J219" i="23"/>
  <c r="K219" i="23"/>
  <c r="L219" i="23"/>
  <c r="F220" i="23"/>
  <c r="G220" i="23"/>
  <c r="H220" i="23"/>
  <c r="I220" i="23"/>
  <c r="J220" i="23"/>
  <c r="K220" i="23"/>
  <c r="L220" i="23"/>
  <c r="F221" i="23"/>
  <c r="G221" i="23"/>
  <c r="H221" i="23"/>
  <c r="I221" i="23"/>
  <c r="J221" i="23"/>
  <c r="K221" i="23"/>
  <c r="L221" i="23"/>
  <c r="F222" i="23"/>
  <c r="G222" i="23"/>
  <c r="H222" i="23"/>
  <c r="I222" i="23"/>
  <c r="J222" i="23"/>
  <c r="K222" i="23"/>
  <c r="L222" i="23"/>
  <c r="F223" i="23"/>
  <c r="G223" i="23"/>
  <c r="H223" i="23"/>
  <c r="I223" i="23"/>
  <c r="J223" i="23"/>
  <c r="K223" i="23"/>
  <c r="L223" i="23"/>
  <c r="F224" i="23"/>
  <c r="G224" i="23"/>
  <c r="H224" i="23"/>
  <c r="I224" i="23"/>
  <c r="J224" i="23"/>
  <c r="K224" i="23"/>
  <c r="L224" i="23"/>
  <c r="F225" i="23"/>
  <c r="G225" i="23"/>
  <c r="H225" i="23"/>
  <c r="I225" i="23"/>
  <c r="J225" i="23"/>
  <c r="K225" i="23"/>
  <c r="L225" i="23"/>
  <c r="F226" i="23"/>
  <c r="G226" i="23"/>
  <c r="H226" i="23"/>
  <c r="I226" i="23"/>
  <c r="J226" i="23"/>
  <c r="K226" i="23"/>
  <c r="L226" i="23"/>
  <c r="F227" i="23"/>
  <c r="G227" i="23"/>
  <c r="H227" i="23"/>
  <c r="I227" i="23"/>
  <c r="J227" i="23"/>
  <c r="K227" i="23"/>
  <c r="L227" i="23"/>
  <c r="F228" i="23"/>
  <c r="G228" i="23"/>
  <c r="H228" i="23"/>
  <c r="I228" i="23"/>
  <c r="J228" i="23"/>
  <c r="K228" i="23"/>
  <c r="L228" i="23"/>
  <c r="F229" i="23"/>
  <c r="G229" i="23"/>
  <c r="H229" i="23"/>
  <c r="I229" i="23"/>
  <c r="J229" i="23"/>
  <c r="K229" i="23"/>
  <c r="L229" i="23"/>
  <c r="F230" i="23"/>
  <c r="G230" i="23"/>
  <c r="H230" i="23"/>
  <c r="I230" i="23"/>
  <c r="J230" i="23"/>
  <c r="K230" i="23"/>
  <c r="L230" i="23"/>
  <c r="F231" i="23"/>
  <c r="G231" i="23"/>
  <c r="H231" i="23"/>
  <c r="I231" i="23"/>
  <c r="J231" i="23"/>
  <c r="K231" i="23"/>
  <c r="L231" i="23"/>
  <c r="F232" i="23"/>
  <c r="G232" i="23"/>
  <c r="H232" i="23"/>
  <c r="I232" i="23"/>
  <c r="J232" i="23"/>
  <c r="K232" i="23"/>
  <c r="L232" i="23"/>
  <c r="F233" i="23"/>
  <c r="G233" i="23"/>
  <c r="H233" i="23"/>
  <c r="I233" i="23"/>
  <c r="J233" i="23"/>
  <c r="K233" i="23"/>
  <c r="L233" i="23"/>
  <c r="F234" i="23"/>
  <c r="G234" i="23"/>
  <c r="H234" i="23"/>
  <c r="I234" i="23"/>
  <c r="J234" i="23"/>
  <c r="K234" i="23"/>
  <c r="L234" i="23"/>
  <c r="F189" i="23"/>
  <c r="G189" i="23"/>
  <c r="H189" i="23"/>
  <c r="I189" i="23"/>
  <c r="J189" i="23"/>
  <c r="K189" i="23"/>
  <c r="L189" i="23"/>
  <c r="F190" i="23"/>
  <c r="G190" i="23"/>
  <c r="H190" i="23"/>
  <c r="I190" i="23"/>
  <c r="J190" i="23"/>
  <c r="K190" i="23"/>
  <c r="L190" i="23"/>
  <c r="F191" i="23"/>
  <c r="G191" i="23"/>
  <c r="H191" i="23"/>
  <c r="I191" i="23"/>
  <c r="J191" i="23"/>
  <c r="K191" i="23"/>
  <c r="L191" i="23"/>
  <c r="F192" i="23"/>
  <c r="G192" i="23"/>
  <c r="H192" i="23"/>
  <c r="I192" i="23"/>
  <c r="J192" i="23"/>
  <c r="K192" i="23"/>
  <c r="L192" i="23"/>
  <c r="F193" i="23"/>
  <c r="G193" i="23"/>
  <c r="H193" i="23"/>
  <c r="I193" i="23"/>
  <c r="J193" i="23"/>
  <c r="K193" i="23"/>
  <c r="L193" i="23"/>
  <c r="F194" i="23"/>
  <c r="G194" i="23"/>
  <c r="H194" i="23"/>
  <c r="I194" i="23"/>
  <c r="J194" i="23"/>
  <c r="K194" i="23"/>
  <c r="L194" i="23"/>
  <c r="F195" i="23"/>
  <c r="G195" i="23"/>
  <c r="H195" i="23"/>
  <c r="I195" i="23"/>
  <c r="J195" i="23"/>
  <c r="K195" i="23"/>
  <c r="L195" i="23"/>
  <c r="F196" i="23"/>
  <c r="G196" i="23"/>
  <c r="H196" i="23"/>
  <c r="I196" i="23"/>
  <c r="J196" i="23"/>
  <c r="K196" i="23"/>
  <c r="L196" i="23"/>
  <c r="F197" i="23"/>
  <c r="G197" i="23"/>
  <c r="H197" i="23"/>
  <c r="I197" i="23"/>
  <c r="J197" i="23"/>
  <c r="K197" i="23"/>
  <c r="L197" i="23"/>
  <c r="F198" i="23"/>
  <c r="G198" i="23"/>
  <c r="H198" i="23"/>
  <c r="I198" i="23"/>
  <c r="J198" i="23"/>
  <c r="K198" i="23"/>
  <c r="L198" i="23"/>
  <c r="F199" i="23"/>
  <c r="G199" i="23"/>
  <c r="H199" i="23"/>
  <c r="I199" i="23"/>
  <c r="J199" i="23"/>
  <c r="K199" i="23"/>
  <c r="L199" i="23"/>
  <c r="F200" i="23"/>
  <c r="G200" i="23"/>
  <c r="H200" i="23"/>
  <c r="I200" i="23"/>
  <c r="J200" i="23"/>
  <c r="K200" i="23"/>
  <c r="L200" i="23"/>
  <c r="F201" i="23"/>
  <c r="G201" i="23"/>
  <c r="H201" i="23"/>
  <c r="I201" i="23"/>
  <c r="J201" i="23"/>
  <c r="K201" i="23"/>
  <c r="L201" i="23"/>
  <c r="F202" i="23"/>
  <c r="G202" i="23"/>
  <c r="H202" i="23"/>
  <c r="I202" i="23"/>
  <c r="J202" i="23"/>
  <c r="K202" i="23"/>
  <c r="L202" i="23"/>
  <c r="F203" i="23"/>
  <c r="G203" i="23"/>
  <c r="H203" i="23"/>
  <c r="I203" i="23"/>
  <c r="J203" i="23"/>
  <c r="K203" i="23"/>
  <c r="L203" i="23"/>
  <c r="F204" i="23"/>
  <c r="G204" i="23"/>
  <c r="H204" i="23"/>
  <c r="I204" i="23"/>
  <c r="J204" i="23"/>
  <c r="K204" i="23"/>
  <c r="L204" i="23"/>
  <c r="F205" i="23"/>
  <c r="G205" i="23"/>
  <c r="H205" i="23"/>
  <c r="I205" i="23"/>
  <c r="J205" i="23"/>
  <c r="K205" i="23"/>
  <c r="L205" i="23"/>
  <c r="F206" i="23"/>
  <c r="G206" i="23"/>
  <c r="H206" i="23"/>
  <c r="I206" i="23"/>
  <c r="J206" i="23"/>
  <c r="K206" i="23"/>
  <c r="L206" i="23"/>
  <c r="F207" i="23"/>
  <c r="G207" i="23"/>
  <c r="H207" i="23"/>
  <c r="I207" i="23"/>
  <c r="J207" i="23"/>
  <c r="K207" i="23"/>
  <c r="L207" i="23"/>
  <c r="F208" i="23"/>
  <c r="G208" i="23"/>
  <c r="H208" i="23"/>
  <c r="I208" i="23"/>
  <c r="J208" i="23"/>
  <c r="K208" i="23"/>
  <c r="L208" i="23"/>
  <c r="F209" i="23"/>
  <c r="G209" i="23"/>
  <c r="H209" i="23"/>
  <c r="I209" i="23"/>
  <c r="J209" i="23"/>
  <c r="K209" i="23"/>
  <c r="L209" i="23"/>
  <c r="F210" i="23"/>
  <c r="G210" i="23"/>
  <c r="H210" i="23"/>
  <c r="I210" i="23"/>
  <c r="J210" i="23"/>
  <c r="K210" i="23"/>
  <c r="L210" i="23"/>
  <c r="F174" i="23"/>
  <c r="G174" i="23"/>
  <c r="H174" i="23"/>
  <c r="I174" i="23"/>
  <c r="J174" i="23"/>
  <c r="K174" i="23"/>
  <c r="L174" i="23"/>
  <c r="F175" i="23"/>
  <c r="G175" i="23"/>
  <c r="H175" i="23"/>
  <c r="I175" i="23"/>
  <c r="J175" i="23"/>
  <c r="K175" i="23"/>
  <c r="L175" i="23"/>
  <c r="F176" i="23"/>
  <c r="G176" i="23"/>
  <c r="H176" i="23"/>
  <c r="I176" i="23"/>
  <c r="J176" i="23"/>
  <c r="K176" i="23"/>
  <c r="L176" i="23"/>
  <c r="F177" i="23"/>
  <c r="G177" i="23"/>
  <c r="H177" i="23"/>
  <c r="I177" i="23"/>
  <c r="J177" i="23"/>
  <c r="K177" i="23"/>
  <c r="L177" i="23"/>
  <c r="F178" i="23"/>
  <c r="G178" i="23"/>
  <c r="H178" i="23"/>
  <c r="I178" i="23"/>
  <c r="J178" i="23"/>
  <c r="K178" i="23"/>
  <c r="L178" i="23"/>
  <c r="F179" i="23"/>
  <c r="G179" i="23"/>
  <c r="H179" i="23"/>
  <c r="I179" i="23"/>
  <c r="J179" i="23"/>
  <c r="K179" i="23"/>
  <c r="L179" i="23"/>
  <c r="F180" i="23"/>
  <c r="G180" i="23"/>
  <c r="H180" i="23"/>
  <c r="I180" i="23"/>
  <c r="J180" i="23"/>
  <c r="K180" i="23"/>
  <c r="L180" i="23"/>
  <c r="F181" i="23"/>
  <c r="G181" i="23"/>
  <c r="H181" i="23"/>
  <c r="I181" i="23"/>
  <c r="J181" i="23"/>
  <c r="K181" i="23"/>
  <c r="L181" i="23"/>
  <c r="F182" i="23"/>
  <c r="G182" i="23"/>
  <c r="H182" i="23"/>
  <c r="I182" i="23"/>
  <c r="J182" i="23"/>
  <c r="K182" i="23"/>
  <c r="L182" i="23"/>
  <c r="F183" i="23"/>
  <c r="G183" i="23"/>
  <c r="H183" i="23"/>
  <c r="I183" i="23"/>
  <c r="J183" i="23"/>
  <c r="K183" i="23"/>
  <c r="L183" i="23"/>
  <c r="F184" i="23"/>
  <c r="G184" i="23"/>
  <c r="H184" i="23"/>
  <c r="I184" i="23"/>
  <c r="J184" i="23"/>
  <c r="K184" i="23"/>
  <c r="L184" i="23"/>
  <c r="F185" i="23"/>
  <c r="G185" i="23"/>
  <c r="H185" i="23"/>
  <c r="I185" i="23"/>
  <c r="J185" i="23"/>
  <c r="K185" i="23"/>
  <c r="L185" i="23"/>
  <c r="F186" i="23"/>
  <c r="G186" i="23"/>
  <c r="H186" i="23"/>
  <c r="I186" i="23"/>
  <c r="J186" i="23"/>
  <c r="K186" i="23"/>
  <c r="L186" i="23"/>
  <c r="F187" i="23"/>
  <c r="G187" i="23"/>
  <c r="H187" i="23"/>
  <c r="I187" i="23"/>
  <c r="J187" i="23"/>
  <c r="K187" i="23"/>
  <c r="L187" i="23"/>
  <c r="F158" i="23"/>
  <c r="G158" i="23"/>
  <c r="H158" i="23"/>
  <c r="I158" i="23"/>
  <c r="J158" i="23"/>
  <c r="K158" i="23"/>
  <c r="L158" i="23"/>
  <c r="F159" i="23"/>
  <c r="G159" i="23"/>
  <c r="H159" i="23"/>
  <c r="I159" i="23"/>
  <c r="J159" i="23"/>
  <c r="K159" i="23"/>
  <c r="L159" i="23"/>
  <c r="F160" i="23"/>
  <c r="G160" i="23"/>
  <c r="H160" i="23"/>
  <c r="I160" i="23"/>
  <c r="J160" i="23"/>
  <c r="K160" i="23"/>
  <c r="L160" i="23"/>
  <c r="F161" i="23"/>
  <c r="G161" i="23"/>
  <c r="H161" i="23"/>
  <c r="I161" i="23"/>
  <c r="J161" i="23"/>
  <c r="K161" i="23"/>
  <c r="L161" i="23"/>
  <c r="F162" i="23"/>
  <c r="G162" i="23"/>
  <c r="H162" i="23"/>
  <c r="I162" i="23"/>
  <c r="J162" i="23"/>
  <c r="K162" i="23"/>
  <c r="L162" i="23"/>
  <c r="F163" i="23"/>
  <c r="G163" i="23"/>
  <c r="H163" i="23"/>
  <c r="I163" i="23"/>
  <c r="J163" i="23"/>
  <c r="K163" i="23"/>
  <c r="L163" i="23"/>
  <c r="F164" i="23"/>
  <c r="G164" i="23"/>
  <c r="H164" i="23"/>
  <c r="I164" i="23"/>
  <c r="J164" i="23"/>
  <c r="K164" i="23"/>
  <c r="L164" i="23"/>
  <c r="F165" i="23"/>
  <c r="G165" i="23"/>
  <c r="H165" i="23"/>
  <c r="I165" i="23"/>
  <c r="J165" i="23"/>
  <c r="K165" i="23"/>
  <c r="L165" i="23"/>
  <c r="F166" i="23"/>
  <c r="G166" i="23"/>
  <c r="H166" i="23"/>
  <c r="I166" i="23"/>
  <c r="J166" i="23"/>
  <c r="K166" i="23"/>
  <c r="L166" i="23"/>
  <c r="F167" i="23"/>
  <c r="G167" i="23"/>
  <c r="H167" i="23"/>
  <c r="I167" i="23"/>
  <c r="J167" i="23"/>
  <c r="K167" i="23"/>
  <c r="L167" i="23"/>
  <c r="F168" i="23"/>
  <c r="G168" i="23"/>
  <c r="H168" i="23"/>
  <c r="I168" i="23"/>
  <c r="J168" i="23"/>
  <c r="K168" i="23"/>
  <c r="L168" i="23"/>
  <c r="F169" i="23"/>
  <c r="G169" i="23"/>
  <c r="H169" i="23"/>
  <c r="I169" i="23"/>
  <c r="J169" i="23"/>
  <c r="K169" i="23"/>
  <c r="L169" i="23"/>
  <c r="F170" i="23"/>
  <c r="G170" i="23"/>
  <c r="H170" i="23"/>
  <c r="I170" i="23"/>
  <c r="J170" i="23"/>
  <c r="K170" i="23"/>
  <c r="L170" i="23"/>
  <c r="F171" i="23"/>
  <c r="G171" i="23"/>
  <c r="H171" i="23"/>
  <c r="I171" i="23"/>
  <c r="J171" i="23"/>
  <c r="K171" i="23"/>
  <c r="L171" i="23"/>
  <c r="F172" i="23"/>
  <c r="G172" i="23"/>
  <c r="H172" i="23"/>
  <c r="I172" i="23"/>
  <c r="J172" i="23"/>
  <c r="K172" i="23"/>
  <c r="L172" i="23"/>
  <c r="F145" i="23"/>
  <c r="G145" i="23"/>
  <c r="H145" i="23"/>
  <c r="I145" i="23"/>
  <c r="J145" i="23"/>
  <c r="K145" i="23"/>
  <c r="L145" i="23"/>
  <c r="F146" i="23"/>
  <c r="G146" i="23"/>
  <c r="H146" i="23"/>
  <c r="I146" i="23"/>
  <c r="J146" i="23"/>
  <c r="K146" i="23"/>
  <c r="L146" i="23"/>
  <c r="F147" i="23"/>
  <c r="G147" i="23"/>
  <c r="H147" i="23"/>
  <c r="I147" i="23"/>
  <c r="J147" i="23"/>
  <c r="K147" i="23"/>
  <c r="L147" i="23"/>
  <c r="F148" i="23"/>
  <c r="G148" i="23"/>
  <c r="H148" i="23"/>
  <c r="I148" i="23"/>
  <c r="J148" i="23"/>
  <c r="K148" i="23"/>
  <c r="L148" i="23"/>
  <c r="F149" i="23"/>
  <c r="G149" i="23"/>
  <c r="H149" i="23"/>
  <c r="I149" i="23"/>
  <c r="J149" i="23"/>
  <c r="K149" i="23"/>
  <c r="L149" i="23"/>
  <c r="F150" i="23"/>
  <c r="G150" i="23"/>
  <c r="H150" i="23"/>
  <c r="I150" i="23"/>
  <c r="J150" i="23"/>
  <c r="K150" i="23"/>
  <c r="L150" i="23"/>
  <c r="F151" i="23"/>
  <c r="G151" i="23"/>
  <c r="H151" i="23"/>
  <c r="I151" i="23"/>
  <c r="J151" i="23"/>
  <c r="K151" i="23"/>
  <c r="L151" i="23"/>
  <c r="F152" i="23"/>
  <c r="G152" i="23"/>
  <c r="H152" i="23"/>
  <c r="I152" i="23"/>
  <c r="J152" i="23"/>
  <c r="K152" i="23"/>
  <c r="L152" i="23"/>
  <c r="F153" i="23"/>
  <c r="G153" i="23"/>
  <c r="H153" i="23"/>
  <c r="I153" i="23"/>
  <c r="J153" i="23"/>
  <c r="K153" i="23"/>
  <c r="L153" i="23"/>
  <c r="F154" i="23"/>
  <c r="G154" i="23"/>
  <c r="H154" i="23"/>
  <c r="I154" i="23"/>
  <c r="J154" i="23"/>
  <c r="K154" i="23"/>
  <c r="L154" i="23"/>
  <c r="F155" i="23"/>
  <c r="G155" i="23"/>
  <c r="H155" i="23"/>
  <c r="I155" i="23"/>
  <c r="J155" i="23"/>
  <c r="K155" i="23"/>
  <c r="L155" i="23"/>
  <c r="F156" i="23"/>
  <c r="G156" i="23"/>
  <c r="H156" i="23"/>
  <c r="I156" i="23"/>
  <c r="J156" i="23"/>
  <c r="K156" i="23"/>
  <c r="L156" i="23"/>
  <c r="F126" i="23"/>
  <c r="G126" i="23"/>
  <c r="H126" i="23"/>
  <c r="I126" i="23"/>
  <c r="J126" i="23"/>
  <c r="K126" i="23"/>
  <c r="L126" i="23"/>
  <c r="F127" i="23"/>
  <c r="G127" i="23"/>
  <c r="H127" i="23"/>
  <c r="I127" i="23"/>
  <c r="J127" i="23"/>
  <c r="K127" i="23"/>
  <c r="L127" i="23"/>
  <c r="F128" i="23"/>
  <c r="G128" i="23"/>
  <c r="H128" i="23"/>
  <c r="I128" i="23"/>
  <c r="J128" i="23"/>
  <c r="K128" i="23"/>
  <c r="L128" i="23"/>
  <c r="F129" i="23"/>
  <c r="G129" i="23"/>
  <c r="H129" i="23"/>
  <c r="I129" i="23"/>
  <c r="J129" i="23"/>
  <c r="K129" i="23"/>
  <c r="L129" i="23"/>
  <c r="F130" i="23"/>
  <c r="G130" i="23"/>
  <c r="H130" i="23"/>
  <c r="I130" i="23"/>
  <c r="J130" i="23"/>
  <c r="K130" i="23"/>
  <c r="L130" i="23"/>
  <c r="F131" i="23"/>
  <c r="G131" i="23"/>
  <c r="H131" i="23"/>
  <c r="I131" i="23"/>
  <c r="J131" i="23"/>
  <c r="K131" i="23"/>
  <c r="L131" i="23"/>
  <c r="F132" i="23"/>
  <c r="G132" i="23"/>
  <c r="H132" i="23"/>
  <c r="I132" i="23"/>
  <c r="J132" i="23"/>
  <c r="K132" i="23"/>
  <c r="L132" i="23"/>
  <c r="F133" i="23"/>
  <c r="G133" i="23"/>
  <c r="H133" i="23"/>
  <c r="I133" i="23"/>
  <c r="J133" i="23"/>
  <c r="K133" i="23"/>
  <c r="L133" i="23"/>
  <c r="F134" i="23"/>
  <c r="G134" i="23"/>
  <c r="H134" i="23"/>
  <c r="I134" i="23"/>
  <c r="J134" i="23"/>
  <c r="K134" i="23"/>
  <c r="L134" i="23"/>
  <c r="F135" i="23"/>
  <c r="G135" i="23"/>
  <c r="H135" i="23"/>
  <c r="I135" i="23"/>
  <c r="J135" i="23"/>
  <c r="K135" i="23"/>
  <c r="L135" i="23"/>
  <c r="F136" i="23"/>
  <c r="G136" i="23"/>
  <c r="H136" i="23"/>
  <c r="I136" i="23"/>
  <c r="J136" i="23"/>
  <c r="K136" i="23"/>
  <c r="L136" i="23"/>
  <c r="F137" i="23"/>
  <c r="G137" i="23"/>
  <c r="H137" i="23"/>
  <c r="I137" i="23"/>
  <c r="J137" i="23"/>
  <c r="K137" i="23"/>
  <c r="L137" i="23"/>
  <c r="F138" i="23"/>
  <c r="G138" i="23"/>
  <c r="H138" i="23"/>
  <c r="I138" i="23"/>
  <c r="J138" i="23"/>
  <c r="K138" i="23"/>
  <c r="L138" i="23"/>
  <c r="F139" i="23"/>
  <c r="G139" i="23"/>
  <c r="H139" i="23"/>
  <c r="I139" i="23"/>
  <c r="J139" i="23"/>
  <c r="K139" i="23"/>
  <c r="L139" i="23"/>
  <c r="F140" i="23"/>
  <c r="G140" i="23"/>
  <c r="H140" i="23"/>
  <c r="I140" i="23"/>
  <c r="J140" i="23"/>
  <c r="K140" i="23"/>
  <c r="L140" i="23"/>
  <c r="F141" i="23"/>
  <c r="G141" i="23"/>
  <c r="H141" i="23"/>
  <c r="I141" i="23"/>
  <c r="J141" i="23"/>
  <c r="K141" i="23"/>
  <c r="L141" i="23"/>
  <c r="F142" i="23"/>
  <c r="G142" i="23"/>
  <c r="H142" i="23"/>
  <c r="I142" i="23"/>
  <c r="J142" i="23"/>
  <c r="K142" i="23"/>
  <c r="L142" i="23"/>
  <c r="F143" i="23"/>
  <c r="G143" i="23"/>
  <c r="H143" i="23"/>
  <c r="I143" i="23"/>
  <c r="J143" i="23"/>
  <c r="K143" i="23"/>
  <c r="L143" i="23"/>
  <c r="F94" i="23"/>
  <c r="G94" i="23"/>
  <c r="H94" i="23"/>
  <c r="I94" i="23"/>
  <c r="J94" i="23"/>
  <c r="K94" i="23"/>
  <c r="L94" i="23"/>
  <c r="F95" i="23"/>
  <c r="G95" i="23"/>
  <c r="H95" i="23"/>
  <c r="I95" i="23"/>
  <c r="J95" i="23"/>
  <c r="K95" i="23"/>
  <c r="L95" i="23"/>
  <c r="F96" i="23"/>
  <c r="G96" i="23"/>
  <c r="H96" i="23"/>
  <c r="I96" i="23"/>
  <c r="J96" i="23"/>
  <c r="K96" i="23"/>
  <c r="L96" i="23"/>
  <c r="F97" i="23"/>
  <c r="G97" i="23"/>
  <c r="H97" i="23"/>
  <c r="I97" i="23"/>
  <c r="J97" i="23"/>
  <c r="K97" i="23"/>
  <c r="L97" i="23"/>
  <c r="F98" i="23"/>
  <c r="G98" i="23"/>
  <c r="H98" i="23"/>
  <c r="I98" i="23"/>
  <c r="J98" i="23"/>
  <c r="K98" i="23"/>
  <c r="L98" i="23"/>
  <c r="F99" i="23"/>
  <c r="G99" i="23"/>
  <c r="H99" i="23"/>
  <c r="I99" i="23"/>
  <c r="J99" i="23"/>
  <c r="K99" i="23"/>
  <c r="L99" i="23"/>
  <c r="F100" i="23"/>
  <c r="G100" i="23"/>
  <c r="H100" i="23"/>
  <c r="I100" i="23"/>
  <c r="J100" i="23"/>
  <c r="K100" i="23"/>
  <c r="L100" i="23"/>
  <c r="F101" i="23"/>
  <c r="G101" i="23"/>
  <c r="H101" i="23"/>
  <c r="I101" i="23"/>
  <c r="J101" i="23"/>
  <c r="K101" i="23"/>
  <c r="L101" i="23"/>
  <c r="F102" i="23"/>
  <c r="G102" i="23"/>
  <c r="H102" i="23"/>
  <c r="I102" i="23"/>
  <c r="J102" i="23"/>
  <c r="K102" i="23"/>
  <c r="L102" i="23"/>
  <c r="F103" i="23"/>
  <c r="G103" i="23"/>
  <c r="H103" i="23"/>
  <c r="I103" i="23"/>
  <c r="J103" i="23"/>
  <c r="K103" i="23"/>
  <c r="L103" i="23"/>
  <c r="F104" i="23"/>
  <c r="G104" i="23"/>
  <c r="H104" i="23"/>
  <c r="I104" i="23"/>
  <c r="J104" i="23"/>
  <c r="K104" i="23"/>
  <c r="L104" i="23"/>
  <c r="F105" i="23"/>
  <c r="G105" i="23"/>
  <c r="H105" i="23"/>
  <c r="I105" i="23"/>
  <c r="J105" i="23"/>
  <c r="K105" i="23"/>
  <c r="L105" i="23"/>
  <c r="F106" i="23"/>
  <c r="G106" i="23"/>
  <c r="H106" i="23"/>
  <c r="I106" i="23"/>
  <c r="J106" i="23"/>
  <c r="K106" i="23"/>
  <c r="L106" i="23"/>
  <c r="F107" i="23"/>
  <c r="G107" i="23"/>
  <c r="H107" i="23"/>
  <c r="I107" i="23"/>
  <c r="J107" i="23"/>
  <c r="K107" i="23"/>
  <c r="L107" i="23"/>
  <c r="F108" i="23"/>
  <c r="G108" i="23"/>
  <c r="H108" i="23"/>
  <c r="I108" i="23"/>
  <c r="J108" i="23"/>
  <c r="K108" i="23"/>
  <c r="L108" i="23"/>
  <c r="F109" i="23"/>
  <c r="G109" i="23"/>
  <c r="H109" i="23"/>
  <c r="I109" i="23"/>
  <c r="J109" i="23"/>
  <c r="K109" i="23"/>
  <c r="L109" i="23"/>
  <c r="F110" i="23"/>
  <c r="G110" i="23"/>
  <c r="H110" i="23"/>
  <c r="I110" i="23"/>
  <c r="J110" i="23"/>
  <c r="K110" i="23"/>
  <c r="L110" i="23"/>
  <c r="F111" i="23"/>
  <c r="G111" i="23"/>
  <c r="H111" i="23"/>
  <c r="I111" i="23"/>
  <c r="J111" i="23"/>
  <c r="K111" i="23"/>
  <c r="L111" i="23"/>
  <c r="F112" i="23"/>
  <c r="G112" i="23"/>
  <c r="H112" i="23"/>
  <c r="I112" i="23"/>
  <c r="J112" i="23"/>
  <c r="K112" i="23"/>
  <c r="L112" i="23"/>
  <c r="F113" i="23"/>
  <c r="G113" i="23"/>
  <c r="H113" i="23"/>
  <c r="I113" i="23"/>
  <c r="J113" i="23"/>
  <c r="K113" i="23"/>
  <c r="L113" i="23"/>
  <c r="F114" i="23"/>
  <c r="G114" i="23"/>
  <c r="H114" i="23"/>
  <c r="I114" i="23"/>
  <c r="J114" i="23"/>
  <c r="K114" i="23"/>
  <c r="L114" i="23"/>
  <c r="F115" i="23"/>
  <c r="G115" i="23"/>
  <c r="H115" i="23"/>
  <c r="I115" i="23"/>
  <c r="J115" i="23"/>
  <c r="K115" i="23"/>
  <c r="L115" i="23"/>
  <c r="F116" i="23"/>
  <c r="G116" i="23"/>
  <c r="H116" i="23"/>
  <c r="I116" i="23"/>
  <c r="J116" i="23"/>
  <c r="K116" i="23"/>
  <c r="L116" i="23"/>
  <c r="F117" i="23"/>
  <c r="G117" i="23"/>
  <c r="H117" i="23"/>
  <c r="I117" i="23"/>
  <c r="J117" i="23"/>
  <c r="K117" i="23"/>
  <c r="L117" i="23"/>
  <c r="F118" i="23"/>
  <c r="G118" i="23"/>
  <c r="H118" i="23"/>
  <c r="I118" i="23"/>
  <c r="J118" i="23"/>
  <c r="K118" i="23"/>
  <c r="L118" i="23"/>
  <c r="F119" i="23"/>
  <c r="G119" i="23"/>
  <c r="H119" i="23"/>
  <c r="I119" i="23"/>
  <c r="J119" i="23"/>
  <c r="K119" i="23"/>
  <c r="L119" i="23"/>
  <c r="F120" i="23"/>
  <c r="G120" i="23"/>
  <c r="H120" i="23"/>
  <c r="I120" i="23"/>
  <c r="J120" i="23"/>
  <c r="K120" i="23"/>
  <c r="L120" i="23"/>
  <c r="F121" i="23"/>
  <c r="G121" i="23"/>
  <c r="H121" i="23"/>
  <c r="I121" i="23"/>
  <c r="J121" i="23"/>
  <c r="K121" i="23"/>
  <c r="L121" i="23"/>
  <c r="F122" i="23"/>
  <c r="G122" i="23"/>
  <c r="H122" i="23"/>
  <c r="I122" i="23"/>
  <c r="J122" i="23"/>
  <c r="K122" i="23"/>
  <c r="L122" i="23"/>
  <c r="F123" i="23"/>
  <c r="G123" i="23"/>
  <c r="H123" i="23"/>
  <c r="I123" i="23"/>
  <c r="J123" i="23"/>
  <c r="K123" i="23"/>
  <c r="L123" i="23"/>
  <c r="F124" i="23"/>
  <c r="G124" i="23"/>
  <c r="H124" i="23"/>
  <c r="I124" i="23"/>
  <c r="J124" i="23"/>
  <c r="K124" i="23"/>
  <c r="L124" i="23"/>
  <c r="F92" i="23"/>
  <c r="G92" i="23"/>
  <c r="H92" i="23"/>
  <c r="I92" i="23"/>
  <c r="J92" i="23"/>
  <c r="K92" i="23"/>
  <c r="L92" i="23"/>
  <c r="F86" i="23"/>
  <c r="G86" i="23"/>
  <c r="H86" i="23"/>
  <c r="I86" i="23"/>
  <c r="J86" i="23"/>
  <c r="K86" i="23"/>
  <c r="L86" i="23"/>
  <c r="F87" i="23"/>
  <c r="G87" i="23"/>
  <c r="H87" i="23"/>
  <c r="I87" i="23"/>
  <c r="J87" i="23"/>
  <c r="K87" i="23"/>
  <c r="L87" i="23"/>
  <c r="F88" i="23"/>
  <c r="G88" i="23"/>
  <c r="H88" i="23"/>
  <c r="I88" i="23"/>
  <c r="J88" i="23"/>
  <c r="K88" i="23"/>
  <c r="L88" i="23"/>
  <c r="F89" i="23"/>
  <c r="G89" i="23"/>
  <c r="H89" i="23"/>
  <c r="I89" i="23"/>
  <c r="J89" i="23"/>
  <c r="K89" i="23"/>
  <c r="L89" i="23"/>
  <c r="F90" i="23"/>
  <c r="G90" i="23"/>
  <c r="H90" i="23"/>
  <c r="I90" i="23"/>
  <c r="J90" i="23"/>
  <c r="K90" i="23"/>
  <c r="L90" i="23"/>
  <c r="F80" i="23"/>
  <c r="G80" i="23"/>
  <c r="H80" i="23"/>
  <c r="I80" i="23"/>
  <c r="J80" i="23"/>
  <c r="K80" i="23"/>
  <c r="L80" i="23"/>
  <c r="F81" i="23"/>
  <c r="G81" i="23"/>
  <c r="H81" i="23"/>
  <c r="I81" i="23"/>
  <c r="J81" i="23"/>
  <c r="K81" i="23"/>
  <c r="L81" i="23"/>
  <c r="F82" i="23"/>
  <c r="G82" i="23"/>
  <c r="H82" i="23"/>
  <c r="I82" i="23"/>
  <c r="J82" i="23"/>
  <c r="K82" i="23"/>
  <c r="F83" i="23"/>
  <c r="G83" i="23"/>
  <c r="H83" i="23"/>
  <c r="I83" i="23"/>
  <c r="J83" i="23"/>
  <c r="K83" i="23"/>
  <c r="L83" i="23"/>
  <c r="F84" i="23"/>
  <c r="G84" i="23"/>
  <c r="H84" i="23"/>
  <c r="I84" i="23"/>
  <c r="J84" i="23"/>
  <c r="K84" i="23"/>
  <c r="L84" i="23"/>
  <c r="F74" i="23"/>
  <c r="G74" i="23"/>
  <c r="H74" i="23"/>
  <c r="I74" i="23"/>
  <c r="J74" i="23"/>
  <c r="K74" i="23"/>
  <c r="L74" i="23"/>
  <c r="F75" i="23"/>
  <c r="G75" i="23"/>
  <c r="H75" i="23"/>
  <c r="I75" i="23"/>
  <c r="J75" i="23"/>
  <c r="K75" i="23"/>
  <c r="L75" i="23"/>
  <c r="F76" i="23"/>
  <c r="G76" i="23"/>
  <c r="H76" i="23"/>
  <c r="I76" i="23"/>
  <c r="J76" i="23"/>
  <c r="K76" i="23"/>
  <c r="L76" i="23"/>
  <c r="F77" i="23"/>
  <c r="G77" i="23"/>
  <c r="H77" i="23"/>
  <c r="I77" i="23"/>
  <c r="J77" i="23"/>
  <c r="K77" i="23"/>
  <c r="L77" i="23"/>
  <c r="F78" i="23"/>
  <c r="G78" i="23"/>
  <c r="H78" i="23"/>
  <c r="I78" i="23"/>
  <c r="J78" i="23"/>
  <c r="K78" i="23"/>
  <c r="L78" i="23"/>
  <c r="F62" i="23"/>
  <c r="G62" i="23"/>
  <c r="H62" i="23"/>
  <c r="I62" i="23"/>
  <c r="J62" i="23"/>
  <c r="K62" i="23"/>
  <c r="L62" i="23"/>
  <c r="F63" i="23"/>
  <c r="G63" i="23"/>
  <c r="H63" i="23"/>
  <c r="I63" i="23"/>
  <c r="J63" i="23"/>
  <c r="K63" i="23"/>
  <c r="L63" i="23"/>
  <c r="F64" i="23"/>
  <c r="G64" i="23"/>
  <c r="H64" i="23"/>
  <c r="I64" i="23"/>
  <c r="J64" i="23"/>
  <c r="K64" i="23"/>
  <c r="L64" i="23"/>
  <c r="F65" i="23"/>
  <c r="G65" i="23"/>
  <c r="H65" i="23"/>
  <c r="I65" i="23"/>
  <c r="J65" i="23"/>
  <c r="K65" i="23"/>
  <c r="L65" i="23"/>
  <c r="F66" i="23"/>
  <c r="G66" i="23"/>
  <c r="H66" i="23"/>
  <c r="I66" i="23"/>
  <c r="J66" i="23"/>
  <c r="K66" i="23"/>
  <c r="L66" i="23"/>
  <c r="F67" i="23"/>
  <c r="G67" i="23"/>
  <c r="H67" i="23"/>
  <c r="I67" i="23"/>
  <c r="J67" i="23"/>
  <c r="K67" i="23"/>
  <c r="L67" i="23"/>
  <c r="F68" i="23"/>
  <c r="G68" i="23"/>
  <c r="H68" i="23"/>
  <c r="I68" i="23"/>
  <c r="J68" i="23"/>
  <c r="K68" i="23"/>
  <c r="L68" i="23"/>
  <c r="F69" i="23"/>
  <c r="G69" i="23"/>
  <c r="H69" i="23"/>
  <c r="I69" i="23"/>
  <c r="J69" i="23"/>
  <c r="K69" i="23"/>
  <c r="L69" i="23"/>
  <c r="F70" i="23"/>
  <c r="G70" i="23"/>
  <c r="H70" i="23"/>
  <c r="I70" i="23"/>
  <c r="J70" i="23"/>
  <c r="K70" i="23"/>
  <c r="L70" i="23"/>
  <c r="F71" i="23"/>
  <c r="G71" i="23"/>
  <c r="H71" i="23"/>
  <c r="I71" i="23"/>
  <c r="J71" i="23"/>
  <c r="K71" i="23"/>
  <c r="L71" i="23"/>
  <c r="F72" i="23"/>
  <c r="G72" i="23"/>
  <c r="H72" i="23"/>
  <c r="I72" i="23"/>
  <c r="J72" i="23"/>
  <c r="K72" i="23"/>
  <c r="L72" i="23"/>
  <c r="F53" i="23"/>
  <c r="G53" i="23"/>
  <c r="H53" i="23"/>
  <c r="I53" i="23"/>
  <c r="J53" i="23"/>
  <c r="K53" i="23"/>
  <c r="L53" i="23"/>
  <c r="F54" i="23"/>
  <c r="G54" i="23"/>
  <c r="H54" i="23"/>
  <c r="I54" i="23"/>
  <c r="J54" i="23"/>
  <c r="K54" i="23"/>
  <c r="L54" i="23"/>
  <c r="F55" i="23"/>
  <c r="G55" i="23"/>
  <c r="H55" i="23"/>
  <c r="I55" i="23"/>
  <c r="J55" i="23"/>
  <c r="K55" i="23"/>
  <c r="L55" i="23"/>
  <c r="F56" i="23"/>
  <c r="G56" i="23"/>
  <c r="H56" i="23"/>
  <c r="I56" i="23"/>
  <c r="J56" i="23"/>
  <c r="K56" i="23"/>
  <c r="L56" i="23"/>
  <c r="F57" i="23"/>
  <c r="G57" i="23"/>
  <c r="H57" i="23"/>
  <c r="I57" i="23"/>
  <c r="J57" i="23"/>
  <c r="K57" i="23"/>
  <c r="L57" i="23"/>
  <c r="F58" i="23"/>
  <c r="G58" i="23"/>
  <c r="H58" i="23"/>
  <c r="I58" i="23"/>
  <c r="J58" i="23"/>
  <c r="K58" i="23"/>
  <c r="L58" i="23"/>
  <c r="F59" i="23"/>
  <c r="G59" i="23"/>
  <c r="H59" i="23"/>
  <c r="I59" i="23"/>
  <c r="J59" i="23"/>
  <c r="K59" i="23"/>
  <c r="L59" i="23"/>
  <c r="F60" i="23"/>
  <c r="G60" i="23"/>
  <c r="H60" i="23"/>
  <c r="I60" i="23"/>
  <c r="J60" i="23"/>
  <c r="K60" i="23"/>
  <c r="L60" i="23"/>
  <c r="F36" i="23"/>
  <c r="G36" i="23"/>
  <c r="H36" i="23"/>
  <c r="I36" i="23"/>
  <c r="J36" i="23"/>
  <c r="K36" i="23"/>
  <c r="L36" i="23"/>
  <c r="F37" i="23"/>
  <c r="G37" i="23"/>
  <c r="H37" i="23"/>
  <c r="I37" i="23"/>
  <c r="J37" i="23"/>
  <c r="K37" i="23"/>
  <c r="L37" i="23"/>
  <c r="F38" i="23"/>
  <c r="G38" i="23"/>
  <c r="H38" i="23"/>
  <c r="I38" i="23"/>
  <c r="J38" i="23"/>
  <c r="K38" i="23"/>
  <c r="L38" i="23"/>
  <c r="F39" i="23"/>
  <c r="G39" i="23"/>
  <c r="H39" i="23"/>
  <c r="I39" i="23"/>
  <c r="J39" i="23"/>
  <c r="K39" i="23"/>
  <c r="L39" i="23"/>
  <c r="F40" i="23"/>
  <c r="G40" i="23"/>
  <c r="H40" i="23"/>
  <c r="I40" i="23"/>
  <c r="J40" i="23"/>
  <c r="K40" i="23"/>
  <c r="L40" i="23"/>
  <c r="F41" i="23"/>
  <c r="G41" i="23"/>
  <c r="H41" i="23"/>
  <c r="I41" i="23"/>
  <c r="J41" i="23"/>
  <c r="K41" i="23"/>
  <c r="L41" i="23"/>
  <c r="F42" i="23"/>
  <c r="G42" i="23"/>
  <c r="H42" i="23"/>
  <c r="I42" i="23"/>
  <c r="J42" i="23"/>
  <c r="K42" i="23"/>
  <c r="L42" i="23"/>
  <c r="F43" i="23"/>
  <c r="G43" i="23"/>
  <c r="H43" i="23"/>
  <c r="I43" i="23"/>
  <c r="J43" i="23"/>
  <c r="K43" i="23"/>
  <c r="L43" i="23"/>
  <c r="F44" i="23"/>
  <c r="G44" i="23"/>
  <c r="H44" i="23"/>
  <c r="I44" i="23"/>
  <c r="J44" i="23"/>
  <c r="K44" i="23"/>
  <c r="L44" i="23"/>
  <c r="F45" i="23"/>
  <c r="G45" i="23"/>
  <c r="H45" i="23"/>
  <c r="I45" i="23"/>
  <c r="J45" i="23"/>
  <c r="K45" i="23"/>
  <c r="L45" i="23"/>
  <c r="F46" i="23"/>
  <c r="G46" i="23"/>
  <c r="H46" i="23"/>
  <c r="I46" i="23"/>
  <c r="J46" i="23"/>
  <c r="K46" i="23"/>
  <c r="L46" i="23"/>
  <c r="F47" i="23"/>
  <c r="G47" i="23"/>
  <c r="H47" i="23"/>
  <c r="I47" i="23"/>
  <c r="J47" i="23"/>
  <c r="K47" i="23"/>
  <c r="L47" i="23"/>
  <c r="F48" i="23"/>
  <c r="G48" i="23"/>
  <c r="H48" i="23"/>
  <c r="I48" i="23"/>
  <c r="J48" i="23"/>
  <c r="K48" i="23"/>
  <c r="L48" i="23"/>
  <c r="F49" i="23"/>
  <c r="G49" i="23"/>
  <c r="H49" i="23"/>
  <c r="I49" i="23"/>
  <c r="J49" i="23"/>
  <c r="K49" i="23"/>
  <c r="L49" i="23"/>
  <c r="F50" i="23"/>
  <c r="G50" i="23"/>
  <c r="H50" i="23"/>
  <c r="I50" i="23"/>
  <c r="J50" i="23"/>
  <c r="K50" i="23"/>
  <c r="L50" i="23"/>
  <c r="F51" i="23"/>
  <c r="G51" i="23"/>
  <c r="H51" i="23"/>
  <c r="I51" i="23"/>
  <c r="J51" i="23"/>
  <c r="K51" i="23"/>
  <c r="L51" i="23"/>
  <c r="W6" i="31"/>
  <c r="Z6" i="31"/>
  <c r="AC6" i="31"/>
  <c r="AF6" i="31"/>
  <c r="AG6" i="31"/>
  <c r="AI6" i="31"/>
  <c r="AL6" i="31"/>
  <c r="AM6" i="31"/>
  <c r="U92" i="23"/>
  <c r="T92" i="23"/>
  <c r="O92" i="23"/>
  <c r="E92" i="23"/>
  <c r="T237" i="23"/>
  <c r="T238" i="23"/>
  <c r="T239" i="23"/>
  <c r="T240" i="23"/>
  <c r="T241" i="23"/>
  <c r="T242" i="23"/>
  <c r="T243" i="23"/>
  <c r="T244" i="23"/>
  <c r="T245" i="23"/>
  <c r="T246" i="23"/>
  <c r="T247" i="23"/>
  <c r="T248" i="23"/>
  <c r="T249" i="23"/>
  <c r="T250" i="23"/>
  <c r="T251" i="23"/>
  <c r="T252" i="23"/>
  <c r="T253" i="23"/>
  <c r="T236" i="23"/>
  <c r="T190" i="23"/>
  <c r="T191" i="23"/>
  <c r="T192" i="23"/>
  <c r="T193" i="23"/>
  <c r="T194" i="23"/>
  <c r="T195" i="23"/>
  <c r="T196" i="23"/>
  <c r="T197" i="23"/>
  <c r="T198" i="23"/>
  <c r="T199" i="23"/>
  <c r="T200" i="23"/>
  <c r="T201" i="23"/>
  <c r="T202" i="23"/>
  <c r="T203" i="23"/>
  <c r="T204" i="23"/>
  <c r="T205" i="23"/>
  <c r="T206" i="23"/>
  <c r="T207" i="23"/>
  <c r="T208" i="23"/>
  <c r="T209" i="23"/>
  <c r="T210" i="23"/>
  <c r="T189" i="23"/>
  <c r="U9" i="23"/>
  <c r="O11" i="23"/>
  <c r="O12" i="23"/>
  <c r="O13" i="23"/>
  <c r="O14" i="23"/>
  <c r="O15" i="23"/>
  <c r="O16" i="23"/>
  <c r="O17" i="23"/>
  <c r="O18" i="23"/>
  <c r="O19" i="23"/>
  <c r="O20" i="23"/>
  <c r="O21" i="23"/>
  <c r="O22" i="23"/>
  <c r="O23" i="23"/>
  <c r="O24" i="23"/>
  <c r="O25" i="23"/>
  <c r="O26" i="23"/>
  <c r="O27" i="23"/>
  <c r="O28" i="23"/>
  <c r="O29" i="23"/>
  <c r="O30" i="23"/>
  <c r="O31" i="23"/>
  <c r="O32" i="23"/>
  <c r="O33" i="23"/>
  <c r="O34" i="23"/>
  <c r="E86" i="23"/>
  <c r="AW89" i="31"/>
  <c r="B22" i="9" s="1"/>
  <c r="AV89" i="31"/>
  <c r="C91" i="34" s="1"/>
  <c r="AU89" i="31"/>
  <c r="D22" i="9" s="1"/>
  <c r="AT89" i="31"/>
  <c r="C92" i="27" s="1"/>
  <c r="AR18" i="26"/>
  <c r="AQ18" i="26"/>
  <c r="AP18" i="26"/>
  <c r="AO18" i="26"/>
  <c r="N37" i="16"/>
  <c r="M37" i="16"/>
  <c r="L37" i="16"/>
  <c r="K37" i="16"/>
  <c r="J37" i="16"/>
  <c r="I37" i="16"/>
  <c r="H37" i="16"/>
  <c r="G37" i="16"/>
  <c r="L18" i="26"/>
  <c r="M18" i="26"/>
  <c r="D37" i="16"/>
  <c r="C37" i="16"/>
  <c r="L89" i="31"/>
  <c r="J35" i="15"/>
  <c r="I35" i="15"/>
  <c r="H35" i="15"/>
  <c r="G35" i="15"/>
  <c r="F35" i="15"/>
  <c r="E35" i="15"/>
  <c r="D35" i="15"/>
  <c r="C35" i="15"/>
  <c r="B89" i="31"/>
  <c r="E22" i="7" l="1"/>
  <c r="G90" i="22"/>
  <c r="AD94" i="24"/>
  <c r="AD93" i="24" s="1"/>
  <c r="G18" i="26"/>
  <c r="R18" i="26"/>
  <c r="AM18" i="26"/>
  <c r="AI18" i="26"/>
  <c r="E37" i="16"/>
  <c r="D91" i="34"/>
  <c r="AA18" i="26"/>
  <c r="O18" i="26"/>
  <c r="AF18" i="26"/>
  <c r="C91" i="33"/>
  <c r="X18" i="26"/>
  <c r="K18" i="26"/>
  <c r="F37" i="16"/>
  <c r="F14" i="29"/>
  <c r="J18" i="26"/>
  <c r="U18" i="26"/>
  <c r="AL18" i="26"/>
  <c r="D91" i="33"/>
  <c r="K190" i="24"/>
  <c r="E190" i="24" s="1"/>
  <c r="D190" i="24" s="1"/>
  <c r="C190" i="24" s="1"/>
  <c r="AP190" i="24"/>
  <c r="AO94" i="24"/>
  <c r="AQ190" i="24"/>
  <c r="BA89" i="31"/>
  <c r="AY89" i="31"/>
  <c r="F22" i="9" s="1"/>
  <c r="D86" i="23"/>
  <c r="AZ89" i="31"/>
  <c r="BD89" i="31"/>
  <c r="BC89" i="31"/>
  <c r="B37" i="16" l="1"/>
  <c r="BB89" i="31"/>
  <c r="C98" i="5" s="1"/>
  <c r="E25" i="11"/>
  <c r="G22" i="9"/>
  <c r="E22" i="12"/>
  <c r="H22" i="9"/>
  <c r="Z14" i="29"/>
  <c r="E22" i="9"/>
  <c r="E22" i="10"/>
  <c r="AN42" i="24"/>
  <c r="I22" i="9" l="1"/>
  <c r="E35" i="6"/>
  <c r="AE14" i="29"/>
  <c r="AF14" i="29" s="1"/>
  <c r="C15" i="9"/>
  <c r="C16" i="9"/>
  <c r="C17" i="9"/>
  <c r="C18" i="9"/>
  <c r="C19" i="9"/>
  <c r="C20" i="9"/>
  <c r="C21" i="9"/>
  <c r="C23" i="9"/>
  <c r="C24" i="9"/>
  <c r="C25" i="9"/>
  <c r="C26" i="9"/>
  <c r="C27" i="9"/>
  <c r="C28" i="9"/>
  <c r="C29" i="9"/>
  <c r="C30" i="9"/>
  <c r="C31" i="9"/>
  <c r="D89" i="27"/>
  <c r="AN39" i="24"/>
  <c r="AN40" i="24"/>
  <c r="AN41" i="24"/>
  <c r="AN43" i="24"/>
  <c r="AN44" i="24"/>
  <c r="AN45" i="24"/>
  <c r="AN46" i="24"/>
  <c r="AN47" i="24"/>
  <c r="AN48" i="24"/>
  <c r="AN49" i="24"/>
  <c r="AN50" i="24"/>
  <c r="AN51" i="24"/>
  <c r="AN52" i="24"/>
  <c r="AN53" i="24"/>
  <c r="W39" i="24"/>
  <c r="W40" i="24"/>
  <c r="W41" i="24"/>
  <c r="W42" i="24"/>
  <c r="W43" i="24"/>
  <c r="W44" i="24"/>
  <c r="W45" i="24"/>
  <c r="W46" i="24"/>
  <c r="W47" i="24"/>
  <c r="W48" i="24"/>
  <c r="W49" i="24"/>
  <c r="W50" i="24"/>
  <c r="W51" i="24"/>
  <c r="W52" i="24"/>
  <c r="W53" i="24"/>
  <c r="C212" i="24" l="1"/>
  <c r="C211" i="24"/>
  <c r="C210" i="24"/>
  <c r="C209" i="24"/>
  <c r="C208" i="24"/>
  <c r="C207" i="24"/>
  <c r="C206" i="24"/>
  <c r="C205" i="24"/>
  <c r="C204" i="24"/>
  <c r="C203" i="24"/>
  <c r="C202" i="24"/>
  <c r="C201" i="24"/>
  <c r="C200" i="24"/>
  <c r="C199" i="24"/>
  <c r="C198" i="24"/>
  <c r="C197" i="24"/>
  <c r="C196" i="24"/>
  <c r="C195" i="24"/>
  <c r="C194" i="24"/>
  <c r="C193" i="24"/>
  <c r="C192" i="24"/>
  <c r="C191" i="24"/>
  <c r="AV155" i="31" l="1"/>
  <c r="AV233" i="31"/>
  <c r="C235" i="34" s="1"/>
  <c r="AJ83" i="31" l="1"/>
  <c r="AJ6" i="31" s="1"/>
  <c r="AD83" i="31"/>
  <c r="AD6" i="31" s="1"/>
  <c r="AA83" i="31"/>
  <c r="AA6" i="31" s="1"/>
  <c r="X83" i="31" l="1"/>
  <c r="X6" i="31" s="1"/>
  <c r="AT171" i="31"/>
  <c r="E26" i="18" l="1"/>
  <c r="E25" i="18"/>
  <c r="E24" i="18"/>
  <c r="E23" i="18"/>
  <c r="E22" i="18"/>
  <c r="E21" i="18"/>
  <c r="E20" i="18"/>
  <c r="E19" i="18"/>
  <c r="E18" i="18"/>
  <c r="E15" i="18"/>
  <c r="E14" i="18"/>
  <c r="E13" i="18"/>
  <c r="E12" i="18"/>
  <c r="E11" i="18"/>
  <c r="AW59" i="31"/>
  <c r="B18" i="9" s="1"/>
  <c r="L186" i="31" l="1"/>
  <c r="C159" i="33" l="1"/>
  <c r="C160" i="33"/>
  <c r="C161" i="33"/>
  <c r="C162" i="33"/>
  <c r="C163" i="33"/>
  <c r="C164" i="33"/>
  <c r="C165" i="33"/>
  <c r="C166" i="33"/>
  <c r="C167" i="33"/>
  <c r="C168" i="33"/>
  <c r="C169" i="33"/>
  <c r="C170" i="33"/>
  <c r="C171" i="33"/>
  <c r="C172" i="33"/>
  <c r="D159" i="33"/>
  <c r="D160" i="33"/>
  <c r="D161" i="33"/>
  <c r="D162" i="33"/>
  <c r="D163" i="33"/>
  <c r="D164" i="33"/>
  <c r="D165" i="33"/>
  <c r="D166" i="33"/>
  <c r="D167" i="33"/>
  <c r="D168" i="33"/>
  <c r="D169" i="33"/>
  <c r="D170" i="33"/>
  <c r="D171" i="33"/>
  <c r="D172" i="33"/>
  <c r="F92" i="33"/>
  <c r="E92" i="33"/>
  <c r="F92" i="34"/>
  <c r="E92" i="34"/>
  <c r="D256" i="34"/>
  <c r="D237" i="34"/>
  <c r="D238" i="34"/>
  <c r="D239" i="34"/>
  <c r="D240" i="34"/>
  <c r="D241" i="34"/>
  <c r="D242" i="34"/>
  <c r="D243" i="34"/>
  <c r="D244" i="34"/>
  <c r="D245" i="34"/>
  <c r="D246" i="34"/>
  <c r="D247" i="34"/>
  <c r="D248" i="34"/>
  <c r="D249" i="34"/>
  <c r="D250" i="34"/>
  <c r="D251" i="34"/>
  <c r="D252" i="34"/>
  <c r="D253" i="34"/>
  <c r="D213" i="34"/>
  <c r="D214" i="34"/>
  <c r="D215" i="34"/>
  <c r="D216" i="34"/>
  <c r="D217" i="34"/>
  <c r="D218" i="34"/>
  <c r="D219" i="34"/>
  <c r="D220" i="34"/>
  <c r="D221" i="34"/>
  <c r="D222" i="34"/>
  <c r="D223" i="34"/>
  <c r="D224" i="34"/>
  <c r="D225" i="34"/>
  <c r="D226" i="34"/>
  <c r="D227" i="34"/>
  <c r="D228" i="34"/>
  <c r="D229" i="34"/>
  <c r="D230" i="34"/>
  <c r="D231" i="34"/>
  <c r="D232" i="34"/>
  <c r="D233" i="34"/>
  <c r="D234" i="34"/>
  <c r="D190" i="34"/>
  <c r="D191" i="34"/>
  <c r="D192" i="34"/>
  <c r="D193" i="34"/>
  <c r="D194" i="34"/>
  <c r="D195" i="34"/>
  <c r="D196" i="34"/>
  <c r="D197" i="34"/>
  <c r="D198" i="34"/>
  <c r="D199" i="34"/>
  <c r="D200" i="34"/>
  <c r="D201" i="34"/>
  <c r="D202" i="34"/>
  <c r="D203" i="34"/>
  <c r="D204" i="34"/>
  <c r="D205" i="34"/>
  <c r="D206" i="34"/>
  <c r="D207" i="34"/>
  <c r="D208" i="34"/>
  <c r="D209" i="34"/>
  <c r="D210" i="34"/>
  <c r="D175" i="34"/>
  <c r="D176" i="34"/>
  <c r="D177" i="34"/>
  <c r="D178" i="34"/>
  <c r="D179" i="34"/>
  <c r="D180" i="34"/>
  <c r="D181" i="34"/>
  <c r="D182" i="34"/>
  <c r="D183" i="34"/>
  <c r="D184" i="34"/>
  <c r="D185" i="34"/>
  <c r="D186" i="34"/>
  <c r="D187" i="34"/>
  <c r="D159" i="34"/>
  <c r="D160" i="34"/>
  <c r="D161" i="34"/>
  <c r="D162" i="34"/>
  <c r="D163" i="34"/>
  <c r="D164" i="34"/>
  <c r="D165" i="34"/>
  <c r="D166" i="34"/>
  <c r="D167" i="34"/>
  <c r="D168" i="34"/>
  <c r="D169" i="34"/>
  <c r="D170" i="34"/>
  <c r="D171" i="34"/>
  <c r="D172" i="34"/>
  <c r="D146" i="34"/>
  <c r="D147" i="34"/>
  <c r="D148" i="34"/>
  <c r="D149" i="34"/>
  <c r="D150" i="34"/>
  <c r="D151" i="34"/>
  <c r="D152" i="34"/>
  <c r="D153" i="34"/>
  <c r="D154" i="34"/>
  <c r="D155" i="34"/>
  <c r="D156" i="34"/>
  <c r="D127" i="34"/>
  <c r="D128" i="34"/>
  <c r="D129" i="34"/>
  <c r="D130" i="34"/>
  <c r="D131" i="34"/>
  <c r="D132" i="34"/>
  <c r="D133" i="34"/>
  <c r="D134" i="34"/>
  <c r="D135" i="34"/>
  <c r="D136" i="34"/>
  <c r="D137" i="34"/>
  <c r="D138" i="34"/>
  <c r="D139" i="34"/>
  <c r="D140" i="34"/>
  <c r="D141" i="34"/>
  <c r="D142" i="34"/>
  <c r="D143" i="34"/>
  <c r="D95" i="34"/>
  <c r="D96" i="34"/>
  <c r="D97" i="34"/>
  <c r="D98" i="34"/>
  <c r="D99" i="34"/>
  <c r="D100" i="34"/>
  <c r="D101" i="34"/>
  <c r="D102" i="34"/>
  <c r="D103" i="34"/>
  <c r="D104" i="34"/>
  <c r="D105" i="34"/>
  <c r="D106" i="34"/>
  <c r="D107" i="34"/>
  <c r="D108" i="34"/>
  <c r="D109" i="34"/>
  <c r="D110" i="34"/>
  <c r="D111" i="34"/>
  <c r="D112" i="34"/>
  <c r="D113" i="34"/>
  <c r="D114" i="34"/>
  <c r="D115" i="34"/>
  <c r="D116" i="34"/>
  <c r="D117" i="34"/>
  <c r="D118" i="34"/>
  <c r="D119" i="34"/>
  <c r="D120" i="34"/>
  <c r="D121" i="34"/>
  <c r="D122" i="34"/>
  <c r="D123" i="34"/>
  <c r="D124" i="34"/>
  <c r="D87" i="34"/>
  <c r="D88" i="34"/>
  <c r="D89" i="34"/>
  <c r="D90" i="34"/>
  <c r="D81" i="34"/>
  <c r="D82" i="34"/>
  <c r="D83" i="34"/>
  <c r="D84" i="34"/>
  <c r="D75" i="34"/>
  <c r="D76" i="34"/>
  <c r="D77" i="34"/>
  <c r="D78" i="34"/>
  <c r="D63" i="34"/>
  <c r="D64" i="34"/>
  <c r="D65" i="34"/>
  <c r="D66" i="34"/>
  <c r="D67" i="34"/>
  <c r="D68" i="34"/>
  <c r="D69" i="34"/>
  <c r="D70" i="34"/>
  <c r="D71" i="34"/>
  <c r="D72" i="34"/>
  <c r="D54" i="34"/>
  <c r="D55" i="34"/>
  <c r="D56" i="34"/>
  <c r="D57" i="34"/>
  <c r="D58" i="34"/>
  <c r="D59" i="34"/>
  <c r="D60" i="34"/>
  <c r="D37" i="34"/>
  <c r="D38" i="34"/>
  <c r="D39" i="34"/>
  <c r="D40" i="34"/>
  <c r="D41" i="34"/>
  <c r="D42" i="34"/>
  <c r="D43" i="34"/>
  <c r="D44" i="34"/>
  <c r="D45" i="34"/>
  <c r="D46" i="34"/>
  <c r="D47" i="34"/>
  <c r="D48" i="34"/>
  <c r="D49" i="34"/>
  <c r="D50" i="34"/>
  <c r="D51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3" i="34"/>
  <c r="C54" i="34"/>
  <c r="C55" i="34"/>
  <c r="C56" i="34"/>
  <c r="C57" i="34"/>
  <c r="C58" i="34"/>
  <c r="C59" i="34"/>
  <c r="C60" i="34"/>
  <c r="C62" i="34"/>
  <c r="C63" i="34"/>
  <c r="C64" i="34"/>
  <c r="C65" i="34"/>
  <c r="C66" i="34"/>
  <c r="C67" i="34"/>
  <c r="C68" i="34"/>
  <c r="C69" i="34"/>
  <c r="C70" i="34"/>
  <c r="C71" i="34"/>
  <c r="C72" i="34"/>
  <c r="C74" i="34"/>
  <c r="C75" i="34"/>
  <c r="C76" i="34"/>
  <c r="C77" i="34"/>
  <c r="C78" i="34"/>
  <c r="C80" i="34"/>
  <c r="C81" i="34"/>
  <c r="C82" i="34"/>
  <c r="C83" i="34"/>
  <c r="C84" i="34"/>
  <c r="C86" i="34"/>
  <c r="C87" i="34"/>
  <c r="C88" i="34"/>
  <c r="C89" i="34"/>
  <c r="C90" i="34"/>
  <c r="C94" i="34"/>
  <c r="C95" i="34"/>
  <c r="C96" i="34"/>
  <c r="C97" i="34"/>
  <c r="C98" i="34"/>
  <c r="C99" i="34"/>
  <c r="C100" i="34"/>
  <c r="C101" i="34"/>
  <c r="C102" i="34"/>
  <c r="C103" i="34"/>
  <c r="C104" i="34"/>
  <c r="C105" i="34"/>
  <c r="C106" i="34"/>
  <c r="C107" i="34"/>
  <c r="C108" i="34"/>
  <c r="C109" i="34"/>
  <c r="C110" i="34"/>
  <c r="C111" i="34"/>
  <c r="C112" i="34"/>
  <c r="C113" i="34"/>
  <c r="C114" i="34"/>
  <c r="C115" i="34"/>
  <c r="C116" i="34"/>
  <c r="C117" i="34"/>
  <c r="C118" i="34"/>
  <c r="C119" i="34"/>
  <c r="C120" i="34"/>
  <c r="C121" i="34"/>
  <c r="C122" i="34"/>
  <c r="C123" i="34"/>
  <c r="C124" i="34"/>
  <c r="C126" i="34"/>
  <c r="C127" i="34"/>
  <c r="C128" i="34"/>
  <c r="C129" i="34"/>
  <c r="C130" i="34"/>
  <c r="C131" i="34"/>
  <c r="C132" i="34"/>
  <c r="C133" i="34"/>
  <c r="C134" i="34"/>
  <c r="C135" i="34"/>
  <c r="C136" i="34"/>
  <c r="C137" i="34"/>
  <c r="C138" i="34"/>
  <c r="C139" i="34"/>
  <c r="C140" i="34"/>
  <c r="C141" i="34"/>
  <c r="C142" i="34"/>
  <c r="C143" i="34"/>
  <c r="C145" i="34"/>
  <c r="C146" i="34"/>
  <c r="C147" i="34"/>
  <c r="C148" i="34"/>
  <c r="C149" i="34"/>
  <c r="C150" i="34"/>
  <c r="C151" i="34"/>
  <c r="C152" i="34"/>
  <c r="C153" i="34"/>
  <c r="C154" i="34"/>
  <c r="C155" i="34"/>
  <c r="C156" i="34"/>
  <c r="C158" i="34"/>
  <c r="C159" i="34"/>
  <c r="C160" i="34"/>
  <c r="C161" i="34"/>
  <c r="C162" i="34"/>
  <c r="C163" i="34"/>
  <c r="C164" i="34"/>
  <c r="C165" i="34"/>
  <c r="C166" i="34"/>
  <c r="C167" i="34"/>
  <c r="C168" i="34"/>
  <c r="C169" i="34"/>
  <c r="C170" i="34"/>
  <c r="C171" i="34"/>
  <c r="C172" i="34"/>
  <c r="D11" i="34"/>
  <c r="D12" i="34"/>
  <c r="D13" i="34"/>
  <c r="D14" i="34"/>
  <c r="D15" i="34"/>
  <c r="D16" i="34"/>
  <c r="D17" i="34"/>
  <c r="D18" i="34"/>
  <c r="D19" i="34"/>
  <c r="D20" i="34"/>
  <c r="D21" i="34"/>
  <c r="D22" i="34"/>
  <c r="D23" i="34"/>
  <c r="D24" i="34"/>
  <c r="D25" i="34"/>
  <c r="D26" i="34"/>
  <c r="D27" i="34"/>
  <c r="D28" i="34"/>
  <c r="D29" i="34"/>
  <c r="D30" i="34"/>
  <c r="D31" i="34"/>
  <c r="D32" i="34"/>
  <c r="D33" i="34"/>
  <c r="D34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10" i="34"/>
  <c r="H18" i="26"/>
  <c r="I18" i="26"/>
  <c r="AE18" i="26"/>
  <c r="AD18" i="26"/>
  <c r="F18" i="26"/>
  <c r="E18" i="26"/>
  <c r="P16" i="25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91" i="27"/>
  <c r="B16" i="28" s="1"/>
  <c r="U91" i="23"/>
  <c r="T16" i="25" s="1"/>
  <c r="R91" i="23"/>
  <c r="O91" i="23"/>
  <c r="N16" i="25" s="1"/>
  <c r="L91" i="23"/>
  <c r="K16" i="25" s="1"/>
  <c r="K91" i="23"/>
  <c r="J16" i="25" s="1"/>
  <c r="I91" i="23"/>
  <c r="H16" i="25" s="1"/>
  <c r="H91" i="23"/>
  <c r="G16" i="25" s="1"/>
  <c r="G91" i="23"/>
  <c r="F16" i="25" s="1"/>
  <c r="F91" i="23"/>
  <c r="E16" i="25" s="1"/>
  <c r="E91" i="23"/>
  <c r="D16" i="25" s="1"/>
  <c r="T89" i="22"/>
  <c r="S15" i="21" s="1"/>
  <c r="R89" i="22"/>
  <c r="Q15" i="21" s="1"/>
  <c r="Q89" i="22"/>
  <c r="N89" i="22"/>
  <c r="M15" i="21" s="1"/>
  <c r="M89" i="22"/>
  <c r="L15" i="21" s="1"/>
  <c r="L89" i="22"/>
  <c r="K15" i="21" s="1"/>
  <c r="K89" i="22"/>
  <c r="J15" i="21" s="1"/>
  <c r="J89" i="22"/>
  <c r="I15" i="21" s="1"/>
  <c r="I89" i="22"/>
  <c r="H15" i="21" s="1"/>
  <c r="F89" i="22"/>
  <c r="E15" i="21" s="1"/>
  <c r="Y89" i="22"/>
  <c r="X15" i="21" s="1"/>
  <c r="X89" i="22"/>
  <c r="W15" i="21" s="1"/>
  <c r="V89" i="22"/>
  <c r="U15" i="21" s="1"/>
  <c r="S89" i="22"/>
  <c r="R15" i="21" s="1"/>
  <c r="J91" i="23"/>
  <c r="I16" i="25" s="1"/>
  <c r="C212" i="27"/>
  <c r="D256" i="27"/>
  <c r="D237" i="27"/>
  <c r="D238" i="27"/>
  <c r="D239" i="27"/>
  <c r="D240" i="27"/>
  <c r="D241" i="27"/>
  <c r="D242" i="27"/>
  <c r="D243" i="27"/>
  <c r="D244" i="27"/>
  <c r="D245" i="27"/>
  <c r="D246" i="27"/>
  <c r="D247" i="27"/>
  <c r="D248" i="27"/>
  <c r="D249" i="27"/>
  <c r="D250" i="27"/>
  <c r="D251" i="27"/>
  <c r="D252" i="27"/>
  <c r="D253" i="27"/>
  <c r="D213" i="27"/>
  <c r="D214" i="27"/>
  <c r="D215" i="27"/>
  <c r="D216" i="27"/>
  <c r="D217" i="27"/>
  <c r="D218" i="27"/>
  <c r="D219" i="27"/>
  <c r="D220" i="27"/>
  <c r="D221" i="27"/>
  <c r="D222" i="27"/>
  <c r="D223" i="27"/>
  <c r="D224" i="27"/>
  <c r="D225" i="27"/>
  <c r="D226" i="27"/>
  <c r="D227" i="27"/>
  <c r="D228" i="27"/>
  <c r="D229" i="27"/>
  <c r="D230" i="27"/>
  <c r="D231" i="27"/>
  <c r="D232" i="27"/>
  <c r="D233" i="27"/>
  <c r="D234" i="27"/>
  <c r="D190" i="27"/>
  <c r="D191" i="27"/>
  <c r="D192" i="27"/>
  <c r="D193" i="27"/>
  <c r="D194" i="27"/>
  <c r="D195" i="27"/>
  <c r="D196" i="27"/>
  <c r="D197" i="27"/>
  <c r="D198" i="27"/>
  <c r="D199" i="27"/>
  <c r="D200" i="27"/>
  <c r="D201" i="27"/>
  <c r="D202" i="27"/>
  <c r="D203" i="27"/>
  <c r="D204" i="27"/>
  <c r="D205" i="27"/>
  <c r="D206" i="27"/>
  <c r="D207" i="27"/>
  <c r="D208" i="27"/>
  <c r="D209" i="27"/>
  <c r="D210" i="27"/>
  <c r="D175" i="27"/>
  <c r="D176" i="27"/>
  <c r="D177" i="27"/>
  <c r="D178" i="27"/>
  <c r="D179" i="27"/>
  <c r="D180" i="27"/>
  <c r="D181" i="27"/>
  <c r="D182" i="27"/>
  <c r="D183" i="27"/>
  <c r="D184" i="27"/>
  <c r="D185" i="27"/>
  <c r="D186" i="27"/>
  <c r="D187" i="27"/>
  <c r="D159" i="27"/>
  <c r="D160" i="27"/>
  <c r="D161" i="27"/>
  <c r="D162" i="27"/>
  <c r="D163" i="27"/>
  <c r="D164" i="27"/>
  <c r="D165" i="27"/>
  <c r="D166" i="27"/>
  <c r="D167" i="27"/>
  <c r="D168" i="27"/>
  <c r="D169" i="27"/>
  <c r="D170" i="27"/>
  <c r="D171" i="27"/>
  <c r="D172" i="27"/>
  <c r="D146" i="27"/>
  <c r="D147" i="27"/>
  <c r="D148" i="27"/>
  <c r="D149" i="27"/>
  <c r="D150" i="27"/>
  <c r="D151" i="27"/>
  <c r="D152" i="27"/>
  <c r="D153" i="27"/>
  <c r="D154" i="27"/>
  <c r="D155" i="27"/>
  <c r="D156" i="27"/>
  <c r="D127" i="27"/>
  <c r="D128" i="27"/>
  <c r="D129" i="27"/>
  <c r="D130" i="27"/>
  <c r="D131" i="27"/>
  <c r="D132" i="27"/>
  <c r="D133" i="27"/>
  <c r="D134" i="27"/>
  <c r="D135" i="27"/>
  <c r="D136" i="27"/>
  <c r="D137" i="27"/>
  <c r="D138" i="27"/>
  <c r="D139" i="27"/>
  <c r="D140" i="27"/>
  <c r="D141" i="27"/>
  <c r="D142" i="27"/>
  <c r="D143" i="27"/>
  <c r="D95" i="27"/>
  <c r="D96" i="27"/>
  <c r="D97" i="27"/>
  <c r="D98" i="27"/>
  <c r="D99" i="27"/>
  <c r="D100" i="27"/>
  <c r="D101" i="27"/>
  <c r="D102" i="27"/>
  <c r="D103" i="27"/>
  <c r="D104" i="27"/>
  <c r="D105" i="27"/>
  <c r="D106" i="27"/>
  <c r="D107" i="27"/>
  <c r="D108" i="27"/>
  <c r="D109" i="27"/>
  <c r="D110" i="27"/>
  <c r="D111" i="27"/>
  <c r="D112" i="27"/>
  <c r="D113" i="27"/>
  <c r="D114" i="27"/>
  <c r="D115" i="27"/>
  <c r="D116" i="27"/>
  <c r="D117" i="27"/>
  <c r="D118" i="27"/>
  <c r="D119" i="27"/>
  <c r="D120" i="27"/>
  <c r="D121" i="27"/>
  <c r="D122" i="27"/>
  <c r="D123" i="27"/>
  <c r="D124" i="27"/>
  <c r="D87" i="27"/>
  <c r="D88" i="27"/>
  <c r="D90" i="27"/>
  <c r="D81" i="27"/>
  <c r="D82" i="27"/>
  <c r="D83" i="27"/>
  <c r="D84" i="27"/>
  <c r="D75" i="27"/>
  <c r="D76" i="27"/>
  <c r="D77" i="27"/>
  <c r="D78" i="27"/>
  <c r="D63" i="27"/>
  <c r="D64" i="27"/>
  <c r="D65" i="27"/>
  <c r="D66" i="27"/>
  <c r="D67" i="27"/>
  <c r="D68" i="27"/>
  <c r="D69" i="27"/>
  <c r="D70" i="27"/>
  <c r="D71" i="27"/>
  <c r="D72" i="27"/>
  <c r="D54" i="27"/>
  <c r="D55" i="27"/>
  <c r="D56" i="27"/>
  <c r="D57" i="27"/>
  <c r="D58" i="27"/>
  <c r="D59" i="27"/>
  <c r="D60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51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3" i="27"/>
  <c r="D24" i="27"/>
  <c r="D25" i="27"/>
  <c r="D26" i="27"/>
  <c r="D27" i="27"/>
  <c r="D28" i="27"/>
  <c r="D29" i="27"/>
  <c r="D30" i="27"/>
  <c r="D31" i="27"/>
  <c r="D32" i="27"/>
  <c r="D33" i="27"/>
  <c r="D34" i="27"/>
  <c r="H65" i="24"/>
  <c r="H66" i="24"/>
  <c r="H67" i="24"/>
  <c r="H68" i="24"/>
  <c r="H69" i="24"/>
  <c r="H70" i="24"/>
  <c r="H71" i="24"/>
  <c r="H72" i="24"/>
  <c r="H73" i="24"/>
  <c r="H74" i="24"/>
  <c r="H83" i="24"/>
  <c r="H84" i="24"/>
  <c r="H85" i="24"/>
  <c r="H86" i="24"/>
  <c r="H89" i="24"/>
  <c r="H90" i="24"/>
  <c r="H91" i="24"/>
  <c r="H92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239" i="24"/>
  <c r="H240" i="24"/>
  <c r="H241" i="24"/>
  <c r="H242" i="24"/>
  <c r="H243" i="24"/>
  <c r="H244" i="24"/>
  <c r="H245" i="24"/>
  <c r="H246" i="24"/>
  <c r="H247" i="24"/>
  <c r="H248" i="24"/>
  <c r="H249" i="24"/>
  <c r="H250" i="24"/>
  <c r="H251" i="24"/>
  <c r="H252" i="24"/>
  <c r="H253" i="24"/>
  <c r="H254" i="24"/>
  <c r="H255" i="24"/>
  <c r="H215" i="24"/>
  <c r="H216" i="24"/>
  <c r="H217" i="24"/>
  <c r="H218" i="24"/>
  <c r="H219" i="24"/>
  <c r="H220" i="24"/>
  <c r="H221" i="24"/>
  <c r="H222" i="24"/>
  <c r="H223" i="24"/>
  <c r="H224" i="24"/>
  <c r="H225" i="24"/>
  <c r="H226" i="24"/>
  <c r="H227" i="24"/>
  <c r="H228" i="24"/>
  <c r="H229" i="24"/>
  <c r="H230" i="24"/>
  <c r="H231" i="24"/>
  <c r="H232" i="24"/>
  <c r="H233" i="24"/>
  <c r="H234" i="24"/>
  <c r="H235" i="24"/>
  <c r="H23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K215" i="24"/>
  <c r="K216" i="24"/>
  <c r="K217" i="24"/>
  <c r="K218" i="24"/>
  <c r="K219" i="24"/>
  <c r="K220" i="24"/>
  <c r="K221" i="24"/>
  <c r="K222" i="24"/>
  <c r="K223" i="24"/>
  <c r="K224" i="24"/>
  <c r="K225" i="24"/>
  <c r="K226" i="24"/>
  <c r="K227" i="24"/>
  <c r="K228" i="24"/>
  <c r="K229" i="24"/>
  <c r="K230" i="24"/>
  <c r="K231" i="24"/>
  <c r="K232" i="24"/>
  <c r="K233" i="24"/>
  <c r="K234" i="24"/>
  <c r="K235" i="24"/>
  <c r="K236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6" i="24"/>
  <c r="H57" i="24"/>
  <c r="H58" i="24"/>
  <c r="H59" i="24"/>
  <c r="H60" i="24"/>
  <c r="H61" i="24"/>
  <c r="H62" i="24"/>
  <c r="H77" i="24"/>
  <c r="H78" i="24"/>
  <c r="H79" i="24"/>
  <c r="H8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D45" i="16"/>
  <c r="K239" i="24"/>
  <c r="K240" i="24"/>
  <c r="K241" i="24"/>
  <c r="K242" i="24"/>
  <c r="K243" i="24"/>
  <c r="K244" i="24"/>
  <c r="K245" i="24"/>
  <c r="K246" i="24"/>
  <c r="K247" i="24"/>
  <c r="K248" i="24"/>
  <c r="K249" i="24"/>
  <c r="K250" i="24"/>
  <c r="K251" i="24"/>
  <c r="K252" i="24"/>
  <c r="K253" i="24"/>
  <c r="K254" i="24"/>
  <c r="K255" i="24"/>
  <c r="K238" i="24"/>
  <c r="K161" i="24"/>
  <c r="K162" i="24"/>
  <c r="K163" i="24"/>
  <c r="K164" i="24"/>
  <c r="K165" i="24"/>
  <c r="K166" i="24"/>
  <c r="K167" i="24"/>
  <c r="K168" i="24"/>
  <c r="K169" i="24"/>
  <c r="K170" i="24"/>
  <c r="K171" i="24"/>
  <c r="K172" i="24"/>
  <c r="K173" i="24"/>
  <c r="K174" i="24"/>
  <c r="K148" i="24"/>
  <c r="K149" i="24"/>
  <c r="K150" i="24"/>
  <c r="K151" i="24"/>
  <c r="K152" i="24"/>
  <c r="K153" i="24"/>
  <c r="K154" i="24"/>
  <c r="K155" i="24"/>
  <c r="K156" i="24"/>
  <c r="K157" i="24"/>
  <c r="K158" i="24"/>
  <c r="K129" i="24"/>
  <c r="K130" i="24"/>
  <c r="K131" i="24"/>
  <c r="K132" i="24"/>
  <c r="K133" i="24"/>
  <c r="K134" i="24"/>
  <c r="K135" i="24"/>
  <c r="K136" i="24"/>
  <c r="K137" i="24"/>
  <c r="K138" i="24"/>
  <c r="K139" i="24"/>
  <c r="K140" i="24"/>
  <c r="K141" i="24"/>
  <c r="K142" i="24"/>
  <c r="K143" i="24"/>
  <c r="K144" i="24"/>
  <c r="K145" i="24"/>
  <c r="K97" i="24"/>
  <c r="K98" i="24"/>
  <c r="K99" i="24"/>
  <c r="K100" i="24"/>
  <c r="K101" i="24"/>
  <c r="K102" i="24"/>
  <c r="K103" i="24"/>
  <c r="K104" i="24"/>
  <c r="K105" i="24"/>
  <c r="K106" i="24"/>
  <c r="K107" i="24"/>
  <c r="K108" i="24"/>
  <c r="K109" i="24"/>
  <c r="K110" i="24"/>
  <c r="K111" i="24"/>
  <c r="K112" i="24"/>
  <c r="K113" i="24"/>
  <c r="K114" i="24"/>
  <c r="K115" i="24"/>
  <c r="K116" i="24"/>
  <c r="K117" i="24"/>
  <c r="K118" i="24"/>
  <c r="K119" i="24"/>
  <c r="K120" i="24"/>
  <c r="K121" i="24"/>
  <c r="K122" i="24"/>
  <c r="K123" i="24"/>
  <c r="K124" i="24"/>
  <c r="K125" i="24"/>
  <c r="K126" i="24"/>
  <c r="K77" i="24"/>
  <c r="K78" i="24"/>
  <c r="K79" i="24"/>
  <c r="K80" i="24"/>
  <c r="K65" i="24"/>
  <c r="K66" i="24"/>
  <c r="K67" i="24"/>
  <c r="K68" i="24"/>
  <c r="K69" i="24"/>
  <c r="K70" i="24"/>
  <c r="K71" i="24"/>
  <c r="K72" i="24"/>
  <c r="K73" i="24"/>
  <c r="K74" i="24"/>
  <c r="K56" i="24"/>
  <c r="K57" i="24"/>
  <c r="K58" i="24"/>
  <c r="K59" i="24"/>
  <c r="K60" i="24"/>
  <c r="K61" i="24"/>
  <c r="K62" i="24"/>
  <c r="K39" i="24"/>
  <c r="K40" i="24"/>
  <c r="K41" i="24"/>
  <c r="K42" i="24"/>
  <c r="K43" i="24"/>
  <c r="K44" i="24"/>
  <c r="K45" i="24"/>
  <c r="K46" i="24"/>
  <c r="K47" i="24"/>
  <c r="K48" i="24"/>
  <c r="K49" i="24"/>
  <c r="K50" i="24"/>
  <c r="K51" i="24"/>
  <c r="K52" i="24"/>
  <c r="K53" i="24"/>
  <c r="K13" i="24"/>
  <c r="K14" i="24"/>
  <c r="K15" i="24"/>
  <c r="K16" i="24"/>
  <c r="K17" i="24"/>
  <c r="K18" i="24"/>
  <c r="K19" i="24"/>
  <c r="K20" i="24"/>
  <c r="K21" i="24"/>
  <c r="K22" i="24"/>
  <c r="K23" i="24"/>
  <c r="K24" i="24"/>
  <c r="K25" i="24"/>
  <c r="K26" i="24"/>
  <c r="K27" i="24"/>
  <c r="K28" i="24"/>
  <c r="K29" i="24"/>
  <c r="K30" i="24"/>
  <c r="K31" i="24"/>
  <c r="K32" i="24"/>
  <c r="K33" i="24"/>
  <c r="K34" i="24"/>
  <c r="K35" i="24"/>
  <c r="K36" i="24"/>
  <c r="N239" i="24"/>
  <c r="N240" i="24"/>
  <c r="N241" i="24"/>
  <c r="N242" i="24"/>
  <c r="N243" i="24"/>
  <c r="N244" i="24"/>
  <c r="N245" i="24"/>
  <c r="N246" i="24"/>
  <c r="N247" i="24"/>
  <c r="N248" i="24"/>
  <c r="N249" i="24"/>
  <c r="N250" i="24"/>
  <c r="N251" i="24"/>
  <c r="N252" i="24"/>
  <c r="N253" i="24"/>
  <c r="N254" i="24"/>
  <c r="N255" i="24"/>
  <c r="N215" i="24"/>
  <c r="N216" i="24"/>
  <c r="N217" i="24"/>
  <c r="N218" i="24"/>
  <c r="N219" i="24"/>
  <c r="N220" i="24"/>
  <c r="N221" i="24"/>
  <c r="N222" i="24"/>
  <c r="N223" i="24"/>
  <c r="N224" i="24"/>
  <c r="N225" i="24"/>
  <c r="N226" i="24"/>
  <c r="N227" i="24"/>
  <c r="N228" i="24"/>
  <c r="N229" i="24"/>
  <c r="N230" i="24"/>
  <c r="N231" i="24"/>
  <c r="N232" i="24"/>
  <c r="N233" i="24"/>
  <c r="N234" i="24"/>
  <c r="N235" i="24"/>
  <c r="N236" i="24"/>
  <c r="N177" i="24"/>
  <c r="N178" i="24"/>
  <c r="N179" i="24"/>
  <c r="N180" i="24"/>
  <c r="N181" i="24"/>
  <c r="N182" i="24"/>
  <c r="N183" i="24"/>
  <c r="N184" i="24"/>
  <c r="N185" i="24"/>
  <c r="N186" i="24"/>
  <c r="N187" i="24"/>
  <c r="N188" i="24"/>
  <c r="N189" i="24"/>
  <c r="N161" i="24"/>
  <c r="N162" i="24"/>
  <c r="N163" i="24"/>
  <c r="N164" i="24"/>
  <c r="N165" i="24"/>
  <c r="N166" i="24"/>
  <c r="N167" i="24"/>
  <c r="N168" i="24"/>
  <c r="N169" i="24"/>
  <c r="N170" i="24"/>
  <c r="N171" i="24"/>
  <c r="N172" i="24"/>
  <c r="N173" i="24"/>
  <c r="N174" i="24"/>
  <c r="N148" i="24"/>
  <c r="N149" i="24"/>
  <c r="N150" i="24"/>
  <c r="N151" i="24"/>
  <c r="N152" i="24"/>
  <c r="N153" i="24"/>
  <c r="N154" i="24"/>
  <c r="N155" i="24"/>
  <c r="N156" i="24"/>
  <c r="N157" i="24"/>
  <c r="N158" i="24"/>
  <c r="N129" i="24"/>
  <c r="N130" i="24"/>
  <c r="N131" i="24"/>
  <c r="N132" i="24"/>
  <c r="N133" i="24"/>
  <c r="N134" i="24"/>
  <c r="N135" i="24"/>
  <c r="N136" i="24"/>
  <c r="N137" i="24"/>
  <c r="N138" i="24"/>
  <c r="N139" i="24"/>
  <c r="N140" i="24"/>
  <c r="N141" i="24"/>
  <c r="N142" i="24"/>
  <c r="N143" i="24"/>
  <c r="N144" i="24"/>
  <c r="N145" i="24"/>
  <c r="N97" i="24"/>
  <c r="N98" i="24"/>
  <c r="N99" i="24"/>
  <c r="N100" i="24"/>
  <c r="N101" i="24"/>
  <c r="N102" i="24"/>
  <c r="N103" i="24"/>
  <c r="N104" i="24"/>
  <c r="N105" i="24"/>
  <c r="N106" i="24"/>
  <c r="N107" i="24"/>
  <c r="N108" i="24"/>
  <c r="N109" i="24"/>
  <c r="N110" i="24"/>
  <c r="N111" i="24"/>
  <c r="N112" i="24"/>
  <c r="N113" i="24"/>
  <c r="N114" i="24"/>
  <c r="N115" i="24"/>
  <c r="N116" i="24"/>
  <c r="N117" i="24"/>
  <c r="N118" i="24"/>
  <c r="N119" i="24"/>
  <c r="N120" i="24"/>
  <c r="N121" i="24"/>
  <c r="N122" i="24"/>
  <c r="N123" i="24"/>
  <c r="N124" i="24"/>
  <c r="N125" i="24"/>
  <c r="N126" i="24"/>
  <c r="N89" i="24"/>
  <c r="N90" i="24"/>
  <c r="N91" i="24"/>
  <c r="N92" i="24"/>
  <c r="N83" i="24"/>
  <c r="N84" i="24"/>
  <c r="N85" i="24"/>
  <c r="N86" i="24"/>
  <c r="N77" i="24"/>
  <c r="N78" i="24"/>
  <c r="N79" i="24"/>
  <c r="N80" i="24"/>
  <c r="N65" i="24"/>
  <c r="N66" i="24"/>
  <c r="N67" i="24"/>
  <c r="N68" i="24"/>
  <c r="N69" i="24"/>
  <c r="N70" i="24"/>
  <c r="N71" i="24"/>
  <c r="N72" i="24"/>
  <c r="N73" i="24"/>
  <c r="N74" i="24"/>
  <c r="N56" i="24"/>
  <c r="N57" i="24"/>
  <c r="N58" i="24"/>
  <c r="N59" i="24"/>
  <c r="N60" i="24"/>
  <c r="N61" i="24"/>
  <c r="N62" i="24"/>
  <c r="N39" i="24"/>
  <c r="N40" i="24"/>
  <c r="N41" i="24"/>
  <c r="N42" i="24"/>
  <c r="N43" i="24"/>
  <c r="N44" i="24"/>
  <c r="N45" i="24"/>
  <c r="N46" i="24"/>
  <c r="N47" i="24"/>
  <c r="N48" i="24"/>
  <c r="N49" i="24"/>
  <c r="N50" i="24"/>
  <c r="N51" i="24"/>
  <c r="N52" i="24"/>
  <c r="N53" i="24"/>
  <c r="N13" i="24"/>
  <c r="N14" i="24"/>
  <c r="N15" i="24"/>
  <c r="N16" i="24"/>
  <c r="N17" i="24"/>
  <c r="N18" i="24"/>
  <c r="N19" i="24"/>
  <c r="N20" i="24"/>
  <c r="N21" i="24"/>
  <c r="N22" i="24"/>
  <c r="N23" i="24"/>
  <c r="N24" i="24"/>
  <c r="N25" i="24"/>
  <c r="N26" i="24"/>
  <c r="N27" i="24"/>
  <c r="N28" i="24"/>
  <c r="N29" i="24"/>
  <c r="N30" i="24"/>
  <c r="N31" i="24"/>
  <c r="N32" i="24"/>
  <c r="N33" i="24"/>
  <c r="N34" i="24"/>
  <c r="N35" i="24"/>
  <c r="N36" i="24"/>
  <c r="Q239" i="24"/>
  <c r="Q240" i="24"/>
  <c r="Q241" i="24"/>
  <c r="Q242" i="24"/>
  <c r="Q243" i="24"/>
  <c r="Q244" i="24"/>
  <c r="Q245" i="24"/>
  <c r="Q246" i="24"/>
  <c r="Q247" i="24"/>
  <c r="Q248" i="24"/>
  <c r="Q249" i="24"/>
  <c r="Q250" i="24"/>
  <c r="Q251" i="24"/>
  <c r="Q252" i="24"/>
  <c r="Q253" i="24"/>
  <c r="Q254" i="24"/>
  <c r="Q255" i="24"/>
  <c r="Q215" i="24"/>
  <c r="Q216" i="24"/>
  <c r="Q217" i="24"/>
  <c r="Q218" i="24"/>
  <c r="Q219" i="24"/>
  <c r="Q220" i="24"/>
  <c r="Q221" i="24"/>
  <c r="Q222" i="24"/>
  <c r="Q223" i="24"/>
  <c r="Q224" i="24"/>
  <c r="Q225" i="24"/>
  <c r="Q226" i="24"/>
  <c r="Q227" i="24"/>
  <c r="Q228" i="24"/>
  <c r="Q229" i="24"/>
  <c r="Q230" i="24"/>
  <c r="Q231" i="24"/>
  <c r="Q232" i="24"/>
  <c r="Q233" i="24"/>
  <c r="Q234" i="24"/>
  <c r="Q235" i="24"/>
  <c r="Q236" i="24"/>
  <c r="Q177" i="24"/>
  <c r="Q178" i="24"/>
  <c r="Q179" i="24"/>
  <c r="Q180" i="24"/>
  <c r="Q181" i="24"/>
  <c r="Q182" i="24"/>
  <c r="Q183" i="24"/>
  <c r="Q184" i="24"/>
  <c r="Q185" i="24"/>
  <c r="Q186" i="24"/>
  <c r="Q187" i="24"/>
  <c r="Q188" i="24"/>
  <c r="Q189" i="24"/>
  <c r="Q161" i="24"/>
  <c r="Q162" i="24"/>
  <c r="Q163" i="24"/>
  <c r="Q164" i="24"/>
  <c r="Q165" i="24"/>
  <c r="Q166" i="24"/>
  <c r="Q167" i="24"/>
  <c r="Q168" i="24"/>
  <c r="Q169" i="24"/>
  <c r="Q170" i="24"/>
  <c r="Q171" i="24"/>
  <c r="Q172" i="24"/>
  <c r="Q173" i="24"/>
  <c r="Q174" i="24"/>
  <c r="Q148" i="24"/>
  <c r="Q149" i="24"/>
  <c r="Q150" i="24"/>
  <c r="Q151" i="24"/>
  <c r="Q152" i="24"/>
  <c r="Q153" i="24"/>
  <c r="Q154" i="24"/>
  <c r="Q155" i="24"/>
  <c r="Q156" i="24"/>
  <c r="Q157" i="24"/>
  <c r="Q158" i="24"/>
  <c r="Q129" i="24"/>
  <c r="Q130" i="24"/>
  <c r="Q131" i="24"/>
  <c r="Q132" i="24"/>
  <c r="Q133" i="24"/>
  <c r="Q134" i="24"/>
  <c r="Q135" i="24"/>
  <c r="Q136" i="24"/>
  <c r="Q137" i="24"/>
  <c r="Q138" i="24"/>
  <c r="Q139" i="24"/>
  <c r="Q140" i="24"/>
  <c r="Q141" i="24"/>
  <c r="Q142" i="24"/>
  <c r="Q143" i="24"/>
  <c r="Q144" i="24"/>
  <c r="Q145" i="24"/>
  <c r="Q97" i="24"/>
  <c r="Q98" i="24"/>
  <c r="Q99" i="24"/>
  <c r="Q100" i="24"/>
  <c r="Q101" i="24"/>
  <c r="Q102" i="24"/>
  <c r="Q103" i="24"/>
  <c r="Q104" i="24"/>
  <c r="Q105" i="24"/>
  <c r="Q106" i="24"/>
  <c r="Q107" i="24"/>
  <c r="Q108" i="24"/>
  <c r="Q109" i="24"/>
  <c r="Q110" i="24"/>
  <c r="Q111" i="24"/>
  <c r="Q112" i="24"/>
  <c r="Q113" i="24"/>
  <c r="Q114" i="24"/>
  <c r="Q115" i="24"/>
  <c r="Q116" i="24"/>
  <c r="Q117" i="24"/>
  <c r="Q118" i="24"/>
  <c r="Q119" i="24"/>
  <c r="Q120" i="24"/>
  <c r="Q121" i="24"/>
  <c r="Q122" i="24"/>
  <c r="Q123" i="24"/>
  <c r="Q124" i="24"/>
  <c r="Q125" i="24"/>
  <c r="Q126" i="24"/>
  <c r="Q83" i="24"/>
  <c r="Q84" i="24"/>
  <c r="Q85" i="24"/>
  <c r="Q86" i="24"/>
  <c r="Q77" i="24"/>
  <c r="Q78" i="24"/>
  <c r="Q79" i="24"/>
  <c r="Q80" i="24"/>
  <c r="Q65" i="24"/>
  <c r="Q66" i="24"/>
  <c r="Q67" i="24"/>
  <c r="Q68" i="24"/>
  <c r="Q69" i="24"/>
  <c r="Q70" i="24"/>
  <c r="Q71" i="24"/>
  <c r="Q72" i="24"/>
  <c r="Q73" i="24"/>
  <c r="Q74" i="24"/>
  <c r="Q56" i="24"/>
  <c r="Q57" i="24"/>
  <c r="Q58" i="24"/>
  <c r="Q59" i="24"/>
  <c r="Q60" i="24"/>
  <c r="Q61" i="24"/>
  <c r="Q62" i="24"/>
  <c r="Q39" i="24"/>
  <c r="Q40" i="24"/>
  <c r="Q41" i="24"/>
  <c r="Q42" i="24"/>
  <c r="Q43" i="24"/>
  <c r="Q44" i="24"/>
  <c r="Q45" i="24"/>
  <c r="Q46" i="24"/>
  <c r="Q47" i="24"/>
  <c r="Q48" i="24"/>
  <c r="Q49" i="24"/>
  <c r="Q50" i="24"/>
  <c r="Q51" i="24"/>
  <c r="Q52" i="24"/>
  <c r="Q53" i="24"/>
  <c r="Q13" i="24"/>
  <c r="Q14" i="24"/>
  <c r="Q15" i="24"/>
  <c r="Q16" i="24"/>
  <c r="Q17" i="24"/>
  <c r="Q18" i="24"/>
  <c r="Q19" i="24"/>
  <c r="Q20" i="24"/>
  <c r="Q21" i="24"/>
  <c r="Q22" i="24"/>
  <c r="Q23" i="24"/>
  <c r="Q24" i="24"/>
  <c r="Q25" i="24"/>
  <c r="Q26" i="24"/>
  <c r="Q27" i="24"/>
  <c r="Q28" i="24"/>
  <c r="Q29" i="24"/>
  <c r="Q30" i="24"/>
  <c r="Q31" i="24"/>
  <c r="Q32" i="24"/>
  <c r="Q33" i="24"/>
  <c r="Q34" i="24"/>
  <c r="Q35" i="24"/>
  <c r="Q36" i="24"/>
  <c r="AG148" i="24"/>
  <c r="AG149" i="24"/>
  <c r="AG150" i="24"/>
  <c r="AG151" i="24"/>
  <c r="AG152" i="24"/>
  <c r="AG153" i="24"/>
  <c r="AG154" i="24"/>
  <c r="AG155" i="24"/>
  <c r="AG156" i="24"/>
  <c r="AG157" i="24"/>
  <c r="AG158" i="24"/>
  <c r="AG129" i="24"/>
  <c r="AG130" i="24"/>
  <c r="AG131" i="24"/>
  <c r="AG132" i="24"/>
  <c r="AG133" i="24"/>
  <c r="AG134" i="24"/>
  <c r="AG135" i="24"/>
  <c r="AG136" i="24"/>
  <c r="AG137" i="24"/>
  <c r="AG138" i="24"/>
  <c r="AG139" i="24"/>
  <c r="AG140" i="24"/>
  <c r="AG141" i="24"/>
  <c r="AG142" i="24"/>
  <c r="AG143" i="24"/>
  <c r="AG144" i="24"/>
  <c r="AG145" i="24"/>
  <c r="AG97" i="24"/>
  <c r="AG98" i="24"/>
  <c r="AG99" i="24"/>
  <c r="AG100" i="24"/>
  <c r="AG101" i="24"/>
  <c r="AG102" i="24"/>
  <c r="AG103" i="24"/>
  <c r="AG104" i="24"/>
  <c r="AG105" i="24"/>
  <c r="AG106" i="24"/>
  <c r="AG107" i="24"/>
  <c r="AG108" i="24"/>
  <c r="AG109" i="24"/>
  <c r="AG110" i="24"/>
  <c r="AG111" i="24"/>
  <c r="AG112" i="24"/>
  <c r="AG113" i="24"/>
  <c r="AG114" i="24"/>
  <c r="AG115" i="24"/>
  <c r="AG116" i="24"/>
  <c r="AG117" i="24"/>
  <c r="AG118" i="24"/>
  <c r="AG119" i="24"/>
  <c r="AG120" i="24"/>
  <c r="AG121" i="24"/>
  <c r="AG122" i="24"/>
  <c r="AG123" i="24"/>
  <c r="AG124" i="24"/>
  <c r="AG125" i="24"/>
  <c r="AG126" i="24"/>
  <c r="AG89" i="24"/>
  <c r="AG90" i="24"/>
  <c r="AG91" i="24"/>
  <c r="AG92" i="24"/>
  <c r="AG83" i="24"/>
  <c r="AG84" i="24"/>
  <c r="AG85" i="24"/>
  <c r="AG86" i="24"/>
  <c r="AG77" i="24"/>
  <c r="AG78" i="24"/>
  <c r="AG79" i="24"/>
  <c r="AG80" i="24"/>
  <c r="AG65" i="24"/>
  <c r="AG66" i="24"/>
  <c r="AG67" i="24"/>
  <c r="AG68" i="24"/>
  <c r="AG69" i="24"/>
  <c r="AG70" i="24"/>
  <c r="AG71" i="24"/>
  <c r="AG72" i="24"/>
  <c r="AG73" i="24"/>
  <c r="AG74" i="24"/>
  <c r="AG56" i="24"/>
  <c r="AG57" i="24"/>
  <c r="AG58" i="24"/>
  <c r="AG59" i="24"/>
  <c r="AG60" i="24"/>
  <c r="AG61" i="24"/>
  <c r="AG62" i="24"/>
  <c r="AG39" i="24"/>
  <c r="AG40" i="24"/>
  <c r="AG41" i="24"/>
  <c r="AG42" i="24"/>
  <c r="AG43" i="24"/>
  <c r="AG44" i="24"/>
  <c r="AG45" i="24"/>
  <c r="AG46" i="24"/>
  <c r="AG47" i="24"/>
  <c r="AG48" i="24"/>
  <c r="AG49" i="24"/>
  <c r="AG50" i="24"/>
  <c r="AG51" i="24"/>
  <c r="AG52" i="24"/>
  <c r="AG53" i="24"/>
  <c r="AG13" i="24"/>
  <c r="AG14" i="24"/>
  <c r="AG15" i="24"/>
  <c r="AG16" i="24"/>
  <c r="AG17" i="24"/>
  <c r="AG18" i="24"/>
  <c r="AG19" i="24"/>
  <c r="AG20" i="24"/>
  <c r="AG21" i="24"/>
  <c r="AG22" i="24"/>
  <c r="AG23" i="24"/>
  <c r="AG24" i="24"/>
  <c r="AG25" i="24"/>
  <c r="AG26" i="24"/>
  <c r="AG27" i="24"/>
  <c r="AG28" i="24"/>
  <c r="AG29" i="24"/>
  <c r="AG30" i="24"/>
  <c r="AG31" i="24"/>
  <c r="AG32" i="24"/>
  <c r="AG33" i="24"/>
  <c r="AG34" i="24"/>
  <c r="AG35" i="24"/>
  <c r="AG36" i="24"/>
  <c r="AJ161" i="24"/>
  <c r="AJ162" i="24"/>
  <c r="AJ163" i="24"/>
  <c r="AJ164" i="24"/>
  <c r="AJ165" i="24"/>
  <c r="AJ166" i="24"/>
  <c r="AJ167" i="24"/>
  <c r="AJ168" i="24"/>
  <c r="AJ169" i="24"/>
  <c r="AJ170" i="24"/>
  <c r="AJ171" i="24"/>
  <c r="AJ172" i="24"/>
  <c r="AJ173" i="24"/>
  <c r="AJ174" i="24"/>
  <c r="AJ13" i="24"/>
  <c r="AJ14" i="24"/>
  <c r="AJ15" i="24"/>
  <c r="AJ16" i="24"/>
  <c r="AJ17" i="24"/>
  <c r="AJ18" i="24"/>
  <c r="AJ19" i="24"/>
  <c r="AJ20" i="24"/>
  <c r="AJ21" i="24"/>
  <c r="AJ22" i="24"/>
  <c r="AJ23" i="24"/>
  <c r="AJ24" i="24"/>
  <c r="AJ25" i="24"/>
  <c r="AJ26" i="24"/>
  <c r="AJ27" i="24"/>
  <c r="AJ28" i="24"/>
  <c r="AJ29" i="24"/>
  <c r="AJ30" i="24"/>
  <c r="AJ31" i="24"/>
  <c r="AJ32" i="24"/>
  <c r="AJ33" i="24"/>
  <c r="AJ34" i="24"/>
  <c r="AJ35" i="24"/>
  <c r="AJ36" i="24"/>
  <c r="T161" i="24"/>
  <c r="T162" i="24"/>
  <c r="T163" i="24"/>
  <c r="T164" i="24"/>
  <c r="T165" i="24"/>
  <c r="T166" i="24"/>
  <c r="T167" i="24"/>
  <c r="T168" i="24"/>
  <c r="T169" i="24"/>
  <c r="T170" i="24"/>
  <c r="T171" i="24"/>
  <c r="T172" i="24"/>
  <c r="T173" i="24"/>
  <c r="T174" i="24"/>
  <c r="T148" i="24"/>
  <c r="T149" i="24"/>
  <c r="T150" i="24"/>
  <c r="T151" i="24"/>
  <c r="T152" i="24"/>
  <c r="T153" i="24"/>
  <c r="T154" i="24"/>
  <c r="T155" i="24"/>
  <c r="T156" i="24"/>
  <c r="T157" i="24"/>
  <c r="T158" i="24"/>
  <c r="T129" i="24"/>
  <c r="T130" i="24"/>
  <c r="T131" i="24"/>
  <c r="T132" i="24"/>
  <c r="T133" i="24"/>
  <c r="T134" i="24"/>
  <c r="T135" i="24"/>
  <c r="T136" i="24"/>
  <c r="T137" i="24"/>
  <c r="T138" i="24"/>
  <c r="T139" i="24"/>
  <c r="T140" i="24"/>
  <c r="T141" i="24"/>
  <c r="T142" i="24"/>
  <c r="T143" i="24"/>
  <c r="T144" i="24"/>
  <c r="T145" i="24"/>
  <c r="W161" i="24"/>
  <c r="W162" i="24"/>
  <c r="W163" i="24"/>
  <c r="W164" i="24"/>
  <c r="W165" i="24"/>
  <c r="W166" i="24"/>
  <c r="W167" i="24"/>
  <c r="W168" i="24"/>
  <c r="W169" i="24"/>
  <c r="W170" i="24"/>
  <c r="W171" i="24"/>
  <c r="W172" i="24"/>
  <c r="W173" i="24"/>
  <c r="W174" i="24"/>
  <c r="W148" i="24"/>
  <c r="W149" i="24"/>
  <c r="W150" i="24"/>
  <c r="W151" i="24"/>
  <c r="W152" i="24"/>
  <c r="W153" i="24"/>
  <c r="W154" i="24"/>
  <c r="W155" i="24"/>
  <c r="W156" i="24"/>
  <c r="W157" i="24"/>
  <c r="W158" i="24"/>
  <c r="W129" i="24"/>
  <c r="W130" i="24"/>
  <c r="W131" i="24"/>
  <c r="W132" i="24"/>
  <c r="W133" i="24"/>
  <c r="W134" i="24"/>
  <c r="W135" i="24"/>
  <c r="W136" i="24"/>
  <c r="W137" i="24"/>
  <c r="W138" i="24"/>
  <c r="W139" i="24"/>
  <c r="W140" i="24"/>
  <c r="W141" i="24"/>
  <c r="W142" i="24"/>
  <c r="W143" i="24"/>
  <c r="W144" i="24"/>
  <c r="W145" i="24"/>
  <c r="W97" i="24"/>
  <c r="W98" i="24"/>
  <c r="W99" i="24"/>
  <c r="W100" i="24"/>
  <c r="W101" i="24"/>
  <c r="W102" i="24"/>
  <c r="W103" i="24"/>
  <c r="W104" i="24"/>
  <c r="W105" i="24"/>
  <c r="W106" i="24"/>
  <c r="W107" i="24"/>
  <c r="W108" i="24"/>
  <c r="W109" i="24"/>
  <c r="W110" i="24"/>
  <c r="W111" i="24"/>
  <c r="W112" i="24"/>
  <c r="W113" i="24"/>
  <c r="W114" i="24"/>
  <c r="W115" i="24"/>
  <c r="W116" i="24"/>
  <c r="W117" i="24"/>
  <c r="W118" i="24"/>
  <c r="W119" i="24"/>
  <c r="W120" i="24"/>
  <c r="W121" i="24"/>
  <c r="W122" i="24"/>
  <c r="W123" i="24"/>
  <c r="W124" i="24"/>
  <c r="W125" i="24"/>
  <c r="W126" i="24"/>
  <c r="W89" i="24"/>
  <c r="W90" i="24"/>
  <c r="W91" i="24"/>
  <c r="W92" i="24"/>
  <c r="W83" i="24"/>
  <c r="W84" i="24"/>
  <c r="W85" i="24"/>
  <c r="W86" i="24"/>
  <c r="W77" i="24"/>
  <c r="W78" i="24"/>
  <c r="W79" i="24"/>
  <c r="W80" i="24"/>
  <c r="W65" i="24"/>
  <c r="W66" i="24"/>
  <c r="W67" i="24"/>
  <c r="W68" i="24"/>
  <c r="W69" i="24"/>
  <c r="W70" i="24"/>
  <c r="W71" i="24"/>
  <c r="W72" i="24"/>
  <c r="W73" i="24"/>
  <c r="W74" i="24"/>
  <c r="W56" i="24"/>
  <c r="W57" i="24"/>
  <c r="W58" i="24"/>
  <c r="W59" i="24"/>
  <c r="W60" i="24"/>
  <c r="W61" i="24"/>
  <c r="W62" i="24"/>
  <c r="W13" i="24"/>
  <c r="W14" i="24"/>
  <c r="W15" i="24"/>
  <c r="W16" i="24"/>
  <c r="W17" i="24"/>
  <c r="W18" i="24"/>
  <c r="W19" i="24"/>
  <c r="W20" i="24"/>
  <c r="W21" i="24"/>
  <c r="W22" i="24"/>
  <c r="W23" i="24"/>
  <c r="W24" i="24"/>
  <c r="W25" i="24"/>
  <c r="W26" i="24"/>
  <c r="W27" i="24"/>
  <c r="W28" i="24"/>
  <c r="W29" i="24"/>
  <c r="W30" i="24"/>
  <c r="W31" i="24"/>
  <c r="W32" i="24"/>
  <c r="W33" i="24"/>
  <c r="W34" i="24"/>
  <c r="W35" i="24"/>
  <c r="W36" i="24"/>
  <c r="Z65" i="24"/>
  <c r="Z66" i="24"/>
  <c r="Z67" i="24"/>
  <c r="Z68" i="24"/>
  <c r="Z69" i="24"/>
  <c r="Z70" i="24"/>
  <c r="Z71" i="24"/>
  <c r="Z72" i="24"/>
  <c r="Z73" i="24"/>
  <c r="Z74" i="24"/>
  <c r="Z89" i="24"/>
  <c r="Z90" i="24"/>
  <c r="Z91" i="24"/>
  <c r="Z92" i="24"/>
  <c r="Z97" i="24"/>
  <c r="Z98" i="24"/>
  <c r="Z99" i="24"/>
  <c r="Z100" i="24"/>
  <c r="Z101" i="24"/>
  <c r="Z102" i="24"/>
  <c r="Z103" i="24"/>
  <c r="Z104" i="24"/>
  <c r="Z105" i="24"/>
  <c r="Z106" i="24"/>
  <c r="Z107" i="24"/>
  <c r="Z108" i="24"/>
  <c r="Z109" i="24"/>
  <c r="Z110" i="24"/>
  <c r="Z111" i="24"/>
  <c r="Z112" i="24"/>
  <c r="Z113" i="24"/>
  <c r="Z114" i="24"/>
  <c r="Z115" i="24"/>
  <c r="Z116" i="24"/>
  <c r="Z117" i="24"/>
  <c r="Z118" i="24"/>
  <c r="Z119" i="24"/>
  <c r="Z120" i="24"/>
  <c r="Z121" i="24"/>
  <c r="Z122" i="24"/>
  <c r="Z123" i="24"/>
  <c r="Z124" i="24"/>
  <c r="Z125" i="24"/>
  <c r="Z126" i="24"/>
  <c r="Z129" i="24"/>
  <c r="Z130" i="24"/>
  <c r="Z131" i="24"/>
  <c r="Z132" i="24"/>
  <c r="Z133" i="24"/>
  <c r="Z134" i="24"/>
  <c r="Z135" i="24"/>
  <c r="Z136" i="24"/>
  <c r="Z137" i="24"/>
  <c r="Z138" i="24"/>
  <c r="Z139" i="24"/>
  <c r="Z140" i="24"/>
  <c r="Z141" i="24"/>
  <c r="Z142" i="24"/>
  <c r="Z143" i="24"/>
  <c r="Z144" i="24"/>
  <c r="Z145" i="24"/>
  <c r="Z148" i="24"/>
  <c r="Z149" i="24"/>
  <c r="Z150" i="24"/>
  <c r="Z151" i="24"/>
  <c r="Z152" i="24"/>
  <c r="Z153" i="24"/>
  <c r="Z154" i="24"/>
  <c r="Z155" i="24"/>
  <c r="Z156" i="24"/>
  <c r="Z157" i="24"/>
  <c r="Z158" i="24"/>
  <c r="Z161" i="24"/>
  <c r="Z162" i="24"/>
  <c r="Z163" i="24"/>
  <c r="Z164" i="24"/>
  <c r="Z165" i="24"/>
  <c r="Z166" i="24"/>
  <c r="Z167" i="24"/>
  <c r="Z168" i="24"/>
  <c r="Z169" i="24"/>
  <c r="Z170" i="24"/>
  <c r="Z171" i="24"/>
  <c r="Z172" i="24"/>
  <c r="Z173" i="24"/>
  <c r="Z174" i="24"/>
  <c r="AC161" i="24"/>
  <c r="AC162" i="24"/>
  <c r="AC163" i="24"/>
  <c r="AC164" i="24"/>
  <c r="AC165" i="24"/>
  <c r="AC166" i="24"/>
  <c r="AC167" i="24"/>
  <c r="AC168" i="24"/>
  <c r="AC169" i="24"/>
  <c r="AC170" i="24"/>
  <c r="AC171" i="24"/>
  <c r="AC172" i="24"/>
  <c r="AC173" i="24"/>
  <c r="AC174" i="24"/>
  <c r="AG93" i="24"/>
  <c r="AG161" i="24"/>
  <c r="AG162" i="24"/>
  <c r="AG163" i="24"/>
  <c r="AG164" i="24"/>
  <c r="AG165" i="24"/>
  <c r="AG166" i="24"/>
  <c r="AG167" i="24"/>
  <c r="AG168" i="24"/>
  <c r="AG169" i="24"/>
  <c r="AG170" i="24"/>
  <c r="AG171" i="24"/>
  <c r="AG172" i="24"/>
  <c r="AG173" i="24"/>
  <c r="AG174" i="24"/>
  <c r="AM161" i="24"/>
  <c r="AM162" i="24"/>
  <c r="AM163" i="24"/>
  <c r="AM164" i="24"/>
  <c r="AM165" i="24"/>
  <c r="AM166" i="24"/>
  <c r="AM167" i="24"/>
  <c r="AM168" i="24"/>
  <c r="AM169" i="24"/>
  <c r="AM170" i="24"/>
  <c r="AM171" i="24"/>
  <c r="AM172" i="24"/>
  <c r="AM173" i="24"/>
  <c r="AM174" i="24"/>
  <c r="AN161" i="24"/>
  <c r="AN162" i="24"/>
  <c r="AN163" i="24"/>
  <c r="AN164" i="24"/>
  <c r="AN165" i="24"/>
  <c r="AN166" i="24"/>
  <c r="AN167" i="24"/>
  <c r="AN168" i="24"/>
  <c r="AN169" i="24"/>
  <c r="AN170" i="24"/>
  <c r="AN171" i="24"/>
  <c r="AN172" i="24"/>
  <c r="AN173" i="24"/>
  <c r="AN174" i="24"/>
  <c r="AR161" i="24"/>
  <c r="AR162" i="24"/>
  <c r="AR163" i="24"/>
  <c r="AR164" i="24"/>
  <c r="AR165" i="24"/>
  <c r="AR166" i="24"/>
  <c r="AR167" i="24"/>
  <c r="AR168" i="24"/>
  <c r="AR169" i="24"/>
  <c r="AR170" i="24"/>
  <c r="AR171" i="24"/>
  <c r="AR172" i="24"/>
  <c r="AR173" i="24"/>
  <c r="AR174" i="24"/>
  <c r="AQ161" i="24"/>
  <c r="AQ162" i="24"/>
  <c r="AQ163" i="24"/>
  <c r="AQ164" i="24"/>
  <c r="AQ165" i="24"/>
  <c r="AQ166" i="24"/>
  <c r="AQ167" i="24"/>
  <c r="AQ168" i="24"/>
  <c r="AQ169" i="24"/>
  <c r="AQ170" i="24"/>
  <c r="AQ171" i="24"/>
  <c r="AQ172" i="24"/>
  <c r="AQ173" i="24"/>
  <c r="AS161" i="24"/>
  <c r="AS162" i="24"/>
  <c r="AS163" i="24"/>
  <c r="AS164" i="24"/>
  <c r="AS165" i="24"/>
  <c r="AS166" i="24"/>
  <c r="AS167" i="24"/>
  <c r="AS168" i="24"/>
  <c r="AS169" i="24"/>
  <c r="AS170" i="24"/>
  <c r="AS171" i="24"/>
  <c r="AS172" i="24"/>
  <c r="AS173" i="24"/>
  <c r="AS174" i="24"/>
  <c r="AS156" i="24"/>
  <c r="AP258" i="24"/>
  <c r="AP215" i="24"/>
  <c r="AP216" i="24"/>
  <c r="AP217" i="24"/>
  <c r="AP218" i="24"/>
  <c r="AP219" i="24"/>
  <c r="AP220" i="24"/>
  <c r="AP221" i="24"/>
  <c r="AP222" i="24"/>
  <c r="AP223" i="24"/>
  <c r="AP224" i="24"/>
  <c r="AP225" i="24"/>
  <c r="AP226" i="24"/>
  <c r="AP227" i="24"/>
  <c r="AP228" i="24"/>
  <c r="AP229" i="24"/>
  <c r="AP230" i="24"/>
  <c r="AP231" i="24"/>
  <c r="AP232" i="24"/>
  <c r="AP233" i="24"/>
  <c r="AP234" i="24"/>
  <c r="AP235" i="24"/>
  <c r="AP236" i="24"/>
  <c r="AP177" i="24"/>
  <c r="AP178" i="24"/>
  <c r="AP179" i="24"/>
  <c r="AP180" i="24"/>
  <c r="AP181" i="24"/>
  <c r="AP182" i="24"/>
  <c r="AP183" i="24"/>
  <c r="AP184" i="24"/>
  <c r="AP185" i="24"/>
  <c r="AP186" i="24"/>
  <c r="AP187" i="24"/>
  <c r="AP188" i="24"/>
  <c r="AP189" i="24"/>
  <c r="AP161" i="24"/>
  <c r="AP162" i="24"/>
  <c r="AP163" i="24"/>
  <c r="AP164" i="24"/>
  <c r="AP165" i="24"/>
  <c r="AP166" i="24"/>
  <c r="AP167" i="24"/>
  <c r="AP168" i="24"/>
  <c r="AP169" i="24"/>
  <c r="AP170" i="24"/>
  <c r="AP171" i="24"/>
  <c r="AP172" i="24"/>
  <c r="AP173" i="24"/>
  <c r="AP174" i="24"/>
  <c r="AP148" i="24"/>
  <c r="AP149" i="24"/>
  <c r="AP150" i="24"/>
  <c r="AP151" i="24"/>
  <c r="AP152" i="24"/>
  <c r="AP153" i="24"/>
  <c r="AP154" i="24"/>
  <c r="AP155" i="24"/>
  <c r="AP156" i="24"/>
  <c r="AP157" i="24"/>
  <c r="AP158" i="24"/>
  <c r="AP129" i="24"/>
  <c r="AP130" i="24"/>
  <c r="AP131" i="24"/>
  <c r="AP132" i="24"/>
  <c r="AP133" i="24"/>
  <c r="AP134" i="24"/>
  <c r="AP135" i="24"/>
  <c r="AP136" i="24"/>
  <c r="AP137" i="24"/>
  <c r="AP138" i="24"/>
  <c r="AP139" i="24"/>
  <c r="AP140" i="24"/>
  <c r="AP141" i="24"/>
  <c r="AP142" i="24"/>
  <c r="AP143" i="24"/>
  <c r="AP144" i="24"/>
  <c r="AP145" i="24"/>
  <c r="AP97" i="24"/>
  <c r="AP98" i="24"/>
  <c r="AP99" i="24"/>
  <c r="AP100" i="24"/>
  <c r="AP101" i="24"/>
  <c r="AP102" i="24"/>
  <c r="AP103" i="24"/>
  <c r="AP104" i="24"/>
  <c r="AP105" i="24"/>
  <c r="AP106" i="24"/>
  <c r="AP107" i="24"/>
  <c r="AP108" i="24"/>
  <c r="AP109" i="24"/>
  <c r="AP110" i="24"/>
  <c r="AP111" i="24"/>
  <c r="AP112" i="24"/>
  <c r="AP113" i="24"/>
  <c r="AP114" i="24"/>
  <c r="AP115" i="24"/>
  <c r="AP116" i="24"/>
  <c r="AP117" i="24"/>
  <c r="AP118" i="24"/>
  <c r="AP119" i="24"/>
  <c r="AP120" i="24"/>
  <c r="AP121" i="24"/>
  <c r="AP122" i="24"/>
  <c r="AP123" i="24"/>
  <c r="AP124" i="24"/>
  <c r="AP125" i="24"/>
  <c r="AP126" i="24"/>
  <c r="AP89" i="24"/>
  <c r="AP90" i="24"/>
  <c r="AP91" i="24"/>
  <c r="AP92" i="24"/>
  <c r="AP83" i="24"/>
  <c r="AP84" i="24"/>
  <c r="AP85" i="24"/>
  <c r="AP86" i="24"/>
  <c r="AQ78" i="24"/>
  <c r="AP65" i="24"/>
  <c r="AP66" i="24"/>
  <c r="AP67" i="24"/>
  <c r="AP68" i="24"/>
  <c r="AP69" i="24"/>
  <c r="AP70" i="24"/>
  <c r="AP71" i="24"/>
  <c r="AP72" i="24"/>
  <c r="AP73" i="24"/>
  <c r="AP74" i="24"/>
  <c r="AP56" i="24"/>
  <c r="AP57" i="24"/>
  <c r="AP58" i="24"/>
  <c r="AP59" i="24"/>
  <c r="AP60" i="24"/>
  <c r="AP61" i="24"/>
  <c r="AP62" i="24"/>
  <c r="AP12" i="24"/>
  <c r="D33" i="5"/>
  <c r="D34" i="5"/>
  <c r="D35" i="5"/>
  <c r="D36" i="5"/>
  <c r="D37" i="5"/>
  <c r="D38" i="5"/>
  <c r="D39" i="5"/>
  <c r="D40" i="5"/>
  <c r="D41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60" i="5"/>
  <c r="D61" i="5"/>
  <c r="D62" i="5"/>
  <c r="D63" i="5"/>
  <c r="D64" i="5"/>
  <c r="D65" i="5"/>
  <c r="D66" i="5"/>
  <c r="D67" i="5"/>
  <c r="D69" i="5"/>
  <c r="D70" i="5"/>
  <c r="D71" i="5"/>
  <c r="D72" i="5"/>
  <c r="D73" i="5"/>
  <c r="D74" i="5"/>
  <c r="D75" i="5"/>
  <c r="D76" i="5"/>
  <c r="D77" i="5"/>
  <c r="D78" i="5"/>
  <c r="D79" i="5"/>
  <c r="D81" i="5"/>
  <c r="D82" i="5"/>
  <c r="D83" i="5"/>
  <c r="D84" i="5"/>
  <c r="D85" i="5"/>
  <c r="D87" i="5"/>
  <c r="D88" i="5"/>
  <c r="D89" i="5"/>
  <c r="D90" i="5"/>
  <c r="D91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F51" i="22"/>
  <c r="F173" i="22"/>
  <c r="F174" i="22"/>
  <c r="F175" i="22"/>
  <c r="F176" i="22"/>
  <c r="F177" i="22"/>
  <c r="F178" i="22"/>
  <c r="F179" i="22"/>
  <c r="F180" i="22"/>
  <c r="F181" i="22"/>
  <c r="F182" i="22"/>
  <c r="F183" i="22"/>
  <c r="F184" i="22"/>
  <c r="F185" i="22"/>
  <c r="F125" i="22"/>
  <c r="F126" i="22"/>
  <c r="F127" i="22"/>
  <c r="F128" i="22"/>
  <c r="F129" i="22"/>
  <c r="F130" i="22"/>
  <c r="F131" i="22"/>
  <c r="F132" i="22"/>
  <c r="F133" i="22"/>
  <c r="F134" i="22"/>
  <c r="F135" i="22"/>
  <c r="F136" i="22"/>
  <c r="F137" i="22"/>
  <c r="F138" i="22"/>
  <c r="F139" i="22"/>
  <c r="F140" i="22"/>
  <c r="F141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8" i="22"/>
  <c r="J93" i="22"/>
  <c r="J94" i="22"/>
  <c r="J95" i="22"/>
  <c r="J96" i="22"/>
  <c r="J97" i="22"/>
  <c r="J98" i="22"/>
  <c r="J99" i="22"/>
  <c r="J100" i="22"/>
  <c r="J101" i="22"/>
  <c r="J102" i="22"/>
  <c r="J103" i="22"/>
  <c r="J104" i="22"/>
  <c r="J105" i="22"/>
  <c r="J106" i="22"/>
  <c r="J107" i="22"/>
  <c r="J108" i="22"/>
  <c r="J109" i="22"/>
  <c r="J110" i="22"/>
  <c r="J111" i="22"/>
  <c r="J112" i="22"/>
  <c r="J113" i="22"/>
  <c r="J114" i="22"/>
  <c r="J115" i="22"/>
  <c r="J116" i="22"/>
  <c r="J73" i="22"/>
  <c r="J74" i="22"/>
  <c r="J75" i="22"/>
  <c r="J76" i="22"/>
  <c r="J61" i="22"/>
  <c r="J62" i="22"/>
  <c r="J63" i="22"/>
  <c r="J64" i="22"/>
  <c r="J65" i="22"/>
  <c r="J66" i="22"/>
  <c r="J67" i="22"/>
  <c r="J68" i="22"/>
  <c r="J69" i="22"/>
  <c r="J70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31" i="22"/>
  <c r="Q16" i="25" l="1"/>
  <c r="O16" i="25" s="1"/>
  <c r="M16" i="25" s="1"/>
  <c r="E94" i="24"/>
  <c r="D94" i="24" s="1"/>
  <c r="N92" i="27" s="1"/>
  <c r="P92" i="27" s="1"/>
  <c r="N92" i="23"/>
  <c r="U90" i="22"/>
  <c r="U89" i="22" s="1"/>
  <c r="S92" i="23"/>
  <c r="G89" i="22"/>
  <c r="D92" i="23"/>
  <c r="J92" i="27" s="1"/>
  <c r="J91" i="27" s="1"/>
  <c r="W89" i="22"/>
  <c r="V15" i="21" s="1"/>
  <c r="T15" i="21" s="1"/>
  <c r="AD174" i="24"/>
  <c r="AD170" i="24"/>
  <c r="AD166" i="24"/>
  <c r="AD162" i="24"/>
  <c r="O89" i="22"/>
  <c r="AD171" i="24"/>
  <c r="AD167" i="24"/>
  <c r="AD163" i="24"/>
  <c r="C16" i="25"/>
  <c r="F14" i="20" s="1"/>
  <c r="AD172" i="24"/>
  <c r="AD168" i="24"/>
  <c r="AD164" i="24"/>
  <c r="AD173" i="24"/>
  <c r="AD169" i="24"/>
  <c r="AD165" i="24"/>
  <c r="AD161" i="24"/>
  <c r="T91" i="23"/>
  <c r="H89" i="22"/>
  <c r="G15" i="21" s="1"/>
  <c r="F15" i="21" s="1"/>
  <c r="C9" i="34"/>
  <c r="C16" i="28"/>
  <c r="P89" i="22"/>
  <c r="D91" i="23"/>
  <c r="I235" i="22"/>
  <c r="I236" i="22"/>
  <c r="I237" i="22"/>
  <c r="I238" i="22"/>
  <c r="I239" i="22"/>
  <c r="I240" i="22"/>
  <c r="I242" i="22"/>
  <c r="I243" i="22"/>
  <c r="I244" i="22"/>
  <c r="I245" i="22"/>
  <c r="I246" i="22"/>
  <c r="I247" i="22"/>
  <c r="I248" i="22"/>
  <c r="I249" i="22"/>
  <c r="I250" i="22"/>
  <c r="I251" i="22"/>
  <c r="I211" i="22"/>
  <c r="I212" i="22"/>
  <c r="I213" i="22"/>
  <c r="I214" i="22"/>
  <c r="I215" i="22"/>
  <c r="I216" i="22"/>
  <c r="I217" i="22"/>
  <c r="I218" i="22"/>
  <c r="I219" i="22"/>
  <c r="I220" i="22"/>
  <c r="I221" i="22"/>
  <c r="I222" i="22"/>
  <c r="I223" i="22"/>
  <c r="I224" i="22"/>
  <c r="I225" i="22"/>
  <c r="I226" i="22"/>
  <c r="I227" i="22"/>
  <c r="I228" i="22"/>
  <c r="I229" i="22"/>
  <c r="I230" i="22"/>
  <c r="I231" i="22"/>
  <c r="I232" i="22"/>
  <c r="I188" i="22"/>
  <c r="I189" i="22"/>
  <c r="I190" i="22"/>
  <c r="I191" i="22"/>
  <c r="I192" i="22"/>
  <c r="I193" i="22"/>
  <c r="I194" i="22"/>
  <c r="I195" i="22"/>
  <c r="I196" i="22"/>
  <c r="I197" i="22"/>
  <c r="I198" i="22"/>
  <c r="I199" i="22"/>
  <c r="I200" i="22"/>
  <c r="I201" i="22"/>
  <c r="I202" i="22"/>
  <c r="I203" i="22"/>
  <c r="I204" i="22"/>
  <c r="I205" i="22"/>
  <c r="I206" i="22"/>
  <c r="I207" i="22"/>
  <c r="I208" i="22"/>
  <c r="I173" i="22"/>
  <c r="I174" i="22"/>
  <c r="I175" i="22"/>
  <c r="I176" i="22"/>
  <c r="I177" i="22"/>
  <c r="I178" i="22"/>
  <c r="I179" i="22"/>
  <c r="I180" i="22"/>
  <c r="I181" i="22"/>
  <c r="I182" i="22"/>
  <c r="I183" i="22"/>
  <c r="I184" i="22"/>
  <c r="I185" i="22"/>
  <c r="I157" i="22"/>
  <c r="I158" i="22"/>
  <c r="I159" i="22"/>
  <c r="I160" i="22"/>
  <c r="I161" i="22"/>
  <c r="I162" i="22"/>
  <c r="I163" i="22"/>
  <c r="I164" i="22"/>
  <c r="I165" i="22"/>
  <c r="I166" i="22"/>
  <c r="I167" i="22"/>
  <c r="I168" i="22"/>
  <c r="I169" i="22"/>
  <c r="I170" i="22"/>
  <c r="I144" i="22"/>
  <c r="I145" i="22"/>
  <c r="I146" i="22"/>
  <c r="I147" i="22"/>
  <c r="I148" i="22"/>
  <c r="I149" i="22"/>
  <c r="I150" i="22"/>
  <c r="I151" i="22"/>
  <c r="I152" i="22"/>
  <c r="I153" i="22"/>
  <c r="I154" i="22"/>
  <c r="I125" i="22"/>
  <c r="I126" i="22"/>
  <c r="I127" i="22"/>
  <c r="I128" i="22"/>
  <c r="I129" i="22"/>
  <c r="I130" i="22"/>
  <c r="I131" i="22"/>
  <c r="I132" i="22"/>
  <c r="I133" i="22"/>
  <c r="I134" i="22"/>
  <c r="I135" i="22"/>
  <c r="I136" i="22"/>
  <c r="I137" i="22"/>
  <c r="I138" i="22"/>
  <c r="I139" i="22"/>
  <c r="I140" i="22"/>
  <c r="I141" i="22"/>
  <c r="I93" i="22"/>
  <c r="I94" i="22"/>
  <c r="I95" i="22"/>
  <c r="I96" i="22"/>
  <c r="I97" i="22"/>
  <c r="I98" i="22"/>
  <c r="I99" i="22"/>
  <c r="I100" i="22"/>
  <c r="I101" i="22"/>
  <c r="I102" i="22"/>
  <c r="I103" i="22"/>
  <c r="I104" i="22"/>
  <c r="I105" i="22"/>
  <c r="I106" i="22"/>
  <c r="I107" i="22"/>
  <c r="I108" i="22"/>
  <c r="I109" i="22"/>
  <c r="I110" i="22"/>
  <c r="I111" i="22"/>
  <c r="I112" i="22"/>
  <c r="I113" i="22"/>
  <c r="I114" i="22"/>
  <c r="I115" i="22"/>
  <c r="I116" i="22"/>
  <c r="I117" i="22"/>
  <c r="I118" i="22"/>
  <c r="I119" i="22"/>
  <c r="I120" i="22"/>
  <c r="I121" i="22"/>
  <c r="I122" i="22"/>
  <c r="I85" i="22"/>
  <c r="I86" i="22"/>
  <c r="I87" i="22"/>
  <c r="I88" i="22"/>
  <c r="I79" i="22"/>
  <c r="I80" i="22"/>
  <c r="I81" i="22"/>
  <c r="I82" i="22"/>
  <c r="I73" i="22"/>
  <c r="I74" i="22"/>
  <c r="I75" i="22"/>
  <c r="I76" i="22"/>
  <c r="I61" i="22"/>
  <c r="I62" i="22"/>
  <c r="I63" i="22"/>
  <c r="I64" i="22"/>
  <c r="I65" i="22"/>
  <c r="I66" i="22"/>
  <c r="I67" i="22"/>
  <c r="I68" i="22"/>
  <c r="I69" i="22"/>
  <c r="I70" i="22"/>
  <c r="I52" i="22"/>
  <c r="I53" i="22"/>
  <c r="I54" i="22"/>
  <c r="I55" i="22"/>
  <c r="I56" i="22"/>
  <c r="I57" i="22"/>
  <c r="I5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K235" i="22"/>
  <c r="K236" i="22"/>
  <c r="K237" i="22"/>
  <c r="K238" i="22"/>
  <c r="K239" i="22"/>
  <c r="K240" i="22"/>
  <c r="K242" i="22"/>
  <c r="K243" i="22"/>
  <c r="K244" i="22"/>
  <c r="K245" i="22"/>
  <c r="K246" i="22"/>
  <c r="K247" i="22"/>
  <c r="K248" i="22"/>
  <c r="K249" i="22"/>
  <c r="K250" i="22"/>
  <c r="K251" i="22"/>
  <c r="K211" i="22"/>
  <c r="K212" i="22"/>
  <c r="K213" i="22"/>
  <c r="K214" i="22"/>
  <c r="K215" i="22"/>
  <c r="K216" i="22"/>
  <c r="K217" i="22"/>
  <c r="K218" i="22"/>
  <c r="K219" i="22"/>
  <c r="K220" i="22"/>
  <c r="K221" i="22"/>
  <c r="K222" i="22"/>
  <c r="K223" i="22"/>
  <c r="K224" i="22"/>
  <c r="K225" i="22"/>
  <c r="K226" i="22"/>
  <c r="K227" i="22"/>
  <c r="K228" i="22"/>
  <c r="K229" i="22"/>
  <c r="K230" i="22"/>
  <c r="K231" i="22"/>
  <c r="K232" i="22"/>
  <c r="K188" i="22"/>
  <c r="K189" i="22"/>
  <c r="K190" i="22"/>
  <c r="K191" i="22"/>
  <c r="K192" i="22"/>
  <c r="K193" i="22"/>
  <c r="K194" i="22"/>
  <c r="K195" i="22"/>
  <c r="K196" i="22"/>
  <c r="K197" i="22"/>
  <c r="K198" i="22"/>
  <c r="K199" i="22"/>
  <c r="K200" i="22"/>
  <c r="K201" i="22"/>
  <c r="K202" i="22"/>
  <c r="K203" i="22"/>
  <c r="K204" i="22"/>
  <c r="K205" i="22"/>
  <c r="K206" i="22"/>
  <c r="K207" i="22"/>
  <c r="K208" i="22"/>
  <c r="K173" i="22"/>
  <c r="K174" i="22"/>
  <c r="K175" i="22"/>
  <c r="K176" i="22"/>
  <c r="K177" i="22"/>
  <c r="K178" i="22"/>
  <c r="K179" i="22"/>
  <c r="K180" i="22"/>
  <c r="K181" i="22"/>
  <c r="K182" i="22"/>
  <c r="K183" i="22"/>
  <c r="K184" i="22"/>
  <c r="K185" i="22"/>
  <c r="K157" i="22"/>
  <c r="K158" i="22"/>
  <c r="K159" i="22"/>
  <c r="K160" i="22"/>
  <c r="K161" i="22"/>
  <c r="K162" i="22"/>
  <c r="K163" i="22"/>
  <c r="K164" i="22"/>
  <c r="K165" i="22"/>
  <c r="K166" i="22"/>
  <c r="K167" i="22"/>
  <c r="K168" i="22"/>
  <c r="K169" i="22"/>
  <c r="K170" i="22"/>
  <c r="K144" i="22"/>
  <c r="K145" i="22"/>
  <c r="K146" i="22"/>
  <c r="K147" i="22"/>
  <c r="K148" i="22"/>
  <c r="K149" i="22"/>
  <c r="K150" i="22"/>
  <c r="K151" i="22"/>
  <c r="K152" i="22"/>
  <c r="K153" i="22"/>
  <c r="K154" i="22"/>
  <c r="K125" i="22"/>
  <c r="K126" i="22"/>
  <c r="K127" i="22"/>
  <c r="K128" i="22"/>
  <c r="K129" i="22"/>
  <c r="K130" i="22"/>
  <c r="K131" i="22"/>
  <c r="K132" i="22"/>
  <c r="K133" i="22"/>
  <c r="K134" i="22"/>
  <c r="K135" i="22"/>
  <c r="K136" i="22"/>
  <c r="K137" i="22"/>
  <c r="K138" i="22"/>
  <c r="K139" i="22"/>
  <c r="K140" i="22"/>
  <c r="K141" i="22"/>
  <c r="K93" i="22"/>
  <c r="K94" i="22"/>
  <c r="K95" i="22"/>
  <c r="K96" i="22"/>
  <c r="K97" i="22"/>
  <c r="K98" i="22"/>
  <c r="K99" i="22"/>
  <c r="K100" i="22"/>
  <c r="K101" i="22"/>
  <c r="K102" i="22"/>
  <c r="K103" i="22"/>
  <c r="K104" i="22"/>
  <c r="K105" i="22"/>
  <c r="K106" i="22"/>
  <c r="K107" i="22"/>
  <c r="K108" i="22"/>
  <c r="K109" i="22"/>
  <c r="K110" i="22"/>
  <c r="K111" i="22"/>
  <c r="K112" i="22"/>
  <c r="K113" i="22"/>
  <c r="K114" i="22"/>
  <c r="K115" i="22"/>
  <c r="K116" i="22"/>
  <c r="K117" i="22"/>
  <c r="K118" i="22"/>
  <c r="K119" i="22"/>
  <c r="K120" i="22"/>
  <c r="K121" i="22"/>
  <c r="K122" i="22"/>
  <c r="K85" i="22"/>
  <c r="K86" i="22"/>
  <c r="K87" i="22"/>
  <c r="K88" i="22"/>
  <c r="K79" i="22"/>
  <c r="K80" i="22"/>
  <c r="K81" i="22"/>
  <c r="K82" i="22"/>
  <c r="K73" i="22"/>
  <c r="K74" i="22"/>
  <c r="K75" i="22"/>
  <c r="K76" i="22"/>
  <c r="K61" i="22"/>
  <c r="K62" i="22"/>
  <c r="K63" i="22"/>
  <c r="K64" i="22"/>
  <c r="K65" i="22"/>
  <c r="K66" i="22"/>
  <c r="K67" i="22"/>
  <c r="K68" i="22"/>
  <c r="K69" i="22"/>
  <c r="K70" i="22"/>
  <c r="K52" i="22"/>
  <c r="K53" i="22"/>
  <c r="K54" i="22"/>
  <c r="K55" i="22"/>
  <c r="K56" i="22"/>
  <c r="K57" i="22"/>
  <c r="K58" i="22"/>
  <c r="K35" i="22"/>
  <c r="K36" i="22"/>
  <c r="K37" i="22"/>
  <c r="K38" i="22"/>
  <c r="K39" i="22"/>
  <c r="K40" i="22"/>
  <c r="K41" i="22"/>
  <c r="K42" i="22"/>
  <c r="K43" i="22"/>
  <c r="K44" i="22"/>
  <c r="K45" i="22"/>
  <c r="K46" i="22"/>
  <c r="K47" i="22"/>
  <c r="K48" i="22"/>
  <c r="K49" i="22"/>
  <c r="L254" i="22"/>
  <c r="L235" i="22"/>
  <c r="L236" i="22"/>
  <c r="L237" i="22"/>
  <c r="L238" i="22"/>
  <c r="L239" i="22"/>
  <c r="L240" i="22"/>
  <c r="L242" i="22"/>
  <c r="L243" i="22"/>
  <c r="L244" i="22"/>
  <c r="L245" i="22"/>
  <c r="L246" i="22"/>
  <c r="L247" i="22"/>
  <c r="L248" i="22"/>
  <c r="L249" i="22"/>
  <c r="L250" i="22"/>
  <c r="L251" i="22"/>
  <c r="L211" i="22"/>
  <c r="L212" i="22"/>
  <c r="L213" i="22"/>
  <c r="L214" i="22"/>
  <c r="L215" i="22"/>
  <c r="L216" i="22"/>
  <c r="L217" i="22"/>
  <c r="L218" i="22"/>
  <c r="L219" i="22"/>
  <c r="L220" i="22"/>
  <c r="L221" i="22"/>
  <c r="L222" i="22"/>
  <c r="L223" i="22"/>
  <c r="L224" i="22"/>
  <c r="L225" i="22"/>
  <c r="L226" i="22"/>
  <c r="L227" i="22"/>
  <c r="L228" i="22"/>
  <c r="L229" i="22"/>
  <c r="L230" i="22"/>
  <c r="L231" i="22"/>
  <c r="L232" i="22"/>
  <c r="L188" i="22"/>
  <c r="L189" i="22"/>
  <c r="L190" i="22"/>
  <c r="L191" i="22"/>
  <c r="L192" i="22"/>
  <c r="L193" i="22"/>
  <c r="L194" i="22"/>
  <c r="L195" i="22"/>
  <c r="L196" i="22"/>
  <c r="L197" i="22"/>
  <c r="L198" i="22"/>
  <c r="L199" i="22"/>
  <c r="L200" i="22"/>
  <c r="L201" i="22"/>
  <c r="L202" i="22"/>
  <c r="L203" i="22"/>
  <c r="L204" i="22"/>
  <c r="L205" i="22"/>
  <c r="L206" i="22"/>
  <c r="L207" i="22"/>
  <c r="L208" i="22"/>
  <c r="L173" i="22"/>
  <c r="L174" i="22"/>
  <c r="L175" i="22"/>
  <c r="L176" i="22"/>
  <c r="L177" i="22"/>
  <c r="L178" i="22"/>
  <c r="L179" i="22"/>
  <c r="L180" i="22"/>
  <c r="L181" i="22"/>
  <c r="L182" i="22"/>
  <c r="L183" i="22"/>
  <c r="L184" i="22"/>
  <c r="L185" i="22"/>
  <c r="L157" i="22"/>
  <c r="L158" i="22"/>
  <c r="L159" i="22"/>
  <c r="L160" i="22"/>
  <c r="L161" i="22"/>
  <c r="L162" i="22"/>
  <c r="L163" i="22"/>
  <c r="L164" i="22"/>
  <c r="L165" i="22"/>
  <c r="L166" i="22"/>
  <c r="L167" i="22"/>
  <c r="L168" i="22"/>
  <c r="L169" i="22"/>
  <c r="L170" i="22"/>
  <c r="L144" i="22"/>
  <c r="L145" i="22"/>
  <c r="L146" i="22"/>
  <c r="L147" i="22"/>
  <c r="L148" i="22"/>
  <c r="L149" i="22"/>
  <c r="L150" i="22"/>
  <c r="L151" i="22"/>
  <c r="L152" i="22"/>
  <c r="L153" i="22"/>
  <c r="L154" i="22"/>
  <c r="L125" i="22"/>
  <c r="L126" i="22"/>
  <c r="L127" i="22"/>
  <c r="L128" i="22"/>
  <c r="L129" i="22"/>
  <c r="L130" i="22"/>
  <c r="L131" i="22"/>
  <c r="L132" i="22"/>
  <c r="L133" i="22"/>
  <c r="L134" i="22"/>
  <c r="L135" i="22"/>
  <c r="L136" i="22"/>
  <c r="L137" i="22"/>
  <c r="L138" i="22"/>
  <c r="L139" i="22"/>
  <c r="L140" i="22"/>
  <c r="L141" i="22"/>
  <c r="L93" i="22"/>
  <c r="L94" i="22"/>
  <c r="L95" i="22"/>
  <c r="L97" i="22"/>
  <c r="L98" i="22"/>
  <c r="L99" i="22"/>
  <c r="L100" i="22"/>
  <c r="L101" i="22"/>
  <c r="L102" i="22"/>
  <c r="L103" i="22"/>
  <c r="L104" i="22"/>
  <c r="L105" i="22"/>
  <c r="L106" i="22"/>
  <c r="L107" i="22"/>
  <c r="L108" i="22"/>
  <c r="L109" i="22"/>
  <c r="L110" i="22"/>
  <c r="L111" i="22"/>
  <c r="L112" i="22"/>
  <c r="L113" i="22"/>
  <c r="L114" i="22"/>
  <c r="L115" i="22"/>
  <c r="L116" i="22"/>
  <c r="L117" i="22"/>
  <c r="L118" i="22"/>
  <c r="L119" i="22"/>
  <c r="L120" i="22"/>
  <c r="L121" i="22"/>
  <c r="L122" i="22"/>
  <c r="L85" i="22"/>
  <c r="L86" i="22"/>
  <c r="L87" i="22"/>
  <c r="L88" i="22"/>
  <c r="L79" i="22"/>
  <c r="L80" i="22"/>
  <c r="L81" i="22"/>
  <c r="L82" i="22"/>
  <c r="L73" i="22"/>
  <c r="L74" i="22"/>
  <c r="L75" i="22"/>
  <c r="L76" i="22"/>
  <c r="L61" i="22"/>
  <c r="L62" i="22"/>
  <c r="L63" i="22"/>
  <c r="L64" i="22"/>
  <c r="L65" i="22"/>
  <c r="L66" i="22"/>
  <c r="L67" i="22"/>
  <c r="L68" i="22"/>
  <c r="L69" i="22"/>
  <c r="L70" i="22"/>
  <c r="L35" i="22"/>
  <c r="L36" i="22"/>
  <c r="L37" i="22"/>
  <c r="L38" i="22"/>
  <c r="L39" i="22"/>
  <c r="L40" i="22"/>
  <c r="L41" i="22"/>
  <c r="L42" i="22"/>
  <c r="L43" i="22"/>
  <c r="L44" i="22"/>
  <c r="L45" i="22"/>
  <c r="L46" i="22"/>
  <c r="L47" i="22"/>
  <c r="L48" i="22"/>
  <c r="L49" i="22"/>
  <c r="L9" i="22"/>
  <c r="L10" i="22"/>
  <c r="L11" i="22"/>
  <c r="L12" i="22"/>
  <c r="L13" i="22"/>
  <c r="L14" i="22"/>
  <c r="L15" i="22"/>
  <c r="L16" i="22"/>
  <c r="L17" i="22"/>
  <c r="L18" i="22"/>
  <c r="L19" i="22"/>
  <c r="L20" i="22"/>
  <c r="L21" i="22"/>
  <c r="L22" i="22"/>
  <c r="L23" i="22"/>
  <c r="L24" i="22"/>
  <c r="L25" i="22"/>
  <c r="L26" i="22"/>
  <c r="L27" i="22"/>
  <c r="L28" i="22"/>
  <c r="L29" i="22"/>
  <c r="L30" i="22"/>
  <c r="L31" i="22"/>
  <c r="L32" i="22"/>
  <c r="M254" i="22"/>
  <c r="M235" i="22"/>
  <c r="M236" i="22"/>
  <c r="M237" i="22"/>
  <c r="M238" i="22"/>
  <c r="M239" i="22"/>
  <c r="M240" i="22"/>
  <c r="M242" i="22"/>
  <c r="M243" i="22"/>
  <c r="M244" i="22"/>
  <c r="M245" i="22"/>
  <c r="M246" i="22"/>
  <c r="M247" i="22"/>
  <c r="M248" i="22"/>
  <c r="M249" i="22"/>
  <c r="M250" i="22"/>
  <c r="M251" i="22"/>
  <c r="M211" i="22"/>
  <c r="M212" i="22"/>
  <c r="M213" i="22"/>
  <c r="M214" i="22"/>
  <c r="M215" i="22"/>
  <c r="M216" i="22"/>
  <c r="M217" i="22"/>
  <c r="M218" i="22"/>
  <c r="M219" i="22"/>
  <c r="M220" i="22"/>
  <c r="M221" i="22"/>
  <c r="M222" i="22"/>
  <c r="M223" i="22"/>
  <c r="M224" i="22"/>
  <c r="M225" i="22"/>
  <c r="M226" i="22"/>
  <c r="M227" i="22"/>
  <c r="M228" i="22"/>
  <c r="M229" i="22"/>
  <c r="M230" i="22"/>
  <c r="M231" i="22"/>
  <c r="M232" i="22"/>
  <c r="M188" i="22"/>
  <c r="M189" i="22"/>
  <c r="M190" i="22"/>
  <c r="M191" i="22"/>
  <c r="M192" i="22"/>
  <c r="M193" i="22"/>
  <c r="M194" i="22"/>
  <c r="M195" i="22"/>
  <c r="M196" i="22"/>
  <c r="M197" i="22"/>
  <c r="M198" i="22"/>
  <c r="M199" i="22"/>
  <c r="M200" i="22"/>
  <c r="M201" i="22"/>
  <c r="M202" i="22"/>
  <c r="M203" i="22"/>
  <c r="M204" i="22"/>
  <c r="M205" i="22"/>
  <c r="M206" i="22"/>
  <c r="M207" i="22"/>
  <c r="M208" i="22"/>
  <c r="M173" i="22"/>
  <c r="M174" i="22"/>
  <c r="M175" i="22"/>
  <c r="M176" i="22"/>
  <c r="M177" i="22"/>
  <c r="M178" i="22"/>
  <c r="M179" i="22"/>
  <c r="M180" i="22"/>
  <c r="M181" i="22"/>
  <c r="M182" i="22"/>
  <c r="M183" i="22"/>
  <c r="M184" i="22"/>
  <c r="M185" i="22"/>
  <c r="M157" i="22"/>
  <c r="M158" i="22"/>
  <c r="M159" i="22"/>
  <c r="M160" i="22"/>
  <c r="M161" i="22"/>
  <c r="M162" i="22"/>
  <c r="M163" i="22"/>
  <c r="M164" i="22"/>
  <c r="M165" i="22"/>
  <c r="M166" i="22"/>
  <c r="M167" i="22"/>
  <c r="M168" i="22"/>
  <c r="M169" i="22"/>
  <c r="M170" i="22"/>
  <c r="M144" i="22"/>
  <c r="M145" i="22"/>
  <c r="M146" i="22"/>
  <c r="M147" i="22"/>
  <c r="M148" i="22"/>
  <c r="M149" i="22"/>
  <c r="M150" i="22"/>
  <c r="M151" i="22"/>
  <c r="M152" i="22"/>
  <c r="M153" i="22"/>
  <c r="M154" i="22"/>
  <c r="M125" i="22"/>
  <c r="M126" i="22"/>
  <c r="M127" i="22"/>
  <c r="M128" i="22"/>
  <c r="M129" i="22"/>
  <c r="M130" i="22"/>
  <c r="M131" i="22"/>
  <c r="M132" i="22"/>
  <c r="M133" i="22"/>
  <c r="M134" i="22"/>
  <c r="M135" i="22"/>
  <c r="M136" i="22"/>
  <c r="M137" i="22"/>
  <c r="M138" i="22"/>
  <c r="M139" i="22"/>
  <c r="M140" i="22"/>
  <c r="M93" i="22"/>
  <c r="M94" i="22"/>
  <c r="M95" i="22"/>
  <c r="M96" i="22"/>
  <c r="M97" i="22"/>
  <c r="M98" i="22"/>
  <c r="M99" i="22"/>
  <c r="M100" i="22"/>
  <c r="M101" i="22"/>
  <c r="M102" i="22"/>
  <c r="M103" i="22"/>
  <c r="M104" i="22"/>
  <c r="M105" i="22"/>
  <c r="M106" i="22"/>
  <c r="M107" i="22"/>
  <c r="M108" i="22"/>
  <c r="M109" i="22"/>
  <c r="M110" i="22"/>
  <c r="M111" i="22"/>
  <c r="M112" i="22"/>
  <c r="M113" i="22"/>
  <c r="M114" i="22"/>
  <c r="M115" i="22"/>
  <c r="M116" i="22"/>
  <c r="M117" i="22"/>
  <c r="M118" i="22"/>
  <c r="M119" i="22"/>
  <c r="M120" i="22"/>
  <c r="M121" i="22"/>
  <c r="M122" i="22"/>
  <c r="M85" i="22"/>
  <c r="M86" i="22"/>
  <c r="M87" i="22"/>
  <c r="M88" i="22"/>
  <c r="M79" i="22"/>
  <c r="M80" i="22"/>
  <c r="M81" i="22"/>
  <c r="M82" i="22"/>
  <c r="M73" i="22"/>
  <c r="M74" i="22"/>
  <c r="M75" i="22"/>
  <c r="M76" i="22"/>
  <c r="M61" i="22"/>
  <c r="M62" i="22"/>
  <c r="M63" i="22"/>
  <c r="M64" i="22"/>
  <c r="M65" i="22"/>
  <c r="M66" i="22"/>
  <c r="M67" i="22"/>
  <c r="M68" i="22"/>
  <c r="M69" i="22"/>
  <c r="M70" i="22"/>
  <c r="M52" i="22"/>
  <c r="M53" i="22"/>
  <c r="M54" i="22"/>
  <c r="M55" i="22"/>
  <c r="M56" i="22"/>
  <c r="M57" i="22"/>
  <c r="M58" i="22"/>
  <c r="M35" i="22"/>
  <c r="M36" i="22"/>
  <c r="M37" i="22"/>
  <c r="M38" i="22"/>
  <c r="M39" i="22"/>
  <c r="M40" i="22"/>
  <c r="M41" i="22"/>
  <c r="M42" i="22"/>
  <c r="M43" i="22"/>
  <c r="M44" i="22"/>
  <c r="M45" i="22"/>
  <c r="M46" i="22"/>
  <c r="M47" i="22"/>
  <c r="M48" i="22"/>
  <c r="M49" i="22"/>
  <c r="M9" i="22"/>
  <c r="M10" i="22"/>
  <c r="M11" i="22"/>
  <c r="M12" i="22"/>
  <c r="M13" i="22"/>
  <c r="M14" i="22"/>
  <c r="M15" i="22"/>
  <c r="M16" i="22"/>
  <c r="M17" i="22"/>
  <c r="M18" i="22"/>
  <c r="M19" i="22"/>
  <c r="M20" i="22"/>
  <c r="M21" i="22"/>
  <c r="M22" i="22"/>
  <c r="M23" i="22"/>
  <c r="M24" i="22"/>
  <c r="M25" i="22"/>
  <c r="M26" i="22"/>
  <c r="M27" i="22"/>
  <c r="M28" i="22"/>
  <c r="M29" i="22"/>
  <c r="M30" i="22"/>
  <c r="M31" i="22"/>
  <c r="M32" i="22"/>
  <c r="P188" i="22"/>
  <c r="P189" i="22"/>
  <c r="P190" i="22"/>
  <c r="P191" i="22"/>
  <c r="P192" i="22"/>
  <c r="P193" i="22"/>
  <c r="P194" i="22"/>
  <c r="P195" i="22"/>
  <c r="P196" i="22"/>
  <c r="P197" i="22"/>
  <c r="P198" i="22"/>
  <c r="P199" i="22"/>
  <c r="P200" i="22"/>
  <c r="P201" i="22"/>
  <c r="P202" i="22"/>
  <c r="P203" i="22"/>
  <c r="P204" i="22"/>
  <c r="P205" i="22"/>
  <c r="P206" i="22"/>
  <c r="P207" i="22"/>
  <c r="P208" i="22"/>
  <c r="P187" i="22"/>
  <c r="Q188" i="22"/>
  <c r="Q189" i="22"/>
  <c r="Q190" i="22"/>
  <c r="Q191" i="22"/>
  <c r="Q192" i="22"/>
  <c r="Q193" i="22"/>
  <c r="Q194" i="22"/>
  <c r="Q195" i="22"/>
  <c r="Q196" i="22"/>
  <c r="Q197" i="22"/>
  <c r="Q198" i="22"/>
  <c r="Q199" i="22"/>
  <c r="Q200" i="22"/>
  <c r="Q201" i="22"/>
  <c r="Q202" i="22"/>
  <c r="Q203" i="22"/>
  <c r="Q204" i="22"/>
  <c r="Q205" i="22"/>
  <c r="Q206" i="22"/>
  <c r="Q207" i="22"/>
  <c r="Q208" i="22"/>
  <c r="Q187" i="22"/>
  <c r="T254" i="22"/>
  <c r="T235" i="22"/>
  <c r="T236" i="22"/>
  <c r="T237" i="22"/>
  <c r="T238" i="22"/>
  <c r="T239" i="22"/>
  <c r="T240" i="22"/>
  <c r="T242" i="22"/>
  <c r="T243" i="22"/>
  <c r="T244" i="22"/>
  <c r="T245" i="22"/>
  <c r="T246" i="22"/>
  <c r="T247" i="22"/>
  <c r="T248" i="22"/>
  <c r="T249" i="22"/>
  <c r="T250" i="22"/>
  <c r="T251" i="22"/>
  <c r="T211" i="22"/>
  <c r="T212" i="22"/>
  <c r="T213" i="22"/>
  <c r="T214" i="22"/>
  <c r="T215" i="22"/>
  <c r="T216" i="22"/>
  <c r="T217" i="22"/>
  <c r="T218" i="22"/>
  <c r="T219" i="22"/>
  <c r="T220" i="22"/>
  <c r="T221" i="22"/>
  <c r="T222" i="22"/>
  <c r="T223" i="22"/>
  <c r="T224" i="22"/>
  <c r="T225" i="22"/>
  <c r="T226" i="22"/>
  <c r="T227" i="22"/>
  <c r="T228" i="22"/>
  <c r="T229" i="22"/>
  <c r="T230" i="22"/>
  <c r="T231" i="22"/>
  <c r="T232" i="22"/>
  <c r="T188" i="22"/>
  <c r="T189" i="22"/>
  <c r="T190" i="22"/>
  <c r="T191" i="22"/>
  <c r="T192" i="22"/>
  <c r="T193" i="22"/>
  <c r="T194" i="22"/>
  <c r="T195" i="22"/>
  <c r="T196" i="22"/>
  <c r="T197" i="22"/>
  <c r="T198" i="22"/>
  <c r="T199" i="22"/>
  <c r="T200" i="22"/>
  <c r="T201" i="22"/>
  <c r="T202" i="22"/>
  <c r="T203" i="22"/>
  <c r="T204" i="22"/>
  <c r="T205" i="22"/>
  <c r="T206" i="22"/>
  <c r="T207" i="22"/>
  <c r="T208" i="22"/>
  <c r="T185" i="22"/>
  <c r="T173" i="22"/>
  <c r="T174" i="22"/>
  <c r="T175" i="22"/>
  <c r="T176" i="22"/>
  <c r="T177" i="22"/>
  <c r="T178" i="22"/>
  <c r="T179" i="22"/>
  <c r="T180" i="22"/>
  <c r="T181" i="22"/>
  <c r="T182" i="22"/>
  <c r="T183" i="22"/>
  <c r="T184" i="22"/>
  <c r="T157" i="22"/>
  <c r="T158" i="22"/>
  <c r="T159" i="22"/>
  <c r="T160" i="22"/>
  <c r="T161" i="22"/>
  <c r="T162" i="22"/>
  <c r="T163" i="22"/>
  <c r="T164" i="22"/>
  <c r="T165" i="22"/>
  <c r="T166" i="22"/>
  <c r="T167" i="22"/>
  <c r="T168" i="22"/>
  <c r="T169" i="22"/>
  <c r="T170" i="22"/>
  <c r="T144" i="22"/>
  <c r="T145" i="22"/>
  <c r="T146" i="22"/>
  <c r="T147" i="22"/>
  <c r="T148" i="22"/>
  <c r="T149" i="22"/>
  <c r="T150" i="22"/>
  <c r="T151" i="22"/>
  <c r="T152" i="22"/>
  <c r="T153" i="22"/>
  <c r="T154" i="22"/>
  <c r="T125" i="22"/>
  <c r="T126" i="22"/>
  <c r="T127" i="22"/>
  <c r="T128" i="22"/>
  <c r="T129" i="22"/>
  <c r="T130" i="22"/>
  <c r="T131" i="22"/>
  <c r="T132" i="22"/>
  <c r="T133" i="22"/>
  <c r="T134" i="22"/>
  <c r="T135" i="22"/>
  <c r="T136" i="22"/>
  <c r="T137" i="22"/>
  <c r="T138" i="22"/>
  <c r="T139" i="22"/>
  <c r="T140" i="22"/>
  <c r="T141" i="22"/>
  <c r="T93" i="22"/>
  <c r="T94" i="22"/>
  <c r="T95" i="22"/>
  <c r="T96" i="22"/>
  <c r="T97" i="22"/>
  <c r="T98" i="22"/>
  <c r="T99" i="22"/>
  <c r="T100" i="22"/>
  <c r="T101" i="22"/>
  <c r="T102" i="22"/>
  <c r="T103" i="22"/>
  <c r="T104" i="22"/>
  <c r="T105" i="22"/>
  <c r="T106" i="22"/>
  <c r="T107" i="22"/>
  <c r="T108" i="22"/>
  <c r="T109" i="22"/>
  <c r="T110" i="22"/>
  <c r="T111" i="22"/>
  <c r="T112" i="22"/>
  <c r="T113" i="22"/>
  <c r="T114" i="22"/>
  <c r="T115" i="22"/>
  <c r="T116" i="22"/>
  <c r="T117" i="22"/>
  <c r="T118" i="22"/>
  <c r="T119" i="22"/>
  <c r="T120" i="22"/>
  <c r="T121" i="22"/>
  <c r="T122" i="22"/>
  <c r="T85" i="22"/>
  <c r="T86" i="22"/>
  <c r="T87" i="22"/>
  <c r="T88" i="22"/>
  <c r="T79" i="22"/>
  <c r="T81" i="22"/>
  <c r="T82" i="22"/>
  <c r="T73" i="22"/>
  <c r="T74" i="22"/>
  <c r="T75" i="22"/>
  <c r="T76" i="22"/>
  <c r="T61" i="22"/>
  <c r="T62" i="22"/>
  <c r="T63" i="22"/>
  <c r="T64" i="22"/>
  <c r="T65" i="22"/>
  <c r="T66" i="22"/>
  <c r="T67" i="22"/>
  <c r="T68" i="22"/>
  <c r="T69" i="22"/>
  <c r="T70" i="22"/>
  <c r="T52" i="22"/>
  <c r="T53" i="22"/>
  <c r="T54" i="22"/>
  <c r="T55" i="22"/>
  <c r="T56" i="22"/>
  <c r="T57" i="22"/>
  <c r="T58" i="22"/>
  <c r="T35" i="22"/>
  <c r="T36" i="22"/>
  <c r="T37" i="22"/>
  <c r="T38" i="22"/>
  <c r="T39" i="22"/>
  <c r="T40" i="22"/>
  <c r="T41" i="22"/>
  <c r="T42" i="22"/>
  <c r="T43" i="22"/>
  <c r="T44" i="22"/>
  <c r="T45" i="22"/>
  <c r="T46" i="22"/>
  <c r="T47" i="22"/>
  <c r="T48" i="22"/>
  <c r="T49" i="22"/>
  <c r="T9" i="22"/>
  <c r="T10" i="22"/>
  <c r="T11" i="22"/>
  <c r="T12" i="22"/>
  <c r="T13" i="22"/>
  <c r="T14" i="22"/>
  <c r="T15" i="22"/>
  <c r="T16" i="22"/>
  <c r="T17" i="22"/>
  <c r="T18" i="22"/>
  <c r="T19" i="22"/>
  <c r="T20" i="22"/>
  <c r="T21" i="22"/>
  <c r="T22" i="22"/>
  <c r="T23" i="22"/>
  <c r="T24" i="22"/>
  <c r="T25" i="22"/>
  <c r="T26" i="22"/>
  <c r="T27" i="22"/>
  <c r="T28" i="22"/>
  <c r="T29" i="22"/>
  <c r="T30" i="22"/>
  <c r="T31" i="22"/>
  <c r="T32" i="22"/>
  <c r="X157" i="22"/>
  <c r="X158" i="22"/>
  <c r="X159" i="22"/>
  <c r="X160" i="22"/>
  <c r="X161" i="22"/>
  <c r="X162" i="22"/>
  <c r="X163" i="22"/>
  <c r="X164" i="22"/>
  <c r="X165" i="22"/>
  <c r="X166" i="22"/>
  <c r="X167" i="22"/>
  <c r="X168" i="22"/>
  <c r="X169" i="22"/>
  <c r="X170" i="22"/>
  <c r="V235" i="22"/>
  <c r="V236" i="22"/>
  <c r="V237" i="22"/>
  <c r="V238" i="22"/>
  <c r="V239" i="22"/>
  <c r="V240" i="22"/>
  <c r="V242" i="22"/>
  <c r="V243" i="22"/>
  <c r="V244" i="22"/>
  <c r="V245" i="22"/>
  <c r="V246" i="22"/>
  <c r="V247" i="22"/>
  <c r="V248" i="22"/>
  <c r="V249" i="22"/>
  <c r="V250" i="22"/>
  <c r="V251" i="22"/>
  <c r="V211" i="22"/>
  <c r="V212" i="22"/>
  <c r="V213" i="22"/>
  <c r="V214" i="22"/>
  <c r="V215" i="22"/>
  <c r="V216" i="22"/>
  <c r="V217" i="22"/>
  <c r="V218" i="22"/>
  <c r="V219" i="22"/>
  <c r="V220" i="22"/>
  <c r="V221" i="22"/>
  <c r="V222" i="22"/>
  <c r="V223" i="22"/>
  <c r="V224" i="22"/>
  <c r="V225" i="22"/>
  <c r="V226" i="22"/>
  <c r="V227" i="22"/>
  <c r="V228" i="22"/>
  <c r="V229" i="22"/>
  <c r="V230" i="22"/>
  <c r="V231" i="22"/>
  <c r="V232" i="22"/>
  <c r="V188" i="22"/>
  <c r="V189" i="22"/>
  <c r="V190" i="22"/>
  <c r="V191" i="22"/>
  <c r="V192" i="22"/>
  <c r="V193" i="22"/>
  <c r="V194" i="22"/>
  <c r="V195" i="22"/>
  <c r="V196" i="22"/>
  <c r="V197" i="22"/>
  <c r="V198" i="22"/>
  <c r="V199" i="22"/>
  <c r="V200" i="22"/>
  <c r="V201" i="22"/>
  <c r="V202" i="22"/>
  <c r="V203" i="22"/>
  <c r="V204" i="22"/>
  <c r="V205" i="22"/>
  <c r="V206" i="22"/>
  <c r="V207" i="22"/>
  <c r="V208" i="22"/>
  <c r="V173" i="22"/>
  <c r="V174" i="22"/>
  <c r="V175" i="22"/>
  <c r="V176" i="22"/>
  <c r="V177" i="22"/>
  <c r="V178" i="22"/>
  <c r="V179" i="22"/>
  <c r="V180" i="22"/>
  <c r="V181" i="22"/>
  <c r="V182" i="22"/>
  <c r="V183" i="22"/>
  <c r="V184" i="22"/>
  <c r="V185" i="22"/>
  <c r="V157" i="22"/>
  <c r="V158" i="22"/>
  <c r="V159" i="22"/>
  <c r="V160" i="22"/>
  <c r="V161" i="22"/>
  <c r="V162" i="22"/>
  <c r="V163" i="22"/>
  <c r="V164" i="22"/>
  <c r="V165" i="22"/>
  <c r="V166" i="22"/>
  <c r="V167" i="22"/>
  <c r="V168" i="22"/>
  <c r="V169" i="22"/>
  <c r="V170" i="22"/>
  <c r="V144" i="22"/>
  <c r="V145" i="22"/>
  <c r="V146" i="22"/>
  <c r="V147" i="22"/>
  <c r="V148" i="22"/>
  <c r="V149" i="22"/>
  <c r="V150" i="22"/>
  <c r="V151" i="22"/>
  <c r="V152" i="22"/>
  <c r="V153" i="22"/>
  <c r="V154" i="22"/>
  <c r="V125" i="22"/>
  <c r="V126" i="22"/>
  <c r="V127" i="22"/>
  <c r="V128" i="22"/>
  <c r="V129" i="22"/>
  <c r="V130" i="22"/>
  <c r="V131" i="22"/>
  <c r="V132" i="22"/>
  <c r="V133" i="22"/>
  <c r="V134" i="22"/>
  <c r="V135" i="22"/>
  <c r="V136" i="22"/>
  <c r="V137" i="22"/>
  <c r="V138" i="22"/>
  <c r="V139" i="22"/>
  <c r="V140" i="22"/>
  <c r="V141" i="22"/>
  <c r="V93" i="22"/>
  <c r="V94" i="22"/>
  <c r="V95" i="22"/>
  <c r="V96" i="22"/>
  <c r="V97" i="22"/>
  <c r="V98" i="22"/>
  <c r="V99" i="22"/>
  <c r="V100" i="22"/>
  <c r="V101" i="22"/>
  <c r="V102" i="22"/>
  <c r="V103" i="22"/>
  <c r="V104" i="22"/>
  <c r="V105" i="22"/>
  <c r="V106" i="22"/>
  <c r="V107" i="22"/>
  <c r="V108" i="22"/>
  <c r="V109" i="22"/>
  <c r="V110" i="22"/>
  <c r="V111" i="22"/>
  <c r="V112" i="22"/>
  <c r="V113" i="22"/>
  <c r="V114" i="22"/>
  <c r="V115" i="22"/>
  <c r="V116" i="22"/>
  <c r="V117" i="22"/>
  <c r="V118" i="22"/>
  <c r="V119" i="22"/>
  <c r="V120" i="22"/>
  <c r="V121" i="22"/>
  <c r="V122" i="22"/>
  <c r="V79" i="22"/>
  <c r="V80" i="22"/>
  <c r="V81" i="22"/>
  <c r="V82" i="22"/>
  <c r="V85" i="22"/>
  <c r="V86" i="22"/>
  <c r="V87" i="22"/>
  <c r="V88" i="22"/>
  <c r="V61" i="22"/>
  <c r="V62" i="22"/>
  <c r="V63" i="22"/>
  <c r="V64" i="22"/>
  <c r="V65" i="22"/>
  <c r="V66" i="22"/>
  <c r="V67" i="22"/>
  <c r="V68" i="22"/>
  <c r="V69" i="22"/>
  <c r="V70" i="22"/>
  <c r="V52" i="22"/>
  <c r="V53" i="22"/>
  <c r="V54" i="22"/>
  <c r="V55" i="22"/>
  <c r="V56" i="22"/>
  <c r="V57" i="22"/>
  <c r="V58" i="22"/>
  <c r="V35" i="22"/>
  <c r="U35" i="22" s="1"/>
  <c r="V36" i="22"/>
  <c r="U36" i="22" s="1"/>
  <c r="V37" i="22"/>
  <c r="U37" i="22" s="1"/>
  <c r="V38" i="22"/>
  <c r="U38" i="22" s="1"/>
  <c r="V39" i="22"/>
  <c r="U39" i="22" s="1"/>
  <c r="V40" i="22"/>
  <c r="U40" i="22" s="1"/>
  <c r="V41" i="22"/>
  <c r="U41" i="22" s="1"/>
  <c r="V42" i="22"/>
  <c r="U42" i="22" s="1"/>
  <c r="V43" i="22"/>
  <c r="U43" i="22" s="1"/>
  <c r="V44" i="22"/>
  <c r="U44" i="22" s="1"/>
  <c r="V45" i="22"/>
  <c r="U45" i="22" s="1"/>
  <c r="V46" i="22"/>
  <c r="U46" i="22" s="1"/>
  <c r="V47" i="22"/>
  <c r="U47" i="22" s="1"/>
  <c r="V48" i="22"/>
  <c r="U48" i="22" s="1"/>
  <c r="V49" i="22"/>
  <c r="U49" i="22" s="1"/>
  <c r="V9" i="22"/>
  <c r="V10" i="22"/>
  <c r="V11" i="22"/>
  <c r="V12" i="22"/>
  <c r="V13" i="22"/>
  <c r="V14" i="22"/>
  <c r="V15" i="22"/>
  <c r="V16" i="22"/>
  <c r="V17" i="22"/>
  <c r="V18" i="22"/>
  <c r="V19" i="22"/>
  <c r="V20" i="22"/>
  <c r="V21" i="22"/>
  <c r="V22" i="22"/>
  <c r="V23" i="22"/>
  <c r="V24" i="22"/>
  <c r="V25" i="22"/>
  <c r="V26" i="22"/>
  <c r="V27" i="22"/>
  <c r="V28" i="22"/>
  <c r="V29" i="22"/>
  <c r="V30" i="22"/>
  <c r="V31" i="22"/>
  <c r="V32" i="22"/>
  <c r="W61" i="22"/>
  <c r="W62" i="22"/>
  <c r="W63" i="22"/>
  <c r="W64" i="22"/>
  <c r="W65" i="22"/>
  <c r="W66" i="22"/>
  <c r="W67" i="22"/>
  <c r="W68" i="22"/>
  <c r="W69" i="22"/>
  <c r="W70" i="22"/>
  <c r="W52" i="22"/>
  <c r="W53" i="22"/>
  <c r="W54" i="22"/>
  <c r="W55" i="22"/>
  <c r="W56" i="22"/>
  <c r="W57" i="22"/>
  <c r="W58" i="22"/>
  <c r="W9" i="22"/>
  <c r="W10" i="22"/>
  <c r="W11" i="22"/>
  <c r="W12" i="22"/>
  <c r="W13" i="22"/>
  <c r="W14" i="22"/>
  <c r="W15" i="22"/>
  <c r="W16" i="22"/>
  <c r="W17" i="22"/>
  <c r="W18" i="22"/>
  <c r="W19" i="22"/>
  <c r="W20" i="22"/>
  <c r="W21" i="22"/>
  <c r="W22" i="22"/>
  <c r="W23" i="22"/>
  <c r="W24" i="22"/>
  <c r="W25" i="22"/>
  <c r="W26" i="22"/>
  <c r="W27" i="22"/>
  <c r="W28" i="22"/>
  <c r="W29" i="22"/>
  <c r="W30" i="22"/>
  <c r="W31" i="22"/>
  <c r="W32" i="22"/>
  <c r="W254" i="22"/>
  <c r="W235" i="22"/>
  <c r="W236" i="22"/>
  <c r="W237" i="22"/>
  <c r="W238" i="22"/>
  <c r="W239" i="22"/>
  <c r="W240" i="22"/>
  <c r="W242" i="22"/>
  <c r="W243" i="22"/>
  <c r="W244" i="22"/>
  <c r="W245" i="22"/>
  <c r="W246" i="22"/>
  <c r="W247" i="22"/>
  <c r="W248" i="22"/>
  <c r="W249" i="22"/>
  <c r="W250" i="22"/>
  <c r="W251" i="22"/>
  <c r="W188" i="22"/>
  <c r="W189" i="22"/>
  <c r="W190" i="22"/>
  <c r="W191" i="22"/>
  <c r="W192" i="22"/>
  <c r="W193" i="22"/>
  <c r="W194" i="22"/>
  <c r="W195" i="22"/>
  <c r="W196" i="22"/>
  <c r="W197" i="22"/>
  <c r="W198" i="22"/>
  <c r="W199" i="22"/>
  <c r="W200" i="22"/>
  <c r="W201" i="22"/>
  <c r="W202" i="22"/>
  <c r="W203" i="22"/>
  <c r="W204" i="22"/>
  <c r="W205" i="22"/>
  <c r="W206" i="22"/>
  <c r="W207" i="22"/>
  <c r="W208" i="22"/>
  <c r="W173" i="22"/>
  <c r="W174" i="22"/>
  <c r="W175" i="22"/>
  <c r="W176" i="22"/>
  <c r="W177" i="22"/>
  <c r="W178" i="22"/>
  <c r="W179" i="22"/>
  <c r="W180" i="22"/>
  <c r="W181" i="22"/>
  <c r="W182" i="22"/>
  <c r="W183" i="22"/>
  <c r="W184" i="22"/>
  <c r="W185" i="22"/>
  <c r="W157" i="22"/>
  <c r="W158" i="22"/>
  <c r="W159" i="22"/>
  <c r="W160" i="22"/>
  <c r="W161" i="22"/>
  <c r="W162" i="22"/>
  <c r="W163" i="22"/>
  <c r="W164" i="22"/>
  <c r="W165" i="22"/>
  <c r="W166" i="22"/>
  <c r="W167" i="22"/>
  <c r="W168" i="22"/>
  <c r="W169" i="22"/>
  <c r="W170" i="22"/>
  <c r="Y164" i="22"/>
  <c r="Y165" i="22"/>
  <c r="Y166" i="22"/>
  <c r="Y167" i="22"/>
  <c r="Y168" i="22"/>
  <c r="Y169" i="22"/>
  <c r="E95" i="23"/>
  <c r="E96" i="23"/>
  <c r="E97" i="23"/>
  <c r="E98" i="23"/>
  <c r="E99" i="23"/>
  <c r="E100" i="23"/>
  <c r="E101" i="23"/>
  <c r="E102" i="23"/>
  <c r="E103" i="23"/>
  <c r="E104" i="23"/>
  <c r="E105" i="23"/>
  <c r="E106" i="23"/>
  <c r="E107" i="23"/>
  <c r="E108" i="23"/>
  <c r="E109" i="23"/>
  <c r="E110" i="23"/>
  <c r="E111" i="23"/>
  <c r="E112" i="23"/>
  <c r="E113" i="23"/>
  <c r="E114" i="23"/>
  <c r="E115" i="23"/>
  <c r="E116" i="23"/>
  <c r="E117" i="23"/>
  <c r="E118" i="23"/>
  <c r="E119" i="23"/>
  <c r="E120" i="23"/>
  <c r="E121" i="23"/>
  <c r="E122" i="23"/>
  <c r="E123" i="23"/>
  <c r="E124" i="23"/>
  <c r="R247" i="23"/>
  <c r="R248" i="23"/>
  <c r="R249" i="23"/>
  <c r="R250" i="23"/>
  <c r="R251" i="23"/>
  <c r="R252" i="23"/>
  <c r="R253" i="23"/>
  <c r="O10" i="23"/>
  <c r="O9" i="23" s="1"/>
  <c r="R10" i="23"/>
  <c r="R11" i="23"/>
  <c r="R12" i="23"/>
  <c r="R13" i="23"/>
  <c r="R14" i="23"/>
  <c r="R15" i="23"/>
  <c r="R16" i="23"/>
  <c r="R17" i="23"/>
  <c r="R18" i="23"/>
  <c r="R19" i="23"/>
  <c r="R20" i="23"/>
  <c r="R21" i="23"/>
  <c r="R22" i="23"/>
  <c r="R23" i="23"/>
  <c r="R24" i="23"/>
  <c r="R25" i="23"/>
  <c r="R26" i="23"/>
  <c r="R27" i="23"/>
  <c r="R28" i="23"/>
  <c r="R29" i="23"/>
  <c r="R30" i="23"/>
  <c r="R31" i="23"/>
  <c r="R32" i="23"/>
  <c r="R33" i="23"/>
  <c r="R34" i="23"/>
  <c r="B9" i="23"/>
  <c r="AT59" i="31"/>
  <c r="B59" i="31"/>
  <c r="B50" i="31"/>
  <c r="AT83" i="31"/>
  <c r="AU83" i="31"/>
  <c r="D21" i="9" s="1"/>
  <c r="AV83" i="31"/>
  <c r="C85" i="34" s="1"/>
  <c r="AW83" i="31"/>
  <c r="B21" i="9" s="1"/>
  <c r="D15" i="21" l="1"/>
  <c r="E90" i="22"/>
  <c r="D90" i="22" s="1"/>
  <c r="C90" i="22" s="1"/>
  <c r="G92" i="33" s="1"/>
  <c r="G91" i="33" s="1"/>
  <c r="M92" i="23"/>
  <c r="C92" i="23" s="1"/>
  <c r="K92" i="34" s="1"/>
  <c r="L92" i="33"/>
  <c r="L91" i="33" s="1"/>
  <c r="L92" i="34"/>
  <c r="L92" i="27"/>
  <c r="N91" i="23"/>
  <c r="U169" i="22"/>
  <c r="U165" i="22"/>
  <c r="U166" i="22"/>
  <c r="I16" i="28"/>
  <c r="D98" i="5" s="1"/>
  <c r="L91" i="27"/>
  <c r="C94" i="24"/>
  <c r="P92" i="33"/>
  <c r="P91" i="33" s="1"/>
  <c r="P92" i="34"/>
  <c r="S91" i="23"/>
  <c r="R16" i="25" s="1"/>
  <c r="L16" i="25" s="1"/>
  <c r="S16" i="25"/>
  <c r="U168" i="22"/>
  <c r="U164" i="22"/>
  <c r="F92" i="27"/>
  <c r="N91" i="27"/>
  <c r="U167" i="22"/>
  <c r="AU59" i="31"/>
  <c r="D18" i="9" s="1"/>
  <c r="E89" i="22" l="1"/>
  <c r="D89" i="22"/>
  <c r="K92" i="33"/>
  <c r="I92" i="27"/>
  <c r="I91" i="27" s="1"/>
  <c r="G92" i="34"/>
  <c r="N92" i="33"/>
  <c r="C89" i="22"/>
  <c r="E92" i="27" s="1"/>
  <c r="E91" i="27" s="1"/>
  <c r="H92" i="34"/>
  <c r="J92" i="34" s="1"/>
  <c r="N92" i="34"/>
  <c r="L91" i="34"/>
  <c r="M16" i="28"/>
  <c r="E98" i="5" s="1"/>
  <c r="P91" i="27"/>
  <c r="I14" i="20"/>
  <c r="B16" i="25"/>
  <c r="K16" i="28"/>
  <c r="D32" i="5"/>
  <c r="M92" i="27"/>
  <c r="O92" i="34"/>
  <c r="O92" i="33"/>
  <c r="O91" i="33" s="1"/>
  <c r="R92" i="33"/>
  <c r="P91" i="34"/>
  <c r="R92" i="34"/>
  <c r="I92" i="33"/>
  <c r="M92" i="34"/>
  <c r="K91" i="34"/>
  <c r="M91" i="23"/>
  <c r="C91" i="23" s="1"/>
  <c r="H92" i="33"/>
  <c r="H91" i="33" s="1"/>
  <c r="F91" i="27"/>
  <c r="H92" i="27"/>
  <c r="E33" i="16"/>
  <c r="D33" i="16"/>
  <c r="M92" i="33" l="1"/>
  <c r="K91" i="33"/>
  <c r="O16" i="28"/>
  <c r="I92" i="34"/>
  <c r="G91" i="34"/>
  <c r="G92" i="27"/>
  <c r="K92" i="27"/>
  <c r="D16" i="28"/>
  <c r="H91" i="34"/>
  <c r="E16" i="28"/>
  <c r="H91" i="27"/>
  <c r="M91" i="27"/>
  <c r="O92" i="27"/>
  <c r="C14" i="20"/>
  <c r="O91" i="34"/>
  <c r="Q92" i="34"/>
  <c r="J92" i="33"/>
  <c r="K91" i="27"/>
  <c r="H16" i="28"/>
  <c r="J16" i="28" s="1"/>
  <c r="Q92" i="33"/>
  <c r="AT252" i="31"/>
  <c r="C7" i="31"/>
  <c r="G16" i="28" l="1"/>
  <c r="U14" i="29"/>
  <c r="G91" i="27"/>
  <c r="O91" i="27"/>
  <c r="L16" i="28"/>
  <c r="N16" i="28" s="1"/>
  <c r="P14" i="29"/>
  <c r="F16" i="28"/>
  <c r="K6" i="29"/>
  <c r="F22" i="7" l="1"/>
  <c r="B35" i="15"/>
  <c r="AN18" i="26"/>
  <c r="AC18" i="26" l="1"/>
  <c r="J14" i="20"/>
  <c r="H14" i="20" s="1"/>
  <c r="F25" i="11"/>
  <c r="F22" i="12"/>
  <c r="N91" i="34"/>
  <c r="J91" i="34"/>
  <c r="R91" i="34"/>
  <c r="M91" i="34"/>
  <c r="Q91" i="34"/>
  <c r="D18" i="26"/>
  <c r="C18" i="26" l="1"/>
  <c r="G14" i="20" s="1"/>
  <c r="F35" i="6"/>
  <c r="B18" i="26" l="1"/>
  <c r="D14" i="20"/>
  <c r="E14" i="20"/>
  <c r="B14" i="20" s="1"/>
  <c r="AW91" i="31"/>
  <c r="B23" i="9" s="1"/>
  <c r="AU91" i="31" l="1"/>
  <c r="D23" i="9" s="1"/>
  <c r="L82" i="23" l="1"/>
  <c r="T80" i="22" l="1"/>
  <c r="AT77" i="31"/>
  <c r="J7" i="31" l="1"/>
  <c r="J28" i="15" l="1"/>
  <c r="L123" i="31" l="1"/>
  <c r="D39" i="16"/>
  <c r="E39" i="16"/>
  <c r="AU252" i="31" l="1"/>
  <c r="D31" i="9" s="1"/>
  <c r="AV252" i="31"/>
  <c r="C254" i="34" s="1"/>
  <c r="AW252" i="31"/>
  <c r="B31" i="9" s="1"/>
  <c r="D46" i="16" l="1"/>
  <c r="J27" i="26"/>
  <c r="D40" i="16"/>
  <c r="E40" i="16"/>
  <c r="L142" i="31"/>
  <c r="L96" i="22" l="1"/>
  <c r="L7" i="31" l="1"/>
  <c r="L33" i="31"/>
  <c r="L50" i="31"/>
  <c r="L59" i="31"/>
  <c r="L71" i="31"/>
  <c r="L77" i="31"/>
  <c r="L83" i="31"/>
  <c r="L91" i="31"/>
  <c r="L155" i="31"/>
  <c r="L171" i="31"/>
  <c r="L209" i="31"/>
  <c r="L233" i="31"/>
  <c r="L252" i="31"/>
  <c r="N12" i="24"/>
  <c r="L6" i="31" l="1"/>
  <c r="W8" i="22"/>
  <c r="U165" i="23" l="1"/>
  <c r="T165" i="23"/>
  <c r="R165" i="23"/>
  <c r="Q165" i="23"/>
  <c r="O165" i="23"/>
  <c r="E165" i="23"/>
  <c r="Y163" i="22"/>
  <c r="U163" i="22" s="1"/>
  <c r="S163" i="22"/>
  <c r="R163" i="22"/>
  <c r="Q163" i="22"/>
  <c r="P163" i="22"/>
  <c r="N163" i="22"/>
  <c r="J163" i="22"/>
  <c r="H163" i="22"/>
  <c r="F163" i="22"/>
  <c r="O163" i="22" l="1"/>
  <c r="AO167" i="24"/>
  <c r="E167" i="24"/>
  <c r="S165" i="23"/>
  <c r="P165" i="23"/>
  <c r="N165" i="23" s="1"/>
  <c r="D165" i="23"/>
  <c r="L165" i="34" s="1"/>
  <c r="G163" i="22"/>
  <c r="E163" i="22" s="1"/>
  <c r="T6" i="31"/>
  <c r="U6" i="31"/>
  <c r="D163" i="22" l="1"/>
  <c r="C163" i="22" s="1"/>
  <c r="G165" i="34" s="1"/>
  <c r="M165" i="23"/>
  <c r="C165" i="23" s="1"/>
  <c r="J165" i="27"/>
  <c r="L165" i="27" s="1"/>
  <c r="L165" i="33"/>
  <c r="N165" i="33" s="1"/>
  <c r="D167" i="24"/>
  <c r="P165" i="34" l="1"/>
  <c r="R165" i="34" s="1"/>
  <c r="P165" i="33"/>
  <c r="E165" i="27"/>
  <c r="G165" i="27" s="1"/>
  <c r="G165" i="33"/>
  <c r="I165" i="33" s="1"/>
  <c r="I165" i="27"/>
  <c r="K165" i="27" s="1"/>
  <c r="K165" i="33"/>
  <c r="M165" i="33" s="1"/>
  <c r="K165" i="34"/>
  <c r="C167" i="24"/>
  <c r="N165" i="27"/>
  <c r="P165" i="27" s="1"/>
  <c r="AR16" i="26"/>
  <c r="C40" i="15"/>
  <c r="D40" i="15"/>
  <c r="E40" i="15"/>
  <c r="F40" i="15"/>
  <c r="G40" i="15"/>
  <c r="D29" i="15"/>
  <c r="E29" i="15"/>
  <c r="F29" i="15"/>
  <c r="G29" i="15"/>
  <c r="H29" i="15"/>
  <c r="I29" i="15"/>
  <c r="J29" i="15"/>
  <c r="N31" i="16"/>
  <c r="AR12" i="26"/>
  <c r="AW33" i="31"/>
  <c r="E31" i="7"/>
  <c r="F31" i="7" s="1"/>
  <c r="AW233" i="31"/>
  <c r="B30" i="9" s="1"/>
  <c r="AW209" i="31"/>
  <c r="B29" i="9" s="1"/>
  <c r="AW186" i="31"/>
  <c r="B28" i="9" s="1"/>
  <c r="AW171" i="31"/>
  <c r="B27" i="9" s="1"/>
  <c r="AW155" i="31"/>
  <c r="B26" i="9" s="1"/>
  <c r="AW142" i="31"/>
  <c r="B25" i="9" s="1"/>
  <c r="AW123" i="31"/>
  <c r="B24" i="9" s="1"/>
  <c r="D93" i="34"/>
  <c r="F13" i="29"/>
  <c r="AW77" i="31"/>
  <c r="B20" i="9" s="1"/>
  <c r="AW71" i="31"/>
  <c r="B19" i="9" s="1"/>
  <c r="E18" i="7"/>
  <c r="F18" i="7" s="1"/>
  <c r="AW50" i="31"/>
  <c r="AW7" i="31"/>
  <c r="B15" i="9" s="1"/>
  <c r="AU142" i="31"/>
  <c r="D25" i="9" s="1"/>
  <c r="AU7" i="31"/>
  <c r="AU33" i="31"/>
  <c r="D16" i="9" s="1"/>
  <c r="AU50" i="31"/>
  <c r="AU71" i="31"/>
  <c r="D19" i="9" s="1"/>
  <c r="AU77" i="31"/>
  <c r="D20" i="9" s="1"/>
  <c r="AU123" i="31"/>
  <c r="D24" i="9" s="1"/>
  <c r="AU155" i="31"/>
  <c r="D26" i="9" s="1"/>
  <c r="AU171" i="31"/>
  <c r="D27" i="9" s="1"/>
  <c r="AU186" i="31"/>
  <c r="D28" i="9" s="1"/>
  <c r="AU209" i="31"/>
  <c r="D29" i="9" s="1"/>
  <c r="AU233" i="31"/>
  <c r="D30" i="9" s="1"/>
  <c r="AV142" i="31"/>
  <c r="C144" i="34" s="1"/>
  <c r="AV7" i="31"/>
  <c r="AV33" i="31"/>
  <c r="C36" i="33" s="1"/>
  <c r="AV50" i="31"/>
  <c r="C52" i="34" s="1"/>
  <c r="AV59" i="31"/>
  <c r="AV71" i="31"/>
  <c r="C73" i="34" s="1"/>
  <c r="AV77" i="31"/>
  <c r="AV91" i="31"/>
  <c r="AV123" i="31"/>
  <c r="AV171" i="31"/>
  <c r="C173" i="34" s="1"/>
  <c r="AV186" i="31"/>
  <c r="C188" i="34" s="1"/>
  <c r="AV209" i="31"/>
  <c r="C211" i="34" s="1"/>
  <c r="AT142" i="31"/>
  <c r="AT7" i="31"/>
  <c r="AT33" i="31"/>
  <c r="AT50" i="31"/>
  <c r="AT71" i="31"/>
  <c r="AT91" i="31"/>
  <c r="AT123" i="31"/>
  <c r="AT155" i="31"/>
  <c r="AT186" i="31"/>
  <c r="AT209" i="31"/>
  <c r="AT233" i="31"/>
  <c r="F126" i="34"/>
  <c r="D10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6" i="34"/>
  <c r="E37" i="34"/>
  <c r="E38" i="34"/>
  <c r="E39" i="34"/>
  <c r="E40" i="34"/>
  <c r="E41" i="34"/>
  <c r="E42" i="34"/>
  <c r="E43" i="34"/>
  <c r="E44" i="34"/>
  <c r="E45" i="34"/>
  <c r="E46" i="34"/>
  <c r="E47" i="34"/>
  <c r="E48" i="34"/>
  <c r="E49" i="34"/>
  <c r="E50" i="34"/>
  <c r="E51" i="34"/>
  <c r="E53" i="34"/>
  <c r="E54" i="34"/>
  <c r="E55" i="34"/>
  <c r="E56" i="34"/>
  <c r="E57" i="34"/>
  <c r="E58" i="34"/>
  <c r="E59" i="34"/>
  <c r="E60" i="34"/>
  <c r="E62" i="34"/>
  <c r="E63" i="34"/>
  <c r="E64" i="34"/>
  <c r="E65" i="34"/>
  <c r="E66" i="34"/>
  <c r="E67" i="34"/>
  <c r="E68" i="34"/>
  <c r="E69" i="34"/>
  <c r="E70" i="34"/>
  <c r="E71" i="34"/>
  <c r="E72" i="34"/>
  <c r="E74" i="34"/>
  <c r="E75" i="34"/>
  <c r="E76" i="34"/>
  <c r="E77" i="34"/>
  <c r="E78" i="34"/>
  <c r="E80" i="34"/>
  <c r="E81" i="34"/>
  <c r="E82" i="34"/>
  <c r="E83" i="34"/>
  <c r="E84" i="34"/>
  <c r="E86" i="34"/>
  <c r="E87" i="34"/>
  <c r="E88" i="34"/>
  <c r="E89" i="34"/>
  <c r="E90" i="34"/>
  <c r="E94" i="34"/>
  <c r="E95" i="34"/>
  <c r="E96" i="34"/>
  <c r="E97" i="34"/>
  <c r="E98" i="34"/>
  <c r="E99" i="34"/>
  <c r="E100" i="34"/>
  <c r="E101" i="34"/>
  <c r="E102" i="34"/>
  <c r="E103" i="34"/>
  <c r="E104" i="34"/>
  <c r="E105" i="34"/>
  <c r="E106" i="34"/>
  <c r="E107" i="34"/>
  <c r="E108" i="34"/>
  <c r="E109" i="34"/>
  <c r="E110" i="34"/>
  <c r="E111" i="34"/>
  <c r="E112" i="34"/>
  <c r="E113" i="34"/>
  <c r="E114" i="34"/>
  <c r="E115" i="34"/>
  <c r="E116" i="34"/>
  <c r="E117" i="34"/>
  <c r="E118" i="34"/>
  <c r="E119" i="34"/>
  <c r="E120" i="34"/>
  <c r="E121" i="34"/>
  <c r="E122" i="34"/>
  <c r="E123" i="34"/>
  <c r="E124" i="34"/>
  <c r="E126" i="34"/>
  <c r="E127" i="34"/>
  <c r="E128" i="34"/>
  <c r="E129" i="34"/>
  <c r="E130" i="34"/>
  <c r="E131" i="34"/>
  <c r="E132" i="34"/>
  <c r="E133" i="34"/>
  <c r="E134" i="34"/>
  <c r="E135" i="34"/>
  <c r="E136" i="34"/>
  <c r="E137" i="34"/>
  <c r="E138" i="34"/>
  <c r="E139" i="34"/>
  <c r="E140" i="34"/>
  <c r="E141" i="34"/>
  <c r="E142" i="34"/>
  <c r="E143" i="34"/>
  <c r="E145" i="34"/>
  <c r="E146" i="34"/>
  <c r="E147" i="34"/>
  <c r="E148" i="34"/>
  <c r="E149" i="34"/>
  <c r="E150" i="34"/>
  <c r="E151" i="34"/>
  <c r="E152" i="34"/>
  <c r="E153" i="34"/>
  <c r="E154" i="34"/>
  <c r="E155" i="34"/>
  <c r="E156" i="34"/>
  <c r="E158" i="34"/>
  <c r="E159" i="34"/>
  <c r="E160" i="34"/>
  <c r="E161" i="34"/>
  <c r="E162" i="34"/>
  <c r="E163" i="34"/>
  <c r="E164" i="34"/>
  <c r="E166" i="34"/>
  <c r="E167" i="34"/>
  <c r="E168" i="34"/>
  <c r="E169" i="34"/>
  <c r="E170" i="34"/>
  <c r="E171" i="34"/>
  <c r="E172" i="34"/>
  <c r="E174" i="34"/>
  <c r="E175" i="34"/>
  <c r="E176" i="34"/>
  <c r="E177" i="34"/>
  <c r="E178" i="34"/>
  <c r="E179" i="34"/>
  <c r="E180" i="34"/>
  <c r="E181" i="34"/>
  <c r="E182" i="34"/>
  <c r="E183" i="34"/>
  <c r="E184" i="34"/>
  <c r="E185" i="34"/>
  <c r="E186" i="34"/>
  <c r="E187" i="34"/>
  <c r="E189" i="34"/>
  <c r="E190" i="34"/>
  <c r="E191" i="34"/>
  <c r="E192" i="34"/>
  <c r="E193" i="34"/>
  <c r="E194" i="34"/>
  <c r="E195" i="34"/>
  <c r="E196" i="34"/>
  <c r="E197" i="34"/>
  <c r="E198" i="34"/>
  <c r="E199" i="34"/>
  <c r="E200" i="34"/>
  <c r="E201" i="34"/>
  <c r="E202" i="34"/>
  <c r="E203" i="34"/>
  <c r="E204" i="34"/>
  <c r="E205" i="34"/>
  <c r="E206" i="34"/>
  <c r="E207" i="34"/>
  <c r="E208" i="34"/>
  <c r="E209" i="34"/>
  <c r="E210" i="34"/>
  <c r="E212" i="34"/>
  <c r="E213" i="34"/>
  <c r="E214" i="34"/>
  <c r="E215" i="34"/>
  <c r="E216" i="34"/>
  <c r="E217" i="34"/>
  <c r="E218" i="34"/>
  <c r="E219" i="34"/>
  <c r="E220" i="34"/>
  <c r="E221" i="34"/>
  <c r="E222" i="34"/>
  <c r="E223" i="34"/>
  <c r="E224" i="34"/>
  <c r="E225" i="34"/>
  <c r="E226" i="34"/>
  <c r="E227" i="34"/>
  <c r="E228" i="34"/>
  <c r="E229" i="34"/>
  <c r="E230" i="34"/>
  <c r="E231" i="34"/>
  <c r="E232" i="34"/>
  <c r="E233" i="34"/>
  <c r="E234" i="34"/>
  <c r="E236" i="34"/>
  <c r="E237" i="34"/>
  <c r="E238" i="34"/>
  <c r="E239" i="34"/>
  <c r="E240" i="34"/>
  <c r="E241" i="34"/>
  <c r="E242" i="34"/>
  <c r="E243" i="34"/>
  <c r="E244" i="34"/>
  <c r="E245" i="34"/>
  <c r="E246" i="34"/>
  <c r="E247" i="34"/>
  <c r="E248" i="34"/>
  <c r="E249" i="34"/>
  <c r="E250" i="34"/>
  <c r="E251" i="34"/>
  <c r="E252" i="34"/>
  <c r="E253" i="34"/>
  <c r="E255" i="34"/>
  <c r="E256" i="34"/>
  <c r="F10" i="34"/>
  <c r="F11" i="34"/>
  <c r="F12" i="34"/>
  <c r="F13" i="34"/>
  <c r="F14" i="34"/>
  <c r="F15" i="34"/>
  <c r="F16" i="34"/>
  <c r="F17" i="34"/>
  <c r="F18" i="34"/>
  <c r="F19" i="34"/>
  <c r="F20" i="34"/>
  <c r="F21" i="34"/>
  <c r="F22" i="34"/>
  <c r="F23" i="34"/>
  <c r="F24" i="34"/>
  <c r="F25" i="34"/>
  <c r="F26" i="34"/>
  <c r="F27" i="34"/>
  <c r="F28" i="34"/>
  <c r="F29" i="34"/>
  <c r="F30" i="34"/>
  <c r="F31" i="34"/>
  <c r="F32" i="34"/>
  <c r="F33" i="34"/>
  <c r="F34" i="34"/>
  <c r="F36" i="34"/>
  <c r="F37" i="34"/>
  <c r="F38" i="34"/>
  <c r="F39" i="34"/>
  <c r="F40" i="34"/>
  <c r="F41" i="34"/>
  <c r="F42" i="34"/>
  <c r="F43" i="34"/>
  <c r="F44" i="34"/>
  <c r="F45" i="34"/>
  <c r="F46" i="34"/>
  <c r="F47" i="34"/>
  <c r="F48" i="34"/>
  <c r="F49" i="34"/>
  <c r="F50" i="34"/>
  <c r="F51" i="34"/>
  <c r="F53" i="34"/>
  <c r="F54" i="34"/>
  <c r="F55" i="34"/>
  <c r="F56" i="34"/>
  <c r="F57" i="34"/>
  <c r="F58" i="34"/>
  <c r="F59" i="34"/>
  <c r="F60" i="34"/>
  <c r="F62" i="34"/>
  <c r="F63" i="34"/>
  <c r="F64" i="34"/>
  <c r="F65" i="34"/>
  <c r="F66" i="34"/>
  <c r="F67" i="34"/>
  <c r="F68" i="34"/>
  <c r="F69" i="34"/>
  <c r="F70" i="34"/>
  <c r="F71" i="34"/>
  <c r="F72" i="34"/>
  <c r="F74" i="34"/>
  <c r="F75" i="34"/>
  <c r="F76" i="34"/>
  <c r="F77" i="34"/>
  <c r="F78" i="34"/>
  <c r="F80" i="34"/>
  <c r="F81" i="34"/>
  <c r="F82" i="34"/>
  <c r="F83" i="34"/>
  <c r="F84" i="34"/>
  <c r="F86" i="34"/>
  <c r="F87" i="34"/>
  <c r="F88" i="34"/>
  <c r="F89" i="34"/>
  <c r="F90" i="34"/>
  <c r="F94" i="34"/>
  <c r="F95" i="34"/>
  <c r="F96" i="34"/>
  <c r="F97" i="34"/>
  <c r="F98" i="34"/>
  <c r="F99" i="34"/>
  <c r="F100" i="34"/>
  <c r="F101" i="34"/>
  <c r="F102" i="34"/>
  <c r="F103" i="34"/>
  <c r="F104" i="34"/>
  <c r="F105" i="34"/>
  <c r="F106" i="34"/>
  <c r="F107" i="34"/>
  <c r="F108" i="34"/>
  <c r="F109" i="34"/>
  <c r="F110" i="34"/>
  <c r="F111" i="34"/>
  <c r="F112" i="34"/>
  <c r="F113" i="34"/>
  <c r="F114" i="34"/>
  <c r="F115" i="34"/>
  <c r="F116" i="34"/>
  <c r="F117" i="34"/>
  <c r="F118" i="34"/>
  <c r="F119" i="34"/>
  <c r="F120" i="34"/>
  <c r="F121" i="34"/>
  <c r="F122" i="34"/>
  <c r="F123" i="34"/>
  <c r="F124" i="34"/>
  <c r="F127" i="34"/>
  <c r="F128" i="34"/>
  <c r="F129" i="34"/>
  <c r="F130" i="34"/>
  <c r="F131" i="34"/>
  <c r="F132" i="34"/>
  <c r="F133" i="34"/>
  <c r="F134" i="34"/>
  <c r="F135" i="34"/>
  <c r="F136" i="34"/>
  <c r="F137" i="34"/>
  <c r="F138" i="34"/>
  <c r="F139" i="34"/>
  <c r="F140" i="34"/>
  <c r="F141" i="34"/>
  <c r="F142" i="34"/>
  <c r="F143" i="34"/>
  <c r="F145" i="34"/>
  <c r="F146" i="34"/>
  <c r="F147" i="34"/>
  <c r="F148" i="34"/>
  <c r="F149" i="34"/>
  <c r="F150" i="34"/>
  <c r="F151" i="34"/>
  <c r="F152" i="34"/>
  <c r="F153" i="34"/>
  <c r="F154" i="34"/>
  <c r="F155" i="34"/>
  <c r="F156" i="34"/>
  <c r="F158" i="34"/>
  <c r="F159" i="34"/>
  <c r="F160" i="34"/>
  <c r="F161" i="34"/>
  <c r="F162" i="34"/>
  <c r="F163" i="34"/>
  <c r="F164" i="34"/>
  <c r="F166" i="34"/>
  <c r="F167" i="34"/>
  <c r="F168" i="34"/>
  <c r="F169" i="34"/>
  <c r="F170" i="34"/>
  <c r="F171" i="34"/>
  <c r="F172" i="34"/>
  <c r="F174" i="34"/>
  <c r="F175" i="34"/>
  <c r="F176" i="34"/>
  <c r="F177" i="34"/>
  <c r="F178" i="34"/>
  <c r="F179" i="34"/>
  <c r="F180" i="34"/>
  <c r="F181" i="34"/>
  <c r="F182" i="34"/>
  <c r="F183" i="34"/>
  <c r="F184" i="34"/>
  <c r="F185" i="34"/>
  <c r="F186" i="34"/>
  <c r="F187" i="34"/>
  <c r="F189" i="34"/>
  <c r="F190" i="34"/>
  <c r="F191" i="34"/>
  <c r="F192" i="34"/>
  <c r="F193" i="34"/>
  <c r="F194" i="34"/>
  <c r="F195" i="34"/>
  <c r="F196" i="34"/>
  <c r="F197" i="34"/>
  <c r="F198" i="34"/>
  <c r="F199" i="34"/>
  <c r="F200" i="34"/>
  <c r="F201" i="34"/>
  <c r="F202" i="34"/>
  <c r="F203" i="34"/>
  <c r="F204" i="34"/>
  <c r="F205" i="34"/>
  <c r="F206" i="34"/>
  <c r="F207" i="34"/>
  <c r="F208" i="34"/>
  <c r="F209" i="34"/>
  <c r="F210" i="34"/>
  <c r="F212" i="34"/>
  <c r="F213" i="34"/>
  <c r="F214" i="34"/>
  <c r="F215" i="34"/>
  <c r="F216" i="34"/>
  <c r="F217" i="34"/>
  <c r="F218" i="34"/>
  <c r="F219" i="34"/>
  <c r="F220" i="34"/>
  <c r="F221" i="34"/>
  <c r="F222" i="34"/>
  <c r="F223" i="34"/>
  <c r="F224" i="34"/>
  <c r="F225" i="34"/>
  <c r="F226" i="34"/>
  <c r="F227" i="34"/>
  <c r="F228" i="34"/>
  <c r="F229" i="34"/>
  <c r="F230" i="34"/>
  <c r="F231" i="34"/>
  <c r="F232" i="34"/>
  <c r="F233" i="34"/>
  <c r="F234" i="34"/>
  <c r="F236" i="34"/>
  <c r="F237" i="34"/>
  <c r="F238" i="34"/>
  <c r="F239" i="34"/>
  <c r="F240" i="34"/>
  <c r="F241" i="34"/>
  <c r="F242" i="34"/>
  <c r="F243" i="34"/>
  <c r="F244" i="34"/>
  <c r="F245" i="34"/>
  <c r="F246" i="34"/>
  <c r="F247" i="34"/>
  <c r="F248" i="34"/>
  <c r="F249" i="34"/>
  <c r="F250" i="34"/>
  <c r="F251" i="34"/>
  <c r="F252" i="34"/>
  <c r="F253" i="34"/>
  <c r="F255" i="34"/>
  <c r="F256" i="34"/>
  <c r="D36" i="34"/>
  <c r="D53" i="34"/>
  <c r="D62" i="34"/>
  <c r="D74" i="34"/>
  <c r="D80" i="34"/>
  <c r="D86" i="34"/>
  <c r="D94" i="34"/>
  <c r="D126" i="34"/>
  <c r="D145" i="34"/>
  <c r="D158" i="34"/>
  <c r="D174" i="34"/>
  <c r="D189" i="34"/>
  <c r="D212" i="34"/>
  <c r="D236" i="34"/>
  <c r="D255" i="34"/>
  <c r="D64" i="33"/>
  <c r="D65" i="33"/>
  <c r="D66" i="33"/>
  <c r="D67" i="33"/>
  <c r="D68" i="33"/>
  <c r="D69" i="33"/>
  <c r="D70" i="33"/>
  <c r="D71" i="33"/>
  <c r="D72" i="33"/>
  <c r="D74" i="33"/>
  <c r="D75" i="33"/>
  <c r="D76" i="33"/>
  <c r="D77" i="33"/>
  <c r="D78" i="33"/>
  <c r="D80" i="33"/>
  <c r="D81" i="33"/>
  <c r="D82" i="33"/>
  <c r="D83" i="33"/>
  <c r="D84" i="33"/>
  <c r="D86" i="33"/>
  <c r="D87" i="33"/>
  <c r="D88" i="33"/>
  <c r="D89" i="33"/>
  <c r="D90" i="33"/>
  <c r="D94" i="33"/>
  <c r="D95" i="33"/>
  <c r="D96" i="33"/>
  <c r="D97" i="33"/>
  <c r="D98" i="33"/>
  <c r="D99" i="33"/>
  <c r="D100" i="33"/>
  <c r="D101" i="33"/>
  <c r="D102" i="33"/>
  <c r="D103" i="33"/>
  <c r="D104" i="33"/>
  <c r="D105" i="33"/>
  <c r="D106" i="33"/>
  <c r="D107" i="33"/>
  <c r="D108" i="33"/>
  <c r="D109" i="33"/>
  <c r="D110" i="33"/>
  <c r="D111" i="33"/>
  <c r="D112" i="33"/>
  <c r="D113" i="33"/>
  <c r="D114" i="33"/>
  <c r="D115" i="33"/>
  <c r="D116" i="33"/>
  <c r="D117" i="33"/>
  <c r="D118" i="33"/>
  <c r="D119" i="33"/>
  <c r="D120" i="33"/>
  <c r="D121" i="33"/>
  <c r="D122" i="33"/>
  <c r="D123" i="33"/>
  <c r="D124" i="33"/>
  <c r="D126" i="33"/>
  <c r="D127" i="33"/>
  <c r="D128" i="33"/>
  <c r="D129" i="33"/>
  <c r="D130" i="33"/>
  <c r="D131" i="33"/>
  <c r="D132" i="33"/>
  <c r="D133" i="33"/>
  <c r="D134" i="33"/>
  <c r="D135" i="33"/>
  <c r="D136" i="33"/>
  <c r="D137" i="33"/>
  <c r="D138" i="33"/>
  <c r="D139" i="33"/>
  <c r="D140" i="33"/>
  <c r="D141" i="33"/>
  <c r="D142" i="33"/>
  <c r="D143" i="33"/>
  <c r="D145" i="33"/>
  <c r="D146" i="33"/>
  <c r="D147" i="33"/>
  <c r="D148" i="33"/>
  <c r="D149" i="33"/>
  <c r="D150" i="33"/>
  <c r="D151" i="33"/>
  <c r="D152" i="33"/>
  <c r="D153" i="33"/>
  <c r="D154" i="33"/>
  <c r="D155" i="33"/>
  <c r="D156" i="33"/>
  <c r="D158" i="33"/>
  <c r="D174" i="33"/>
  <c r="D175" i="33"/>
  <c r="D176" i="33"/>
  <c r="D177" i="33"/>
  <c r="D178" i="33"/>
  <c r="D179" i="33"/>
  <c r="D180" i="33"/>
  <c r="D181" i="33"/>
  <c r="D182" i="33"/>
  <c r="D183" i="33"/>
  <c r="D184" i="33"/>
  <c r="D185" i="33"/>
  <c r="D186" i="33"/>
  <c r="D187" i="33"/>
  <c r="D189" i="33"/>
  <c r="D190" i="33"/>
  <c r="D191" i="33"/>
  <c r="D192" i="33"/>
  <c r="D193" i="33"/>
  <c r="D194" i="33"/>
  <c r="D195" i="33"/>
  <c r="D196" i="33"/>
  <c r="D197" i="33"/>
  <c r="D198" i="33"/>
  <c r="D199" i="33"/>
  <c r="D200" i="33"/>
  <c r="D201" i="33"/>
  <c r="D202" i="33"/>
  <c r="D203" i="33"/>
  <c r="D204" i="33"/>
  <c r="D205" i="33"/>
  <c r="D206" i="33"/>
  <c r="D207" i="33"/>
  <c r="D208" i="33"/>
  <c r="D209" i="33"/>
  <c r="D210" i="33"/>
  <c r="D212" i="33"/>
  <c r="D213" i="33"/>
  <c r="D214" i="33"/>
  <c r="D215" i="33"/>
  <c r="D216" i="33"/>
  <c r="D217" i="33"/>
  <c r="D218" i="33"/>
  <c r="D219" i="33"/>
  <c r="D220" i="33"/>
  <c r="D221" i="33"/>
  <c r="D222" i="33"/>
  <c r="D223" i="33"/>
  <c r="D224" i="33"/>
  <c r="D225" i="33"/>
  <c r="D226" i="33"/>
  <c r="D227" i="33"/>
  <c r="D228" i="33"/>
  <c r="D229" i="33"/>
  <c r="D230" i="33"/>
  <c r="D231" i="33"/>
  <c r="D232" i="33"/>
  <c r="D233" i="33"/>
  <c r="D234" i="33"/>
  <c r="D236" i="33"/>
  <c r="D237" i="33"/>
  <c r="D238" i="33"/>
  <c r="D239" i="33"/>
  <c r="D240" i="33"/>
  <c r="D241" i="33"/>
  <c r="D242" i="33"/>
  <c r="D243" i="33"/>
  <c r="D244" i="33"/>
  <c r="D245" i="33"/>
  <c r="D246" i="33"/>
  <c r="D247" i="33"/>
  <c r="D248" i="33"/>
  <c r="D249" i="33"/>
  <c r="D250" i="33"/>
  <c r="D251" i="33"/>
  <c r="D252" i="33"/>
  <c r="D253" i="33"/>
  <c r="D255" i="33"/>
  <c r="D256" i="33"/>
  <c r="D11" i="33"/>
  <c r="C64" i="33"/>
  <c r="C65" i="33"/>
  <c r="C66" i="33"/>
  <c r="C67" i="33"/>
  <c r="C68" i="33"/>
  <c r="C69" i="33"/>
  <c r="C70" i="33"/>
  <c r="C71" i="33"/>
  <c r="C72" i="33"/>
  <c r="C74" i="33"/>
  <c r="C75" i="33"/>
  <c r="C76" i="33"/>
  <c r="C77" i="33"/>
  <c r="C78" i="33"/>
  <c r="C80" i="33"/>
  <c r="C81" i="33"/>
  <c r="C82" i="33"/>
  <c r="C83" i="33"/>
  <c r="C84" i="33"/>
  <c r="C86" i="33"/>
  <c r="C87" i="33"/>
  <c r="C88" i="33"/>
  <c r="C89" i="33"/>
  <c r="C90" i="33"/>
  <c r="C94" i="33"/>
  <c r="C95" i="33"/>
  <c r="C96" i="33"/>
  <c r="C97" i="33"/>
  <c r="C98" i="33"/>
  <c r="C99" i="33"/>
  <c r="C100" i="33"/>
  <c r="C101" i="33"/>
  <c r="C102" i="33"/>
  <c r="C103" i="33"/>
  <c r="C104" i="33"/>
  <c r="C105" i="33"/>
  <c r="C106" i="33"/>
  <c r="C107" i="33"/>
  <c r="C108" i="33"/>
  <c r="C109" i="33"/>
  <c r="C110" i="33"/>
  <c r="C111" i="33"/>
  <c r="C112" i="33"/>
  <c r="C113" i="33"/>
  <c r="C114" i="33"/>
  <c r="C115" i="33"/>
  <c r="C116" i="33"/>
  <c r="C117" i="33"/>
  <c r="C118" i="33"/>
  <c r="C119" i="33"/>
  <c r="C120" i="33"/>
  <c r="C121" i="33"/>
  <c r="C122" i="33"/>
  <c r="C123" i="33"/>
  <c r="C124" i="33"/>
  <c r="C126" i="33"/>
  <c r="C127" i="33"/>
  <c r="C128" i="33"/>
  <c r="C129" i="33"/>
  <c r="C130" i="33"/>
  <c r="C131" i="33"/>
  <c r="C132" i="33"/>
  <c r="C133" i="33"/>
  <c r="C134" i="33"/>
  <c r="C135" i="33"/>
  <c r="C136" i="33"/>
  <c r="C137" i="33"/>
  <c r="C138" i="33"/>
  <c r="C139" i="33"/>
  <c r="C140" i="33"/>
  <c r="C141" i="33"/>
  <c r="C142" i="33"/>
  <c r="C143" i="33"/>
  <c r="C145" i="33"/>
  <c r="C146" i="33"/>
  <c r="C147" i="33"/>
  <c r="C148" i="33"/>
  <c r="C149" i="33"/>
  <c r="C150" i="33"/>
  <c r="C151" i="33"/>
  <c r="C152" i="33"/>
  <c r="C153" i="33"/>
  <c r="C154" i="33"/>
  <c r="C155" i="33"/>
  <c r="C156" i="33"/>
  <c r="C158" i="33"/>
  <c r="C174" i="33"/>
  <c r="C175" i="33"/>
  <c r="C176" i="33"/>
  <c r="C177" i="33"/>
  <c r="C178" i="33"/>
  <c r="C179" i="33"/>
  <c r="C180" i="33"/>
  <c r="C181" i="33"/>
  <c r="C182" i="33"/>
  <c r="C183" i="33"/>
  <c r="C184" i="33"/>
  <c r="C185" i="33"/>
  <c r="C186" i="33"/>
  <c r="C187" i="33"/>
  <c r="C189" i="33"/>
  <c r="C190" i="33"/>
  <c r="C191" i="33"/>
  <c r="C192" i="33"/>
  <c r="C193" i="33"/>
  <c r="C194" i="33"/>
  <c r="C195" i="33"/>
  <c r="C196" i="33"/>
  <c r="C197" i="33"/>
  <c r="C198" i="33"/>
  <c r="C199" i="33"/>
  <c r="C200" i="33"/>
  <c r="C201" i="33"/>
  <c r="C202" i="33"/>
  <c r="C203" i="33"/>
  <c r="C204" i="33"/>
  <c r="C205" i="33"/>
  <c r="C206" i="33"/>
  <c r="C207" i="33"/>
  <c r="C208" i="33"/>
  <c r="C209" i="33"/>
  <c r="C210" i="33"/>
  <c r="C212" i="33"/>
  <c r="C213" i="33"/>
  <c r="C214" i="33"/>
  <c r="C215" i="33"/>
  <c r="C216" i="33"/>
  <c r="C217" i="33"/>
  <c r="C218" i="33"/>
  <c r="C219" i="33"/>
  <c r="C220" i="33"/>
  <c r="C221" i="33"/>
  <c r="C222" i="33"/>
  <c r="C223" i="33"/>
  <c r="C224" i="33"/>
  <c r="C225" i="33"/>
  <c r="C226" i="33"/>
  <c r="C227" i="33"/>
  <c r="C228" i="33"/>
  <c r="C229" i="33"/>
  <c r="C230" i="33"/>
  <c r="C231" i="33"/>
  <c r="C232" i="33"/>
  <c r="C233" i="33"/>
  <c r="C234" i="33"/>
  <c r="C236" i="33"/>
  <c r="C237" i="33"/>
  <c r="C238" i="33"/>
  <c r="C239" i="33"/>
  <c r="C240" i="33"/>
  <c r="C241" i="33"/>
  <c r="C242" i="33"/>
  <c r="C243" i="33"/>
  <c r="C244" i="33"/>
  <c r="C245" i="33"/>
  <c r="C246" i="33"/>
  <c r="C247" i="33"/>
  <c r="C248" i="33"/>
  <c r="C249" i="33"/>
  <c r="C250" i="33"/>
  <c r="C251" i="33"/>
  <c r="C252" i="33"/>
  <c r="C253" i="33"/>
  <c r="C255" i="33"/>
  <c r="C256" i="33"/>
  <c r="C11" i="33"/>
  <c r="E11" i="33"/>
  <c r="E64" i="33"/>
  <c r="E65" i="33"/>
  <c r="E66" i="33"/>
  <c r="E67" i="33"/>
  <c r="E68" i="33"/>
  <c r="E69" i="33"/>
  <c r="E70" i="33"/>
  <c r="E71" i="33"/>
  <c r="E72" i="33"/>
  <c r="E74" i="33"/>
  <c r="E75" i="33"/>
  <c r="E76" i="33"/>
  <c r="E77" i="33"/>
  <c r="E78" i="33"/>
  <c r="E80" i="33"/>
  <c r="E81" i="33"/>
  <c r="E82" i="33"/>
  <c r="E83" i="33"/>
  <c r="E84" i="33"/>
  <c r="E86" i="33"/>
  <c r="E87" i="33"/>
  <c r="E88" i="33"/>
  <c r="E89" i="33"/>
  <c r="E90" i="33"/>
  <c r="E94" i="33"/>
  <c r="E95" i="33"/>
  <c r="E96" i="33"/>
  <c r="E97" i="33"/>
  <c r="E98" i="33"/>
  <c r="E99" i="33"/>
  <c r="E100" i="33"/>
  <c r="E101" i="33"/>
  <c r="E102" i="33"/>
  <c r="E103" i="33"/>
  <c r="E104" i="33"/>
  <c r="E105" i="33"/>
  <c r="E106" i="33"/>
  <c r="E107" i="33"/>
  <c r="E108" i="33"/>
  <c r="E109" i="33"/>
  <c r="E110" i="33"/>
  <c r="E111" i="33"/>
  <c r="E112" i="33"/>
  <c r="E113" i="33"/>
  <c r="E114" i="33"/>
  <c r="E115" i="33"/>
  <c r="E116" i="33"/>
  <c r="E117" i="33"/>
  <c r="E118" i="33"/>
  <c r="E119" i="33"/>
  <c r="E120" i="33"/>
  <c r="E121" i="33"/>
  <c r="E122" i="33"/>
  <c r="E123" i="33"/>
  <c r="E124" i="33"/>
  <c r="E126" i="33"/>
  <c r="E127" i="33"/>
  <c r="E128" i="33"/>
  <c r="E129" i="33"/>
  <c r="E130" i="33"/>
  <c r="E131" i="33"/>
  <c r="E132" i="33"/>
  <c r="E133" i="33"/>
  <c r="E134" i="33"/>
  <c r="E135" i="33"/>
  <c r="E136" i="33"/>
  <c r="E137" i="33"/>
  <c r="E138" i="33"/>
  <c r="E139" i="33"/>
  <c r="E140" i="33"/>
  <c r="E141" i="33"/>
  <c r="E142" i="33"/>
  <c r="E143" i="33"/>
  <c r="E145" i="33"/>
  <c r="E146" i="33"/>
  <c r="E147" i="33"/>
  <c r="E148" i="33"/>
  <c r="E149" i="33"/>
  <c r="E150" i="33"/>
  <c r="E151" i="33"/>
  <c r="E152" i="33"/>
  <c r="E153" i="33"/>
  <c r="E154" i="33"/>
  <c r="E155" i="33"/>
  <c r="E156" i="33"/>
  <c r="E158" i="33"/>
  <c r="E159" i="33"/>
  <c r="E160" i="33"/>
  <c r="E161" i="33"/>
  <c r="E162" i="33"/>
  <c r="E163" i="33"/>
  <c r="E164" i="33"/>
  <c r="E166" i="33"/>
  <c r="E167" i="33"/>
  <c r="E168" i="33"/>
  <c r="E169" i="33"/>
  <c r="E170" i="33"/>
  <c r="E171" i="33"/>
  <c r="E172" i="33"/>
  <c r="E174" i="33"/>
  <c r="E175" i="33"/>
  <c r="E176" i="33"/>
  <c r="E177" i="33"/>
  <c r="E178" i="33"/>
  <c r="E179" i="33"/>
  <c r="E180" i="33"/>
  <c r="E181" i="33"/>
  <c r="E182" i="33"/>
  <c r="E183" i="33"/>
  <c r="E184" i="33"/>
  <c r="E185" i="33"/>
  <c r="E186" i="33"/>
  <c r="E187" i="33"/>
  <c r="E189" i="33"/>
  <c r="E190" i="33"/>
  <c r="E191" i="33"/>
  <c r="E192" i="33"/>
  <c r="E193" i="33"/>
  <c r="E194" i="33"/>
  <c r="E195" i="33"/>
  <c r="E196" i="33"/>
  <c r="E197" i="33"/>
  <c r="E198" i="33"/>
  <c r="E199" i="33"/>
  <c r="E200" i="33"/>
  <c r="E201" i="33"/>
  <c r="E202" i="33"/>
  <c r="E203" i="33"/>
  <c r="E204" i="33"/>
  <c r="E205" i="33"/>
  <c r="E206" i="33"/>
  <c r="E207" i="33"/>
  <c r="E208" i="33"/>
  <c r="E209" i="33"/>
  <c r="E210" i="33"/>
  <c r="E212" i="33"/>
  <c r="E213" i="33"/>
  <c r="E214" i="33"/>
  <c r="E215" i="33"/>
  <c r="E216" i="33"/>
  <c r="E217" i="33"/>
  <c r="E218" i="33"/>
  <c r="E219" i="33"/>
  <c r="E220" i="33"/>
  <c r="E221" i="33"/>
  <c r="E222" i="33"/>
  <c r="E223" i="33"/>
  <c r="E224" i="33"/>
  <c r="E225" i="33"/>
  <c r="E226" i="33"/>
  <c r="E227" i="33"/>
  <c r="E228" i="33"/>
  <c r="E229" i="33"/>
  <c r="E230" i="33"/>
  <c r="E231" i="33"/>
  <c r="E232" i="33"/>
  <c r="E233" i="33"/>
  <c r="E234" i="33"/>
  <c r="E236" i="33"/>
  <c r="E237" i="33"/>
  <c r="E238" i="33"/>
  <c r="E239" i="33"/>
  <c r="E240" i="33"/>
  <c r="E241" i="33"/>
  <c r="E242" i="33"/>
  <c r="E243" i="33"/>
  <c r="E244" i="33"/>
  <c r="E245" i="33"/>
  <c r="E246" i="33"/>
  <c r="E247" i="33"/>
  <c r="E248" i="33"/>
  <c r="E249" i="33"/>
  <c r="E250" i="33"/>
  <c r="E251" i="33"/>
  <c r="E252" i="33"/>
  <c r="E253" i="33"/>
  <c r="E255" i="33"/>
  <c r="E256" i="33"/>
  <c r="F11" i="33"/>
  <c r="F64" i="33"/>
  <c r="F65" i="33"/>
  <c r="F66" i="33"/>
  <c r="F67" i="33"/>
  <c r="F68" i="33"/>
  <c r="F69" i="33"/>
  <c r="F70" i="33"/>
  <c r="F71" i="33"/>
  <c r="F72" i="33"/>
  <c r="F74" i="33"/>
  <c r="F75" i="33"/>
  <c r="F76" i="33"/>
  <c r="F77" i="33"/>
  <c r="F78" i="33"/>
  <c r="F80" i="33"/>
  <c r="F81" i="33"/>
  <c r="F82" i="33"/>
  <c r="F83" i="33"/>
  <c r="F84" i="33"/>
  <c r="F86" i="33"/>
  <c r="F87" i="33"/>
  <c r="F88" i="33"/>
  <c r="F89" i="33"/>
  <c r="F90" i="33"/>
  <c r="F94" i="33"/>
  <c r="F95" i="33"/>
  <c r="F96" i="33"/>
  <c r="F97" i="33"/>
  <c r="F98" i="33"/>
  <c r="F99" i="33"/>
  <c r="F100" i="33"/>
  <c r="F101" i="33"/>
  <c r="F102" i="33"/>
  <c r="F103" i="33"/>
  <c r="F104" i="33"/>
  <c r="F105" i="33"/>
  <c r="F106" i="33"/>
  <c r="F107" i="33"/>
  <c r="F108" i="33"/>
  <c r="F109" i="33"/>
  <c r="F110" i="33"/>
  <c r="F111" i="33"/>
  <c r="F112" i="33"/>
  <c r="F113" i="33"/>
  <c r="F114" i="33"/>
  <c r="F115" i="33"/>
  <c r="F116" i="33"/>
  <c r="F117" i="33"/>
  <c r="F118" i="33"/>
  <c r="F119" i="33"/>
  <c r="F120" i="33"/>
  <c r="F121" i="33"/>
  <c r="F122" i="33"/>
  <c r="F123" i="33"/>
  <c r="F124" i="33"/>
  <c r="F126" i="33"/>
  <c r="F127" i="33"/>
  <c r="F128" i="33"/>
  <c r="F129" i="33"/>
  <c r="F130" i="33"/>
  <c r="F131" i="33"/>
  <c r="F132" i="33"/>
  <c r="F133" i="33"/>
  <c r="F134" i="33"/>
  <c r="F135" i="33"/>
  <c r="F136" i="33"/>
  <c r="F137" i="33"/>
  <c r="F138" i="33"/>
  <c r="F139" i="33"/>
  <c r="F140" i="33"/>
  <c r="F141" i="33"/>
  <c r="F142" i="33"/>
  <c r="F143" i="33"/>
  <c r="F145" i="33"/>
  <c r="F146" i="33"/>
  <c r="F147" i="33"/>
  <c r="F148" i="33"/>
  <c r="F149" i="33"/>
  <c r="F150" i="33"/>
  <c r="F151" i="33"/>
  <c r="F152" i="33"/>
  <c r="F153" i="33"/>
  <c r="F154" i="33"/>
  <c r="F155" i="33"/>
  <c r="F156" i="33"/>
  <c r="F158" i="33"/>
  <c r="F159" i="33"/>
  <c r="F160" i="33"/>
  <c r="F161" i="33"/>
  <c r="F162" i="33"/>
  <c r="F163" i="33"/>
  <c r="F164" i="33"/>
  <c r="F166" i="33"/>
  <c r="F167" i="33"/>
  <c r="F168" i="33"/>
  <c r="F169" i="33"/>
  <c r="F170" i="33"/>
  <c r="F171" i="33"/>
  <c r="F172" i="33"/>
  <c r="F174" i="33"/>
  <c r="F175" i="33"/>
  <c r="F176" i="33"/>
  <c r="F177" i="33"/>
  <c r="F178" i="33"/>
  <c r="F179" i="33"/>
  <c r="F180" i="33"/>
  <c r="F181" i="33"/>
  <c r="F182" i="33"/>
  <c r="F183" i="33"/>
  <c r="F184" i="33"/>
  <c r="F185" i="33"/>
  <c r="F186" i="33"/>
  <c r="F187" i="33"/>
  <c r="F189" i="33"/>
  <c r="F190" i="33"/>
  <c r="F191" i="33"/>
  <c r="F192" i="33"/>
  <c r="F193" i="33"/>
  <c r="F194" i="33"/>
  <c r="F195" i="33"/>
  <c r="F196" i="33"/>
  <c r="F197" i="33"/>
  <c r="F198" i="33"/>
  <c r="F199" i="33"/>
  <c r="F200" i="33"/>
  <c r="F201" i="33"/>
  <c r="F202" i="33"/>
  <c r="F203" i="33"/>
  <c r="F204" i="33"/>
  <c r="F205" i="33"/>
  <c r="F206" i="33"/>
  <c r="F207" i="33"/>
  <c r="F208" i="33"/>
  <c r="F209" i="33"/>
  <c r="F210" i="33"/>
  <c r="F212" i="33"/>
  <c r="F213" i="33"/>
  <c r="F214" i="33"/>
  <c r="F215" i="33"/>
  <c r="F216" i="33"/>
  <c r="F217" i="33"/>
  <c r="F218" i="33"/>
  <c r="F219" i="33"/>
  <c r="F220" i="33"/>
  <c r="F221" i="33"/>
  <c r="F222" i="33"/>
  <c r="F223" i="33"/>
  <c r="F224" i="33"/>
  <c r="F225" i="33"/>
  <c r="F226" i="33"/>
  <c r="F227" i="33"/>
  <c r="F228" i="33"/>
  <c r="F229" i="33"/>
  <c r="F230" i="33"/>
  <c r="F231" i="33"/>
  <c r="F232" i="33"/>
  <c r="F233" i="33"/>
  <c r="F234" i="33"/>
  <c r="F236" i="33"/>
  <c r="F237" i="33"/>
  <c r="F238" i="33"/>
  <c r="F239" i="33"/>
  <c r="F240" i="33"/>
  <c r="F241" i="33"/>
  <c r="F242" i="33"/>
  <c r="F243" i="33"/>
  <c r="F244" i="33"/>
  <c r="F245" i="33"/>
  <c r="F246" i="33"/>
  <c r="F247" i="33"/>
  <c r="F248" i="33"/>
  <c r="F249" i="33"/>
  <c r="F250" i="33"/>
  <c r="F251" i="33"/>
  <c r="F252" i="33"/>
  <c r="F253" i="33"/>
  <c r="F255" i="33"/>
  <c r="F256" i="33"/>
  <c r="AN177" i="24"/>
  <c r="AN178" i="24"/>
  <c r="AN179" i="24"/>
  <c r="AN180" i="24"/>
  <c r="AN181" i="24"/>
  <c r="AN182" i="24"/>
  <c r="AN183" i="24"/>
  <c r="AN184" i="24"/>
  <c r="AN185" i="24"/>
  <c r="AN186" i="24"/>
  <c r="AN187" i="24"/>
  <c r="AN188" i="24"/>
  <c r="AN189" i="24"/>
  <c r="AP176" i="24"/>
  <c r="AQ176" i="24"/>
  <c r="AN176" i="24"/>
  <c r="J41" i="1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7" i="5"/>
  <c r="E96" i="5"/>
  <c r="E95" i="5"/>
  <c r="E94" i="5"/>
  <c r="E93" i="5"/>
  <c r="E91" i="5"/>
  <c r="E90" i="5"/>
  <c r="E89" i="5"/>
  <c r="E88" i="5"/>
  <c r="E87" i="5"/>
  <c r="E85" i="5"/>
  <c r="E84" i="5"/>
  <c r="E83" i="5"/>
  <c r="E82" i="5"/>
  <c r="E81" i="5"/>
  <c r="E79" i="5"/>
  <c r="E78" i="5"/>
  <c r="E77" i="5"/>
  <c r="E76" i="5"/>
  <c r="E75" i="5"/>
  <c r="E74" i="5"/>
  <c r="E73" i="5"/>
  <c r="E72" i="5"/>
  <c r="E71" i="5"/>
  <c r="E70" i="5"/>
  <c r="E69" i="5"/>
  <c r="E67" i="5"/>
  <c r="E66" i="5"/>
  <c r="E65" i="5"/>
  <c r="E64" i="5"/>
  <c r="E63" i="5"/>
  <c r="E62" i="5"/>
  <c r="E61" i="5"/>
  <c r="E60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1" i="5"/>
  <c r="E40" i="5"/>
  <c r="E39" i="5"/>
  <c r="E38" i="5"/>
  <c r="E37" i="5"/>
  <c r="E36" i="5"/>
  <c r="E35" i="5"/>
  <c r="E34" i="5"/>
  <c r="E33" i="5"/>
  <c r="E32" i="5"/>
  <c r="Y73" i="22"/>
  <c r="C256" i="27"/>
  <c r="D255" i="27"/>
  <c r="C255" i="27"/>
  <c r="C253" i="27"/>
  <c r="C252" i="27"/>
  <c r="C251" i="27"/>
  <c r="C250" i="27"/>
  <c r="C249" i="27"/>
  <c r="C248" i="27"/>
  <c r="C247" i="27"/>
  <c r="C246" i="27"/>
  <c r="C245" i="27"/>
  <c r="C244" i="27"/>
  <c r="C243" i="27"/>
  <c r="C242" i="27"/>
  <c r="C241" i="27"/>
  <c r="C240" i="27"/>
  <c r="C239" i="27"/>
  <c r="C238" i="27"/>
  <c r="C237" i="27"/>
  <c r="D236" i="27"/>
  <c r="C236" i="27"/>
  <c r="C234" i="27"/>
  <c r="C233" i="27"/>
  <c r="C232" i="27"/>
  <c r="C231" i="27"/>
  <c r="C230" i="27"/>
  <c r="C229" i="27"/>
  <c r="C228" i="27"/>
  <c r="C227" i="27"/>
  <c r="C226" i="27"/>
  <c r="C225" i="27"/>
  <c r="C224" i="27"/>
  <c r="C223" i="27"/>
  <c r="C222" i="27"/>
  <c r="C221" i="27"/>
  <c r="C220" i="27"/>
  <c r="C219" i="27"/>
  <c r="C218" i="27"/>
  <c r="C217" i="27"/>
  <c r="C216" i="27"/>
  <c r="C215" i="27"/>
  <c r="C214" i="27"/>
  <c r="C213" i="27"/>
  <c r="D212" i="27"/>
  <c r="C210" i="27"/>
  <c r="C209" i="27"/>
  <c r="C208" i="27"/>
  <c r="C207" i="27"/>
  <c r="C206" i="27"/>
  <c r="C205" i="27"/>
  <c r="C204" i="27"/>
  <c r="C203" i="27"/>
  <c r="C202" i="27"/>
  <c r="C201" i="27"/>
  <c r="C200" i="27"/>
  <c r="C199" i="27"/>
  <c r="C198" i="27"/>
  <c r="C197" i="27"/>
  <c r="C196" i="27"/>
  <c r="C195" i="27"/>
  <c r="C194" i="27"/>
  <c r="C193" i="27"/>
  <c r="C189" i="27"/>
  <c r="C190" i="27"/>
  <c r="C191" i="27"/>
  <c r="C192" i="27"/>
  <c r="D189" i="27"/>
  <c r="C187" i="27"/>
  <c r="C186" i="27"/>
  <c r="C185" i="27"/>
  <c r="C184" i="27"/>
  <c r="C183" i="27"/>
  <c r="C182" i="27"/>
  <c r="C181" i="27"/>
  <c r="C180" i="27"/>
  <c r="C179" i="27"/>
  <c r="C178" i="27"/>
  <c r="C177" i="27"/>
  <c r="C176" i="27"/>
  <c r="C175" i="27"/>
  <c r="D174" i="27"/>
  <c r="C174" i="27"/>
  <c r="D158" i="27"/>
  <c r="C158" i="27"/>
  <c r="C156" i="27"/>
  <c r="C155" i="27"/>
  <c r="C154" i="27"/>
  <c r="C153" i="27"/>
  <c r="C152" i="27"/>
  <c r="C151" i="27"/>
  <c r="C150" i="27"/>
  <c r="C149" i="27"/>
  <c r="C148" i="27"/>
  <c r="C147" i="27"/>
  <c r="C146" i="27"/>
  <c r="D145" i="27"/>
  <c r="C145" i="27"/>
  <c r="C143" i="27"/>
  <c r="C142" i="27"/>
  <c r="C141" i="27"/>
  <c r="C140" i="27"/>
  <c r="C139" i="27"/>
  <c r="C138" i="27"/>
  <c r="C137" i="27"/>
  <c r="C136" i="27"/>
  <c r="C135" i="27"/>
  <c r="C134" i="27"/>
  <c r="C133" i="27"/>
  <c r="C132" i="27"/>
  <c r="C131" i="27"/>
  <c r="C130" i="27"/>
  <c r="C129" i="27"/>
  <c r="C128" i="27"/>
  <c r="C127" i="27"/>
  <c r="D126" i="27"/>
  <c r="H128" i="24"/>
  <c r="K128" i="24"/>
  <c r="N128" i="24"/>
  <c r="Q128" i="24"/>
  <c r="T128" i="24"/>
  <c r="W128" i="24"/>
  <c r="Z128" i="24"/>
  <c r="AC128" i="24"/>
  <c r="AG128" i="24"/>
  <c r="AJ128" i="24"/>
  <c r="AM128" i="24"/>
  <c r="AN128" i="24"/>
  <c r="C126" i="27"/>
  <c r="C124" i="27"/>
  <c r="C123" i="27"/>
  <c r="C122" i="27"/>
  <c r="C121" i="27"/>
  <c r="C120" i="27"/>
  <c r="C119" i="27"/>
  <c r="C118" i="27"/>
  <c r="C117" i="27"/>
  <c r="C116" i="27"/>
  <c r="C115" i="27"/>
  <c r="C114" i="27"/>
  <c r="C113" i="27"/>
  <c r="C112" i="27"/>
  <c r="C111" i="27"/>
  <c r="C110" i="27"/>
  <c r="C109" i="27"/>
  <c r="C108" i="27"/>
  <c r="C107" i="27"/>
  <c r="C106" i="27"/>
  <c r="C105" i="27"/>
  <c r="C104" i="27"/>
  <c r="C103" i="27"/>
  <c r="C102" i="27"/>
  <c r="C101" i="27"/>
  <c r="C100" i="27"/>
  <c r="C99" i="27"/>
  <c r="C98" i="27"/>
  <c r="C97" i="27"/>
  <c r="C96" i="27"/>
  <c r="C95" i="27"/>
  <c r="D94" i="27"/>
  <c r="C94" i="27"/>
  <c r="C90" i="27"/>
  <c r="C89" i="27"/>
  <c r="C88" i="27"/>
  <c r="C87" i="27"/>
  <c r="D86" i="27"/>
  <c r="C86" i="27"/>
  <c r="C84" i="27"/>
  <c r="C83" i="27"/>
  <c r="C82" i="27"/>
  <c r="C81" i="27"/>
  <c r="D80" i="27"/>
  <c r="C80" i="27"/>
  <c r="C78" i="27"/>
  <c r="C77" i="27"/>
  <c r="C76" i="27"/>
  <c r="C75" i="27"/>
  <c r="D74" i="27"/>
  <c r="C74" i="27"/>
  <c r="C72" i="27"/>
  <c r="C71" i="27"/>
  <c r="C70" i="27"/>
  <c r="C69" i="27"/>
  <c r="C68" i="27"/>
  <c r="C67" i="27"/>
  <c r="C66" i="27"/>
  <c r="C65" i="27"/>
  <c r="C64" i="27"/>
  <c r="C63" i="27"/>
  <c r="D62" i="27"/>
  <c r="C62" i="27"/>
  <c r="C60" i="27"/>
  <c r="C59" i="27"/>
  <c r="C58" i="27"/>
  <c r="C57" i="27"/>
  <c r="C56" i="27"/>
  <c r="C55" i="27"/>
  <c r="C54" i="27"/>
  <c r="D53" i="27"/>
  <c r="C53" i="27"/>
  <c r="C51" i="27"/>
  <c r="C50" i="27"/>
  <c r="C49" i="27"/>
  <c r="C48" i="27"/>
  <c r="C47" i="27"/>
  <c r="C46" i="27"/>
  <c r="C45" i="27"/>
  <c r="C44" i="27"/>
  <c r="C43" i="27"/>
  <c r="C42" i="27"/>
  <c r="C41" i="27"/>
  <c r="C40" i="27"/>
  <c r="C39" i="27"/>
  <c r="C38" i="27"/>
  <c r="C37" i="27"/>
  <c r="D36" i="27"/>
  <c r="C36" i="27"/>
  <c r="C34" i="27"/>
  <c r="C33" i="27"/>
  <c r="C32" i="27"/>
  <c r="C31" i="27"/>
  <c r="C30" i="27"/>
  <c r="C29" i="27"/>
  <c r="C28" i="27"/>
  <c r="C27" i="27"/>
  <c r="C26" i="27"/>
  <c r="C25" i="27"/>
  <c r="C24" i="27"/>
  <c r="C23" i="27"/>
  <c r="C22" i="27"/>
  <c r="C21" i="27"/>
  <c r="C20" i="27"/>
  <c r="C19" i="27"/>
  <c r="C18" i="27"/>
  <c r="C17" i="27"/>
  <c r="C16" i="27"/>
  <c r="C15" i="27"/>
  <c r="C14" i="27"/>
  <c r="C13" i="27"/>
  <c r="C12" i="27"/>
  <c r="C11" i="27"/>
  <c r="D10" i="27"/>
  <c r="C10" i="27"/>
  <c r="Z26" i="26"/>
  <c r="Q26" i="26"/>
  <c r="F17" i="26"/>
  <c r="E17" i="26"/>
  <c r="AE17" i="26"/>
  <c r="AD17" i="26"/>
  <c r="Y254" i="22"/>
  <c r="X254" i="22"/>
  <c r="V254" i="22"/>
  <c r="Y253" i="22"/>
  <c r="X253" i="22"/>
  <c r="W253" i="22"/>
  <c r="W252" i="22" s="1"/>
  <c r="V24" i="21" s="1"/>
  <c r="V253" i="22"/>
  <c r="Y251" i="22"/>
  <c r="X251" i="22"/>
  <c r="Y250" i="22"/>
  <c r="X250" i="22"/>
  <c r="Y249" i="22"/>
  <c r="X249" i="22"/>
  <c r="Y248" i="22"/>
  <c r="X248" i="22"/>
  <c r="Y247" i="22"/>
  <c r="X247" i="22"/>
  <c r="Y246" i="22"/>
  <c r="X246" i="22"/>
  <c r="Y245" i="22"/>
  <c r="X245" i="22"/>
  <c r="Y244" i="22"/>
  <c r="X244" i="22"/>
  <c r="Y243" i="22"/>
  <c r="X243" i="22"/>
  <c r="Y242" i="22"/>
  <c r="X242" i="22"/>
  <c r="Y240" i="22"/>
  <c r="X240" i="22"/>
  <c r="Y239" i="22"/>
  <c r="X239" i="22"/>
  <c r="Y238" i="22"/>
  <c r="X238" i="22"/>
  <c r="Y237" i="22"/>
  <c r="X237" i="22"/>
  <c r="Y236" i="22"/>
  <c r="X236" i="22"/>
  <c r="Y235" i="22"/>
  <c r="X235" i="22"/>
  <c r="Y234" i="22"/>
  <c r="X234" i="22"/>
  <c r="W234" i="22"/>
  <c r="V234" i="22"/>
  <c r="Y232" i="22"/>
  <c r="X232" i="22"/>
  <c r="W232" i="22"/>
  <c r="Y231" i="22"/>
  <c r="X231" i="22"/>
  <c r="W231" i="22"/>
  <c r="Y230" i="22"/>
  <c r="X230" i="22"/>
  <c r="W230" i="22"/>
  <c r="Y229" i="22"/>
  <c r="X229" i="22"/>
  <c r="W229" i="22"/>
  <c r="Y228" i="22"/>
  <c r="X228" i="22"/>
  <c r="W228" i="22"/>
  <c r="Y227" i="22"/>
  <c r="X227" i="22"/>
  <c r="W227" i="22"/>
  <c r="Y226" i="22"/>
  <c r="X226" i="22"/>
  <c r="W226" i="22"/>
  <c r="Y225" i="22"/>
  <c r="X225" i="22"/>
  <c r="W225" i="22"/>
  <c r="Y224" i="22"/>
  <c r="X224" i="22"/>
  <c r="W224" i="22"/>
  <c r="Y223" i="22"/>
  <c r="X223" i="22"/>
  <c r="W223" i="22"/>
  <c r="Y222" i="22"/>
  <c r="X222" i="22"/>
  <c r="W222" i="22"/>
  <c r="Y221" i="22"/>
  <c r="X221" i="22"/>
  <c r="W221" i="22"/>
  <c r="Y220" i="22"/>
  <c r="X220" i="22"/>
  <c r="W220" i="22"/>
  <c r="Y219" i="22"/>
  <c r="X219" i="22"/>
  <c r="W219" i="22"/>
  <c r="Y218" i="22"/>
  <c r="X218" i="22"/>
  <c r="W218" i="22"/>
  <c r="Y217" i="22"/>
  <c r="X217" i="22"/>
  <c r="W217" i="22"/>
  <c r="Y216" i="22"/>
  <c r="X216" i="22"/>
  <c r="W216" i="22"/>
  <c r="Y215" i="22"/>
  <c r="X215" i="22"/>
  <c r="W215" i="22"/>
  <c r="Y214" i="22"/>
  <c r="X214" i="22"/>
  <c r="W214" i="22"/>
  <c r="Y213" i="22"/>
  <c r="X213" i="22"/>
  <c r="W213" i="22"/>
  <c r="Y212" i="22"/>
  <c r="X212" i="22"/>
  <c r="W212" i="22"/>
  <c r="Y211" i="22"/>
  <c r="X211" i="22"/>
  <c r="W211" i="22"/>
  <c r="Y210" i="22"/>
  <c r="X210" i="22"/>
  <c r="W210" i="22"/>
  <c r="V210" i="22"/>
  <c r="Y208" i="22"/>
  <c r="X208" i="22"/>
  <c r="Y207" i="22"/>
  <c r="X207" i="22"/>
  <c r="Y206" i="22"/>
  <c r="X206" i="22"/>
  <c r="Y205" i="22"/>
  <c r="X205" i="22"/>
  <c r="Y204" i="22"/>
  <c r="X204" i="22"/>
  <c r="Y203" i="22"/>
  <c r="X203" i="22"/>
  <c r="Y202" i="22"/>
  <c r="X202" i="22"/>
  <c r="Y201" i="22"/>
  <c r="X201" i="22"/>
  <c r="Y200" i="22"/>
  <c r="X200" i="22"/>
  <c r="Y199" i="22"/>
  <c r="X199" i="22"/>
  <c r="Y198" i="22"/>
  <c r="X198" i="22"/>
  <c r="Y197" i="22"/>
  <c r="X197" i="22"/>
  <c r="Y196" i="22"/>
  <c r="X196" i="22"/>
  <c r="Y195" i="22"/>
  <c r="X195" i="22"/>
  <c r="Y194" i="22"/>
  <c r="X194" i="22"/>
  <c r="Y193" i="22"/>
  <c r="X193" i="22"/>
  <c r="Y192" i="22"/>
  <c r="X192" i="22"/>
  <c r="Y191" i="22"/>
  <c r="X191" i="22"/>
  <c r="Y190" i="22"/>
  <c r="X190" i="22"/>
  <c r="Y189" i="22"/>
  <c r="X189" i="22"/>
  <c r="Y188" i="22"/>
  <c r="X188" i="22"/>
  <c r="Y187" i="22"/>
  <c r="X187" i="22"/>
  <c r="W187" i="22"/>
  <c r="W186" i="22" s="1"/>
  <c r="V21" i="21" s="1"/>
  <c r="V187" i="22"/>
  <c r="V186" i="22" s="1"/>
  <c r="U21" i="21" s="1"/>
  <c r="Y185" i="22"/>
  <c r="X185" i="22"/>
  <c r="Y184" i="22"/>
  <c r="X184" i="22"/>
  <c r="Y183" i="22"/>
  <c r="X183" i="22"/>
  <c r="Y182" i="22"/>
  <c r="X182" i="22"/>
  <c r="Y181" i="22"/>
  <c r="X181" i="22"/>
  <c r="Y180" i="22"/>
  <c r="X180" i="22"/>
  <c r="Y179" i="22"/>
  <c r="X179" i="22"/>
  <c r="Y178" i="22"/>
  <c r="X178" i="22"/>
  <c r="Y177" i="22"/>
  <c r="X177" i="22"/>
  <c r="Y176" i="22"/>
  <c r="X176" i="22"/>
  <c r="Y175" i="22"/>
  <c r="X175" i="22"/>
  <c r="Y174" i="22"/>
  <c r="X174" i="22"/>
  <c r="Y173" i="22"/>
  <c r="X173" i="22"/>
  <c r="Y172" i="22"/>
  <c r="X172" i="22"/>
  <c r="W172" i="22"/>
  <c r="V172" i="22"/>
  <c r="U170" i="22"/>
  <c r="Y162" i="22"/>
  <c r="U162" i="22" s="1"/>
  <c r="Y161" i="22"/>
  <c r="U161" i="22" s="1"/>
  <c r="Y160" i="22"/>
  <c r="U160" i="22" s="1"/>
  <c r="Y159" i="22"/>
  <c r="U159" i="22" s="1"/>
  <c r="Y158" i="22"/>
  <c r="U158" i="22" s="1"/>
  <c r="Y157" i="22"/>
  <c r="U157" i="22" s="1"/>
  <c r="Y156" i="22"/>
  <c r="X156" i="22"/>
  <c r="X155" i="22" s="1"/>
  <c r="W19" i="21" s="1"/>
  <c r="W156" i="22"/>
  <c r="V156" i="22"/>
  <c r="Y154" i="22"/>
  <c r="X154" i="22"/>
  <c r="W154" i="22"/>
  <c r="Y153" i="22"/>
  <c r="X153" i="22"/>
  <c r="W153" i="22"/>
  <c r="Y152" i="22"/>
  <c r="X152" i="22"/>
  <c r="W152" i="22"/>
  <c r="Y151" i="22"/>
  <c r="X151" i="22"/>
  <c r="W151" i="22"/>
  <c r="Y150" i="22"/>
  <c r="X150" i="22"/>
  <c r="W150" i="22"/>
  <c r="Y149" i="22"/>
  <c r="X149" i="22"/>
  <c r="W149" i="22"/>
  <c r="Y148" i="22"/>
  <c r="X148" i="22"/>
  <c r="W148" i="22"/>
  <c r="Y147" i="22"/>
  <c r="X147" i="22"/>
  <c r="W147" i="22"/>
  <c r="Y146" i="22"/>
  <c r="X146" i="22"/>
  <c r="W146" i="22"/>
  <c r="Y145" i="22"/>
  <c r="X145" i="22"/>
  <c r="W145" i="22"/>
  <c r="Y144" i="22"/>
  <c r="X144" i="22"/>
  <c r="W144" i="22"/>
  <c r="Y143" i="22"/>
  <c r="X143" i="22"/>
  <c r="W143" i="22"/>
  <c r="V143" i="22"/>
  <c r="Y141" i="22"/>
  <c r="X141" i="22"/>
  <c r="W141" i="22"/>
  <c r="Y140" i="22"/>
  <c r="X140" i="22"/>
  <c r="W140" i="22"/>
  <c r="Y139" i="22"/>
  <c r="X139" i="22"/>
  <c r="W139" i="22"/>
  <c r="Y138" i="22"/>
  <c r="X138" i="22"/>
  <c r="W138" i="22"/>
  <c r="Y137" i="22"/>
  <c r="X137" i="22"/>
  <c r="W137" i="22"/>
  <c r="Y136" i="22"/>
  <c r="X136" i="22"/>
  <c r="W136" i="22"/>
  <c r="Y135" i="22"/>
  <c r="X135" i="22"/>
  <c r="W135" i="22"/>
  <c r="Y134" i="22"/>
  <c r="X134" i="22"/>
  <c r="W134" i="22"/>
  <c r="Y133" i="22"/>
  <c r="X133" i="22"/>
  <c r="W133" i="22"/>
  <c r="Y132" i="22"/>
  <c r="X132" i="22"/>
  <c r="W132" i="22"/>
  <c r="Y131" i="22"/>
  <c r="X131" i="22"/>
  <c r="W131" i="22"/>
  <c r="Y130" i="22"/>
  <c r="X130" i="22"/>
  <c r="W130" i="22"/>
  <c r="Y129" i="22"/>
  <c r="X129" i="22"/>
  <c r="W129" i="22"/>
  <c r="Y128" i="22"/>
  <c r="X128" i="22"/>
  <c r="W128" i="22"/>
  <c r="Y127" i="22"/>
  <c r="X127" i="22"/>
  <c r="W127" i="22"/>
  <c r="Y126" i="22"/>
  <c r="X126" i="22"/>
  <c r="W126" i="22"/>
  <c r="Y125" i="22"/>
  <c r="X125" i="22"/>
  <c r="W125" i="22"/>
  <c r="Y124" i="22"/>
  <c r="X124" i="22"/>
  <c r="W124" i="22"/>
  <c r="V124" i="22"/>
  <c r="V123" i="22" s="1"/>
  <c r="U17" i="21" s="1"/>
  <c r="Y122" i="22"/>
  <c r="X122" i="22"/>
  <c r="W122" i="22"/>
  <c r="Y121" i="22"/>
  <c r="X121" i="22"/>
  <c r="W121" i="22"/>
  <c r="Y120" i="22"/>
  <c r="X120" i="22"/>
  <c r="W120" i="22"/>
  <c r="Y119" i="22"/>
  <c r="X119" i="22"/>
  <c r="W119" i="22"/>
  <c r="Y118" i="22"/>
  <c r="X118" i="22"/>
  <c r="W118" i="22"/>
  <c r="Y117" i="22"/>
  <c r="X117" i="22"/>
  <c r="W117" i="22"/>
  <c r="Y116" i="22"/>
  <c r="X116" i="22"/>
  <c r="W116" i="22"/>
  <c r="Y115" i="22"/>
  <c r="X115" i="22"/>
  <c r="W115" i="22"/>
  <c r="Y114" i="22"/>
  <c r="X114" i="22"/>
  <c r="W114" i="22"/>
  <c r="Y113" i="22"/>
  <c r="X113" i="22"/>
  <c r="W113" i="22"/>
  <c r="Y112" i="22"/>
  <c r="X112" i="22"/>
  <c r="W112" i="22"/>
  <c r="Y111" i="22"/>
  <c r="X111" i="22"/>
  <c r="W111" i="22"/>
  <c r="Y110" i="22"/>
  <c r="X110" i="22"/>
  <c r="W110" i="22"/>
  <c r="Y109" i="22"/>
  <c r="X109" i="22"/>
  <c r="W109" i="22"/>
  <c r="Y108" i="22"/>
  <c r="X108" i="22"/>
  <c r="W108" i="22"/>
  <c r="Y107" i="22"/>
  <c r="X107" i="22"/>
  <c r="W107" i="22"/>
  <c r="Y106" i="22"/>
  <c r="X106" i="22"/>
  <c r="W106" i="22"/>
  <c r="Y105" i="22"/>
  <c r="X105" i="22"/>
  <c r="W105" i="22"/>
  <c r="Y104" i="22"/>
  <c r="X104" i="22"/>
  <c r="W104" i="22"/>
  <c r="Y103" i="22"/>
  <c r="X103" i="22"/>
  <c r="W103" i="22"/>
  <c r="Y102" i="22"/>
  <c r="X102" i="22"/>
  <c r="W102" i="22"/>
  <c r="Y101" i="22"/>
  <c r="X101" i="22"/>
  <c r="W101" i="22"/>
  <c r="Y100" i="22"/>
  <c r="X100" i="22"/>
  <c r="W100" i="22"/>
  <c r="Y99" i="22"/>
  <c r="X99" i="22"/>
  <c r="W99" i="22"/>
  <c r="Y98" i="22"/>
  <c r="X98" i="22"/>
  <c r="W98" i="22"/>
  <c r="Y97" i="22"/>
  <c r="X97" i="22"/>
  <c r="W97" i="22"/>
  <c r="Y96" i="22"/>
  <c r="X96" i="22"/>
  <c r="W96" i="22"/>
  <c r="Y95" i="22"/>
  <c r="X95" i="22"/>
  <c r="W95" i="22"/>
  <c r="Y94" i="22"/>
  <c r="X94" i="22"/>
  <c r="W94" i="22"/>
  <c r="Y93" i="22"/>
  <c r="X93" i="22"/>
  <c r="W93" i="22"/>
  <c r="Y92" i="22"/>
  <c r="X92" i="22"/>
  <c r="W92" i="22"/>
  <c r="V92" i="22"/>
  <c r="V91" i="22" s="1"/>
  <c r="U16" i="21" s="1"/>
  <c r="Y88" i="22"/>
  <c r="X88" i="22"/>
  <c r="W88" i="22"/>
  <c r="Y87" i="22"/>
  <c r="X87" i="22"/>
  <c r="W87" i="22"/>
  <c r="Y86" i="22"/>
  <c r="X86" i="22"/>
  <c r="W86" i="22"/>
  <c r="Y85" i="22"/>
  <c r="X85" i="22"/>
  <c r="W85" i="22"/>
  <c r="Y84" i="22"/>
  <c r="X84" i="22"/>
  <c r="W84" i="22"/>
  <c r="V84" i="22"/>
  <c r="Y82" i="22"/>
  <c r="X82" i="22"/>
  <c r="W82" i="22"/>
  <c r="Y81" i="22"/>
  <c r="X81" i="22"/>
  <c r="W81" i="22"/>
  <c r="Y80" i="22"/>
  <c r="X80" i="22"/>
  <c r="W80" i="22"/>
  <c r="Y79" i="22"/>
  <c r="X79" i="22"/>
  <c r="W79" i="22"/>
  <c r="Y78" i="22"/>
  <c r="X78" i="22"/>
  <c r="W78" i="22"/>
  <c r="V78" i="22"/>
  <c r="Y76" i="22"/>
  <c r="X76" i="22"/>
  <c r="W76" i="22"/>
  <c r="V76" i="22"/>
  <c r="Y75" i="22"/>
  <c r="X75" i="22"/>
  <c r="W75" i="22"/>
  <c r="V75" i="22"/>
  <c r="Y74" i="22"/>
  <c r="X74" i="22"/>
  <c r="W74" i="22"/>
  <c r="V74" i="22"/>
  <c r="X73" i="22"/>
  <c r="W73" i="22"/>
  <c r="V73" i="22"/>
  <c r="Y72" i="22"/>
  <c r="X72" i="22"/>
  <c r="W72" i="22"/>
  <c r="V72" i="22"/>
  <c r="Y70" i="22"/>
  <c r="X70" i="22"/>
  <c r="Y69" i="22"/>
  <c r="X69" i="22"/>
  <c r="Y68" i="22"/>
  <c r="X68" i="22"/>
  <c r="Y67" i="22"/>
  <c r="X67" i="22"/>
  <c r="Y66" i="22"/>
  <c r="X66" i="22"/>
  <c r="Y65" i="22"/>
  <c r="X65" i="22"/>
  <c r="Y64" i="22"/>
  <c r="X64" i="22"/>
  <c r="Y63" i="22"/>
  <c r="X63" i="22"/>
  <c r="Y62" i="22"/>
  <c r="X62" i="22"/>
  <c r="Y61" i="22"/>
  <c r="X61" i="22"/>
  <c r="Y60" i="22"/>
  <c r="X60" i="22"/>
  <c r="W60" i="22"/>
  <c r="V60" i="22"/>
  <c r="V59" i="22" s="1"/>
  <c r="U11" i="21" s="1"/>
  <c r="Y58" i="22"/>
  <c r="X58" i="22"/>
  <c r="Y57" i="22"/>
  <c r="X57" i="22"/>
  <c r="Y56" i="22"/>
  <c r="X56" i="22"/>
  <c r="Y55" i="22"/>
  <c r="X55" i="22"/>
  <c r="Y54" i="22"/>
  <c r="X54" i="22"/>
  <c r="Y53" i="22"/>
  <c r="X53" i="22"/>
  <c r="Y52" i="22"/>
  <c r="X52" i="22"/>
  <c r="Y51" i="22"/>
  <c r="X51" i="22"/>
  <c r="W51" i="22"/>
  <c r="V51" i="22"/>
  <c r="V50" i="22" s="1"/>
  <c r="U10" i="21" s="1"/>
  <c r="Y34" i="22"/>
  <c r="X34" i="22"/>
  <c r="W34" i="22"/>
  <c r="W33" i="22" s="1"/>
  <c r="V9" i="21" s="1"/>
  <c r="V34" i="22"/>
  <c r="V33" i="22" s="1"/>
  <c r="U9" i="21" s="1"/>
  <c r="Y32" i="22"/>
  <c r="X32" i="22"/>
  <c r="Y31" i="22"/>
  <c r="X31" i="22"/>
  <c r="Y30" i="22"/>
  <c r="X30" i="22"/>
  <c r="Y29" i="22"/>
  <c r="X29" i="22"/>
  <c r="Y28" i="22"/>
  <c r="X28" i="22"/>
  <c r="Y27" i="22"/>
  <c r="X27" i="22"/>
  <c r="Y26" i="22"/>
  <c r="X26" i="22"/>
  <c r="Y25" i="22"/>
  <c r="X25" i="22"/>
  <c r="Y24" i="22"/>
  <c r="X24" i="22"/>
  <c r="Y23" i="22"/>
  <c r="X23" i="22"/>
  <c r="Y22" i="22"/>
  <c r="X22" i="22"/>
  <c r="Y21" i="22"/>
  <c r="X21" i="22"/>
  <c r="Y20" i="22"/>
  <c r="X20" i="22"/>
  <c r="Y19" i="22"/>
  <c r="X19" i="22"/>
  <c r="Y17" i="22"/>
  <c r="X17" i="22"/>
  <c r="Y16" i="22"/>
  <c r="X16" i="22"/>
  <c r="Y15" i="22"/>
  <c r="X15" i="22"/>
  <c r="Y14" i="22"/>
  <c r="X14" i="22"/>
  <c r="Y13" i="22"/>
  <c r="X13" i="22"/>
  <c r="Y12" i="22"/>
  <c r="X12" i="22"/>
  <c r="Y11" i="22"/>
  <c r="X11" i="22"/>
  <c r="Y10" i="22"/>
  <c r="X10" i="22"/>
  <c r="Y9" i="22"/>
  <c r="X9" i="22"/>
  <c r="Y8" i="22"/>
  <c r="X8" i="22"/>
  <c r="V8" i="22"/>
  <c r="S254" i="22"/>
  <c r="R254" i="22"/>
  <c r="T253" i="22"/>
  <c r="S253" i="22"/>
  <c r="R253" i="22"/>
  <c r="S251" i="22"/>
  <c r="R251" i="22"/>
  <c r="S250" i="22"/>
  <c r="R250" i="22"/>
  <c r="S249" i="22"/>
  <c r="R249" i="22"/>
  <c r="S248" i="22"/>
  <c r="R248" i="22"/>
  <c r="S247" i="22"/>
  <c r="R247" i="22"/>
  <c r="S246" i="22"/>
  <c r="R246" i="22"/>
  <c r="S245" i="22"/>
  <c r="R245" i="22"/>
  <c r="S244" i="22"/>
  <c r="R244" i="22"/>
  <c r="S243" i="22"/>
  <c r="R243" i="22"/>
  <c r="S242" i="22"/>
  <c r="R242" i="22"/>
  <c r="S240" i="22"/>
  <c r="R240" i="22"/>
  <c r="S239" i="22"/>
  <c r="R239" i="22"/>
  <c r="S238" i="22"/>
  <c r="R238" i="22"/>
  <c r="S237" i="22"/>
  <c r="R237" i="22"/>
  <c r="S236" i="22"/>
  <c r="R236" i="22"/>
  <c r="S235" i="22"/>
  <c r="R235" i="22"/>
  <c r="T234" i="22"/>
  <c r="S234" i="22"/>
  <c r="R234" i="22"/>
  <c r="S232" i="22"/>
  <c r="R232" i="22"/>
  <c r="S231" i="22"/>
  <c r="R231" i="22"/>
  <c r="S230" i="22"/>
  <c r="R230" i="22"/>
  <c r="S229" i="22"/>
  <c r="R229" i="22"/>
  <c r="S228" i="22"/>
  <c r="R228" i="22"/>
  <c r="S227" i="22"/>
  <c r="R227" i="22"/>
  <c r="S226" i="22"/>
  <c r="R226" i="22"/>
  <c r="S225" i="22"/>
  <c r="R225" i="22"/>
  <c r="S224" i="22"/>
  <c r="R224" i="22"/>
  <c r="S223" i="22"/>
  <c r="R223" i="22"/>
  <c r="S222" i="22"/>
  <c r="R222" i="22"/>
  <c r="S221" i="22"/>
  <c r="R221" i="22"/>
  <c r="S220" i="22"/>
  <c r="R220" i="22"/>
  <c r="S219" i="22"/>
  <c r="R219" i="22"/>
  <c r="S218" i="22"/>
  <c r="R218" i="22"/>
  <c r="S217" i="22"/>
  <c r="R217" i="22"/>
  <c r="S216" i="22"/>
  <c r="R216" i="22"/>
  <c r="S215" i="22"/>
  <c r="R215" i="22"/>
  <c r="S214" i="22"/>
  <c r="R214" i="22"/>
  <c r="S213" i="22"/>
  <c r="R213" i="22"/>
  <c r="S212" i="22"/>
  <c r="R212" i="22"/>
  <c r="S211" i="22"/>
  <c r="R211" i="22"/>
  <c r="T210" i="22"/>
  <c r="S210" i="22"/>
  <c r="R210" i="22"/>
  <c r="S208" i="22"/>
  <c r="R208" i="22"/>
  <c r="S207" i="22"/>
  <c r="R207" i="22"/>
  <c r="S206" i="22"/>
  <c r="R206" i="22"/>
  <c r="S205" i="22"/>
  <c r="R205" i="22"/>
  <c r="S204" i="22"/>
  <c r="R204" i="22"/>
  <c r="S203" i="22"/>
  <c r="R203" i="22"/>
  <c r="S202" i="22"/>
  <c r="R202" i="22"/>
  <c r="S201" i="22"/>
  <c r="R201" i="22"/>
  <c r="S200" i="22"/>
  <c r="R200" i="22"/>
  <c r="S199" i="22"/>
  <c r="R199" i="22"/>
  <c r="S198" i="22"/>
  <c r="R198" i="22"/>
  <c r="S197" i="22"/>
  <c r="R197" i="22"/>
  <c r="S196" i="22"/>
  <c r="R196" i="22"/>
  <c r="S195" i="22"/>
  <c r="R195" i="22"/>
  <c r="S194" i="22"/>
  <c r="R194" i="22"/>
  <c r="S193" i="22"/>
  <c r="R193" i="22"/>
  <c r="S192" i="22"/>
  <c r="R192" i="22"/>
  <c r="S191" i="22"/>
  <c r="R191" i="22"/>
  <c r="S190" i="22"/>
  <c r="R190" i="22"/>
  <c r="S189" i="22"/>
  <c r="R189" i="22"/>
  <c r="S188" i="22"/>
  <c r="R188" i="22"/>
  <c r="T187" i="22"/>
  <c r="S187" i="22"/>
  <c r="R187" i="22"/>
  <c r="S185" i="22"/>
  <c r="R185" i="22"/>
  <c r="S184" i="22"/>
  <c r="R184" i="22"/>
  <c r="S183" i="22"/>
  <c r="R183" i="22"/>
  <c r="S182" i="22"/>
  <c r="R182" i="22"/>
  <c r="S181" i="22"/>
  <c r="R181" i="22"/>
  <c r="S180" i="22"/>
  <c r="R180" i="22"/>
  <c r="S179" i="22"/>
  <c r="R179" i="22"/>
  <c r="S178" i="22"/>
  <c r="R178" i="22"/>
  <c r="S177" i="22"/>
  <c r="R177" i="22"/>
  <c r="S176" i="22"/>
  <c r="R176" i="22"/>
  <c r="S175" i="22"/>
  <c r="R175" i="22"/>
  <c r="S174" i="22"/>
  <c r="R174" i="22"/>
  <c r="S173" i="22"/>
  <c r="R173" i="22"/>
  <c r="T172" i="22"/>
  <c r="S172" i="22"/>
  <c r="R172" i="22"/>
  <c r="S170" i="22"/>
  <c r="R170" i="22"/>
  <c r="S169" i="22"/>
  <c r="R169" i="22"/>
  <c r="S168" i="22"/>
  <c r="R168" i="22"/>
  <c r="S167" i="22"/>
  <c r="R167" i="22"/>
  <c r="S166" i="22"/>
  <c r="R166" i="22"/>
  <c r="S165" i="22"/>
  <c r="R165" i="22"/>
  <c r="S164" i="22"/>
  <c r="R164" i="22"/>
  <c r="S162" i="22"/>
  <c r="R162" i="22"/>
  <c r="S161" i="22"/>
  <c r="R161" i="22"/>
  <c r="S160" i="22"/>
  <c r="R160" i="22"/>
  <c r="S159" i="22"/>
  <c r="R159" i="22"/>
  <c r="S158" i="22"/>
  <c r="R158" i="22"/>
  <c r="S157" i="22"/>
  <c r="R157" i="22"/>
  <c r="T156" i="22"/>
  <c r="S156" i="22"/>
  <c r="R156" i="22"/>
  <c r="S154" i="22"/>
  <c r="R154" i="22"/>
  <c r="S153" i="22"/>
  <c r="R153" i="22"/>
  <c r="S152" i="22"/>
  <c r="R152" i="22"/>
  <c r="S151" i="22"/>
  <c r="R151" i="22"/>
  <c r="S150" i="22"/>
  <c r="R150" i="22"/>
  <c r="S149" i="22"/>
  <c r="R149" i="22"/>
  <c r="S148" i="22"/>
  <c r="R148" i="22"/>
  <c r="S147" i="22"/>
  <c r="R147" i="22"/>
  <c r="S146" i="22"/>
  <c r="R146" i="22"/>
  <c r="S145" i="22"/>
  <c r="R145" i="22"/>
  <c r="S144" i="22"/>
  <c r="R144" i="22"/>
  <c r="T143" i="22"/>
  <c r="S143" i="22"/>
  <c r="R143" i="22"/>
  <c r="S141" i="22"/>
  <c r="R141" i="22"/>
  <c r="S140" i="22"/>
  <c r="R140" i="22"/>
  <c r="S139" i="22"/>
  <c r="R139" i="22"/>
  <c r="S138" i="22"/>
  <c r="R138" i="22"/>
  <c r="S137" i="22"/>
  <c r="R137" i="22"/>
  <c r="S136" i="22"/>
  <c r="R136" i="22"/>
  <c r="S135" i="22"/>
  <c r="R135" i="22"/>
  <c r="S134" i="22"/>
  <c r="R134" i="22"/>
  <c r="S133" i="22"/>
  <c r="R133" i="22"/>
  <c r="S132" i="22"/>
  <c r="R132" i="22"/>
  <c r="S131" i="22"/>
  <c r="R131" i="22"/>
  <c r="S130" i="22"/>
  <c r="R130" i="22"/>
  <c r="S129" i="22"/>
  <c r="R129" i="22"/>
  <c r="S128" i="22"/>
  <c r="R128" i="22"/>
  <c r="S127" i="22"/>
  <c r="R127" i="22"/>
  <c r="S126" i="22"/>
  <c r="R126" i="22"/>
  <c r="S125" i="22"/>
  <c r="R125" i="22"/>
  <c r="T124" i="22"/>
  <c r="S124" i="22"/>
  <c r="R124" i="22"/>
  <c r="S122" i="22"/>
  <c r="R122" i="22"/>
  <c r="S121" i="22"/>
  <c r="R121" i="22"/>
  <c r="S120" i="22"/>
  <c r="R120" i="22"/>
  <c r="S119" i="22"/>
  <c r="R119" i="22"/>
  <c r="S118" i="22"/>
  <c r="R118" i="22"/>
  <c r="S117" i="22"/>
  <c r="R117" i="22"/>
  <c r="S116" i="22"/>
  <c r="R116" i="22"/>
  <c r="S115" i="22"/>
  <c r="R115" i="22"/>
  <c r="S114" i="22"/>
  <c r="R114" i="22"/>
  <c r="S113" i="22"/>
  <c r="R113" i="22"/>
  <c r="S112" i="22"/>
  <c r="R112" i="22"/>
  <c r="S111" i="22"/>
  <c r="R111" i="22"/>
  <c r="S110" i="22"/>
  <c r="R110" i="22"/>
  <c r="S109" i="22"/>
  <c r="R109" i="22"/>
  <c r="S108" i="22"/>
  <c r="R108" i="22"/>
  <c r="S107" i="22"/>
  <c r="R107" i="22"/>
  <c r="S106" i="22"/>
  <c r="R106" i="22"/>
  <c r="S105" i="22"/>
  <c r="R105" i="22"/>
  <c r="S104" i="22"/>
  <c r="R104" i="22"/>
  <c r="S103" i="22"/>
  <c r="R103" i="22"/>
  <c r="S102" i="22"/>
  <c r="R102" i="22"/>
  <c r="S101" i="22"/>
  <c r="R101" i="22"/>
  <c r="S100" i="22"/>
  <c r="R100" i="22"/>
  <c r="S99" i="22"/>
  <c r="R99" i="22"/>
  <c r="S98" i="22"/>
  <c r="R98" i="22"/>
  <c r="S97" i="22"/>
  <c r="R97" i="22"/>
  <c r="S96" i="22"/>
  <c r="R96" i="22"/>
  <c r="S95" i="22"/>
  <c r="R95" i="22"/>
  <c r="S94" i="22"/>
  <c r="R94" i="22"/>
  <c r="S93" i="22"/>
  <c r="R93" i="22"/>
  <c r="T92" i="22"/>
  <c r="S92" i="22"/>
  <c r="R92" i="22"/>
  <c r="S88" i="22"/>
  <c r="R88" i="22"/>
  <c r="S87" i="22"/>
  <c r="R87" i="22"/>
  <c r="S86" i="22"/>
  <c r="R86" i="22"/>
  <c r="S85" i="22"/>
  <c r="R85" i="22"/>
  <c r="T84" i="22"/>
  <c r="S84" i="22"/>
  <c r="R84" i="22"/>
  <c r="S82" i="22"/>
  <c r="R82" i="22"/>
  <c r="S81" i="22"/>
  <c r="R81" i="22"/>
  <c r="S80" i="22"/>
  <c r="R80" i="22"/>
  <c r="S79" i="22"/>
  <c r="R79" i="22"/>
  <c r="T78" i="22"/>
  <c r="S78" i="22"/>
  <c r="R78" i="22"/>
  <c r="S76" i="22"/>
  <c r="R76" i="22"/>
  <c r="S75" i="22"/>
  <c r="R75" i="22"/>
  <c r="S74" i="22"/>
  <c r="R74" i="22"/>
  <c r="S73" i="22"/>
  <c r="R73" i="22"/>
  <c r="T72" i="22"/>
  <c r="S72" i="22"/>
  <c r="R72" i="22"/>
  <c r="S70" i="22"/>
  <c r="R70" i="22"/>
  <c r="S69" i="22"/>
  <c r="R69" i="22"/>
  <c r="S68" i="22"/>
  <c r="R68" i="22"/>
  <c r="S67" i="22"/>
  <c r="R67" i="22"/>
  <c r="S66" i="22"/>
  <c r="R66" i="22"/>
  <c r="S65" i="22"/>
  <c r="R65" i="22"/>
  <c r="S64" i="22"/>
  <c r="R64" i="22"/>
  <c r="S63" i="22"/>
  <c r="R63" i="22"/>
  <c r="S62" i="22"/>
  <c r="R62" i="22"/>
  <c r="S61" i="22"/>
  <c r="R61" i="22"/>
  <c r="T60" i="22"/>
  <c r="S60" i="22"/>
  <c r="R60" i="22"/>
  <c r="S58" i="22"/>
  <c r="R58" i="22"/>
  <c r="S57" i="22"/>
  <c r="R57" i="22"/>
  <c r="S56" i="22"/>
  <c r="R56" i="22"/>
  <c r="S55" i="22"/>
  <c r="R55" i="22"/>
  <c r="S54" i="22"/>
  <c r="R54" i="22"/>
  <c r="S53" i="22"/>
  <c r="R53" i="22"/>
  <c r="S52" i="22"/>
  <c r="R52" i="22"/>
  <c r="T51" i="22"/>
  <c r="S51" i="22"/>
  <c r="R51" i="22"/>
  <c r="S49" i="22"/>
  <c r="R49" i="22"/>
  <c r="S48" i="22"/>
  <c r="R48" i="22"/>
  <c r="S47" i="22"/>
  <c r="R47" i="22"/>
  <c r="S46" i="22"/>
  <c r="R46" i="22"/>
  <c r="S45" i="22"/>
  <c r="R45" i="22"/>
  <c r="S44" i="22"/>
  <c r="R44" i="22"/>
  <c r="S43" i="22"/>
  <c r="R43" i="22"/>
  <c r="S42" i="22"/>
  <c r="R42" i="22"/>
  <c r="S41" i="22"/>
  <c r="R41" i="22"/>
  <c r="S40" i="22"/>
  <c r="R40" i="22"/>
  <c r="S39" i="22"/>
  <c r="R39" i="22"/>
  <c r="S38" i="22"/>
  <c r="R38" i="22"/>
  <c r="S37" i="22"/>
  <c r="R37" i="22"/>
  <c r="S36" i="22"/>
  <c r="R36" i="22"/>
  <c r="S35" i="22"/>
  <c r="R35" i="22"/>
  <c r="T34" i="22"/>
  <c r="S34" i="22"/>
  <c r="R34" i="22"/>
  <c r="S32" i="22"/>
  <c r="R32" i="22"/>
  <c r="S31" i="22"/>
  <c r="R31" i="22"/>
  <c r="S30" i="22"/>
  <c r="R30" i="22"/>
  <c r="S29" i="22"/>
  <c r="R29" i="22"/>
  <c r="S28" i="22"/>
  <c r="R28" i="22"/>
  <c r="S27" i="22"/>
  <c r="R27" i="22"/>
  <c r="S26" i="22"/>
  <c r="R26" i="22"/>
  <c r="S25" i="22"/>
  <c r="R25" i="22"/>
  <c r="S24" i="22"/>
  <c r="R24" i="22"/>
  <c r="S23" i="22"/>
  <c r="R23" i="22"/>
  <c r="S22" i="22"/>
  <c r="R22" i="22"/>
  <c r="S21" i="22"/>
  <c r="R21" i="22"/>
  <c r="S20" i="22"/>
  <c r="R20" i="22"/>
  <c r="S19" i="22"/>
  <c r="R19" i="22"/>
  <c r="S18" i="22"/>
  <c r="R18" i="22"/>
  <c r="S17" i="22"/>
  <c r="R17" i="22"/>
  <c r="S16" i="22"/>
  <c r="R16" i="22"/>
  <c r="S15" i="22"/>
  <c r="R15" i="22"/>
  <c r="S14" i="22"/>
  <c r="R14" i="22"/>
  <c r="S13" i="22"/>
  <c r="R13" i="22"/>
  <c r="S12" i="22"/>
  <c r="R12" i="22"/>
  <c r="S11" i="22"/>
  <c r="R11" i="22"/>
  <c r="S10" i="22"/>
  <c r="R10" i="22"/>
  <c r="S9" i="22"/>
  <c r="R9" i="22"/>
  <c r="T8" i="22"/>
  <c r="S8" i="22"/>
  <c r="R8" i="22"/>
  <c r="Q254" i="22"/>
  <c r="P254" i="22"/>
  <c r="Q253" i="22"/>
  <c r="P253" i="22"/>
  <c r="Q251" i="22"/>
  <c r="Q250" i="22"/>
  <c r="Q249" i="22"/>
  <c r="Q248" i="22"/>
  <c r="Q247" i="22"/>
  <c r="Q246" i="22"/>
  <c r="Q245" i="22"/>
  <c r="Q244" i="22"/>
  <c r="Q243" i="22"/>
  <c r="Q242" i="22"/>
  <c r="Q240" i="22"/>
  <c r="Q239" i="22"/>
  <c r="Q238" i="22"/>
  <c r="Q237" i="22"/>
  <c r="Q236" i="22"/>
  <c r="Q235" i="22"/>
  <c r="Q234" i="22"/>
  <c r="P234" i="22"/>
  <c r="Q232" i="22"/>
  <c r="P232" i="22"/>
  <c r="Q231" i="22"/>
  <c r="P231" i="22"/>
  <c r="Q230" i="22"/>
  <c r="P230" i="22"/>
  <c r="Q229" i="22"/>
  <c r="P229" i="22"/>
  <c r="Q228" i="22"/>
  <c r="P228" i="22"/>
  <c r="Q227" i="22"/>
  <c r="P227" i="22"/>
  <c r="Q226" i="22"/>
  <c r="P226" i="22"/>
  <c r="Q225" i="22"/>
  <c r="P225" i="22"/>
  <c r="Q224" i="22"/>
  <c r="P224" i="22"/>
  <c r="Q223" i="22"/>
  <c r="P223" i="22"/>
  <c r="Q222" i="22"/>
  <c r="P222" i="22"/>
  <c r="Q221" i="22"/>
  <c r="P221" i="22"/>
  <c r="Q220" i="22"/>
  <c r="P220" i="22"/>
  <c r="Q219" i="22"/>
  <c r="P219" i="22"/>
  <c r="Q218" i="22"/>
  <c r="P218" i="22"/>
  <c r="Q217" i="22"/>
  <c r="P217" i="22"/>
  <c r="Q216" i="22"/>
  <c r="P216" i="22"/>
  <c r="Q215" i="22"/>
  <c r="P215" i="22"/>
  <c r="Q214" i="22"/>
  <c r="P214" i="22"/>
  <c r="Q213" i="22"/>
  <c r="P213" i="22"/>
  <c r="Q212" i="22"/>
  <c r="P212" i="22"/>
  <c r="Q211" i="22"/>
  <c r="P211" i="22"/>
  <c r="Q210" i="22"/>
  <c r="P210" i="22"/>
  <c r="Q185" i="22"/>
  <c r="P185" i="22"/>
  <c r="Q184" i="22"/>
  <c r="P184" i="22"/>
  <c r="Q183" i="22"/>
  <c r="P183" i="22"/>
  <c r="Q182" i="22"/>
  <c r="P182" i="22"/>
  <c r="Q181" i="22"/>
  <c r="P181" i="22"/>
  <c r="Q180" i="22"/>
  <c r="P180" i="22"/>
  <c r="Q179" i="22"/>
  <c r="P179" i="22"/>
  <c r="Q178" i="22"/>
  <c r="P178" i="22"/>
  <c r="Q177" i="22"/>
  <c r="P177" i="22"/>
  <c r="Q176" i="22"/>
  <c r="P176" i="22"/>
  <c r="Q175" i="22"/>
  <c r="P175" i="22"/>
  <c r="Q174" i="22"/>
  <c r="P174" i="22"/>
  <c r="Q173" i="22"/>
  <c r="P173" i="22"/>
  <c r="Q172" i="22"/>
  <c r="P172" i="22"/>
  <c r="Q170" i="22"/>
  <c r="P170" i="22"/>
  <c r="Q169" i="22"/>
  <c r="P169" i="22"/>
  <c r="Q168" i="22"/>
  <c r="P168" i="22"/>
  <c r="Q167" i="22"/>
  <c r="P167" i="22"/>
  <c r="Q166" i="22"/>
  <c r="P166" i="22"/>
  <c r="Q165" i="22"/>
  <c r="P165" i="22"/>
  <c r="Q164" i="22"/>
  <c r="P164" i="22"/>
  <c r="Q162" i="22"/>
  <c r="P162" i="22"/>
  <c r="Q161" i="22"/>
  <c r="P161" i="22"/>
  <c r="Q160" i="22"/>
  <c r="P160" i="22"/>
  <c r="Q159" i="22"/>
  <c r="P159" i="22"/>
  <c r="Q158" i="22"/>
  <c r="P158" i="22"/>
  <c r="Q157" i="22"/>
  <c r="P157" i="22"/>
  <c r="Q156" i="22"/>
  <c r="P156" i="22"/>
  <c r="Q154" i="22"/>
  <c r="P154" i="22"/>
  <c r="Q153" i="22"/>
  <c r="P153" i="22"/>
  <c r="Q152" i="22"/>
  <c r="P152" i="22"/>
  <c r="Q151" i="22"/>
  <c r="P151" i="22"/>
  <c r="Q150" i="22"/>
  <c r="P150" i="22"/>
  <c r="Q149" i="22"/>
  <c r="P149" i="22"/>
  <c r="Q148" i="22"/>
  <c r="P148" i="22"/>
  <c r="Q147" i="22"/>
  <c r="P147" i="22"/>
  <c r="Q146" i="22"/>
  <c r="P146" i="22"/>
  <c r="Q145" i="22"/>
  <c r="P145" i="22"/>
  <c r="Q144" i="22"/>
  <c r="P144" i="22"/>
  <c r="Q143" i="22"/>
  <c r="P143" i="22"/>
  <c r="Q141" i="22"/>
  <c r="P141" i="22"/>
  <c r="Q140" i="22"/>
  <c r="P140" i="22"/>
  <c r="Q139" i="22"/>
  <c r="P139" i="22"/>
  <c r="Q138" i="22"/>
  <c r="P138" i="22"/>
  <c r="Q137" i="22"/>
  <c r="P137" i="22"/>
  <c r="Q136" i="22"/>
  <c r="P136" i="22"/>
  <c r="Q135" i="22"/>
  <c r="P135" i="22"/>
  <c r="Q134" i="22"/>
  <c r="P134" i="22"/>
  <c r="Q133" i="22"/>
  <c r="P133" i="22"/>
  <c r="Q132" i="22"/>
  <c r="P132" i="22"/>
  <c r="Q131" i="22"/>
  <c r="P131" i="22"/>
  <c r="Q130" i="22"/>
  <c r="P130" i="22"/>
  <c r="Q129" i="22"/>
  <c r="P129" i="22"/>
  <c r="Q128" i="22"/>
  <c r="P128" i="22"/>
  <c r="Q127" i="22"/>
  <c r="P127" i="22"/>
  <c r="Q126" i="22"/>
  <c r="P126" i="22"/>
  <c r="Q125" i="22"/>
  <c r="P125" i="22"/>
  <c r="Q124" i="22"/>
  <c r="P124" i="22"/>
  <c r="Q122" i="22"/>
  <c r="P122" i="22"/>
  <c r="Q121" i="22"/>
  <c r="P121" i="22"/>
  <c r="Q120" i="22"/>
  <c r="P120" i="22"/>
  <c r="Q119" i="22"/>
  <c r="P119" i="22"/>
  <c r="Q118" i="22"/>
  <c r="P118" i="22"/>
  <c r="Q117" i="22"/>
  <c r="P117" i="22"/>
  <c r="Q116" i="22"/>
  <c r="P116" i="22"/>
  <c r="Q115" i="22"/>
  <c r="P115" i="22"/>
  <c r="Q114" i="22"/>
  <c r="P114" i="22"/>
  <c r="Q113" i="22"/>
  <c r="P113" i="22"/>
  <c r="Q112" i="22"/>
  <c r="P112" i="22"/>
  <c r="Q111" i="22"/>
  <c r="P111" i="22"/>
  <c r="Q110" i="22"/>
  <c r="P110" i="22"/>
  <c r="Q109" i="22"/>
  <c r="P109" i="22"/>
  <c r="Q108" i="22"/>
  <c r="P108" i="22"/>
  <c r="Q107" i="22"/>
  <c r="P107" i="22"/>
  <c r="Q106" i="22"/>
  <c r="P106" i="22"/>
  <c r="Q105" i="22"/>
  <c r="P105" i="22"/>
  <c r="Q104" i="22"/>
  <c r="P104" i="22"/>
  <c r="Q103" i="22"/>
  <c r="P103" i="22"/>
  <c r="Q102" i="22"/>
  <c r="P102" i="22"/>
  <c r="Q101" i="22"/>
  <c r="P101" i="22"/>
  <c r="Q100" i="22"/>
  <c r="P100" i="22"/>
  <c r="Q99" i="22"/>
  <c r="P99" i="22"/>
  <c r="Q98" i="22"/>
  <c r="P98" i="22"/>
  <c r="Q97" i="22"/>
  <c r="P97" i="22"/>
  <c r="Q96" i="22"/>
  <c r="P96" i="22"/>
  <c r="Q95" i="22"/>
  <c r="P95" i="22"/>
  <c r="Q94" i="22"/>
  <c r="P94" i="22"/>
  <c r="Q93" i="22"/>
  <c r="P93" i="22"/>
  <c r="Q92" i="22"/>
  <c r="P92" i="22"/>
  <c r="Q88" i="22"/>
  <c r="P88" i="22"/>
  <c r="Q87" i="22"/>
  <c r="P87" i="22"/>
  <c r="Q86" i="22"/>
  <c r="P86" i="22"/>
  <c r="Q85" i="22"/>
  <c r="P85" i="22"/>
  <c r="Q84" i="22"/>
  <c r="P84" i="22"/>
  <c r="Q82" i="22"/>
  <c r="P82" i="22"/>
  <c r="Q81" i="22"/>
  <c r="P81" i="22"/>
  <c r="Q80" i="22"/>
  <c r="P80" i="22"/>
  <c r="Q79" i="22"/>
  <c r="P79" i="22"/>
  <c r="Q78" i="22"/>
  <c r="P78" i="22"/>
  <c r="Q76" i="22"/>
  <c r="P76" i="22"/>
  <c r="Q75" i="22"/>
  <c r="P75" i="22"/>
  <c r="Q74" i="22"/>
  <c r="P74" i="22"/>
  <c r="Q73" i="22"/>
  <c r="P73" i="22"/>
  <c r="Q72" i="22"/>
  <c r="P72" i="22"/>
  <c r="Q70" i="22"/>
  <c r="P70" i="22"/>
  <c r="Q69" i="22"/>
  <c r="P69" i="22"/>
  <c r="Q68" i="22"/>
  <c r="P68" i="22"/>
  <c r="Q67" i="22"/>
  <c r="P67" i="22"/>
  <c r="Q66" i="22"/>
  <c r="P66" i="22"/>
  <c r="Q65" i="22"/>
  <c r="P65" i="22"/>
  <c r="Q64" i="22"/>
  <c r="P64" i="22"/>
  <c r="Q63" i="22"/>
  <c r="P63" i="22"/>
  <c r="Q62" i="22"/>
  <c r="P62" i="22"/>
  <c r="Q61" i="22"/>
  <c r="P61" i="22"/>
  <c r="Q60" i="22"/>
  <c r="P60" i="22"/>
  <c r="Q58" i="22"/>
  <c r="P58" i="22"/>
  <c r="Q57" i="22"/>
  <c r="P57" i="22"/>
  <c r="Q56" i="22"/>
  <c r="P56" i="22"/>
  <c r="Q55" i="22"/>
  <c r="P55" i="22"/>
  <c r="Q54" i="22"/>
  <c r="P54" i="22"/>
  <c r="Q53" i="22"/>
  <c r="P53" i="22"/>
  <c r="Q52" i="22"/>
  <c r="P52" i="22"/>
  <c r="Q51" i="22"/>
  <c r="P51" i="22"/>
  <c r="Q49" i="22"/>
  <c r="P49" i="22"/>
  <c r="Q48" i="22"/>
  <c r="P48" i="22"/>
  <c r="Q47" i="22"/>
  <c r="P47" i="22"/>
  <c r="Q46" i="22"/>
  <c r="P46" i="22"/>
  <c r="Q45" i="22"/>
  <c r="P45" i="22"/>
  <c r="Q44" i="22"/>
  <c r="P44" i="22"/>
  <c r="Q43" i="22"/>
  <c r="P43" i="22"/>
  <c r="Q42" i="22"/>
  <c r="P42" i="22"/>
  <c r="Q41" i="22"/>
  <c r="P41" i="22"/>
  <c r="Q40" i="22"/>
  <c r="P40" i="22"/>
  <c r="Q39" i="22"/>
  <c r="P39" i="22"/>
  <c r="Q38" i="22"/>
  <c r="P38" i="22"/>
  <c r="Q37" i="22"/>
  <c r="P37" i="22"/>
  <c r="Q36" i="22"/>
  <c r="P36" i="22"/>
  <c r="Q35" i="22"/>
  <c r="P35" i="22"/>
  <c r="Q34" i="22"/>
  <c r="P34" i="22"/>
  <c r="Q32" i="22"/>
  <c r="P32" i="22"/>
  <c r="Q31" i="22"/>
  <c r="P31" i="22"/>
  <c r="Q30" i="22"/>
  <c r="P30" i="22"/>
  <c r="Q29" i="22"/>
  <c r="P29" i="22"/>
  <c r="Q28" i="22"/>
  <c r="P28" i="22"/>
  <c r="Q27" i="22"/>
  <c r="P27" i="22"/>
  <c r="Q26" i="22"/>
  <c r="P26" i="22"/>
  <c r="Q25" i="22"/>
  <c r="P25" i="22"/>
  <c r="Q24" i="22"/>
  <c r="P24" i="22"/>
  <c r="Q23" i="22"/>
  <c r="P23" i="22"/>
  <c r="Q22" i="22"/>
  <c r="P22" i="22"/>
  <c r="Q21" i="22"/>
  <c r="P21" i="22"/>
  <c r="Q20" i="22"/>
  <c r="P20" i="22"/>
  <c r="Q19" i="22"/>
  <c r="P19" i="22"/>
  <c r="Q18" i="22"/>
  <c r="P18" i="22"/>
  <c r="Q17" i="22"/>
  <c r="P17" i="22"/>
  <c r="Q16" i="22"/>
  <c r="P16" i="22"/>
  <c r="Q15" i="22"/>
  <c r="P15" i="22"/>
  <c r="Q14" i="22"/>
  <c r="P14" i="22"/>
  <c r="Q13" i="22"/>
  <c r="P13" i="22"/>
  <c r="Q12" i="22"/>
  <c r="P12" i="22"/>
  <c r="Q11" i="22"/>
  <c r="P11" i="22"/>
  <c r="Q10" i="22"/>
  <c r="P10" i="22"/>
  <c r="Q9" i="22"/>
  <c r="P9" i="22"/>
  <c r="Q8" i="22"/>
  <c r="P8" i="22"/>
  <c r="N254" i="22"/>
  <c r="K254" i="22"/>
  <c r="J254" i="22"/>
  <c r="N253" i="22"/>
  <c r="M253" i="22"/>
  <c r="L253" i="22"/>
  <c r="K253" i="22"/>
  <c r="J253" i="22"/>
  <c r="N251" i="22"/>
  <c r="J251" i="22"/>
  <c r="N250" i="22"/>
  <c r="J250" i="22"/>
  <c r="N249" i="22"/>
  <c r="J249" i="22"/>
  <c r="N248" i="22"/>
  <c r="J248" i="22"/>
  <c r="N247" i="22"/>
  <c r="J247" i="22"/>
  <c r="N246" i="22"/>
  <c r="J246" i="22"/>
  <c r="N245" i="22"/>
  <c r="J245" i="22"/>
  <c r="N244" i="22"/>
  <c r="J244" i="22"/>
  <c r="N243" i="22"/>
  <c r="J243" i="22"/>
  <c r="N242" i="22"/>
  <c r="J242" i="22"/>
  <c r="N240" i="22"/>
  <c r="J240" i="22"/>
  <c r="N239" i="22"/>
  <c r="J239" i="22"/>
  <c r="N238" i="22"/>
  <c r="J238" i="22"/>
  <c r="N237" i="22"/>
  <c r="J237" i="22"/>
  <c r="N236" i="22"/>
  <c r="J236" i="22"/>
  <c r="N235" i="22"/>
  <c r="J235" i="22"/>
  <c r="N234" i="22"/>
  <c r="M234" i="22"/>
  <c r="L234" i="22"/>
  <c r="K234" i="22"/>
  <c r="J234" i="22"/>
  <c r="N232" i="22"/>
  <c r="J232" i="22"/>
  <c r="N231" i="22"/>
  <c r="J231" i="22"/>
  <c r="N230" i="22"/>
  <c r="J230" i="22"/>
  <c r="N229" i="22"/>
  <c r="J229" i="22"/>
  <c r="N228" i="22"/>
  <c r="J228" i="22"/>
  <c r="N227" i="22"/>
  <c r="J227" i="22"/>
  <c r="N226" i="22"/>
  <c r="J226" i="22"/>
  <c r="N225" i="22"/>
  <c r="J225" i="22"/>
  <c r="N224" i="22"/>
  <c r="J224" i="22"/>
  <c r="N223" i="22"/>
  <c r="J223" i="22"/>
  <c r="N222" i="22"/>
  <c r="J222" i="22"/>
  <c r="N221" i="22"/>
  <c r="J221" i="22"/>
  <c r="N220" i="22"/>
  <c r="J220" i="22"/>
  <c r="N219" i="22"/>
  <c r="J219" i="22"/>
  <c r="N218" i="22"/>
  <c r="J218" i="22"/>
  <c r="N217" i="22"/>
  <c r="J217" i="22"/>
  <c r="N216" i="22"/>
  <c r="J216" i="22"/>
  <c r="N215" i="22"/>
  <c r="J215" i="22"/>
  <c r="N214" i="22"/>
  <c r="J214" i="22"/>
  <c r="N213" i="22"/>
  <c r="J213" i="22"/>
  <c r="N212" i="22"/>
  <c r="J212" i="22"/>
  <c r="N211" i="22"/>
  <c r="J211" i="22"/>
  <c r="N210" i="22"/>
  <c r="M210" i="22"/>
  <c r="L210" i="22"/>
  <c r="K210" i="22"/>
  <c r="J210" i="22"/>
  <c r="N208" i="22"/>
  <c r="J208" i="22"/>
  <c r="N207" i="22"/>
  <c r="J207" i="22"/>
  <c r="N206" i="22"/>
  <c r="J206" i="22"/>
  <c r="N205" i="22"/>
  <c r="J205" i="22"/>
  <c r="N204" i="22"/>
  <c r="J204" i="22"/>
  <c r="N203" i="22"/>
  <c r="J203" i="22"/>
  <c r="N202" i="22"/>
  <c r="J202" i="22"/>
  <c r="N201" i="22"/>
  <c r="J201" i="22"/>
  <c r="N200" i="22"/>
  <c r="J200" i="22"/>
  <c r="N199" i="22"/>
  <c r="J199" i="22"/>
  <c r="N198" i="22"/>
  <c r="J198" i="22"/>
  <c r="N197" i="22"/>
  <c r="J197" i="22"/>
  <c r="N196" i="22"/>
  <c r="J196" i="22"/>
  <c r="N195" i="22"/>
  <c r="J195" i="22"/>
  <c r="N194" i="22"/>
  <c r="J194" i="22"/>
  <c r="N193" i="22"/>
  <c r="J193" i="22"/>
  <c r="N192" i="22"/>
  <c r="J192" i="22"/>
  <c r="N191" i="22"/>
  <c r="J191" i="22"/>
  <c r="N190" i="22"/>
  <c r="J190" i="22"/>
  <c r="N189" i="22"/>
  <c r="J189" i="22"/>
  <c r="N188" i="22"/>
  <c r="J188" i="22"/>
  <c r="N187" i="22"/>
  <c r="M187" i="22"/>
  <c r="L187" i="22"/>
  <c r="K187" i="22"/>
  <c r="J187" i="22"/>
  <c r="N185" i="22"/>
  <c r="J185" i="22"/>
  <c r="N184" i="22"/>
  <c r="J184" i="22"/>
  <c r="N183" i="22"/>
  <c r="J183" i="22"/>
  <c r="N182" i="22"/>
  <c r="J182" i="22"/>
  <c r="N181" i="22"/>
  <c r="J181" i="22"/>
  <c r="N180" i="22"/>
  <c r="J180" i="22"/>
  <c r="N179" i="22"/>
  <c r="J179" i="22"/>
  <c r="N178" i="22"/>
  <c r="J178" i="22"/>
  <c r="N177" i="22"/>
  <c r="J177" i="22"/>
  <c r="N176" i="22"/>
  <c r="J176" i="22"/>
  <c r="N175" i="22"/>
  <c r="J175" i="22"/>
  <c r="N174" i="22"/>
  <c r="J174" i="22"/>
  <c r="N173" i="22"/>
  <c r="J173" i="22"/>
  <c r="N172" i="22"/>
  <c r="M172" i="22"/>
  <c r="L172" i="22"/>
  <c r="K172" i="22"/>
  <c r="J172" i="22"/>
  <c r="N170" i="22"/>
  <c r="J170" i="22"/>
  <c r="N169" i="22"/>
  <c r="J169" i="22"/>
  <c r="N168" i="22"/>
  <c r="J168" i="22"/>
  <c r="N167" i="22"/>
  <c r="J167" i="22"/>
  <c r="N166" i="22"/>
  <c r="J166" i="22"/>
  <c r="N165" i="22"/>
  <c r="J165" i="22"/>
  <c r="N164" i="22"/>
  <c r="J164" i="22"/>
  <c r="N162" i="22"/>
  <c r="J162" i="22"/>
  <c r="N161" i="22"/>
  <c r="J161" i="22"/>
  <c r="N160" i="22"/>
  <c r="J160" i="22"/>
  <c r="N159" i="22"/>
  <c r="J159" i="22"/>
  <c r="N158" i="22"/>
  <c r="J158" i="22"/>
  <c r="N157" i="22"/>
  <c r="J157" i="22"/>
  <c r="N156" i="22"/>
  <c r="M156" i="22"/>
  <c r="L156" i="22"/>
  <c r="K156" i="22"/>
  <c r="J156" i="22"/>
  <c r="N154" i="22"/>
  <c r="J154" i="22"/>
  <c r="N153" i="22"/>
  <c r="J153" i="22"/>
  <c r="N152" i="22"/>
  <c r="J152" i="22"/>
  <c r="N151" i="22"/>
  <c r="J151" i="22"/>
  <c r="N150" i="22"/>
  <c r="J150" i="22"/>
  <c r="N149" i="22"/>
  <c r="J149" i="22"/>
  <c r="N148" i="22"/>
  <c r="J148" i="22"/>
  <c r="N147" i="22"/>
  <c r="J147" i="22"/>
  <c r="N146" i="22"/>
  <c r="J146" i="22"/>
  <c r="N145" i="22"/>
  <c r="J145" i="22"/>
  <c r="N144" i="22"/>
  <c r="J144" i="22"/>
  <c r="N143" i="22"/>
  <c r="M143" i="22"/>
  <c r="L143" i="22"/>
  <c r="K143" i="22"/>
  <c r="J143" i="22"/>
  <c r="N141" i="22"/>
  <c r="M141" i="22"/>
  <c r="J141" i="22"/>
  <c r="N140" i="22"/>
  <c r="J140" i="22"/>
  <c r="N139" i="22"/>
  <c r="J139" i="22"/>
  <c r="N138" i="22"/>
  <c r="J138" i="22"/>
  <c r="N137" i="22"/>
  <c r="J137" i="22"/>
  <c r="N136" i="22"/>
  <c r="J136" i="22"/>
  <c r="N135" i="22"/>
  <c r="J135" i="22"/>
  <c r="N134" i="22"/>
  <c r="J134" i="22"/>
  <c r="N133" i="22"/>
  <c r="J133" i="22"/>
  <c r="N132" i="22"/>
  <c r="J132" i="22"/>
  <c r="N131" i="22"/>
  <c r="J131" i="22"/>
  <c r="N130" i="22"/>
  <c r="J130" i="22"/>
  <c r="N129" i="22"/>
  <c r="J129" i="22"/>
  <c r="N128" i="22"/>
  <c r="J128" i="22"/>
  <c r="N127" i="22"/>
  <c r="J127" i="22"/>
  <c r="N126" i="22"/>
  <c r="J126" i="22"/>
  <c r="N125" i="22"/>
  <c r="J125" i="22"/>
  <c r="N124" i="22"/>
  <c r="M124" i="22"/>
  <c r="L124" i="22"/>
  <c r="K124" i="22"/>
  <c r="J124" i="22"/>
  <c r="N122" i="22"/>
  <c r="N121" i="22"/>
  <c r="N120" i="22"/>
  <c r="N119" i="22"/>
  <c r="N118" i="22"/>
  <c r="N117" i="22"/>
  <c r="N116" i="22"/>
  <c r="N115" i="22"/>
  <c r="N114" i="22"/>
  <c r="N113" i="22"/>
  <c r="N112" i="22"/>
  <c r="N111" i="22"/>
  <c r="N110" i="22"/>
  <c r="N109" i="22"/>
  <c r="N108" i="22"/>
  <c r="N107" i="22"/>
  <c r="N106" i="22"/>
  <c r="N105" i="22"/>
  <c r="N104" i="22"/>
  <c r="N103" i="22"/>
  <c r="N102" i="22"/>
  <c r="N101" i="22"/>
  <c r="N100" i="22"/>
  <c r="N99" i="22"/>
  <c r="N98" i="22"/>
  <c r="N97" i="22"/>
  <c r="N96" i="22"/>
  <c r="N95" i="22"/>
  <c r="N94" i="22"/>
  <c r="N93" i="22"/>
  <c r="N92" i="22"/>
  <c r="M92" i="22"/>
  <c r="L92" i="22"/>
  <c r="K92" i="22"/>
  <c r="J92" i="22"/>
  <c r="N88" i="22"/>
  <c r="J88" i="22"/>
  <c r="N87" i="22"/>
  <c r="J87" i="22"/>
  <c r="N86" i="22"/>
  <c r="J86" i="22"/>
  <c r="N85" i="22"/>
  <c r="J85" i="22"/>
  <c r="N84" i="22"/>
  <c r="M84" i="22"/>
  <c r="L84" i="22"/>
  <c r="K84" i="22"/>
  <c r="J84" i="22"/>
  <c r="N82" i="22"/>
  <c r="J82" i="22"/>
  <c r="N81" i="22"/>
  <c r="J81" i="22"/>
  <c r="N80" i="22"/>
  <c r="J80" i="22"/>
  <c r="N79" i="22"/>
  <c r="J79" i="22"/>
  <c r="N78" i="22"/>
  <c r="M78" i="22"/>
  <c r="L78" i="22"/>
  <c r="K78" i="22"/>
  <c r="J78" i="22"/>
  <c r="N76" i="22"/>
  <c r="N75" i="22"/>
  <c r="N74" i="22"/>
  <c r="N73" i="22"/>
  <c r="N72" i="22"/>
  <c r="M72" i="22"/>
  <c r="L72" i="22"/>
  <c r="K72" i="22"/>
  <c r="J72" i="22"/>
  <c r="N70" i="22"/>
  <c r="N69" i="22"/>
  <c r="N68" i="22"/>
  <c r="N67" i="22"/>
  <c r="N66" i="22"/>
  <c r="N65" i="22"/>
  <c r="N64" i="22"/>
  <c r="N63" i="22"/>
  <c r="N62" i="22"/>
  <c r="N61" i="22"/>
  <c r="N60" i="22"/>
  <c r="M60" i="22"/>
  <c r="L60" i="22"/>
  <c r="K60" i="22"/>
  <c r="J60" i="22"/>
  <c r="N58" i="22"/>
  <c r="L58" i="22"/>
  <c r="J58" i="22"/>
  <c r="N57" i="22"/>
  <c r="L57" i="22"/>
  <c r="J57" i="22"/>
  <c r="N56" i="22"/>
  <c r="L56" i="22"/>
  <c r="J56" i="22"/>
  <c r="N55" i="22"/>
  <c r="L55" i="22"/>
  <c r="J55" i="22"/>
  <c r="N54" i="22"/>
  <c r="L54" i="22"/>
  <c r="J54" i="22"/>
  <c r="N53" i="22"/>
  <c r="L53" i="22"/>
  <c r="J53" i="22"/>
  <c r="N52" i="22"/>
  <c r="L52" i="22"/>
  <c r="J52" i="22"/>
  <c r="N51" i="22"/>
  <c r="M51" i="22"/>
  <c r="L51" i="22"/>
  <c r="K51" i="22"/>
  <c r="J51" i="22"/>
  <c r="N49" i="22"/>
  <c r="J49" i="22"/>
  <c r="N48" i="22"/>
  <c r="J48" i="22"/>
  <c r="N47" i="22"/>
  <c r="J47" i="22"/>
  <c r="N46" i="22"/>
  <c r="J46" i="22"/>
  <c r="N45" i="22"/>
  <c r="J45" i="22"/>
  <c r="N44" i="22"/>
  <c r="J44" i="22"/>
  <c r="N43" i="22"/>
  <c r="J43" i="22"/>
  <c r="N42" i="22"/>
  <c r="J42" i="22"/>
  <c r="N41" i="22"/>
  <c r="J41" i="22"/>
  <c r="N40" i="22"/>
  <c r="J40" i="22"/>
  <c r="N39" i="22"/>
  <c r="J39" i="22"/>
  <c r="N38" i="22"/>
  <c r="J38" i="22"/>
  <c r="N37" i="22"/>
  <c r="J37" i="22"/>
  <c r="N36" i="22"/>
  <c r="J36" i="22"/>
  <c r="N35" i="22"/>
  <c r="J35" i="22"/>
  <c r="N34" i="22"/>
  <c r="M34" i="22"/>
  <c r="L34" i="22"/>
  <c r="K34" i="22"/>
  <c r="J34" i="22"/>
  <c r="N32" i="22"/>
  <c r="K32" i="22"/>
  <c r="J32" i="22"/>
  <c r="N31" i="22"/>
  <c r="K31" i="22"/>
  <c r="N30" i="22"/>
  <c r="K30" i="22"/>
  <c r="N29" i="22"/>
  <c r="K29" i="22"/>
  <c r="N28" i="22"/>
  <c r="K28" i="22"/>
  <c r="N27" i="22"/>
  <c r="K27" i="22"/>
  <c r="N26" i="22"/>
  <c r="K26" i="22"/>
  <c r="N25" i="22"/>
  <c r="K25" i="22"/>
  <c r="N24" i="22"/>
  <c r="K24" i="22"/>
  <c r="N23" i="22"/>
  <c r="K23" i="22"/>
  <c r="N22" i="22"/>
  <c r="K22" i="22"/>
  <c r="N21" i="22"/>
  <c r="K21" i="22"/>
  <c r="N20" i="22"/>
  <c r="K20" i="22"/>
  <c r="N19" i="22"/>
  <c r="K19" i="22"/>
  <c r="N18" i="22"/>
  <c r="K18" i="22"/>
  <c r="N17" i="22"/>
  <c r="K17" i="22"/>
  <c r="N16" i="22"/>
  <c r="K16" i="22"/>
  <c r="N15" i="22"/>
  <c r="K15" i="22"/>
  <c r="N14" i="22"/>
  <c r="K14" i="22"/>
  <c r="N13" i="22"/>
  <c r="K12" i="22"/>
  <c r="N11" i="22"/>
  <c r="K11" i="22"/>
  <c r="N10" i="22"/>
  <c r="K10" i="22"/>
  <c r="N9" i="22"/>
  <c r="K9" i="22"/>
  <c r="N8" i="22"/>
  <c r="M8" i="22"/>
  <c r="L8" i="22"/>
  <c r="K8" i="22"/>
  <c r="J8" i="22"/>
  <c r="I254" i="22"/>
  <c r="H254" i="22"/>
  <c r="I253" i="22"/>
  <c r="H253" i="22"/>
  <c r="H251" i="22"/>
  <c r="H250" i="22"/>
  <c r="H249" i="22"/>
  <c r="H248" i="22"/>
  <c r="H247" i="22"/>
  <c r="H246" i="22"/>
  <c r="H245" i="22"/>
  <c r="H244" i="22"/>
  <c r="H243" i="22"/>
  <c r="H242" i="22"/>
  <c r="H240" i="22"/>
  <c r="H239" i="22"/>
  <c r="H238" i="22"/>
  <c r="H237" i="22"/>
  <c r="F237" i="22"/>
  <c r="H236" i="22"/>
  <c r="H235" i="22"/>
  <c r="I234" i="22"/>
  <c r="H234" i="22"/>
  <c r="H232" i="22"/>
  <c r="H231" i="22"/>
  <c r="H230" i="22"/>
  <c r="H229" i="22"/>
  <c r="H228" i="22"/>
  <c r="H227" i="22"/>
  <c r="H226" i="22"/>
  <c r="H225" i="22"/>
  <c r="H224" i="22"/>
  <c r="H223" i="22"/>
  <c r="H222" i="22"/>
  <c r="H221" i="22"/>
  <c r="H220" i="22"/>
  <c r="H219" i="22"/>
  <c r="H218" i="22"/>
  <c r="H217" i="22"/>
  <c r="H216" i="22"/>
  <c r="H215" i="22"/>
  <c r="H214" i="22"/>
  <c r="H213" i="22"/>
  <c r="H212" i="22"/>
  <c r="H211" i="22"/>
  <c r="I210" i="22"/>
  <c r="H210" i="22"/>
  <c r="H208" i="22"/>
  <c r="H207" i="22"/>
  <c r="H206" i="22"/>
  <c r="H205" i="22"/>
  <c r="H204" i="22"/>
  <c r="H203" i="22"/>
  <c r="H202" i="22"/>
  <c r="H201" i="22"/>
  <c r="H200" i="22"/>
  <c r="H199" i="22"/>
  <c r="H198" i="22"/>
  <c r="H197" i="22"/>
  <c r="H196" i="22"/>
  <c r="H195" i="22"/>
  <c r="H194" i="22"/>
  <c r="H193" i="22"/>
  <c r="H192" i="22"/>
  <c r="H191" i="22"/>
  <c r="H190" i="22"/>
  <c r="H189" i="22"/>
  <c r="H188" i="22"/>
  <c r="I187" i="22"/>
  <c r="H187" i="22"/>
  <c r="H185" i="22"/>
  <c r="G185" i="22" s="1"/>
  <c r="H184" i="22"/>
  <c r="G184" i="22" s="1"/>
  <c r="H183" i="22"/>
  <c r="G183" i="22" s="1"/>
  <c r="H182" i="22"/>
  <c r="G182" i="22" s="1"/>
  <c r="H181" i="22"/>
  <c r="G181" i="22" s="1"/>
  <c r="H180" i="22"/>
  <c r="G180" i="22" s="1"/>
  <c r="H179" i="22"/>
  <c r="G179" i="22" s="1"/>
  <c r="H178" i="22"/>
  <c r="G178" i="22" s="1"/>
  <c r="H177" i="22"/>
  <c r="G177" i="22" s="1"/>
  <c r="H176" i="22"/>
  <c r="G176" i="22" s="1"/>
  <c r="H175" i="22"/>
  <c r="G175" i="22" s="1"/>
  <c r="H174" i="22"/>
  <c r="G174" i="22" s="1"/>
  <c r="H173" i="22"/>
  <c r="G173" i="22" s="1"/>
  <c r="I172" i="22"/>
  <c r="H172" i="22"/>
  <c r="H170" i="22"/>
  <c r="H169" i="22"/>
  <c r="H168" i="22"/>
  <c r="H167" i="22"/>
  <c r="H166" i="22"/>
  <c r="H165" i="22"/>
  <c r="H164" i="22"/>
  <c r="H162" i="22"/>
  <c r="H161" i="22"/>
  <c r="H160" i="22"/>
  <c r="H159" i="22"/>
  <c r="H158" i="22"/>
  <c r="H157" i="22"/>
  <c r="I156" i="22"/>
  <c r="H156" i="22"/>
  <c r="H154" i="22"/>
  <c r="H153" i="22"/>
  <c r="H152" i="22"/>
  <c r="H151" i="22"/>
  <c r="H150" i="22"/>
  <c r="H149" i="22"/>
  <c r="H148" i="22"/>
  <c r="H147" i="22"/>
  <c r="H146" i="22"/>
  <c r="H145" i="22"/>
  <c r="H144" i="22"/>
  <c r="I143" i="22"/>
  <c r="H143" i="22"/>
  <c r="H141" i="22"/>
  <c r="H140" i="22"/>
  <c r="H139" i="22"/>
  <c r="H138" i="22"/>
  <c r="H137" i="22"/>
  <c r="H136" i="22"/>
  <c r="H135" i="22"/>
  <c r="H134" i="22"/>
  <c r="H133" i="22"/>
  <c r="H132" i="22"/>
  <c r="H131" i="22"/>
  <c r="H130" i="22"/>
  <c r="H129" i="22"/>
  <c r="H128" i="22"/>
  <c r="H127" i="22"/>
  <c r="H126" i="22"/>
  <c r="H125" i="22"/>
  <c r="I124" i="22"/>
  <c r="H124" i="22"/>
  <c r="H122" i="22"/>
  <c r="H121" i="22"/>
  <c r="H120" i="22"/>
  <c r="H119" i="22"/>
  <c r="H118" i="22"/>
  <c r="H117" i="22"/>
  <c r="H116" i="22"/>
  <c r="H115" i="22"/>
  <c r="H114" i="22"/>
  <c r="H113" i="22"/>
  <c r="H112" i="22"/>
  <c r="H111" i="22"/>
  <c r="H110" i="22"/>
  <c r="H109" i="22"/>
  <c r="H108" i="22"/>
  <c r="H107" i="22"/>
  <c r="H106" i="22"/>
  <c r="H105" i="22"/>
  <c r="H104" i="22"/>
  <c r="H103" i="22"/>
  <c r="H102" i="22"/>
  <c r="H101" i="22"/>
  <c r="H100" i="22"/>
  <c r="H99" i="22"/>
  <c r="H98" i="22"/>
  <c r="H97" i="22"/>
  <c r="H96" i="22"/>
  <c r="H95" i="22"/>
  <c r="H94" i="22"/>
  <c r="H93" i="22"/>
  <c r="I92" i="22"/>
  <c r="H92" i="22"/>
  <c r="H88" i="22"/>
  <c r="H87" i="22"/>
  <c r="H86" i="22"/>
  <c r="H85" i="22"/>
  <c r="I84" i="22"/>
  <c r="H84" i="22"/>
  <c r="H82" i="22"/>
  <c r="H81" i="22"/>
  <c r="H80" i="22"/>
  <c r="H79" i="22"/>
  <c r="I78" i="22"/>
  <c r="H78" i="22"/>
  <c r="H76" i="22"/>
  <c r="H75" i="22"/>
  <c r="H74" i="22"/>
  <c r="H73" i="22"/>
  <c r="I72" i="22"/>
  <c r="H72" i="22"/>
  <c r="H70" i="22"/>
  <c r="H69" i="22"/>
  <c r="H68" i="22"/>
  <c r="H67" i="22"/>
  <c r="H66" i="22"/>
  <c r="H65" i="22"/>
  <c r="H64" i="22"/>
  <c r="H63" i="22"/>
  <c r="H62" i="22"/>
  <c r="H61" i="22"/>
  <c r="I60" i="22"/>
  <c r="H60" i="22"/>
  <c r="H58" i="22"/>
  <c r="H57" i="22"/>
  <c r="H56" i="22"/>
  <c r="H55" i="22"/>
  <c r="H54" i="22"/>
  <c r="H53" i="22"/>
  <c r="H52" i="22"/>
  <c r="I51" i="22"/>
  <c r="H51" i="22"/>
  <c r="I49" i="22"/>
  <c r="H49" i="22"/>
  <c r="I48" i="22"/>
  <c r="H48" i="22"/>
  <c r="I47" i="22"/>
  <c r="H47" i="22"/>
  <c r="I46" i="22"/>
  <c r="H46" i="22"/>
  <c r="I45" i="22"/>
  <c r="H45" i="22"/>
  <c r="I44" i="22"/>
  <c r="H44" i="22"/>
  <c r="I43" i="22"/>
  <c r="H43" i="22"/>
  <c r="I42" i="22"/>
  <c r="H42" i="22"/>
  <c r="I41" i="22"/>
  <c r="H41" i="22"/>
  <c r="I40" i="22"/>
  <c r="H40" i="22"/>
  <c r="I39" i="22"/>
  <c r="H39" i="22"/>
  <c r="I38" i="22"/>
  <c r="H38" i="22"/>
  <c r="I37" i="22"/>
  <c r="H37" i="22"/>
  <c r="I36" i="22"/>
  <c r="H36" i="22"/>
  <c r="I35" i="22"/>
  <c r="H35" i="22"/>
  <c r="I34" i="22"/>
  <c r="H34" i="22"/>
  <c r="H32" i="22"/>
  <c r="H31" i="22"/>
  <c r="H30" i="22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I8" i="22"/>
  <c r="H8" i="22"/>
  <c r="F254" i="22"/>
  <c r="F253" i="22"/>
  <c r="F251" i="22"/>
  <c r="F250" i="22"/>
  <c r="F249" i="22"/>
  <c r="F248" i="22"/>
  <c r="F247" i="22"/>
  <c r="F246" i="22"/>
  <c r="F245" i="22"/>
  <c r="F244" i="22"/>
  <c r="F243" i="22"/>
  <c r="F242" i="22"/>
  <c r="F240" i="22"/>
  <c r="F239" i="22"/>
  <c r="F238" i="22"/>
  <c r="F236" i="22"/>
  <c r="F235" i="22"/>
  <c r="F234" i="22"/>
  <c r="F232" i="22"/>
  <c r="F231" i="22"/>
  <c r="F230" i="22"/>
  <c r="F229" i="22"/>
  <c r="F228" i="22"/>
  <c r="F227" i="22"/>
  <c r="F226" i="22"/>
  <c r="F225" i="22"/>
  <c r="F224" i="22"/>
  <c r="F223" i="22"/>
  <c r="F222" i="22"/>
  <c r="F221" i="22"/>
  <c r="F220" i="22"/>
  <c r="F219" i="22"/>
  <c r="F218" i="22"/>
  <c r="F217" i="22"/>
  <c r="F216" i="22"/>
  <c r="F215" i="22"/>
  <c r="F214" i="22"/>
  <c r="F213" i="22"/>
  <c r="F212" i="22"/>
  <c r="F211" i="22"/>
  <c r="F210" i="22"/>
  <c r="F208" i="22"/>
  <c r="F207" i="22"/>
  <c r="F206" i="22"/>
  <c r="F205" i="22"/>
  <c r="F204" i="22"/>
  <c r="F203" i="22"/>
  <c r="F202" i="22"/>
  <c r="F201" i="22"/>
  <c r="F200" i="22"/>
  <c r="F199" i="22"/>
  <c r="F198" i="22"/>
  <c r="F197" i="22"/>
  <c r="F196" i="22"/>
  <c r="F195" i="22"/>
  <c r="F194" i="22"/>
  <c r="F193" i="22"/>
  <c r="F192" i="22"/>
  <c r="F191" i="22"/>
  <c r="F190" i="22"/>
  <c r="F189" i="22"/>
  <c r="F188" i="22"/>
  <c r="F187" i="22"/>
  <c r="F172" i="22"/>
  <c r="F170" i="22"/>
  <c r="F169" i="22"/>
  <c r="F168" i="22"/>
  <c r="F167" i="22"/>
  <c r="F166" i="22"/>
  <c r="F165" i="22"/>
  <c r="F164" i="22"/>
  <c r="F162" i="22"/>
  <c r="F161" i="22"/>
  <c r="F160" i="22"/>
  <c r="F159" i="22"/>
  <c r="F158" i="22"/>
  <c r="F157" i="22"/>
  <c r="F156" i="22"/>
  <c r="F154" i="22"/>
  <c r="F153" i="22"/>
  <c r="F152" i="22"/>
  <c r="F151" i="22"/>
  <c r="F150" i="22"/>
  <c r="F149" i="22"/>
  <c r="F148" i="22"/>
  <c r="F147" i="22"/>
  <c r="F146" i="22"/>
  <c r="F145" i="22"/>
  <c r="F144" i="22"/>
  <c r="F143" i="22"/>
  <c r="F124" i="22"/>
  <c r="F122" i="22"/>
  <c r="F121" i="22"/>
  <c r="F120" i="22"/>
  <c r="F119" i="22"/>
  <c r="F118" i="22"/>
  <c r="F117" i="22"/>
  <c r="F116" i="22"/>
  <c r="F115" i="22"/>
  <c r="F114" i="22"/>
  <c r="F113" i="22"/>
  <c r="F112" i="22"/>
  <c r="F111" i="22"/>
  <c r="F110" i="22"/>
  <c r="F109" i="22"/>
  <c r="F108" i="22"/>
  <c r="F107" i="22"/>
  <c r="F106" i="22"/>
  <c r="F105" i="22"/>
  <c r="F104" i="22"/>
  <c r="F103" i="22"/>
  <c r="F102" i="22"/>
  <c r="F101" i="22"/>
  <c r="F100" i="22"/>
  <c r="F99" i="22"/>
  <c r="F98" i="22"/>
  <c r="F97" i="22"/>
  <c r="F96" i="22"/>
  <c r="F95" i="22"/>
  <c r="F94" i="22"/>
  <c r="F93" i="22"/>
  <c r="F92" i="22"/>
  <c r="F88" i="22"/>
  <c r="F87" i="22"/>
  <c r="F86" i="22"/>
  <c r="F85" i="22"/>
  <c r="F84" i="22"/>
  <c r="F82" i="22"/>
  <c r="F81" i="22"/>
  <c r="F80" i="22"/>
  <c r="F79" i="22"/>
  <c r="F78" i="22"/>
  <c r="F76" i="22"/>
  <c r="F75" i="22"/>
  <c r="F74" i="22"/>
  <c r="F73" i="22"/>
  <c r="F72" i="22"/>
  <c r="F70" i="22"/>
  <c r="F69" i="22"/>
  <c r="F68" i="22"/>
  <c r="F67" i="22"/>
  <c r="F66" i="22"/>
  <c r="F65" i="22"/>
  <c r="F64" i="22"/>
  <c r="F63" i="22"/>
  <c r="F62" i="22"/>
  <c r="F61" i="22"/>
  <c r="F60" i="22"/>
  <c r="F58" i="22"/>
  <c r="F57" i="22"/>
  <c r="F56" i="22"/>
  <c r="F55" i="22"/>
  <c r="F54" i="22"/>
  <c r="F53" i="22"/>
  <c r="F52" i="22"/>
  <c r="F49" i="22"/>
  <c r="F48" i="22"/>
  <c r="F47" i="22"/>
  <c r="F46" i="22"/>
  <c r="F45" i="22"/>
  <c r="F44" i="22"/>
  <c r="F43" i="22"/>
  <c r="F42" i="22"/>
  <c r="F41" i="22"/>
  <c r="F40" i="22"/>
  <c r="F39" i="22"/>
  <c r="F38" i="22"/>
  <c r="F37" i="22"/>
  <c r="F36" i="22"/>
  <c r="F35" i="22"/>
  <c r="AR27" i="26"/>
  <c r="AQ27" i="26"/>
  <c r="AP27" i="26"/>
  <c r="AO27" i="26"/>
  <c r="N46" i="16"/>
  <c r="AL27" i="26"/>
  <c r="AK27" i="26"/>
  <c r="AJ27" i="26"/>
  <c r="AI27" i="26"/>
  <c r="AH27" i="26"/>
  <c r="AG27" i="26"/>
  <c r="AF27" i="26"/>
  <c r="AE27" i="26"/>
  <c r="AD27" i="26"/>
  <c r="AB27" i="26"/>
  <c r="AA27" i="26"/>
  <c r="Z27" i="26"/>
  <c r="Y27" i="26"/>
  <c r="X27" i="26"/>
  <c r="W27" i="26"/>
  <c r="H46" i="16"/>
  <c r="U27" i="26"/>
  <c r="T27" i="26"/>
  <c r="S27" i="26"/>
  <c r="R27" i="26"/>
  <c r="Q27" i="26"/>
  <c r="F46" i="16"/>
  <c r="O27" i="26"/>
  <c r="N27" i="26"/>
  <c r="L27" i="26"/>
  <c r="K27" i="26"/>
  <c r="I27" i="26"/>
  <c r="H27" i="26"/>
  <c r="F27" i="26"/>
  <c r="E27" i="26"/>
  <c r="J44" i="15"/>
  <c r="I44" i="15"/>
  <c r="H44" i="15"/>
  <c r="G44" i="15"/>
  <c r="F44" i="15"/>
  <c r="D44" i="15"/>
  <c r="C44" i="15"/>
  <c r="AR26" i="26"/>
  <c r="AQ26" i="26"/>
  <c r="AP26" i="26"/>
  <c r="N45" i="16"/>
  <c r="Y26" i="26"/>
  <c r="V26" i="26"/>
  <c r="S26" i="26"/>
  <c r="F45" i="16"/>
  <c r="J43" i="15"/>
  <c r="I43" i="15"/>
  <c r="H43" i="15"/>
  <c r="G43" i="15"/>
  <c r="F43" i="15"/>
  <c r="AR25" i="26"/>
  <c r="AQ25" i="26"/>
  <c r="AP25" i="26"/>
  <c r="AO25" i="26"/>
  <c r="AM25" i="26"/>
  <c r="AL25" i="26"/>
  <c r="AK25" i="26"/>
  <c r="AJ25" i="26"/>
  <c r="AI25" i="26"/>
  <c r="AH25" i="26"/>
  <c r="AG25" i="26"/>
  <c r="AF25" i="26"/>
  <c r="AE25" i="26"/>
  <c r="AD25" i="26"/>
  <c r="AB25" i="26"/>
  <c r="AA25" i="26"/>
  <c r="Z25" i="26"/>
  <c r="X25" i="26"/>
  <c r="W25" i="26"/>
  <c r="U25" i="26"/>
  <c r="T25" i="26"/>
  <c r="R25" i="26"/>
  <c r="Q25" i="26"/>
  <c r="P25" i="26"/>
  <c r="O25" i="26"/>
  <c r="N25" i="26"/>
  <c r="L25" i="26"/>
  <c r="K25" i="26"/>
  <c r="I25" i="26"/>
  <c r="H25" i="26"/>
  <c r="F25" i="26"/>
  <c r="E25" i="26"/>
  <c r="J42" i="15"/>
  <c r="I42" i="15"/>
  <c r="H42" i="15"/>
  <c r="F42" i="15"/>
  <c r="E42" i="15"/>
  <c r="D42" i="15"/>
  <c r="AR24" i="26"/>
  <c r="AP24" i="26"/>
  <c r="AO24" i="26"/>
  <c r="AM24" i="26"/>
  <c r="M43" i="16"/>
  <c r="AK24" i="26"/>
  <c r="AJ24" i="26"/>
  <c r="AI24" i="26"/>
  <c r="AH24" i="26"/>
  <c r="AG24" i="26"/>
  <c r="K43" i="16"/>
  <c r="AE24" i="26"/>
  <c r="AD24" i="26"/>
  <c r="AB24" i="26"/>
  <c r="AA24" i="26"/>
  <c r="Z24" i="26"/>
  <c r="I43" i="16"/>
  <c r="X24" i="26"/>
  <c r="W24" i="26"/>
  <c r="V24" i="26"/>
  <c r="U24" i="26"/>
  <c r="T24" i="26"/>
  <c r="G43" i="16"/>
  <c r="R24" i="26"/>
  <c r="Q24" i="26"/>
  <c r="P24" i="26"/>
  <c r="O24" i="26"/>
  <c r="N24" i="26"/>
  <c r="E43" i="16"/>
  <c r="L24" i="26"/>
  <c r="K24" i="26"/>
  <c r="I24" i="26"/>
  <c r="H24" i="26"/>
  <c r="F24" i="26"/>
  <c r="E24" i="26"/>
  <c r="H41" i="15"/>
  <c r="F41" i="15"/>
  <c r="E41" i="15"/>
  <c r="D41" i="15"/>
  <c r="AR23" i="26"/>
  <c r="AQ23" i="26"/>
  <c r="AO23" i="26"/>
  <c r="AL23" i="26"/>
  <c r="AK23" i="26"/>
  <c r="AJ23" i="26"/>
  <c r="AI23" i="26"/>
  <c r="AH23" i="26"/>
  <c r="AG23" i="26"/>
  <c r="AF23" i="26"/>
  <c r="AE23" i="26"/>
  <c r="AD23" i="26"/>
  <c r="AB23" i="26"/>
  <c r="AA23" i="26"/>
  <c r="Z23" i="26"/>
  <c r="Y23" i="26"/>
  <c r="X23" i="26"/>
  <c r="W23" i="26"/>
  <c r="V23" i="26"/>
  <c r="U23" i="26"/>
  <c r="T23" i="26"/>
  <c r="S23" i="26"/>
  <c r="R23" i="26"/>
  <c r="Q23" i="26"/>
  <c r="P23" i="26"/>
  <c r="O23" i="26"/>
  <c r="N23" i="26"/>
  <c r="L23" i="26"/>
  <c r="K23" i="26"/>
  <c r="I23" i="26"/>
  <c r="H23" i="26"/>
  <c r="F23" i="26"/>
  <c r="E23" i="26"/>
  <c r="J40" i="15"/>
  <c r="I40" i="15"/>
  <c r="H40" i="15"/>
  <c r="AR22" i="26"/>
  <c r="AQ22" i="26"/>
  <c r="AP22" i="26"/>
  <c r="AO22" i="26"/>
  <c r="AM22" i="26"/>
  <c r="M41" i="16"/>
  <c r="AK22" i="26"/>
  <c r="AJ22" i="26"/>
  <c r="AI22" i="26"/>
  <c r="AH22" i="26"/>
  <c r="AG22" i="26"/>
  <c r="K41" i="16"/>
  <c r="AE22" i="26"/>
  <c r="AD22" i="26"/>
  <c r="AB22" i="26"/>
  <c r="AA22" i="26"/>
  <c r="Z22" i="26"/>
  <c r="I41" i="16"/>
  <c r="X22" i="26"/>
  <c r="W22" i="26"/>
  <c r="V22" i="26"/>
  <c r="U22" i="26"/>
  <c r="T22" i="26"/>
  <c r="G41" i="16"/>
  <c r="R22" i="26"/>
  <c r="Q22" i="26"/>
  <c r="P22" i="26"/>
  <c r="O22" i="26"/>
  <c r="N22" i="26"/>
  <c r="E41" i="16"/>
  <c r="L22" i="26"/>
  <c r="K22" i="26"/>
  <c r="I22" i="26"/>
  <c r="H22" i="26"/>
  <c r="F22" i="26"/>
  <c r="E22" i="26"/>
  <c r="J39" i="15"/>
  <c r="H39" i="15"/>
  <c r="G39" i="15"/>
  <c r="F39" i="15"/>
  <c r="E39" i="15"/>
  <c r="D39" i="15"/>
  <c r="AR21" i="26"/>
  <c r="AQ21" i="26"/>
  <c r="AP21" i="26"/>
  <c r="AO21" i="26"/>
  <c r="AM21" i="26"/>
  <c r="M40" i="16"/>
  <c r="AK21" i="26"/>
  <c r="AJ21" i="26"/>
  <c r="AI21" i="26"/>
  <c r="AH21" i="26"/>
  <c r="AG21" i="26"/>
  <c r="AF21" i="26"/>
  <c r="AE21" i="26"/>
  <c r="AD21" i="26"/>
  <c r="AB21" i="26"/>
  <c r="AA21" i="26"/>
  <c r="Z21" i="26"/>
  <c r="I40" i="16"/>
  <c r="X21" i="26"/>
  <c r="W21" i="26"/>
  <c r="V21" i="26"/>
  <c r="U21" i="26"/>
  <c r="T21" i="26"/>
  <c r="G40" i="16"/>
  <c r="R21" i="26"/>
  <c r="Q21" i="26"/>
  <c r="P21" i="26"/>
  <c r="O21" i="26"/>
  <c r="N21" i="26"/>
  <c r="L21" i="26"/>
  <c r="K21" i="26"/>
  <c r="J21" i="26"/>
  <c r="I21" i="26"/>
  <c r="H21" i="26"/>
  <c r="F21" i="26"/>
  <c r="E21" i="26"/>
  <c r="J38" i="15"/>
  <c r="D38" i="15"/>
  <c r="AR20" i="26"/>
  <c r="AQ20" i="26"/>
  <c r="AP20" i="26"/>
  <c r="AO20" i="26"/>
  <c r="AM20" i="26"/>
  <c r="M39" i="16"/>
  <c r="AK20" i="26"/>
  <c r="AJ20" i="26"/>
  <c r="AI20" i="26"/>
  <c r="AH20" i="26"/>
  <c r="AG20" i="26"/>
  <c r="K39" i="16"/>
  <c r="AE20" i="26"/>
  <c r="AD20" i="26"/>
  <c r="AB20" i="26"/>
  <c r="AA20" i="26"/>
  <c r="Z20" i="26"/>
  <c r="I39" i="16"/>
  <c r="X20" i="26"/>
  <c r="W20" i="26"/>
  <c r="V20" i="26"/>
  <c r="U20" i="26"/>
  <c r="T20" i="26"/>
  <c r="G39" i="16"/>
  <c r="R20" i="26"/>
  <c r="Q20" i="26"/>
  <c r="P20" i="26"/>
  <c r="O20" i="26"/>
  <c r="N20" i="26"/>
  <c r="L20" i="26"/>
  <c r="K20" i="26"/>
  <c r="J20" i="26"/>
  <c r="I20" i="26"/>
  <c r="H20" i="26"/>
  <c r="F20" i="26"/>
  <c r="E20" i="26"/>
  <c r="H37" i="15"/>
  <c r="F37" i="15"/>
  <c r="E37" i="15"/>
  <c r="AR19" i="26"/>
  <c r="AQ19" i="26"/>
  <c r="AP19" i="26"/>
  <c r="AO19" i="26"/>
  <c r="AM19" i="26"/>
  <c r="AK19" i="26"/>
  <c r="AJ19" i="26"/>
  <c r="AI19" i="26"/>
  <c r="AH19" i="26"/>
  <c r="AG19" i="26"/>
  <c r="AF19" i="26"/>
  <c r="AE19" i="26"/>
  <c r="AD19" i="26"/>
  <c r="AA19" i="26"/>
  <c r="Z19" i="26"/>
  <c r="I38" i="16"/>
  <c r="X19" i="26"/>
  <c r="W19" i="26"/>
  <c r="V19" i="26"/>
  <c r="U19" i="26"/>
  <c r="T19" i="26"/>
  <c r="S19" i="26"/>
  <c r="R19" i="26"/>
  <c r="Q19" i="26"/>
  <c r="P19" i="26"/>
  <c r="O19" i="26"/>
  <c r="N19" i="26"/>
  <c r="L19" i="26"/>
  <c r="K19" i="26"/>
  <c r="I19" i="26"/>
  <c r="H19" i="26"/>
  <c r="F19" i="26"/>
  <c r="E19" i="26"/>
  <c r="J36" i="15"/>
  <c r="I36" i="15"/>
  <c r="H36" i="15"/>
  <c r="G36" i="15"/>
  <c r="F36" i="15"/>
  <c r="E36" i="15"/>
  <c r="AR17" i="26"/>
  <c r="AQ17" i="26"/>
  <c r="AP17" i="26"/>
  <c r="AO17" i="26"/>
  <c r="AM17" i="26"/>
  <c r="AL17" i="26"/>
  <c r="AK17" i="26"/>
  <c r="AJ17" i="26"/>
  <c r="AI17" i="26"/>
  <c r="AH17" i="26"/>
  <c r="AG17" i="26"/>
  <c r="AF17" i="26"/>
  <c r="AB17" i="26"/>
  <c r="AA17" i="26"/>
  <c r="Z17" i="26"/>
  <c r="Y17" i="26"/>
  <c r="X17" i="26"/>
  <c r="W17" i="26"/>
  <c r="V17" i="26"/>
  <c r="U17" i="26"/>
  <c r="T17" i="26"/>
  <c r="S17" i="26"/>
  <c r="R17" i="26"/>
  <c r="Q17" i="26"/>
  <c r="O17" i="26"/>
  <c r="N17" i="26"/>
  <c r="L17" i="26"/>
  <c r="K17" i="26"/>
  <c r="I17" i="26"/>
  <c r="H17" i="26"/>
  <c r="G17" i="26"/>
  <c r="G34" i="15"/>
  <c r="F34" i="15"/>
  <c r="D34" i="15"/>
  <c r="AQ16" i="26"/>
  <c r="AP16" i="26"/>
  <c r="AO16" i="26"/>
  <c r="N35" i="16"/>
  <c r="AL16" i="26"/>
  <c r="AK16" i="26"/>
  <c r="AJ16" i="26"/>
  <c r="L35" i="16"/>
  <c r="AH16" i="26"/>
  <c r="AG16" i="26"/>
  <c r="AF16" i="26"/>
  <c r="AE16" i="26"/>
  <c r="AD16" i="26"/>
  <c r="J35" i="16"/>
  <c r="AA16" i="26"/>
  <c r="Z16" i="26"/>
  <c r="Y16" i="26"/>
  <c r="X16" i="26"/>
  <c r="W16" i="26"/>
  <c r="H35" i="16"/>
  <c r="U16" i="26"/>
  <c r="T16" i="26"/>
  <c r="S16" i="26"/>
  <c r="R16" i="26"/>
  <c r="Q16" i="26"/>
  <c r="F35" i="16"/>
  <c r="O16" i="26"/>
  <c r="N16" i="26"/>
  <c r="E35" i="16"/>
  <c r="L16" i="26"/>
  <c r="K16" i="26"/>
  <c r="D35" i="16"/>
  <c r="I16" i="26"/>
  <c r="H16" i="26"/>
  <c r="F16" i="26"/>
  <c r="E16" i="26"/>
  <c r="J33" i="15"/>
  <c r="I33" i="15"/>
  <c r="H33" i="15"/>
  <c r="E33" i="15"/>
  <c r="D33" i="15"/>
  <c r="AR15" i="26"/>
  <c r="AQ15" i="26"/>
  <c r="AP15" i="26"/>
  <c r="AO15" i="26"/>
  <c r="AM15" i="26"/>
  <c r="AL15" i="26"/>
  <c r="AK15" i="26"/>
  <c r="AJ15" i="26"/>
  <c r="AI15" i="26"/>
  <c r="AH15" i="26"/>
  <c r="AG15" i="26"/>
  <c r="AF15" i="26"/>
  <c r="AE15" i="26"/>
  <c r="AD15" i="26"/>
  <c r="AB15" i="26"/>
  <c r="AA15" i="26"/>
  <c r="Z15" i="26"/>
  <c r="Y15" i="26"/>
  <c r="X15" i="26"/>
  <c r="W15" i="26"/>
  <c r="V15" i="26"/>
  <c r="U15" i="26"/>
  <c r="T15" i="26"/>
  <c r="S15" i="26"/>
  <c r="R15" i="26"/>
  <c r="Q15" i="26"/>
  <c r="P15" i="26"/>
  <c r="O15" i="26"/>
  <c r="N15" i="26"/>
  <c r="L15" i="26"/>
  <c r="K15" i="26"/>
  <c r="I15" i="26"/>
  <c r="H15" i="26"/>
  <c r="C34" i="16"/>
  <c r="F15" i="26"/>
  <c r="E15" i="26"/>
  <c r="J32" i="15"/>
  <c r="I32" i="15"/>
  <c r="H32" i="15"/>
  <c r="G32" i="15"/>
  <c r="E32" i="15"/>
  <c r="D32" i="15"/>
  <c r="AR14" i="26"/>
  <c r="AQ14" i="26"/>
  <c r="N33" i="16"/>
  <c r="AL14" i="26"/>
  <c r="AK14" i="26"/>
  <c r="AJ14" i="26"/>
  <c r="L33" i="16"/>
  <c r="AH14" i="26"/>
  <c r="AG14" i="26"/>
  <c r="AF14" i="26"/>
  <c r="AE14" i="26"/>
  <c r="AD14" i="26"/>
  <c r="J33" i="16"/>
  <c r="AA14" i="26"/>
  <c r="Z14" i="26"/>
  <c r="Y14" i="26"/>
  <c r="X14" i="26"/>
  <c r="W14" i="26"/>
  <c r="V14" i="26"/>
  <c r="U14" i="26"/>
  <c r="T14" i="26"/>
  <c r="S14" i="26"/>
  <c r="R14" i="26"/>
  <c r="Q14" i="26"/>
  <c r="O14" i="26"/>
  <c r="N14" i="26"/>
  <c r="M14" i="26"/>
  <c r="L14" i="26"/>
  <c r="K14" i="26"/>
  <c r="I14" i="26"/>
  <c r="H14" i="26"/>
  <c r="G14" i="26"/>
  <c r="F14" i="26"/>
  <c r="E14" i="26"/>
  <c r="J31" i="15"/>
  <c r="I31" i="15"/>
  <c r="F31" i="15"/>
  <c r="D31" i="15"/>
  <c r="AR13" i="26"/>
  <c r="AQ13" i="26"/>
  <c r="AP13" i="26"/>
  <c r="AO13" i="26"/>
  <c r="AL13" i="26"/>
  <c r="AK13" i="26"/>
  <c r="AJ13" i="26"/>
  <c r="AI13" i="26"/>
  <c r="AH13" i="26"/>
  <c r="AG13" i="26"/>
  <c r="AF13" i="26"/>
  <c r="AE13" i="26"/>
  <c r="AD13" i="26"/>
  <c r="AB13" i="26"/>
  <c r="AA13" i="26"/>
  <c r="Z13" i="26"/>
  <c r="Y13" i="26"/>
  <c r="X13" i="26"/>
  <c r="W13" i="26"/>
  <c r="V13" i="26"/>
  <c r="U13" i="26"/>
  <c r="T13" i="26"/>
  <c r="S13" i="26"/>
  <c r="R13" i="26"/>
  <c r="Q13" i="26"/>
  <c r="P13" i="26"/>
  <c r="O13" i="26"/>
  <c r="N13" i="26"/>
  <c r="L13" i="26"/>
  <c r="I13" i="26"/>
  <c r="H13" i="26"/>
  <c r="G13" i="26"/>
  <c r="F13" i="26"/>
  <c r="E13" i="26"/>
  <c r="O6" i="31"/>
  <c r="M6" i="31"/>
  <c r="K6" i="31"/>
  <c r="I30" i="15"/>
  <c r="H30" i="15"/>
  <c r="G30" i="15"/>
  <c r="F30" i="15"/>
  <c r="E30" i="15"/>
  <c r="D30" i="15"/>
  <c r="AK12" i="26"/>
  <c r="AJ12" i="26"/>
  <c r="AH12" i="26"/>
  <c r="AG12" i="26"/>
  <c r="AE12" i="26"/>
  <c r="AD12" i="26"/>
  <c r="J31" i="16"/>
  <c r="AA12" i="26"/>
  <c r="Z12" i="26"/>
  <c r="X12" i="26"/>
  <c r="W12" i="26"/>
  <c r="U12" i="26"/>
  <c r="T12" i="26"/>
  <c r="R12" i="26"/>
  <c r="Q12" i="26"/>
  <c r="O12" i="26"/>
  <c r="L12" i="26"/>
  <c r="K12" i="26"/>
  <c r="I12" i="26"/>
  <c r="H12" i="26"/>
  <c r="F12" i="26"/>
  <c r="E12" i="26"/>
  <c r="AS6" i="31"/>
  <c r="AQ11" i="26"/>
  <c r="AQ6" i="31"/>
  <c r="AK11" i="26"/>
  <c r="AJ11" i="26"/>
  <c r="AH11" i="26"/>
  <c r="AG11" i="26"/>
  <c r="AE11" i="26"/>
  <c r="AD11" i="26"/>
  <c r="AA11" i="26"/>
  <c r="Z11" i="26"/>
  <c r="X11" i="26"/>
  <c r="W11" i="26"/>
  <c r="U11" i="26"/>
  <c r="T11" i="26"/>
  <c r="S11" i="26"/>
  <c r="R11" i="26"/>
  <c r="Q11" i="26"/>
  <c r="O11" i="26"/>
  <c r="N11" i="26"/>
  <c r="L11" i="26"/>
  <c r="K11" i="26"/>
  <c r="I11" i="26"/>
  <c r="I10" i="26" s="1"/>
  <c r="H11" i="26"/>
  <c r="H10" i="26" s="1"/>
  <c r="G11" i="26"/>
  <c r="F11" i="26"/>
  <c r="E11" i="26"/>
  <c r="T9" i="25"/>
  <c r="I7" i="31"/>
  <c r="I6" i="31" s="1"/>
  <c r="H7" i="31"/>
  <c r="H6" i="31" s="1"/>
  <c r="G7" i="31"/>
  <c r="G6" i="31" s="1"/>
  <c r="F7" i="31"/>
  <c r="E7" i="31"/>
  <c r="E6" i="31" s="1"/>
  <c r="D7" i="31"/>
  <c r="AS258" i="24"/>
  <c r="AR258" i="24"/>
  <c r="AQ258" i="24"/>
  <c r="AS257" i="24"/>
  <c r="AR257" i="24"/>
  <c r="AQ257" i="24"/>
  <c r="AP257" i="24"/>
  <c r="AP256" i="24" s="1"/>
  <c r="AN258" i="24"/>
  <c r="AM258" i="24"/>
  <c r="AL258" i="24"/>
  <c r="AK258" i="24"/>
  <c r="AJ258" i="24"/>
  <c r="AI258" i="24"/>
  <c r="AH258" i="24"/>
  <c r="AG258" i="24"/>
  <c r="AF258" i="24"/>
  <c r="AE258" i="24"/>
  <c r="AN257" i="24"/>
  <c r="AM257" i="24"/>
  <c r="AL257" i="24"/>
  <c r="AK257" i="24"/>
  <c r="AJ257" i="24"/>
  <c r="AI257" i="24"/>
  <c r="AH257" i="24"/>
  <c r="AG257" i="24"/>
  <c r="AF257" i="24"/>
  <c r="AE257" i="24"/>
  <c r="AC258" i="24"/>
  <c r="AB258" i="24"/>
  <c r="AA258" i="24"/>
  <c r="Z258" i="24"/>
  <c r="Y258" i="24"/>
  <c r="X258" i="24"/>
  <c r="W258" i="24"/>
  <c r="V258" i="24"/>
  <c r="U258" i="24"/>
  <c r="T258" i="24"/>
  <c r="S258" i="24"/>
  <c r="R258" i="24"/>
  <c r="Q258" i="24"/>
  <c r="P258" i="24"/>
  <c r="O258" i="24"/>
  <c r="N258" i="24"/>
  <c r="M258" i="24"/>
  <c r="L258" i="24"/>
  <c r="K258" i="24"/>
  <c r="J258" i="24"/>
  <c r="I258" i="24"/>
  <c r="H258" i="24"/>
  <c r="G258" i="24"/>
  <c r="F258" i="24"/>
  <c r="AC257" i="24"/>
  <c r="AC256" i="24" s="1"/>
  <c r="AB257" i="24"/>
  <c r="AB256" i="24" s="1"/>
  <c r="AA257" i="24"/>
  <c r="AA256" i="24" s="1"/>
  <c r="Z257" i="24"/>
  <c r="Z256" i="24" s="1"/>
  <c r="Y257" i="24"/>
  <c r="Y256" i="24" s="1"/>
  <c r="X257" i="24"/>
  <c r="W257" i="24"/>
  <c r="W256" i="24" s="1"/>
  <c r="V257" i="24"/>
  <c r="V256" i="24" s="1"/>
  <c r="U257" i="24"/>
  <c r="U256" i="24" s="1"/>
  <c r="T257" i="24"/>
  <c r="T256" i="24" s="1"/>
  <c r="S257" i="24"/>
  <c r="R257" i="24"/>
  <c r="R256" i="24" s="1"/>
  <c r="Q257" i="24"/>
  <c r="Q256" i="24" s="1"/>
  <c r="P257" i="24"/>
  <c r="P256" i="24" s="1"/>
  <c r="O257" i="24"/>
  <c r="O256" i="24" s="1"/>
  <c r="N257" i="24"/>
  <c r="N256" i="24" s="1"/>
  <c r="M257" i="24"/>
  <c r="M256" i="24" s="1"/>
  <c r="L257" i="24"/>
  <c r="L256" i="24" s="1"/>
  <c r="K257" i="24"/>
  <c r="K256" i="24" s="1"/>
  <c r="J257" i="24"/>
  <c r="J256" i="24" s="1"/>
  <c r="I257" i="24"/>
  <c r="I256" i="24" s="1"/>
  <c r="H257" i="24"/>
  <c r="H256" i="24" s="1"/>
  <c r="G257" i="24"/>
  <c r="G256" i="24" s="1"/>
  <c r="F257" i="24"/>
  <c r="F256" i="24" s="1"/>
  <c r="AS255" i="24"/>
  <c r="AR255" i="24"/>
  <c r="AQ255" i="24"/>
  <c r="AP255" i="24"/>
  <c r="AS254" i="24"/>
  <c r="AR254" i="24"/>
  <c r="AQ254" i="24"/>
  <c r="AP254" i="24"/>
  <c r="AS253" i="24"/>
  <c r="AR253" i="24"/>
  <c r="AQ253" i="24"/>
  <c r="AP253" i="24"/>
  <c r="AS252" i="24"/>
  <c r="AR252" i="24"/>
  <c r="AQ252" i="24"/>
  <c r="AP252" i="24"/>
  <c r="AS251" i="24"/>
  <c r="AR251" i="24"/>
  <c r="AQ251" i="24"/>
  <c r="AP251" i="24"/>
  <c r="AS250" i="24"/>
  <c r="AR250" i="24"/>
  <c r="AQ250" i="24"/>
  <c r="AP250" i="24"/>
  <c r="AS249" i="24"/>
  <c r="AR249" i="24"/>
  <c r="AQ249" i="24"/>
  <c r="AP249" i="24"/>
  <c r="AS248" i="24"/>
  <c r="AR248" i="24"/>
  <c r="AQ248" i="24"/>
  <c r="AP248" i="24"/>
  <c r="AS247" i="24"/>
  <c r="AR247" i="24"/>
  <c r="AQ247" i="24"/>
  <c r="AP247" i="24"/>
  <c r="AS246" i="24"/>
  <c r="AR246" i="24"/>
  <c r="AQ246" i="24"/>
  <c r="AP246" i="24"/>
  <c r="AS245" i="24"/>
  <c r="AR245" i="24"/>
  <c r="AQ245" i="24"/>
  <c r="AP245" i="24"/>
  <c r="AS244" i="24"/>
  <c r="AR244" i="24"/>
  <c r="AQ244" i="24"/>
  <c r="AP244" i="24"/>
  <c r="AS243" i="24"/>
  <c r="AR243" i="24"/>
  <c r="AQ243" i="24"/>
  <c r="AP243" i="24"/>
  <c r="AS242" i="24"/>
  <c r="AR242" i="24"/>
  <c r="AQ242" i="24"/>
  <c r="AP242" i="24"/>
  <c r="AS241" i="24"/>
  <c r="AR241" i="24"/>
  <c r="AQ241" i="24"/>
  <c r="AP241" i="24"/>
  <c r="AS240" i="24"/>
  <c r="AR240" i="24"/>
  <c r="AQ240" i="24"/>
  <c r="AP240" i="24"/>
  <c r="AS239" i="24"/>
  <c r="AR239" i="24"/>
  <c r="AQ239" i="24"/>
  <c r="AP239" i="24"/>
  <c r="AS238" i="24"/>
  <c r="AR238" i="24"/>
  <c r="AQ238" i="24"/>
  <c r="AP238" i="24"/>
  <c r="AN255" i="24"/>
  <c r="AM255" i="24"/>
  <c r="AL255" i="24"/>
  <c r="AK255" i="24"/>
  <c r="AJ255" i="24"/>
  <c r="AI255" i="24"/>
  <c r="AH255" i="24"/>
  <c r="AG255" i="24"/>
  <c r="AF255" i="24"/>
  <c r="AE255" i="24"/>
  <c r="AN254" i="24"/>
  <c r="AM254" i="24"/>
  <c r="AL254" i="24"/>
  <c r="AK254" i="24"/>
  <c r="AJ254" i="24"/>
  <c r="AI254" i="24"/>
  <c r="AH254" i="24"/>
  <c r="AG254" i="24"/>
  <c r="AF254" i="24"/>
  <c r="AE254" i="24"/>
  <c r="AN253" i="24"/>
  <c r="AM253" i="24"/>
  <c r="AL253" i="24"/>
  <c r="AK253" i="24"/>
  <c r="AJ253" i="24"/>
  <c r="AI253" i="24"/>
  <c r="AH253" i="24"/>
  <c r="AG253" i="24"/>
  <c r="AF253" i="24"/>
  <c r="AE253" i="24"/>
  <c r="AN252" i="24"/>
  <c r="AM252" i="24"/>
  <c r="AL252" i="24"/>
  <c r="AK252" i="24"/>
  <c r="AJ252" i="24"/>
  <c r="AI252" i="24"/>
  <c r="AH252" i="24"/>
  <c r="AG252" i="24"/>
  <c r="AF252" i="24"/>
  <c r="AE252" i="24"/>
  <c r="AN251" i="24"/>
  <c r="AM251" i="24"/>
  <c r="AL251" i="24"/>
  <c r="AK251" i="24"/>
  <c r="AJ251" i="24"/>
  <c r="AI251" i="24"/>
  <c r="AH251" i="24"/>
  <c r="AG251" i="24"/>
  <c r="AF251" i="24"/>
  <c r="AE251" i="24"/>
  <c r="AN250" i="24"/>
  <c r="AM250" i="24"/>
  <c r="AL250" i="24"/>
  <c r="AK250" i="24"/>
  <c r="AJ250" i="24"/>
  <c r="AI250" i="24"/>
  <c r="AH250" i="24"/>
  <c r="AG250" i="24"/>
  <c r="AF250" i="24"/>
  <c r="AE250" i="24"/>
  <c r="AN249" i="24"/>
  <c r="AM249" i="24"/>
  <c r="AL249" i="24"/>
  <c r="AK249" i="24"/>
  <c r="AJ249" i="24"/>
  <c r="AI249" i="24"/>
  <c r="AH249" i="24"/>
  <c r="AG249" i="24"/>
  <c r="AF249" i="24"/>
  <c r="AE249" i="24"/>
  <c r="AN248" i="24"/>
  <c r="AM248" i="24"/>
  <c r="AL248" i="24"/>
  <c r="AK248" i="24"/>
  <c r="AJ248" i="24"/>
  <c r="AI248" i="24"/>
  <c r="AH248" i="24"/>
  <c r="AG248" i="24"/>
  <c r="AF248" i="24"/>
  <c r="AE248" i="24"/>
  <c r="AN247" i="24"/>
  <c r="AM247" i="24"/>
  <c r="AL247" i="24"/>
  <c r="AK247" i="24"/>
  <c r="AJ247" i="24"/>
  <c r="AI247" i="24"/>
  <c r="AH247" i="24"/>
  <c r="AG247" i="24"/>
  <c r="AF247" i="24"/>
  <c r="AE247" i="24"/>
  <c r="AN246" i="24"/>
  <c r="AM246" i="24"/>
  <c r="AL246" i="24"/>
  <c r="AK246" i="24"/>
  <c r="AJ246" i="24"/>
  <c r="AI246" i="24"/>
  <c r="AH246" i="24"/>
  <c r="AG246" i="24"/>
  <c r="AF246" i="24"/>
  <c r="AE246" i="24"/>
  <c r="AN245" i="24"/>
  <c r="AM245" i="24"/>
  <c r="AL245" i="24"/>
  <c r="AK245" i="24"/>
  <c r="AJ245" i="24"/>
  <c r="AI245" i="24"/>
  <c r="AH245" i="24"/>
  <c r="AG245" i="24"/>
  <c r="AF245" i="24"/>
  <c r="AE245" i="24"/>
  <c r="AN244" i="24"/>
  <c r="AM244" i="24"/>
  <c r="AL244" i="24"/>
  <c r="AK244" i="24"/>
  <c r="AJ244" i="24"/>
  <c r="AI244" i="24"/>
  <c r="AH244" i="24"/>
  <c r="AG244" i="24"/>
  <c r="AF244" i="24"/>
  <c r="AE244" i="24"/>
  <c r="AN243" i="24"/>
  <c r="AM243" i="24"/>
  <c r="AL243" i="24"/>
  <c r="AK243" i="24"/>
  <c r="AJ243" i="24"/>
  <c r="AI243" i="24"/>
  <c r="AH243" i="24"/>
  <c r="AG243" i="24"/>
  <c r="AF243" i="24"/>
  <c r="AE243" i="24"/>
  <c r="AN242" i="24"/>
  <c r="AM242" i="24"/>
  <c r="AL242" i="24"/>
  <c r="AK242" i="24"/>
  <c r="AJ242" i="24"/>
  <c r="AI242" i="24"/>
  <c r="AH242" i="24"/>
  <c r="AG242" i="24"/>
  <c r="AF242" i="24"/>
  <c r="AE242" i="24"/>
  <c r="AN241" i="24"/>
  <c r="AM241" i="24"/>
  <c r="AL241" i="24"/>
  <c r="AK241" i="24"/>
  <c r="AJ241" i="24"/>
  <c r="AI241" i="24"/>
  <c r="AH241" i="24"/>
  <c r="AG241" i="24"/>
  <c r="AF241" i="24"/>
  <c r="AE241" i="24"/>
  <c r="AN240" i="24"/>
  <c r="AM240" i="24"/>
  <c r="AL240" i="24"/>
  <c r="AK240" i="24"/>
  <c r="AJ240" i="24"/>
  <c r="AI240" i="24"/>
  <c r="AH240" i="24"/>
  <c r="AG240" i="24"/>
  <c r="AF240" i="24"/>
  <c r="AE240" i="24"/>
  <c r="AN239" i="24"/>
  <c r="AM239" i="24"/>
  <c r="AL239" i="24"/>
  <c r="AK239" i="24"/>
  <c r="AJ239" i="24"/>
  <c r="AI239" i="24"/>
  <c r="AH239" i="24"/>
  <c r="AG239" i="24"/>
  <c r="AF239" i="24"/>
  <c r="AE239" i="24"/>
  <c r="AN238" i="24"/>
  <c r="AM238" i="24"/>
  <c r="AL238" i="24"/>
  <c r="AK238" i="24"/>
  <c r="AJ238" i="24"/>
  <c r="AI238" i="24"/>
  <c r="AH238" i="24"/>
  <c r="AG238" i="24"/>
  <c r="AF238" i="24"/>
  <c r="AE238" i="24"/>
  <c r="AC255" i="24"/>
  <c r="AB255" i="24"/>
  <c r="AA255" i="24"/>
  <c r="Z255" i="24"/>
  <c r="Y255" i="24"/>
  <c r="X255" i="24"/>
  <c r="W255" i="24"/>
  <c r="V255" i="24"/>
  <c r="U255" i="24"/>
  <c r="T255" i="24"/>
  <c r="S255" i="24"/>
  <c r="R255" i="24"/>
  <c r="P255" i="24"/>
  <c r="O255" i="24"/>
  <c r="M255" i="24"/>
  <c r="L255" i="24"/>
  <c r="J255" i="24"/>
  <c r="I255" i="24"/>
  <c r="G255" i="24"/>
  <c r="F255" i="24"/>
  <c r="AC254" i="24"/>
  <c r="AB254" i="24"/>
  <c r="AA254" i="24"/>
  <c r="Z254" i="24"/>
  <c r="Y254" i="24"/>
  <c r="X254" i="24"/>
  <c r="W254" i="24"/>
  <c r="V254" i="24"/>
  <c r="U254" i="24"/>
  <c r="T254" i="24"/>
  <c r="S254" i="24"/>
  <c r="R254" i="24"/>
  <c r="P254" i="24"/>
  <c r="O254" i="24"/>
  <c r="M254" i="24"/>
  <c r="L254" i="24"/>
  <c r="J254" i="24"/>
  <c r="I254" i="24"/>
  <c r="G254" i="24"/>
  <c r="F254" i="24"/>
  <c r="AC253" i="24"/>
  <c r="AB253" i="24"/>
  <c r="AA253" i="24"/>
  <c r="Z253" i="24"/>
  <c r="Y253" i="24"/>
  <c r="X253" i="24"/>
  <c r="W253" i="24"/>
  <c r="V253" i="24"/>
  <c r="U253" i="24"/>
  <c r="T253" i="24"/>
  <c r="S253" i="24"/>
  <c r="R253" i="24"/>
  <c r="P253" i="24"/>
  <c r="O253" i="24"/>
  <c r="M253" i="24"/>
  <c r="L253" i="24"/>
  <c r="J253" i="24"/>
  <c r="I253" i="24"/>
  <c r="G253" i="24"/>
  <c r="F253" i="24"/>
  <c r="AC252" i="24"/>
  <c r="AB252" i="24"/>
  <c r="AA252" i="24"/>
  <c r="Z252" i="24"/>
  <c r="Y252" i="24"/>
  <c r="X252" i="24"/>
  <c r="W252" i="24"/>
  <c r="V252" i="24"/>
  <c r="U252" i="24"/>
  <c r="T252" i="24"/>
  <c r="S252" i="24"/>
  <c r="R252" i="24"/>
  <c r="P252" i="24"/>
  <c r="O252" i="24"/>
  <c r="M252" i="24"/>
  <c r="L252" i="24"/>
  <c r="J252" i="24"/>
  <c r="I252" i="24"/>
  <c r="G252" i="24"/>
  <c r="F252" i="24"/>
  <c r="AC251" i="24"/>
  <c r="AB251" i="24"/>
  <c r="AA251" i="24"/>
  <c r="Z251" i="24"/>
  <c r="Y251" i="24"/>
  <c r="X251" i="24"/>
  <c r="W251" i="24"/>
  <c r="V251" i="24"/>
  <c r="U251" i="24"/>
  <c r="T251" i="24"/>
  <c r="S251" i="24"/>
  <c r="R251" i="24"/>
  <c r="P251" i="24"/>
  <c r="O251" i="24"/>
  <c r="M251" i="24"/>
  <c r="L251" i="24"/>
  <c r="J251" i="24"/>
  <c r="I251" i="24"/>
  <c r="G251" i="24"/>
  <c r="F251" i="24"/>
  <c r="AC250" i="24"/>
  <c r="AB250" i="24"/>
  <c r="AA250" i="24"/>
  <c r="Z250" i="24"/>
  <c r="Y250" i="24"/>
  <c r="X250" i="24"/>
  <c r="W250" i="24"/>
  <c r="V250" i="24"/>
  <c r="U250" i="24"/>
  <c r="T250" i="24"/>
  <c r="S250" i="24"/>
  <c r="R250" i="24"/>
  <c r="P250" i="24"/>
  <c r="O250" i="24"/>
  <c r="M250" i="24"/>
  <c r="L250" i="24"/>
  <c r="J250" i="24"/>
  <c r="I250" i="24"/>
  <c r="G250" i="24"/>
  <c r="F250" i="24"/>
  <c r="AC249" i="24"/>
  <c r="AB249" i="24"/>
  <c r="AA249" i="24"/>
  <c r="Z249" i="24"/>
  <c r="Y249" i="24"/>
  <c r="X249" i="24"/>
  <c r="W249" i="24"/>
  <c r="V249" i="24"/>
  <c r="U249" i="24"/>
  <c r="T249" i="24"/>
  <c r="S249" i="24"/>
  <c r="R249" i="24"/>
  <c r="P249" i="24"/>
  <c r="O249" i="24"/>
  <c r="M249" i="24"/>
  <c r="L249" i="24"/>
  <c r="J249" i="24"/>
  <c r="I249" i="24"/>
  <c r="G249" i="24"/>
  <c r="F249" i="24"/>
  <c r="AC248" i="24"/>
  <c r="AB248" i="24"/>
  <c r="AA248" i="24"/>
  <c r="Z248" i="24"/>
  <c r="Y248" i="24"/>
  <c r="X248" i="24"/>
  <c r="W248" i="24"/>
  <c r="V248" i="24"/>
  <c r="U248" i="24"/>
  <c r="T248" i="24"/>
  <c r="S248" i="24"/>
  <c r="R248" i="24"/>
  <c r="P248" i="24"/>
  <c r="O248" i="24"/>
  <c r="M248" i="24"/>
  <c r="L248" i="24"/>
  <c r="J248" i="24"/>
  <c r="I248" i="24"/>
  <c r="G248" i="24"/>
  <c r="F248" i="24"/>
  <c r="AC247" i="24"/>
  <c r="AB247" i="24"/>
  <c r="AA247" i="24"/>
  <c r="Z247" i="24"/>
  <c r="Y247" i="24"/>
  <c r="X247" i="24"/>
  <c r="W247" i="24"/>
  <c r="V247" i="24"/>
  <c r="U247" i="24"/>
  <c r="T247" i="24"/>
  <c r="S247" i="24"/>
  <c r="R247" i="24"/>
  <c r="P247" i="24"/>
  <c r="O247" i="24"/>
  <c r="M247" i="24"/>
  <c r="L247" i="24"/>
  <c r="J247" i="24"/>
  <c r="I247" i="24"/>
  <c r="G247" i="24"/>
  <c r="F247" i="24"/>
  <c r="AC246" i="24"/>
  <c r="AB246" i="24"/>
  <c r="AA246" i="24"/>
  <c r="Z246" i="24"/>
  <c r="Y246" i="24"/>
  <c r="X246" i="24"/>
  <c r="W246" i="24"/>
  <c r="V246" i="24"/>
  <c r="U246" i="24"/>
  <c r="T246" i="24"/>
  <c r="S246" i="24"/>
  <c r="R246" i="24"/>
  <c r="P246" i="24"/>
  <c r="O246" i="24"/>
  <c r="M246" i="24"/>
  <c r="L246" i="24"/>
  <c r="J246" i="24"/>
  <c r="I246" i="24"/>
  <c r="G246" i="24"/>
  <c r="F246" i="24"/>
  <c r="AC245" i="24"/>
  <c r="AB245" i="24"/>
  <c r="AA245" i="24"/>
  <c r="Z245" i="24"/>
  <c r="Y245" i="24"/>
  <c r="X245" i="24"/>
  <c r="W245" i="24"/>
  <c r="V245" i="24"/>
  <c r="U245" i="24"/>
  <c r="T245" i="24"/>
  <c r="S245" i="24"/>
  <c r="R245" i="24"/>
  <c r="P245" i="24"/>
  <c r="O245" i="24"/>
  <c r="M245" i="24"/>
  <c r="L245" i="24"/>
  <c r="J245" i="24"/>
  <c r="I245" i="24"/>
  <c r="G245" i="24"/>
  <c r="F245" i="24"/>
  <c r="AC244" i="24"/>
  <c r="AB244" i="24"/>
  <c r="AA244" i="24"/>
  <c r="Z244" i="24"/>
  <c r="Y244" i="24"/>
  <c r="X244" i="24"/>
  <c r="W244" i="24"/>
  <c r="V244" i="24"/>
  <c r="U244" i="24"/>
  <c r="T244" i="24"/>
  <c r="S244" i="24"/>
  <c r="R244" i="24"/>
  <c r="P244" i="24"/>
  <c r="O244" i="24"/>
  <c r="M244" i="24"/>
  <c r="L244" i="24"/>
  <c r="J244" i="24"/>
  <c r="I244" i="24"/>
  <c r="G244" i="24"/>
  <c r="F244" i="24"/>
  <c r="AC243" i="24"/>
  <c r="AB243" i="24"/>
  <c r="AA243" i="24"/>
  <c r="Z243" i="24"/>
  <c r="Y243" i="24"/>
  <c r="X243" i="24"/>
  <c r="W243" i="24"/>
  <c r="V243" i="24"/>
  <c r="U243" i="24"/>
  <c r="T243" i="24"/>
  <c r="S243" i="24"/>
  <c r="R243" i="24"/>
  <c r="P243" i="24"/>
  <c r="O243" i="24"/>
  <c r="M243" i="24"/>
  <c r="L243" i="24"/>
  <c r="J243" i="24"/>
  <c r="I243" i="24"/>
  <c r="G243" i="24"/>
  <c r="F243" i="24"/>
  <c r="AC242" i="24"/>
  <c r="AB242" i="24"/>
  <c r="AA242" i="24"/>
  <c r="Z242" i="24"/>
  <c r="Y242" i="24"/>
  <c r="X242" i="24"/>
  <c r="W242" i="24"/>
  <c r="V242" i="24"/>
  <c r="U242" i="24"/>
  <c r="T242" i="24"/>
  <c r="S242" i="24"/>
  <c r="R242" i="24"/>
  <c r="P242" i="24"/>
  <c r="O242" i="24"/>
  <c r="M242" i="24"/>
  <c r="L242" i="24"/>
  <c r="J242" i="24"/>
  <c r="I242" i="24"/>
  <c r="G242" i="24"/>
  <c r="F242" i="24"/>
  <c r="AC241" i="24"/>
  <c r="AB241" i="24"/>
  <c r="AA241" i="24"/>
  <c r="Z241" i="24"/>
  <c r="Y241" i="24"/>
  <c r="X241" i="24"/>
  <c r="W241" i="24"/>
  <c r="V241" i="24"/>
  <c r="U241" i="24"/>
  <c r="T241" i="24"/>
  <c r="S241" i="24"/>
  <c r="R241" i="24"/>
  <c r="P241" i="24"/>
  <c r="O241" i="24"/>
  <c r="M241" i="24"/>
  <c r="L241" i="24"/>
  <c r="J241" i="24"/>
  <c r="I241" i="24"/>
  <c r="G241" i="24"/>
  <c r="F241" i="24"/>
  <c r="AC240" i="24"/>
  <c r="AB240" i="24"/>
  <c r="AA240" i="24"/>
  <c r="Z240" i="24"/>
  <c r="Y240" i="24"/>
  <c r="X240" i="24"/>
  <c r="W240" i="24"/>
  <c r="V240" i="24"/>
  <c r="U240" i="24"/>
  <c r="T240" i="24"/>
  <c r="S240" i="24"/>
  <c r="R240" i="24"/>
  <c r="P240" i="24"/>
  <c r="O240" i="24"/>
  <c r="M240" i="24"/>
  <c r="L240" i="24"/>
  <c r="J240" i="24"/>
  <c r="I240" i="24"/>
  <c r="G240" i="24"/>
  <c r="F240" i="24"/>
  <c r="AC239" i="24"/>
  <c r="AB239" i="24"/>
  <c r="AA239" i="24"/>
  <c r="Z239" i="24"/>
  <c r="Y239" i="24"/>
  <c r="X239" i="24"/>
  <c r="W239" i="24"/>
  <c r="V239" i="24"/>
  <c r="U239" i="24"/>
  <c r="T239" i="24"/>
  <c r="S239" i="24"/>
  <c r="R239" i="24"/>
  <c r="P239" i="24"/>
  <c r="O239" i="24"/>
  <c r="M239" i="24"/>
  <c r="L239" i="24"/>
  <c r="J239" i="24"/>
  <c r="I239" i="24"/>
  <c r="G239" i="24"/>
  <c r="F239" i="24"/>
  <c r="AC238" i="24"/>
  <c r="AB238" i="24"/>
  <c r="AA238" i="24"/>
  <c r="Z238" i="24"/>
  <c r="Y238" i="24"/>
  <c r="X238" i="24"/>
  <c r="W238" i="24"/>
  <c r="V238" i="24"/>
  <c r="U238" i="24"/>
  <c r="T238" i="24"/>
  <c r="S238" i="24"/>
  <c r="R238" i="24"/>
  <c r="Q238" i="24"/>
  <c r="Q237" i="24" s="1"/>
  <c r="P238" i="24"/>
  <c r="O238" i="24"/>
  <c r="O237" i="24" s="1"/>
  <c r="N238" i="24"/>
  <c r="N237" i="24" s="1"/>
  <c r="M238" i="24"/>
  <c r="M237" i="24" s="1"/>
  <c r="L238" i="24"/>
  <c r="L237" i="24" s="1"/>
  <c r="K237" i="24"/>
  <c r="J238" i="24"/>
  <c r="J237" i="24" s="1"/>
  <c r="I238" i="24"/>
  <c r="I237" i="24" s="1"/>
  <c r="H238" i="24"/>
  <c r="H237" i="24" s="1"/>
  <c r="G238" i="24"/>
  <c r="G237" i="24" s="1"/>
  <c r="F238" i="24"/>
  <c r="F237" i="24" s="1"/>
  <c r="AS236" i="24"/>
  <c r="AR236" i="24"/>
  <c r="AQ236" i="24"/>
  <c r="AS235" i="24"/>
  <c r="AR235" i="24"/>
  <c r="AQ235" i="24"/>
  <c r="AS234" i="24"/>
  <c r="AR234" i="24"/>
  <c r="AQ234" i="24"/>
  <c r="AS233" i="24"/>
  <c r="AR233" i="24"/>
  <c r="AQ233" i="24"/>
  <c r="AS232" i="24"/>
  <c r="AR232" i="24"/>
  <c r="AQ232" i="24"/>
  <c r="AS231" i="24"/>
  <c r="AR231" i="24"/>
  <c r="AQ231" i="24"/>
  <c r="AS230" i="24"/>
  <c r="AR230" i="24"/>
  <c r="AQ230" i="24"/>
  <c r="AS229" i="24"/>
  <c r="AR229" i="24"/>
  <c r="AQ229" i="24"/>
  <c r="AS228" i="24"/>
  <c r="AR228" i="24"/>
  <c r="AQ228" i="24"/>
  <c r="AS227" i="24"/>
  <c r="AR227" i="24"/>
  <c r="AQ227" i="24"/>
  <c r="AS226" i="24"/>
  <c r="AR226" i="24"/>
  <c r="AQ226" i="24"/>
  <c r="AS225" i="24"/>
  <c r="AR225" i="24"/>
  <c r="AQ225" i="24"/>
  <c r="AS224" i="24"/>
  <c r="AR224" i="24"/>
  <c r="AQ224" i="24"/>
  <c r="AS223" i="24"/>
  <c r="AR223" i="24"/>
  <c r="AQ223" i="24"/>
  <c r="AS222" i="24"/>
  <c r="AR222" i="24"/>
  <c r="AQ222" i="24"/>
  <c r="AS221" i="24"/>
  <c r="AR221" i="24"/>
  <c r="AQ221" i="24"/>
  <c r="AS220" i="24"/>
  <c r="AR220" i="24"/>
  <c r="AQ220" i="24"/>
  <c r="AS219" i="24"/>
  <c r="AR219" i="24"/>
  <c r="AQ219" i="24"/>
  <c r="AS218" i="24"/>
  <c r="AR218" i="24"/>
  <c r="AQ218" i="24"/>
  <c r="AS217" i="24"/>
  <c r="AR217" i="24"/>
  <c r="AQ217" i="24"/>
  <c r="AS216" i="24"/>
  <c r="AR216" i="24"/>
  <c r="AQ216" i="24"/>
  <c r="AS215" i="24"/>
  <c r="AR215" i="24"/>
  <c r="AQ215" i="24"/>
  <c r="AS214" i="24"/>
  <c r="AR214" i="24"/>
  <c r="AQ214" i="24"/>
  <c r="AP214" i="24"/>
  <c r="AP213" i="24" s="1"/>
  <c r="AN236" i="24"/>
  <c r="AM236" i="24"/>
  <c r="AL236" i="24"/>
  <c r="AK236" i="24"/>
  <c r="AJ236" i="24"/>
  <c r="AI236" i="24"/>
  <c r="AH236" i="24"/>
  <c r="AG236" i="24"/>
  <c r="AF236" i="24"/>
  <c r="AE236" i="24"/>
  <c r="AN235" i="24"/>
  <c r="AM235" i="24"/>
  <c r="AL235" i="24"/>
  <c r="AK235" i="24"/>
  <c r="AJ235" i="24"/>
  <c r="AI235" i="24"/>
  <c r="AH235" i="24"/>
  <c r="AG235" i="24"/>
  <c r="AF235" i="24"/>
  <c r="AE235" i="24"/>
  <c r="AN234" i="24"/>
  <c r="AM234" i="24"/>
  <c r="AL234" i="24"/>
  <c r="AK234" i="24"/>
  <c r="AJ234" i="24"/>
  <c r="AI234" i="24"/>
  <c r="AH234" i="24"/>
  <c r="AG234" i="24"/>
  <c r="AF234" i="24"/>
  <c r="AE234" i="24"/>
  <c r="AN233" i="24"/>
  <c r="AM233" i="24"/>
  <c r="AL233" i="24"/>
  <c r="AK233" i="24"/>
  <c r="AJ233" i="24"/>
  <c r="AI233" i="24"/>
  <c r="AH233" i="24"/>
  <c r="AG233" i="24"/>
  <c r="AF233" i="24"/>
  <c r="AE233" i="24"/>
  <c r="AN232" i="24"/>
  <c r="AM232" i="24"/>
  <c r="AL232" i="24"/>
  <c r="AK232" i="24"/>
  <c r="AJ232" i="24"/>
  <c r="AI232" i="24"/>
  <c r="AH232" i="24"/>
  <c r="AG232" i="24"/>
  <c r="AF232" i="24"/>
  <c r="AE232" i="24"/>
  <c r="AN231" i="24"/>
  <c r="AM231" i="24"/>
  <c r="AL231" i="24"/>
  <c r="AK231" i="24"/>
  <c r="AJ231" i="24"/>
  <c r="AI231" i="24"/>
  <c r="AH231" i="24"/>
  <c r="AG231" i="24"/>
  <c r="AF231" i="24"/>
  <c r="AE231" i="24"/>
  <c r="AN230" i="24"/>
  <c r="AM230" i="24"/>
  <c r="AL230" i="24"/>
  <c r="AK230" i="24"/>
  <c r="AJ230" i="24"/>
  <c r="AI230" i="24"/>
  <c r="AH230" i="24"/>
  <c r="AG230" i="24"/>
  <c r="AF230" i="24"/>
  <c r="AE230" i="24"/>
  <c r="AN229" i="24"/>
  <c r="AM229" i="24"/>
  <c r="AL229" i="24"/>
  <c r="AK229" i="24"/>
  <c r="AJ229" i="24"/>
  <c r="AI229" i="24"/>
  <c r="AH229" i="24"/>
  <c r="AG229" i="24"/>
  <c r="AF229" i="24"/>
  <c r="AE229" i="24"/>
  <c r="AN228" i="24"/>
  <c r="AM228" i="24"/>
  <c r="AL228" i="24"/>
  <c r="AK228" i="24"/>
  <c r="AJ228" i="24"/>
  <c r="AI228" i="24"/>
  <c r="AH228" i="24"/>
  <c r="AG228" i="24"/>
  <c r="AF228" i="24"/>
  <c r="AE228" i="24"/>
  <c r="AN227" i="24"/>
  <c r="AM227" i="24"/>
  <c r="AL227" i="24"/>
  <c r="AK227" i="24"/>
  <c r="AJ227" i="24"/>
  <c r="AI227" i="24"/>
  <c r="AH227" i="24"/>
  <c r="AG227" i="24"/>
  <c r="AF227" i="24"/>
  <c r="AE227" i="24"/>
  <c r="AN226" i="24"/>
  <c r="AM226" i="24"/>
  <c r="AL226" i="24"/>
  <c r="AK226" i="24"/>
  <c r="AJ226" i="24"/>
  <c r="AI226" i="24"/>
  <c r="AH226" i="24"/>
  <c r="AG226" i="24"/>
  <c r="AF226" i="24"/>
  <c r="AE226" i="24"/>
  <c r="AN225" i="24"/>
  <c r="AM225" i="24"/>
  <c r="AL225" i="24"/>
  <c r="AK225" i="24"/>
  <c r="AJ225" i="24"/>
  <c r="AI225" i="24"/>
  <c r="AH225" i="24"/>
  <c r="AG225" i="24"/>
  <c r="AF225" i="24"/>
  <c r="AE225" i="24"/>
  <c r="AN224" i="24"/>
  <c r="AM224" i="24"/>
  <c r="AL224" i="24"/>
  <c r="AK224" i="24"/>
  <c r="AJ224" i="24"/>
  <c r="AI224" i="24"/>
  <c r="AH224" i="24"/>
  <c r="AG224" i="24"/>
  <c r="AF224" i="24"/>
  <c r="AE224" i="24"/>
  <c r="AN223" i="24"/>
  <c r="AM223" i="24"/>
  <c r="AL223" i="24"/>
  <c r="AK223" i="24"/>
  <c r="AJ223" i="24"/>
  <c r="AI223" i="24"/>
  <c r="AH223" i="24"/>
  <c r="AG223" i="24"/>
  <c r="AF223" i="24"/>
  <c r="AE223" i="24"/>
  <c r="AN222" i="24"/>
  <c r="AM222" i="24"/>
  <c r="AL222" i="24"/>
  <c r="AK222" i="24"/>
  <c r="AJ222" i="24"/>
  <c r="AI222" i="24"/>
  <c r="AH222" i="24"/>
  <c r="AG222" i="24"/>
  <c r="AF222" i="24"/>
  <c r="AE222" i="24"/>
  <c r="AN221" i="24"/>
  <c r="AM221" i="24"/>
  <c r="AL221" i="24"/>
  <c r="AK221" i="24"/>
  <c r="AJ221" i="24"/>
  <c r="AI221" i="24"/>
  <c r="AH221" i="24"/>
  <c r="AG221" i="24"/>
  <c r="AF221" i="24"/>
  <c r="AE221" i="24"/>
  <c r="AN220" i="24"/>
  <c r="AM220" i="24"/>
  <c r="AL220" i="24"/>
  <c r="AK220" i="24"/>
  <c r="AJ220" i="24"/>
  <c r="AI220" i="24"/>
  <c r="AH220" i="24"/>
  <c r="AG220" i="24"/>
  <c r="AF220" i="24"/>
  <c r="AE220" i="24"/>
  <c r="AN219" i="24"/>
  <c r="AM219" i="24"/>
  <c r="AL219" i="24"/>
  <c r="AK219" i="24"/>
  <c r="AJ219" i="24"/>
  <c r="AI219" i="24"/>
  <c r="AH219" i="24"/>
  <c r="AG219" i="24"/>
  <c r="AF219" i="24"/>
  <c r="AE219" i="24"/>
  <c r="AN218" i="24"/>
  <c r="AM218" i="24"/>
  <c r="AL218" i="24"/>
  <c r="AK218" i="24"/>
  <c r="AJ218" i="24"/>
  <c r="AI218" i="24"/>
  <c r="AH218" i="24"/>
  <c r="AG218" i="24"/>
  <c r="AF218" i="24"/>
  <c r="AE218" i="24"/>
  <c r="AN217" i="24"/>
  <c r="AM217" i="24"/>
  <c r="AL217" i="24"/>
  <c r="AK217" i="24"/>
  <c r="AJ217" i="24"/>
  <c r="AI217" i="24"/>
  <c r="AH217" i="24"/>
  <c r="AG217" i="24"/>
  <c r="AF217" i="24"/>
  <c r="AE217" i="24"/>
  <c r="AN216" i="24"/>
  <c r="AM216" i="24"/>
  <c r="AL216" i="24"/>
  <c r="AK216" i="24"/>
  <c r="AJ216" i="24"/>
  <c r="AI216" i="24"/>
  <c r="AH216" i="24"/>
  <c r="AG216" i="24"/>
  <c r="AF216" i="24"/>
  <c r="AE216" i="24"/>
  <c r="AN215" i="24"/>
  <c r="AM215" i="24"/>
  <c r="AL215" i="24"/>
  <c r="AK215" i="24"/>
  <c r="AJ215" i="24"/>
  <c r="AI215" i="24"/>
  <c r="AH215" i="24"/>
  <c r="AG215" i="24"/>
  <c r="AF215" i="24"/>
  <c r="AE215" i="24"/>
  <c r="AN214" i="24"/>
  <c r="AM214" i="24"/>
  <c r="AL214" i="24"/>
  <c r="AK214" i="24"/>
  <c r="AJ214" i="24"/>
  <c r="AI214" i="24"/>
  <c r="AH214" i="24"/>
  <c r="AG214" i="24"/>
  <c r="AF214" i="24"/>
  <c r="AE214" i="24"/>
  <c r="AC236" i="24"/>
  <c r="AB236" i="24"/>
  <c r="AA236" i="24"/>
  <c r="Z236" i="24"/>
  <c r="Y236" i="24"/>
  <c r="X236" i="24"/>
  <c r="W236" i="24"/>
  <c r="V236" i="24"/>
  <c r="U236" i="24"/>
  <c r="T236" i="24"/>
  <c r="S236" i="24"/>
  <c r="R236" i="24"/>
  <c r="P236" i="24"/>
  <c r="O236" i="24"/>
  <c r="M236" i="24"/>
  <c r="L236" i="24"/>
  <c r="J236" i="24"/>
  <c r="I236" i="24"/>
  <c r="G236" i="24"/>
  <c r="F236" i="24"/>
  <c r="AC235" i="24"/>
  <c r="AB235" i="24"/>
  <c r="AA235" i="24"/>
  <c r="Z235" i="24"/>
  <c r="Y235" i="24"/>
  <c r="X235" i="24"/>
  <c r="W235" i="24"/>
  <c r="V235" i="24"/>
  <c r="U235" i="24"/>
  <c r="T235" i="24"/>
  <c r="S235" i="24"/>
  <c r="R235" i="24"/>
  <c r="P235" i="24"/>
  <c r="O235" i="24"/>
  <c r="M235" i="24"/>
  <c r="L235" i="24"/>
  <c r="J235" i="24"/>
  <c r="I235" i="24"/>
  <c r="G235" i="24"/>
  <c r="F235" i="24"/>
  <c r="AC234" i="24"/>
  <c r="AB234" i="24"/>
  <c r="AA234" i="24"/>
  <c r="Z234" i="24"/>
  <c r="Y234" i="24"/>
  <c r="X234" i="24"/>
  <c r="W234" i="24"/>
  <c r="V234" i="24"/>
  <c r="U234" i="24"/>
  <c r="T234" i="24"/>
  <c r="S234" i="24"/>
  <c r="R234" i="24"/>
  <c r="P234" i="24"/>
  <c r="O234" i="24"/>
  <c r="M234" i="24"/>
  <c r="L234" i="24"/>
  <c r="J234" i="24"/>
  <c r="I234" i="24"/>
  <c r="G234" i="24"/>
  <c r="F234" i="24"/>
  <c r="AC233" i="24"/>
  <c r="AB233" i="24"/>
  <c r="AA233" i="24"/>
  <c r="Z233" i="24"/>
  <c r="Y233" i="24"/>
  <c r="X233" i="24"/>
  <c r="W233" i="24"/>
  <c r="V233" i="24"/>
  <c r="U233" i="24"/>
  <c r="T233" i="24"/>
  <c r="S233" i="24"/>
  <c r="R233" i="24"/>
  <c r="P233" i="24"/>
  <c r="O233" i="24"/>
  <c r="M233" i="24"/>
  <c r="L233" i="24"/>
  <c r="J233" i="24"/>
  <c r="I233" i="24"/>
  <c r="G233" i="24"/>
  <c r="F233" i="24"/>
  <c r="AC232" i="24"/>
  <c r="AB232" i="24"/>
  <c r="AA232" i="24"/>
  <c r="Z232" i="24"/>
  <c r="Y232" i="24"/>
  <c r="X232" i="24"/>
  <c r="W232" i="24"/>
  <c r="V232" i="24"/>
  <c r="U232" i="24"/>
  <c r="T232" i="24"/>
  <c r="S232" i="24"/>
  <c r="R232" i="24"/>
  <c r="P232" i="24"/>
  <c r="O232" i="24"/>
  <c r="M232" i="24"/>
  <c r="L232" i="24"/>
  <c r="J232" i="24"/>
  <c r="I232" i="24"/>
  <c r="G232" i="24"/>
  <c r="F232" i="24"/>
  <c r="AC231" i="24"/>
  <c r="AB231" i="24"/>
  <c r="AA231" i="24"/>
  <c r="Z231" i="24"/>
  <c r="Y231" i="24"/>
  <c r="X231" i="24"/>
  <c r="W231" i="24"/>
  <c r="V231" i="24"/>
  <c r="U231" i="24"/>
  <c r="T231" i="24"/>
  <c r="S231" i="24"/>
  <c r="R231" i="24"/>
  <c r="P231" i="24"/>
  <c r="O231" i="24"/>
  <c r="M231" i="24"/>
  <c r="L231" i="24"/>
  <c r="J231" i="24"/>
  <c r="I231" i="24"/>
  <c r="G231" i="24"/>
  <c r="F231" i="24"/>
  <c r="AC230" i="24"/>
  <c r="AB230" i="24"/>
  <c r="AA230" i="24"/>
  <c r="Z230" i="24"/>
  <c r="Y230" i="24"/>
  <c r="X230" i="24"/>
  <c r="W230" i="24"/>
  <c r="V230" i="24"/>
  <c r="U230" i="24"/>
  <c r="T230" i="24"/>
  <c r="S230" i="24"/>
  <c r="R230" i="24"/>
  <c r="P230" i="24"/>
  <c r="O230" i="24"/>
  <c r="M230" i="24"/>
  <c r="L230" i="24"/>
  <c r="J230" i="24"/>
  <c r="I230" i="24"/>
  <c r="G230" i="24"/>
  <c r="F230" i="24"/>
  <c r="AC229" i="24"/>
  <c r="AB229" i="24"/>
  <c r="AA229" i="24"/>
  <c r="Z229" i="24"/>
  <c r="Y229" i="24"/>
  <c r="X229" i="24"/>
  <c r="W229" i="24"/>
  <c r="V229" i="24"/>
  <c r="U229" i="24"/>
  <c r="T229" i="24"/>
  <c r="S229" i="24"/>
  <c r="R229" i="24"/>
  <c r="P229" i="24"/>
  <c r="O229" i="24"/>
  <c r="M229" i="24"/>
  <c r="L229" i="24"/>
  <c r="J229" i="24"/>
  <c r="I229" i="24"/>
  <c r="G229" i="24"/>
  <c r="F229" i="24"/>
  <c r="AC228" i="24"/>
  <c r="AB228" i="24"/>
  <c r="AA228" i="24"/>
  <c r="Z228" i="24"/>
  <c r="Y228" i="24"/>
  <c r="X228" i="24"/>
  <c r="W228" i="24"/>
  <c r="V228" i="24"/>
  <c r="U228" i="24"/>
  <c r="T228" i="24"/>
  <c r="S228" i="24"/>
  <c r="R228" i="24"/>
  <c r="P228" i="24"/>
  <c r="O228" i="24"/>
  <c r="M228" i="24"/>
  <c r="L228" i="24"/>
  <c r="J228" i="24"/>
  <c r="I228" i="24"/>
  <c r="G228" i="24"/>
  <c r="F228" i="24"/>
  <c r="AC227" i="24"/>
  <c r="AB227" i="24"/>
  <c r="AA227" i="24"/>
  <c r="Z227" i="24"/>
  <c r="Y227" i="24"/>
  <c r="X227" i="24"/>
  <c r="W227" i="24"/>
  <c r="V227" i="24"/>
  <c r="U227" i="24"/>
  <c r="T227" i="24"/>
  <c r="S227" i="24"/>
  <c r="R227" i="24"/>
  <c r="P227" i="24"/>
  <c r="O227" i="24"/>
  <c r="M227" i="24"/>
  <c r="L227" i="24"/>
  <c r="J227" i="24"/>
  <c r="I227" i="24"/>
  <c r="G227" i="24"/>
  <c r="F227" i="24"/>
  <c r="AC226" i="24"/>
  <c r="AB226" i="24"/>
  <c r="AA226" i="24"/>
  <c r="Z226" i="24"/>
  <c r="Y226" i="24"/>
  <c r="X226" i="24"/>
  <c r="W226" i="24"/>
  <c r="V226" i="24"/>
  <c r="U226" i="24"/>
  <c r="T226" i="24"/>
  <c r="S226" i="24"/>
  <c r="R226" i="24"/>
  <c r="P226" i="24"/>
  <c r="O226" i="24"/>
  <c r="M226" i="24"/>
  <c r="L226" i="24"/>
  <c r="J226" i="24"/>
  <c r="I226" i="24"/>
  <c r="G226" i="24"/>
  <c r="F226" i="24"/>
  <c r="AC225" i="24"/>
  <c r="AB225" i="24"/>
  <c r="AA225" i="24"/>
  <c r="Z225" i="24"/>
  <c r="Y225" i="24"/>
  <c r="X225" i="24"/>
  <c r="W225" i="24"/>
  <c r="V225" i="24"/>
  <c r="U225" i="24"/>
  <c r="T225" i="24"/>
  <c r="S225" i="24"/>
  <c r="R225" i="24"/>
  <c r="P225" i="24"/>
  <c r="O225" i="24"/>
  <c r="M225" i="24"/>
  <c r="L225" i="24"/>
  <c r="J225" i="24"/>
  <c r="I225" i="24"/>
  <c r="G225" i="24"/>
  <c r="F225" i="24"/>
  <c r="AC224" i="24"/>
  <c r="AB224" i="24"/>
  <c r="AA224" i="24"/>
  <c r="Z224" i="24"/>
  <c r="Y224" i="24"/>
  <c r="X224" i="24"/>
  <c r="W224" i="24"/>
  <c r="V224" i="24"/>
  <c r="U224" i="24"/>
  <c r="T224" i="24"/>
  <c r="S224" i="24"/>
  <c r="R224" i="24"/>
  <c r="P224" i="24"/>
  <c r="O224" i="24"/>
  <c r="M224" i="24"/>
  <c r="L224" i="24"/>
  <c r="J224" i="24"/>
  <c r="I224" i="24"/>
  <c r="G224" i="24"/>
  <c r="F224" i="24"/>
  <c r="AC223" i="24"/>
  <c r="AB223" i="24"/>
  <c r="AA223" i="24"/>
  <c r="Z223" i="24"/>
  <c r="Y223" i="24"/>
  <c r="X223" i="24"/>
  <c r="W223" i="24"/>
  <c r="V223" i="24"/>
  <c r="U223" i="24"/>
  <c r="T223" i="24"/>
  <c r="S223" i="24"/>
  <c r="R223" i="24"/>
  <c r="P223" i="24"/>
  <c r="O223" i="24"/>
  <c r="M223" i="24"/>
  <c r="L223" i="24"/>
  <c r="J223" i="24"/>
  <c r="I223" i="24"/>
  <c r="G223" i="24"/>
  <c r="F223" i="24"/>
  <c r="AC222" i="24"/>
  <c r="AB222" i="24"/>
  <c r="AA222" i="24"/>
  <c r="Z222" i="24"/>
  <c r="Y222" i="24"/>
  <c r="X222" i="24"/>
  <c r="W222" i="24"/>
  <c r="V222" i="24"/>
  <c r="U222" i="24"/>
  <c r="T222" i="24"/>
  <c r="S222" i="24"/>
  <c r="R222" i="24"/>
  <c r="P222" i="24"/>
  <c r="O222" i="24"/>
  <c r="M222" i="24"/>
  <c r="L222" i="24"/>
  <c r="J222" i="24"/>
  <c r="I222" i="24"/>
  <c r="G222" i="24"/>
  <c r="F222" i="24"/>
  <c r="AC221" i="24"/>
  <c r="AB221" i="24"/>
  <c r="AA221" i="24"/>
  <c r="Z221" i="24"/>
  <c r="Y221" i="24"/>
  <c r="X221" i="24"/>
  <c r="W221" i="24"/>
  <c r="V221" i="24"/>
  <c r="U221" i="24"/>
  <c r="T221" i="24"/>
  <c r="S221" i="24"/>
  <c r="R221" i="24"/>
  <c r="P221" i="24"/>
  <c r="O221" i="24"/>
  <c r="M221" i="24"/>
  <c r="L221" i="24"/>
  <c r="J221" i="24"/>
  <c r="I221" i="24"/>
  <c r="G221" i="24"/>
  <c r="F221" i="24"/>
  <c r="AC220" i="24"/>
  <c r="AB220" i="24"/>
  <c r="AA220" i="24"/>
  <c r="Z220" i="24"/>
  <c r="Y220" i="24"/>
  <c r="X220" i="24"/>
  <c r="W220" i="24"/>
  <c r="V220" i="24"/>
  <c r="U220" i="24"/>
  <c r="T220" i="24"/>
  <c r="S220" i="24"/>
  <c r="R220" i="24"/>
  <c r="P220" i="24"/>
  <c r="O220" i="24"/>
  <c r="M220" i="24"/>
  <c r="L220" i="24"/>
  <c r="J220" i="24"/>
  <c r="I220" i="24"/>
  <c r="G220" i="24"/>
  <c r="F220" i="24"/>
  <c r="AC219" i="24"/>
  <c r="AB219" i="24"/>
  <c r="AA219" i="24"/>
  <c r="Z219" i="24"/>
  <c r="Y219" i="24"/>
  <c r="X219" i="24"/>
  <c r="W219" i="24"/>
  <c r="V219" i="24"/>
  <c r="U219" i="24"/>
  <c r="T219" i="24"/>
  <c r="S219" i="24"/>
  <c r="R219" i="24"/>
  <c r="P219" i="24"/>
  <c r="O219" i="24"/>
  <c r="M219" i="24"/>
  <c r="L219" i="24"/>
  <c r="J219" i="24"/>
  <c r="I219" i="24"/>
  <c r="G219" i="24"/>
  <c r="F219" i="24"/>
  <c r="AC218" i="24"/>
  <c r="AB218" i="24"/>
  <c r="AA218" i="24"/>
  <c r="Z218" i="24"/>
  <c r="Y218" i="24"/>
  <c r="X218" i="24"/>
  <c r="W218" i="24"/>
  <c r="V218" i="24"/>
  <c r="U218" i="24"/>
  <c r="T218" i="24"/>
  <c r="S218" i="24"/>
  <c r="R218" i="24"/>
  <c r="P218" i="24"/>
  <c r="O218" i="24"/>
  <c r="M218" i="24"/>
  <c r="L218" i="24"/>
  <c r="J218" i="24"/>
  <c r="I218" i="24"/>
  <c r="G218" i="24"/>
  <c r="F218" i="24"/>
  <c r="AC217" i="24"/>
  <c r="AB217" i="24"/>
  <c r="AA217" i="24"/>
  <c r="Z217" i="24"/>
  <c r="Y217" i="24"/>
  <c r="X217" i="24"/>
  <c r="W217" i="24"/>
  <c r="V217" i="24"/>
  <c r="U217" i="24"/>
  <c r="T217" i="24"/>
  <c r="S217" i="24"/>
  <c r="R217" i="24"/>
  <c r="P217" i="24"/>
  <c r="O217" i="24"/>
  <c r="M217" i="24"/>
  <c r="L217" i="24"/>
  <c r="J217" i="24"/>
  <c r="I217" i="24"/>
  <c r="G217" i="24"/>
  <c r="F217" i="24"/>
  <c r="AC216" i="24"/>
  <c r="AB216" i="24"/>
  <c r="AA216" i="24"/>
  <c r="Z216" i="24"/>
  <c r="Y216" i="24"/>
  <c r="X216" i="24"/>
  <c r="W216" i="24"/>
  <c r="V216" i="24"/>
  <c r="U216" i="24"/>
  <c r="T216" i="24"/>
  <c r="S216" i="24"/>
  <c r="R216" i="24"/>
  <c r="P216" i="24"/>
  <c r="O216" i="24"/>
  <c r="M216" i="24"/>
  <c r="L216" i="24"/>
  <c r="J216" i="24"/>
  <c r="I216" i="24"/>
  <c r="G216" i="24"/>
  <c r="F216" i="24"/>
  <c r="AC215" i="24"/>
  <c r="AB215" i="24"/>
  <c r="AA215" i="24"/>
  <c r="Z215" i="24"/>
  <c r="Y215" i="24"/>
  <c r="X215" i="24"/>
  <c r="W215" i="24"/>
  <c r="V215" i="24"/>
  <c r="U215" i="24"/>
  <c r="T215" i="24"/>
  <c r="S215" i="24"/>
  <c r="R215" i="24"/>
  <c r="P215" i="24"/>
  <c r="O215" i="24"/>
  <c r="M215" i="24"/>
  <c r="L215" i="24"/>
  <c r="J215" i="24"/>
  <c r="I215" i="24"/>
  <c r="G215" i="24"/>
  <c r="F215" i="24"/>
  <c r="AC214" i="24"/>
  <c r="AB214" i="24"/>
  <c r="AA214" i="24"/>
  <c r="Z214" i="24"/>
  <c r="Y214" i="24"/>
  <c r="X214" i="24"/>
  <c r="W214" i="24"/>
  <c r="V214" i="24"/>
  <c r="U214" i="24"/>
  <c r="T214" i="24"/>
  <c r="S214" i="24"/>
  <c r="R214" i="24"/>
  <c r="Q214" i="24"/>
  <c r="Q213" i="24" s="1"/>
  <c r="P214" i="24"/>
  <c r="O214" i="24"/>
  <c r="O213" i="24" s="1"/>
  <c r="N214" i="24"/>
  <c r="N213" i="24" s="1"/>
  <c r="M214" i="24"/>
  <c r="M213" i="24" s="1"/>
  <c r="L214" i="24"/>
  <c r="L213" i="24" s="1"/>
  <c r="K214" i="24"/>
  <c r="K213" i="24" s="1"/>
  <c r="J214" i="24"/>
  <c r="J213" i="24" s="1"/>
  <c r="I214" i="24"/>
  <c r="I213" i="24" s="1"/>
  <c r="H214" i="24"/>
  <c r="H213" i="24" s="1"/>
  <c r="G214" i="24"/>
  <c r="G213" i="24" s="1"/>
  <c r="F214" i="24"/>
  <c r="F213" i="24" s="1"/>
  <c r="AS189" i="24"/>
  <c r="AR189" i="24"/>
  <c r="AQ189" i="24"/>
  <c r="AS188" i="24"/>
  <c r="AR188" i="24"/>
  <c r="AQ188" i="24"/>
  <c r="AS187" i="24"/>
  <c r="AR187" i="24"/>
  <c r="AQ187" i="24"/>
  <c r="AS186" i="24"/>
  <c r="AR186" i="24"/>
  <c r="AQ186" i="24"/>
  <c r="AS185" i="24"/>
  <c r="AR185" i="24"/>
  <c r="AQ185" i="24"/>
  <c r="AS184" i="24"/>
  <c r="AR184" i="24"/>
  <c r="AQ184" i="24"/>
  <c r="AS183" i="24"/>
  <c r="AR183" i="24"/>
  <c r="AQ183" i="24"/>
  <c r="AS182" i="24"/>
  <c r="AR182" i="24"/>
  <c r="AQ182" i="24"/>
  <c r="AS181" i="24"/>
  <c r="AR181" i="24"/>
  <c r="AQ181" i="24"/>
  <c r="AS180" i="24"/>
  <c r="AR180" i="24"/>
  <c r="AQ180" i="24"/>
  <c r="AS179" i="24"/>
  <c r="AR179" i="24"/>
  <c r="AQ179" i="24"/>
  <c r="AS178" i="24"/>
  <c r="AR178" i="24"/>
  <c r="AQ178" i="24"/>
  <c r="AS177" i="24"/>
  <c r="AR177" i="24"/>
  <c r="AQ177" i="24"/>
  <c r="AS176" i="24"/>
  <c r="AR176" i="24"/>
  <c r="AM189" i="24"/>
  <c r="AL189" i="24"/>
  <c r="AK189" i="24"/>
  <c r="AJ189" i="24"/>
  <c r="AI189" i="24"/>
  <c r="AH189" i="24"/>
  <c r="AG189" i="24"/>
  <c r="AF189" i="24"/>
  <c r="AE189" i="24"/>
  <c r="AM188" i="24"/>
  <c r="AL188" i="24"/>
  <c r="AK188" i="24"/>
  <c r="AJ188" i="24"/>
  <c r="AI188" i="24"/>
  <c r="AH188" i="24"/>
  <c r="AG188" i="24"/>
  <c r="AF188" i="24"/>
  <c r="AE188" i="24"/>
  <c r="AM187" i="24"/>
  <c r="AL187" i="24"/>
  <c r="AK187" i="24"/>
  <c r="AJ187" i="24"/>
  <c r="AI187" i="24"/>
  <c r="AH187" i="24"/>
  <c r="AG187" i="24"/>
  <c r="AF187" i="24"/>
  <c r="AE187" i="24"/>
  <c r="AM186" i="24"/>
  <c r="AL186" i="24"/>
  <c r="AK186" i="24"/>
  <c r="AJ186" i="24"/>
  <c r="AI186" i="24"/>
  <c r="AH186" i="24"/>
  <c r="AG186" i="24"/>
  <c r="AF186" i="24"/>
  <c r="AE186" i="24"/>
  <c r="AM185" i="24"/>
  <c r="AL185" i="24"/>
  <c r="AK185" i="24"/>
  <c r="AJ185" i="24"/>
  <c r="AI185" i="24"/>
  <c r="AH185" i="24"/>
  <c r="AG185" i="24"/>
  <c r="AF185" i="24"/>
  <c r="AE185" i="24"/>
  <c r="AM184" i="24"/>
  <c r="AL184" i="24"/>
  <c r="AK184" i="24"/>
  <c r="AJ184" i="24"/>
  <c r="AI184" i="24"/>
  <c r="AH184" i="24"/>
  <c r="AG184" i="24"/>
  <c r="AF184" i="24"/>
  <c r="AE184" i="24"/>
  <c r="AM183" i="24"/>
  <c r="AL183" i="24"/>
  <c r="AK183" i="24"/>
  <c r="AJ183" i="24"/>
  <c r="AI183" i="24"/>
  <c r="AH183" i="24"/>
  <c r="AG183" i="24"/>
  <c r="AF183" i="24"/>
  <c r="AE183" i="24"/>
  <c r="AM182" i="24"/>
  <c r="AL182" i="24"/>
  <c r="AK182" i="24"/>
  <c r="AJ182" i="24"/>
  <c r="AI182" i="24"/>
  <c r="AH182" i="24"/>
  <c r="AG182" i="24"/>
  <c r="AF182" i="24"/>
  <c r="AE182" i="24"/>
  <c r="AM181" i="24"/>
  <c r="AL181" i="24"/>
  <c r="AK181" i="24"/>
  <c r="AJ181" i="24"/>
  <c r="AI181" i="24"/>
  <c r="AH181" i="24"/>
  <c r="AG181" i="24"/>
  <c r="AF181" i="24"/>
  <c r="AE181" i="24"/>
  <c r="AM180" i="24"/>
  <c r="AL180" i="24"/>
  <c r="AK180" i="24"/>
  <c r="AJ180" i="24"/>
  <c r="AI180" i="24"/>
  <c r="AH180" i="24"/>
  <c r="AG180" i="24"/>
  <c r="AF180" i="24"/>
  <c r="AE180" i="24"/>
  <c r="AM179" i="24"/>
  <c r="AL179" i="24"/>
  <c r="AK179" i="24"/>
  <c r="AJ179" i="24"/>
  <c r="AI179" i="24"/>
  <c r="AH179" i="24"/>
  <c r="AG179" i="24"/>
  <c r="AF179" i="24"/>
  <c r="AE179" i="24"/>
  <c r="AM178" i="24"/>
  <c r="AL178" i="24"/>
  <c r="AK178" i="24"/>
  <c r="AJ178" i="24"/>
  <c r="AI178" i="24"/>
  <c r="AH178" i="24"/>
  <c r="AG178" i="24"/>
  <c r="AF178" i="24"/>
  <c r="AE178" i="24"/>
  <c r="AM177" i="24"/>
  <c r="AL177" i="24"/>
  <c r="AK177" i="24"/>
  <c r="AJ177" i="24"/>
  <c r="AI177" i="24"/>
  <c r="AH177" i="24"/>
  <c r="AG177" i="24"/>
  <c r="AF177" i="24"/>
  <c r="AE177" i="24"/>
  <c r="AM176" i="24"/>
  <c r="AL176" i="24"/>
  <c r="AK176" i="24"/>
  <c r="AJ176" i="24"/>
  <c r="AI176" i="24"/>
  <c r="AH176" i="24"/>
  <c r="AG176" i="24"/>
  <c r="AF176" i="24"/>
  <c r="AE176" i="24"/>
  <c r="AC189" i="24"/>
  <c r="AB189" i="24"/>
  <c r="AA189" i="24"/>
  <c r="Z189" i="24"/>
  <c r="Y189" i="24"/>
  <c r="X189" i="24"/>
  <c r="W189" i="24"/>
  <c r="V189" i="24"/>
  <c r="U189" i="24"/>
  <c r="T189" i="24"/>
  <c r="S189" i="24"/>
  <c r="R189" i="24"/>
  <c r="P189" i="24"/>
  <c r="O189" i="24"/>
  <c r="M189" i="24"/>
  <c r="L189" i="24"/>
  <c r="K189" i="24"/>
  <c r="J189" i="24"/>
  <c r="I189" i="24"/>
  <c r="G189" i="24"/>
  <c r="F189" i="24"/>
  <c r="AC188" i="24"/>
  <c r="AB188" i="24"/>
  <c r="AA188" i="24"/>
  <c r="Z188" i="24"/>
  <c r="Y188" i="24"/>
  <c r="X188" i="24"/>
  <c r="W188" i="24"/>
  <c r="V188" i="24"/>
  <c r="U188" i="24"/>
  <c r="T188" i="24"/>
  <c r="S188" i="24"/>
  <c r="R188" i="24"/>
  <c r="P188" i="24"/>
  <c r="O188" i="24"/>
  <c r="M188" i="24"/>
  <c r="L188" i="24"/>
  <c r="K188" i="24"/>
  <c r="J188" i="24"/>
  <c r="I188" i="24"/>
  <c r="G188" i="24"/>
  <c r="F188" i="24"/>
  <c r="AC187" i="24"/>
  <c r="AB187" i="24"/>
  <c r="AA187" i="24"/>
  <c r="Z187" i="24"/>
  <c r="Y187" i="24"/>
  <c r="X187" i="24"/>
  <c r="W187" i="24"/>
  <c r="V187" i="24"/>
  <c r="U187" i="24"/>
  <c r="T187" i="24"/>
  <c r="S187" i="24"/>
  <c r="R187" i="24"/>
  <c r="P187" i="24"/>
  <c r="O187" i="24"/>
  <c r="M187" i="24"/>
  <c r="L187" i="24"/>
  <c r="K187" i="24"/>
  <c r="J187" i="24"/>
  <c r="I187" i="24"/>
  <c r="G187" i="24"/>
  <c r="F187" i="24"/>
  <c r="AC186" i="24"/>
  <c r="AB186" i="24"/>
  <c r="AA186" i="24"/>
  <c r="Z186" i="24"/>
  <c r="Y186" i="24"/>
  <c r="X186" i="24"/>
  <c r="W186" i="24"/>
  <c r="V186" i="24"/>
  <c r="U186" i="24"/>
  <c r="T186" i="24"/>
  <c r="S186" i="24"/>
  <c r="R186" i="24"/>
  <c r="P186" i="24"/>
  <c r="O186" i="24"/>
  <c r="M186" i="24"/>
  <c r="L186" i="24"/>
  <c r="K186" i="24"/>
  <c r="J186" i="24"/>
  <c r="I186" i="24"/>
  <c r="G186" i="24"/>
  <c r="F186" i="24"/>
  <c r="AC185" i="24"/>
  <c r="AB185" i="24"/>
  <c r="AA185" i="24"/>
  <c r="Z185" i="24"/>
  <c r="Y185" i="24"/>
  <c r="X185" i="24"/>
  <c r="W185" i="24"/>
  <c r="V185" i="24"/>
  <c r="U185" i="24"/>
  <c r="T185" i="24"/>
  <c r="S185" i="24"/>
  <c r="R185" i="24"/>
  <c r="P185" i="24"/>
  <c r="O185" i="24"/>
  <c r="M185" i="24"/>
  <c r="L185" i="24"/>
  <c r="K185" i="24"/>
  <c r="J185" i="24"/>
  <c r="I185" i="24"/>
  <c r="G185" i="24"/>
  <c r="F185" i="24"/>
  <c r="AC184" i="24"/>
  <c r="AB184" i="24"/>
  <c r="AA184" i="24"/>
  <c r="Z184" i="24"/>
  <c r="Y184" i="24"/>
  <c r="X184" i="24"/>
  <c r="W184" i="24"/>
  <c r="V184" i="24"/>
  <c r="U184" i="24"/>
  <c r="T184" i="24"/>
  <c r="S184" i="24"/>
  <c r="R184" i="24"/>
  <c r="P184" i="24"/>
  <c r="O184" i="24"/>
  <c r="M184" i="24"/>
  <c r="L184" i="24"/>
  <c r="K184" i="24"/>
  <c r="J184" i="24"/>
  <c r="I184" i="24"/>
  <c r="G184" i="24"/>
  <c r="F184" i="24"/>
  <c r="AC183" i="24"/>
  <c r="AB183" i="24"/>
  <c r="AA183" i="24"/>
  <c r="Z183" i="24"/>
  <c r="Y183" i="24"/>
  <c r="X183" i="24"/>
  <c r="W183" i="24"/>
  <c r="V183" i="24"/>
  <c r="U183" i="24"/>
  <c r="T183" i="24"/>
  <c r="S183" i="24"/>
  <c r="R183" i="24"/>
  <c r="P183" i="24"/>
  <c r="O183" i="24"/>
  <c r="M183" i="24"/>
  <c r="L183" i="24"/>
  <c r="K183" i="24"/>
  <c r="J183" i="24"/>
  <c r="I183" i="24"/>
  <c r="G183" i="24"/>
  <c r="F183" i="24"/>
  <c r="AC182" i="24"/>
  <c r="AB182" i="24"/>
  <c r="AA182" i="24"/>
  <c r="Z182" i="24"/>
  <c r="Y182" i="24"/>
  <c r="X182" i="24"/>
  <c r="W182" i="24"/>
  <c r="V182" i="24"/>
  <c r="U182" i="24"/>
  <c r="T182" i="24"/>
  <c r="S182" i="24"/>
  <c r="R182" i="24"/>
  <c r="P182" i="24"/>
  <c r="O182" i="24"/>
  <c r="M182" i="24"/>
  <c r="L182" i="24"/>
  <c r="K182" i="24"/>
  <c r="J182" i="24"/>
  <c r="I182" i="24"/>
  <c r="G182" i="24"/>
  <c r="F182" i="24"/>
  <c r="AC181" i="24"/>
  <c r="AB181" i="24"/>
  <c r="AA181" i="24"/>
  <c r="Z181" i="24"/>
  <c r="Y181" i="24"/>
  <c r="X181" i="24"/>
  <c r="W181" i="24"/>
  <c r="V181" i="24"/>
  <c r="U181" i="24"/>
  <c r="T181" i="24"/>
  <c r="S181" i="24"/>
  <c r="R181" i="24"/>
  <c r="P181" i="24"/>
  <c r="O181" i="24"/>
  <c r="M181" i="24"/>
  <c r="L181" i="24"/>
  <c r="K181" i="24"/>
  <c r="J181" i="24"/>
  <c r="I181" i="24"/>
  <c r="G181" i="24"/>
  <c r="F181" i="24"/>
  <c r="AC180" i="24"/>
  <c r="AB180" i="24"/>
  <c r="AA180" i="24"/>
  <c r="Z180" i="24"/>
  <c r="Y180" i="24"/>
  <c r="X180" i="24"/>
  <c r="W180" i="24"/>
  <c r="V180" i="24"/>
  <c r="U180" i="24"/>
  <c r="T180" i="24"/>
  <c r="S180" i="24"/>
  <c r="R180" i="24"/>
  <c r="P180" i="24"/>
  <c r="O180" i="24"/>
  <c r="M180" i="24"/>
  <c r="L180" i="24"/>
  <c r="K180" i="24"/>
  <c r="J180" i="24"/>
  <c r="I180" i="24"/>
  <c r="G180" i="24"/>
  <c r="F180" i="24"/>
  <c r="AC179" i="24"/>
  <c r="AB179" i="24"/>
  <c r="AA179" i="24"/>
  <c r="Z179" i="24"/>
  <c r="Y179" i="24"/>
  <c r="X179" i="24"/>
  <c r="W179" i="24"/>
  <c r="V179" i="24"/>
  <c r="U179" i="24"/>
  <c r="T179" i="24"/>
  <c r="S179" i="24"/>
  <c r="R179" i="24"/>
  <c r="P179" i="24"/>
  <c r="O179" i="24"/>
  <c r="M179" i="24"/>
  <c r="L179" i="24"/>
  <c r="K179" i="24"/>
  <c r="J179" i="24"/>
  <c r="I179" i="24"/>
  <c r="G179" i="24"/>
  <c r="F179" i="24"/>
  <c r="AC178" i="24"/>
  <c r="AB178" i="24"/>
  <c r="AA178" i="24"/>
  <c r="Z178" i="24"/>
  <c r="Y178" i="24"/>
  <c r="X178" i="24"/>
  <c r="W178" i="24"/>
  <c r="V178" i="24"/>
  <c r="U178" i="24"/>
  <c r="T178" i="24"/>
  <c r="S178" i="24"/>
  <c r="R178" i="24"/>
  <c r="P178" i="24"/>
  <c r="O178" i="24"/>
  <c r="M178" i="24"/>
  <c r="L178" i="24"/>
  <c r="K178" i="24"/>
  <c r="J178" i="24"/>
  <c r="I178" i="24"/>
  <c r="G178" i="24"/>
  <c r="F178" i="24"/>
  <c r="AC177" i="24"/>
  <c r="AB177" i="24"/>
  <c r="AA177" i="24"/>
  <c r="Z177" i="24"/>
  <c r="Y177" i="24"/>
  <c r="X177" i="24"/>
  <c r="W177" i="24"/>
  <c r="V177" i="24"/>
  <c r="U177" i="24"/>
  <c r="T177" i="24"/>
  <c r="S177" i="24"/>
  <c r="R177" i="24"/>
  <c r="P177" i="24"/>
  <c r="O177" i="24"/>
  <c r="M177" i="24"/>
  <c r="L177" i="24"/>
  <c r="K177" i="24"/>
  <c r="J177" i="24"/>
  <c r="I177" i="24"/>
  <c r="G177" i="24"/>
  <c r="F177" i="24"/>
  <c r="AC176" i="24"/>
  <c r="AB176" i="24"/>
  <c r="AA176" i="24"/>
  <c r="Z176" i="24"/>
  <c r="Y176" i="24"/>
  <c r="X176" i="24"/>
  <c r="W176" i="24"/>
  <c r="V176" i="24"/>
  <c r="U176" i="24"/>
  <c r="T176" i="24"/>
  <c r="S176" i="24"/>
  <c r="R176" i="24"/>
  <c r="Q176" i="24"/>
  <c r="Q175" i="24" s="1"/>
  <c r="P176" i="24"/>
  <c r="O176" i="24"/>
  <c r="N176" i="24"/>
  <c r="N175" i="24" s="1"/>
  <c r="M176" i="24"/>
  <c r="L176" i="24"/>
  <c r="L175" i="24" s="1"/>
  <c r="K176" i="24"/>
  <c r="J176" i="24"/>
  <c r="J175" i="24" s="1"/>
  <c r="I176" i="24"/>
  <c r="I175" i="24" s="1"/>
  <c r="H176" i="24"/>
  <c r="H175" i="24" s="1"/>
  <c r="G176" i="24"/>
  <c r="F176" i="24"/>
  <c r="F175" i="24" s="1"/>
  <c r="AQ174" i="24"/>
  <c r="AS160" i="24"/>
  <c r="AS159" i="24" s="1"/>
  <c r="AR160" i="24"/>
  <c r="AQ160" i="24"/>
  <c r="AP160" i="24"/>
  <c r="AP159" i="24" s="1"/>
  <c r="AL174" i="24"/>
  <c r="AK174" i="24"/>
  <c r="AI174" i="24"/>
  <c r="AH174" i="24"/>
  <c r="AF174" i="24"/>
  <c r="AE174" i="24"/>
  <c r="AL173" i="24"/>
  <c r="AK173" i="24"/>
  <c r="AI173" i="24"/>
  <c r="AH173" i="24"/>
  <c r="AF173" i="24"/>
  <c r="AE173" i="24"/>
  <c r="AL172" i="24"/>
  <c r="AK172" i="24"/>
  <c r="AI172" i="24"/>
  <c r="AH172" i="24"/>
  <c r="AF172" i="24"/>
  <c r="AE172" i="24"/>
  <c r="AL171" i="24"/>
  <c r="AK171" i="24"/>
  <c r="AI171" i="24"/>
  <c r="AH171" i="24"/>
  <c r="AF171" i="24"/>
  <c r="AE171" i="24"/>
  <c r="AL170" i="24"/>
  <c r="AK170" i="24"/>
  <c r="AI170" i="24"/>
  <c r="AH170" i="24"/>
  <c r="AF170" i="24"/>
  <c r="AE170" i="24"/>
  <c r="AL169" i="24"/>
  <c r="AK169" i="24"/>
  <c r="AI169" i="24"/>
  <c r="AH169" i="24"/>
  <c r="AF169" i="24"/>
  <c r="AE169" i="24"/>
  <c r="AL168" i="24"/>
  <c r="AK168" i="24"/>
  <c r="AI168" i="24"/>
  <c r="AH168" i="24"/>
  <c r="AF168" i="24"/>
  <c r="AE168" i="24"/>
  <c r="AL166" i="24"/>
  <c r="AK166" i="24"/>
  <c r="AI166" i="24"/>
  <c r="AH166" i="24"/>
  <c r="AF166" i="24"/>
  <c r="AE166" i="24"/>
  <c r="AL165" i="24"/>
  <c r="AK165" i="24"/>
  <c r="AI165" i="24"/>
  <c r="AH165" i="24"/>
  <c r="AF165" i="24"/>
  <c r="AE165" i="24"/>
  <c r="AL164" i="24"/>
  <c r="AK164" i="24"/>
  <c r="AI164" i="24"/>
  <c r="AH164" i="24"/>
  <c r="AF164" i="24"/>
  <c r="AE164" i="24"/>
  <c r="AL163" i="24"/>
  <c r="AK163" i="24"/>
  <c r="AI163" i="24"/>
  <c r="AH163" i="24"/>
  <c r="AF163" i="24"/>
  <c r="AE163" i="24"/>
  <c r="AL162" i="24"/>
  <c r="AK162" i="24"/>
  <c r="AI162" i="24"/>
  <c r="AH162" i="24"/>
  <c r="AF162" i="24"/>
  <c r="AE162" i="24"/>
  <c r="AL161" i="24"/>
  <c r="AK161" i="24"/>
  <c r="AI161" i="24"/>
  <c r="AH161" i="24"/>
  <c r="AF161" i="24"/>
  <c r="AE161" i="24"/>
  <c r="AN160" i="24"/>
  <c r="AM160" i="24"/>
  <c r="AL160" i="24"/>
  <c r="AK160" i="24"/>
  <c r="AJ160" i="24"/>
  <c r="AI160" i="24"/>
  <c r="AH160" i="24"/>
  <c r="AG160" i="24"/>
  <c r="AF160" i="24"/>
  <c r="AE160" i="24"/>
  <c r="AB174" i="24"/>
  <c r="AA174" i="24"/>
  <c r="Y174" i="24"/>
  <c r="X174" i="24"/>
  <c r="V174" i="24"/>
  <c r="U174" i="24"/>
  <c r="S174" i="24"/>
  <c r="R174" i="24"/>
  <c r="P174" i="24"/>
  <c r="O174" i="24"/>
  <c r="M174" i="24"/>
  <c r="L174" i="24"/>
  <c r="J174" i="24"/>
  <c r="I174" i="24"/>
  <c r="G174" i="24"/>
  <c r="F174" i="24"/>
  <c r="AB173" i="24"/>
  <c r="AA173" i="24"/>
  <c r="Y173" i="24"/>
  <c r="X173" i="24"/>
  <c r="V173" i="24"/>
  <c r="U173" i="24"/>
  <c r="S173" i="24"/>
  <c r="R173" i="24"/>
  <c r="P173" i="24"/>
  <c r="O173" i="24"/>
  <c r="M173" i="24"/>
  <c r="L173" i="24"/>
  <c r="J173" i="24"/>
  <c r="I173" i="24"/>
  <c r="G173" i="24"/>
  <c r="F173" i="24"/>
  <c r="AB172" i="24"/>
  <c r="AA172" i="24"/>
  <c r="Y172" i="24"/>
  <c r="X172" i="24"/>
  <c r="V172" i="24"/>
  <c r="U172" i="24"/>
  <c r="S172" i="24"/>
  <c r="R172" i="24"/>
  <c r="P172" i="24"/>
  <c r="O172" i="24"/>
  <c r="M172" i="24"/>
  <c r="L172" i="24"/>
  <c r="J172" i="24"/>
  <c r="I172" i="24"/>
  <c r="G172" i="24"/>
  <c r="F172" i="24"/>
  <c r="AB171" i="24"/>
  <c r="AA171" i="24"/>
  <c r="Y171" i="24"/>
  <c r="X171" i="24"/>
  <c r="V171" i="24"/>
  <c r="U171" i="24"/>
  <c r="S171" i="24"/>
  <c r="R171" i="24"/>
  <c r="P171" i="24"/>
  <c r="O171" i="24"/>
  <c r="M171" i="24"/>
  <c r="L171" i="24"/>
  <c r="J171" i="24"/>
  <c r="I171" i="24"/>
  <c r="G171" i="24"/>
  <c r="F171" i="24"/>
  <c r="AB170" i="24"/>
  <c r="AA170" i="24"/>
  <c r="Y170" i="24"/>
  <c r="X170" i="24"/>
  <c r="V170" i="24"/>
  <c r="U170" i="24"/>
  <c r="S170" i="24"/>
  <c r="R170" i="24"/>
  <c r="P170" i="24"/>
  <c r="O170" i="24"/>
  <c r="M170" i="24"/>
  <c r="L170" i="24"/>
  <c r="J170" i="24"/>
  <c r="I170" i="24"/>
  <c r="G170" i="24"/>
  <c r="F170" i="24"/>
  <c r="AB169" i="24"/>
  <c r="AA169" i="24"/>
  <c r="Y169" i="24"/>
  <c r="X169" i="24"/>
  <c r="V169" i="24"/>
  <c r="U169" i="24"/>
  <c r="S169" i="24"/>
  <c r="R169" i="24"/>
  <c r="P169" i="24"/>
  <c r="O169" i="24"/>
  <c r="M169" i="24"/>
  <c r="L169" i="24"/>
  <c r="J169" i="24"/>
  <c r="I169" i="24"/>
  <c r="G169" i="24"/>
  <c r="F169" i="24"/>
  <c r="AB168" i="24"/>
  <c r="AA168" i="24"/>
  <c r="Y168" i="24"/>
  <c r="X168" i="24"/>
  <c r="V168" i="24"/>
  <c r="U168" i="24"/>
  <c r="S168" i="24"/>
  <c r="R168" i="24"/>
  <c r="P168" i="24"/>
  <c r="O168" i="24"/>
  <c r="M168" i="24"/>
  <c r="L168" i="24"/>
  <c r="J168" i="24"/>
  <c r="I168" i="24"/>
  <c r="G168" i="24"/>
  <c r="F168" i="24"/>
  <c r="AB166" i="24"/>
  <c r="AA166" i="24"/>
  <c r="Y166" i="24"/>
  <c r="X166" i="24"/>
  <c r="V166" i="24"/>
  <c r="U166" i="24"/>
  <c r="S166" i="24"/>
  <c r="R166" i="24"/>
  <c r="P166" i="24"/>
  <c r="O166" i="24"/>
  <c r="M166" i="24"/>
  <c r="L166" i="24"/>
  <c r="J166" i="24"/>
  <c r="I166" i="24"/>
  <c r="G166" i="24"/>
  <c r="F166" i="24"/>
  <c r="AB165" i="24"/>
  <c r="AA165" i="24"/>
  <c r="Y165" i="24"/>
  <c r="X165" i="24"/>
  <c r="V165" i="24"/>
  <c r="U165" i="24"/>
  <c r="S165" i="24"/>
  <c r="R165" i="24"/>
  <c r="P165" i="24"/>
  <c r="O165" i="24"/>
  <c r="M165" i="24"/>
  <c r="L165" i="24"/>
  <c r="J165" i="24"/>
  <c r="I165" i="24"/>
  <c r="G165" i="24"/>
  <c r="F165" i="24"/>
  <c r="AB164" i="24"/>
  <c r="AA164" i="24"/>
  <c r="Y164" i="24"/>
  <c r="X164" i="24"/>
  <c r="V164" i="24"/>
  <c r="U164" i="24"/>
  <c r="S164" i="24"/>
  <c r="R164" i="24"/>
  <c r="P164" i="24"/>
  <c r="O164" i="24"/>
  <c r="M164" i="24"/>
  <c r="L164" i="24"/>
  <c r="J164" i="24"/>
  <c r="I164" i="24"/>
  <c r="G164" i="24"/>
  <c r="F164" i="24"/>
  <c r="AB163" i="24"/>
  <c r="AA163" i="24"/>
  <c r="Y163" i="24"/>
  <c r="X163" i="24"/>
  <c r="V163" i="24"/>
  <c r="U163" i="24"/>
  <c r="S163" i="24"/>
  <c r="R163" i="24"/>
  <c r="P163" i="24"/>
  <c r="O163" i="24"/>
  <c r="M163" i="24"/>
  <c r="L163" i="24"/>
  <c r="J163" i="24"/>
  <c r="I163" i="24"/>
  <c r="G163" i="24"/>
  <c r="F163" i="24"/>
  <c r="AB162" i="24"/>
  <c r="AA162" i="24"/>
  <c r="Y162" i="24"/>
  <c r="X162" i="24"/>
  <c r="V162" i="24"/>
  <c r="U162" i="24"/>
  <c r="S162" i="24"/>
  <c r="R162" i="24"/>
  <c r="P162" i="24"/>
  <c r="O162" i="24"/>
  <c r="M162" i="24"/>
  <c r="L162" i="24"/>
  <c r="J162" i="24"/>
  <c r="I162" i="24"/>
  <c r="G162" i="24"/>
  <c r="F162" i="24"/>
  <c r="AB161" i="24"/>
  <c r="AA161" i="24"/>
  <c r="Y161" i="24"/>
  <c r="X161" i="24"/>
  <c r="V161" i="24"/>
  <c r="U161" i="24"/>
  <c r="S161" i="24"/>
  <c r="R161" i="24"/>
  <c r="P161" i="24"/>
  <c r="O161" i="24"/>
  <c r="M161" i="24"/>
  <c r="L161" i="24"/>
  <c r="J161" i="24"/>
  <c r="I161" i="24"/>
  <c r="G161" i="24"/>
  <c r="F161" i="24"/>
  <c r="AC160" i="24"/>
  <c r="AC159" i="24" s="1"/>
  <c r="AB160" i="24"/>
  <c r="AA160" i="24"/>
  <c r="Z160" i="24"/>
  <c r="Z159" i="24" s="1"/>
  <c r="Y160" i="24"/>
  <c r="X160" i="24"/>
  <c r="W160" i="24"/>
  <c r="W159" i="24" s="1"/>
  <c r="V160" i="24"/>
  <c r="U160" i="24"/>
  <c r="T160" i="24"/>
  <c r="T159" i="24" s="1"/>
  <c r="S160" i="24"/>
  <c r="R160" i="24"/>
  <c r="Q160" i="24"/>
  <c r="Q159" i="24" s="1"/>
  <c r="P160" i="24"/>
  <c r="O160" i="24"/>
  <c r="N160" i="24"/>
  <c r="N159" i="24" s="1"/>
  <c r="M160" i="24"/>
  <c r="L160" i="24"/>
  <c r="L159" i="24" s="1"/>
  <c r="K160" i="24"/>
  <c r="J160" i="24"/>
  <c r="I160" i="24"/>
  <c r="I159" i="24" s="1"/>
  <c r="H160" i="24"/>
  <c r="H159" i="24" s="1"/>
  <c r="G160" i="24"/>
  <c r="G159" i="24" s="1"/>
  <c r="F160" i="24"/>
  <c r="F159" i="24" s="1"/>
  <c r="AS158" i="24"/>
  <c r="AR158" i="24"/>
  <c r="AQ158" i="24"/>
  <c r="AS157" i="24"/>
  <c r="AR157" i="24"/>
  <c r="AQ157" i="24"/>
  <c r="AR156" i="24"/>
  <c r="AQ156" i="24"/>
  <c r="AS155" i="24"/>
  <c r="AR155" i="24"/>
  <c r="AQ155" i="24"/>
  <c r="AS154" i="24"/>
  <c r="AR154" i="24"/>
  <c r="AQ154" i="24"/>
  <c r="AS153" i="24"/>
  <c r="AR153" i="24"/>
  <c r="AQ153" i="24"/>
  <c r="AS152" i="24"/>
  <c r="AR152" i="24"/>
  <c r="AQ152" i="24"/>
  <c r="AS151" i="24"/>
  <c r="AR151" i="24"/>
  <c r="AQ151" i="24"/>
  <c r="AS150" i="24"/>
  <c r="AR150" i="24"/>
  <c r="AQ150" i="24"/>
  <c r="AS149" i="24"/>
  <c r="AR149" i="24"/>
  <c r="AQ149" i="24"/>
  <c r="AS148" i="24"/>
  <c r="AR148" i="24"/>
  <c r="AQ148" i="24"/>
  <c r="AS147" i="24"/>
  <c r="AR147" i="24"/>
  <c r="AQ147" i="24"/>
  <c r="AP147" i="24"/>
  <c r="AP146" i="24" s="1"/>
  <c r="AN158" i="24"/>
  <c r="AM158" i="24"/>
  <c r="AL158" i="24"/>
  <c r="AK158" i="24"/>
  <c r="AJ158" i="24"/>
  <c r="AI158" i="24"/>
  <c r="AH158" i="24"/>
  <c r="AF158" i="24"/>
  <c r="AE158" i="24"/>
  <c r="AN157" i="24"/>
  <c r="AM157" i="24"/>
  <c r="AL157" i="24"/>
  <c r="AK157" i="24"/>
  <c r="AJ157" i="24"/>
  <c r="AI157" i="24"/>
  <c r="AH157" i="24"/>
  <c r="AF157" i="24"/>
  <c r="AE157" i="24"/>
  <c r="AN156" i="24"/>
  <c r="AM156" i="24"/>
  <c r="AL156" i="24"/>
  <c r="AK156" i="24"/>
  <c r="AJ156" i="24"/>
  <c r="AI156" i="24"/>
  <c r="AH156" i="24"/>
  <c r="AF156" i="24"/>
  <c r="AE156" i="24"/>
  <c r="AN155" i="24"/>
  <c r="AM155" i="24"/>
  <c r="AL155" i="24"/>
  <c r="AK155" i="24"/>
  <c r="AJ155" i="24"/>
  <c r="AI155" i="24"/>
  <c r="AH155" i="24"/>
  <c r="AF155" i="24"/>
  <c r="AE155" i="24"/>
  <c r="AN154" i="24"/>
  <c r="AM154" i="24"/>
  <c r="AL154" i="24"/>
  <c r="AK154" i="24"/>
  <c r="AJ154" i="24"/>
  <c r="AI154" i="24"/>
  <c r="AH154" i="24"/>
  <c r="AF154" i="24"/>
  <c r="AE154" i="24"/>
  <c r="AN153" i="24"/>
  <c r="AM153" i="24"/>
  <c r="AL153" i="24"/>
  <c r="AK153" i="24"/>
  <c r="AJ153" i="24"/>
  <c r="AI153" i="24"/>
  <c r="AH153" i="24"/>
  <c r="AF153" i="24"/>
  <c r="AE153" i="24"/>
  <c r="AN152" i="24"/>
  <c r="AM152" i="24"/>
  <c r="AL152" i="24"/>
  <c r="AK152" i="24"/>
  <c r="AJ152" i="24"/>
  <c r="AI152" i="24"/>
  <c r="AH152" i="24"/>
  <c r="AF152" i="24"/>
  <c r="AE152" i="24"/>
  <c r="AN151" i="24"/>
  <c r="AM151" i="24"/>
  <c r="AL151" i="24"/>
  <c r="AK151" i="24"/>
  <c r="AJ151" i="24"/>
  <c r="AI151" i="24"/>
  <c r="AH151" i="24"/>
  <c r="AF151" i="24"/>
  <c r="AE151" i="24"/>
  <c r="AN150" i="24"/>
  <c r="AM150" i="24"/>
  <c r="AL150" i="24"/>
  <c r="AK150" i="24"/>
  <c r="AJ150" i="24"/>
  <c r="AI150" i="24"/>
  <c r="AH150" i="24"/>
  <c r="AF150" i="24"/>
  <c r="AE150" i="24"/>
  <c r="AN149" i="24"/>
  <c r="AM149" i="24"/>
  <c r="AL149" i="24"/>
  <c r="AK149" i="24"/>
  <c r="AJ149" i="24"/>
  <c r="AI149" i="24"/>
  <c r="AH149" i="24"/>
  <c r="AF149" i="24"/>
  <c r="AE149" i="24"/>
  <c r="AN148" i="24"/>
  <c r="AM148" i="24"/>
  <c r="AL148" i="24"/>
  <c r="AK148" i="24"/>
  <c r="AJ148" i="24"/>
  <c r="AI148" i="24"/>
  <c r="AH148" i="24"/>
  <c r="AF148" i="24"/>
  <c r="AE148" i="24"/>
  <c r="AN147" i="24"/>
  <c r="AM147" i="24"/>
  <c r="AL147" i="24"/>
  <c r="AK147" i="24"/>
  <c r="AJ147" i="24"/>
  <c r="AI147" i="24"/>
  <c r="AH147" i="24"/>
  <c r="AG147" i="24"/>
  <c r="AF147" i="24"/>
  <c r="AE147" i="24"/>
  <c r="AC158" i="24"/>
  <c r="AB158" i="24"/>
  <c r="AA158" i="24"/>
  <c r="Y158" i="24"/>
  <c r="X158" i="24"/>
  <c r="V158" i="24"/>
  <c r="U158" i="24"/>
  <c r="S158" i="24"/>
  <c r="R158" i="24"/>
  <c r="P158" i="24"/>
  <c r="O158" i="24"/>
  <c r="M158" i="24"/>
  <c r="L158" i="24"/>
  <c r="J158" i="24"/>
  <c r="I158" i="24"/>
  <c r="H158" i="24"/>
  <c r="G158" i="24"/>
  <c r="F158" i="24"/>
  <c r="AC157" i="24"/>
  <c r="AB157" i="24"/>
  <c r="AA157" i="24"/>
  <c r="Y157" i="24"/>
  <c r="X157" i="24"/>
  <c r="V157" i="24"/>
  <c r="U157" i="24"/>
  <c r="S157" i="24"/>
  <c r="R157" i="24"/>
  <c r="P157" i="24"/>
  <c r="O157" i="24"/>
  <c r="M157" i="24"/>
  <c r="L157" i="24"/>
  <c r="J157" i="24"/>
  <c r="I157" i="24"/>
  <c r="H157" i="24"/>
  <c r="G157" i="24"/>
  <c r="F157" i="24"/>
  <c r="AC156" i="24"/>
  <c r="AB156" i="24"/>
  <c r="AA156" i="24"/>
  <c r="Y156" i="24"/>
  <c r="X156" i="24"/>
  <c r="V156" i="24"/>
  <c r="U156" i="24"/>
  <c r="S156" i="24"/>
  <c r="R156" i="24"/>
  <c r="P156" i="24"/>
  <c r="O156" i="24"/>
  <c r="M156" i="24"/>
  <c r="L156" i="24"/>
  <c r="J156" i="24"/>
  <c r="I156" i="24"/>
  <c r="H156" i="24"/>
  <c r="G156" i="24"/>
  <c r="F156" i="24"/>
  <c r="AC155" i="24"/>
  <c r="AB155" i="24"/>
  <c r="AA155" i="24"/>
  <c r="Y155" i="24"/>
  <c r="X155" i="24"/>
  <c r="V155" i="24"/>
  <c r="U155" i="24"/>
  <c r="S155" i="24"/>
  <c r="R155" i="24"/>
  <c r="P155" i="24"/>
  <c r="O155" i="24"/>
  <c r="M155" i="24"/>
  <c r="L155" i="24"/>
  <c r="J155" i="24"/>
  <c r="I155" i="24"/>
  <c r="H155" i="24"/>
  <c r="G155" i="24"/>
  <c r="F155" i="24"/>
  <c r="AC154" i="24"/>
  <c r="AB154" i="24"/>
  <c r="AA154" i="24"/>
  <c r="Y154" i="24"/>
  <c r="X154" i="24"/>
  <c r="V154" i="24"/>
  <c r="U154" i="24"/>
  <c r="S154" i="24"/>
  <c r="R154" i="24"/>
  <c r="P154" i="24"/>
  <c r="O154" i="24"/>
  <c r="M154" i="24"/>
  <c r="L154" i="24"/>
  <c r="J154" i="24"/>
  <c r="I154" i="24"/>
  <c r="H154" i="24"/>
  <c r="G154" i="24"/>
  <c r="F154" i="24"/>
  <c r="AC153" i="24"/>
  <c r="AB153" i="24"/>
  <c r="AA153" i="24"/>
  <c r="Y153" i="24"/>
  <c r="X153" i="24"/>
  <c r="V153" i="24"/>
  <c r="U153" i="24"/>
  <c r="S153" i="24"/>
  <c r="R153" i="24"/>
  <c r="P153" i="24"/>
  <c r="O153" i="24"/>
  <c r="M153" i="24"/>
  <c r="L153" i="24"/>
  <c r="J153" i="24"/>
  <c r="I153" i="24"/>
  <c r="H153" i="24"/>
  <c r="G153" i="24"/>
  <c r="F153" i="24"/>
  <c r="AC152" i="24"/>
  <c r="AB152" i="24"/>
  <c r="AA152" i="24"/>
  <c r="Y152" i="24"/>
  <c r="X152" i="24"/>
  <c r="V152" i="24"/>
  <c r="U152" i="24"/>
  <c r="S152" i="24"/>
  <c r="R152" i="24"/>
  <c r="P152" i="24"/>
  <c r="O152" i="24"/>
  <c r="M152" i="24"/>
  <c r="L152" i="24"/>
  <c r="J152" i="24"/>
  <c r="I152" i="24"/>
  <c r="H152" i="24"/>
  <c r="G152" i="24"/>
  <c r="F152" i="24"/>
  <c r="AC151" i="24"/>
  <c r="AB151" i="24"/>
  <c r="AA151" i="24"/>
  <c r="Y151" i="24"/>
  <c r="X151" i="24"/>
  <c r="V151" i="24"/>
  <c r="U151" i="24"/>
  <c r="S151" i="24"/>
  <c r="R151" i="24"/>
  <c r="P151" i="24"/>
  <c r="O151" i="24"/>
  <c r="M151" i="24"/>
  <c r="L151" i="24"/>
  <c r="J151" i="24"/>
  <c r="I151" i="24"/>
  <c r="H151" i="24"/>
  <c r="G151" i="24"/>
  <c r="F151" i="24"/>
  <c r="AC150" i="24"/>
  <c r="AB150" i="24"/>
  <c r="AA150" i="24"/>
  <c r="Y150" i="24"/>
  <c r="X150" i="24"/>
  <c r="V150" i="24"/>
  <c r="U150" i="24"/>
  <c r="S150" i="24"/>
  <c r="R150" i="24"/>
  <c r="P150" i="24"/>
  <c r="O150" i="24"/>
  <c r="M150" i="24"/>
  <c r="L150" i="24"/>
  <c r="J150" i="24"/>
  <c r="I150" i="24"/>
  <c r="H150" i="24"/>
  <c r="G150" i="24"/>
  <c r="F150" i="24"/>
  <c r="AC149" i="24"/>
  <c r="AB149" i="24"/>
  <c r="AA149" i="24"/>
  <c r="Y149" i="24"/>
  <c r="X149" i="24"/>
  <c r="V149" i="24"/>
  <c r="U149" i="24"/>
  <c r="S149" i="24"/>
  <c r="R149" i="24"/>
  <c r="P149" i="24"/>
  <c r="O149" i="24"/>
  <c r="M149" i="24"/>
  <c r="L149" i="24"/>
  <c r="J149" i="24"/>
  <c r="I149" i="24"/>
  <c r="H149" i="24"/>
  <c r="G149" i="24"/>
  <c r="F149" i="24"/>
  <c r="AC148" i="24"/>
  <c r="AB148" i="24"/>
  <c r="AA148" i="24"/>
  <c r="Y148" i="24"/>
  <c r="X148" i="24"/>
  <c r="V148" i="24"/>
  <c r="U148" i="24"/>
  <c r="S148" i="24"/>
  <c r="R148" i="24"/>
  <c r="P148" i="24"/>
  <c r="O148" i="24"/>
  <c r="M148" i="24"/>
  <c r="L148" i="24"/>
  <c r="J148" i="24"/>
  <c r="I148" i="24"/>
  <c r="H148" i="24"/>
  <c r="G148" i="24"/>
  <c r="F148" i="24"/>
  <c r="AC147" i="24"/>
  <c r="AB147" i="24"/>
  <c r="AA147" i="24"/>
  <c r="Z147" i="24"/>
  <c r="Y147" i="24"/>
  <c r="X147" i="24"/>
  <c r="W147" i="24"/>
  <c r="W146" i="24" s="1"/>
  <c r="V147" i="24"/>
  <c r="U147" i="24"/>
  <c r="T147" i="24"/>
  <c r="T146" i="24" s="1"/>
  <c r="S147" i="24"/>
  <c r="R147" i="24"/>
  <c r="Q147" i="24"/>
  <c r="Q146" i="24" s="1"/>
  <c r="P147" i="24"/>
  <c r="O147" i="24"/>
  <c r="N147" i="24"/>
  <c r="N146" i="24" s="1"/>
  <c r="M147" i="24"/>
  <c r="L147" i="24"/>
  <c r="L146" i="24" s="1"/>
  <c r="K147" i="24"/>
  <c r="K146" i="24" s="1"/>
  <c r="J147" i="24"/>
  <c r="J146" i="24" s="1"/>
  <c r="I147" i="24"/>
  <c r="I146" i="24" s="1"/>
  <c r="H147" i="24"/>
  <c r="G147" i="24"/>
  <c r="F147" i="24"/>
  <c r="F146" i="24" s="1"/>
  <c r="AS145" i="24"/>
  <c r="AR145" i="24"/>
  <c r="AQ145" i="24"/>
  <c r="AS144" i="24"/>
  <c r="AR144" i="24"/>
  <c r="AQ144" i="24"/>
  <c r="AS143" i="24"/>
  <c r="AR143" i="24"/>
  <c r="AQ143" i="24"/>
  <c r="AS142" i="24"/>
  <c r="AR142" i="24"/>
  <c r="AQ142" i="24"/>
  <c r="AS141" i="24"/>
  <c r="AR141" i="24"/>
  <c r="AQ141" i="24"/>
  <c r="AS140" i="24"/>
  <c r="AR140" i="24"/>
  <c r="AQ140" i="24"/>
  <c r="AS139" i="24"/>
  <c r="AR139" i="24"/>
  <c r="AQ139" i="24"/>
  <c r="AS138" i="24"/>
  <c r="AR138" i="24"/>
  <c r="AQ138" i="24"/>
  <c r="AS137" i="24"/>
  <c r="AR137" i="24"/>
  <c r="AQ137" i="24"/>
  <c r="AS136" i="24"/>
  <c r="AR136" i="24"/>
  <c r="AQ136" i="24"/>
  <c r="AS135" i="24"/>
  <c r="AR135" i="24"/>
  <c r="AQ135" i="24"/>
  <c r="AS134" i="24"/>
  <c r="AR134" i="24"/>
  <c r="AQ134" i="24"/>
  <c r="AS133" i="24"/>
  <c r="AR133" i="24"/>
  <c r="AQ133" i="24"/>
  <c r="AS132" i="24"/>
  <c r="AR132" i="24"/>
  <c r="AQ132" i="24"/>
  <c r="AS131" i="24"/>
  <c r="AR131" i="24"/>
  <c r="AQ131" i="24"/>
  <c r="AS130" i="24"/>
  <c r="AR130" i="24"/>
  <c r="AQ130" i="24"/>
  <c r="AS129" i="24"/>
  <c r="AR129" i="24"/>
  <c r="AQ129" i="24"/>
  <c r="AS128" i="24"/>
  <c r="AR128" i="24"/>
  <c r="AQ128" i="24"/>
  <c r="AP128" i="24"/>
  <c r="AN145" i="24"/>
  <c r="AM145" i="24"/>
  <c r="AL145" i="24"/>
  <c r="AK145" i="24"/>
  <c r="AJ145" i="24"/>
  <c r="AI145" i="24"/>
  <c r="AH145" i="24"/>
  <c r="AF145" i="24"/>
  <c r="AE145" i="24"/>
  <c r="AN144" i="24"/>
  <c r="AM144" i="24"/>
  <c r="AL144" i="24"/>
  <c r="AK144" i="24"/>
  <c r="AJ144" i="24"/>
  <c r="AI144" i="24"/>
  <c r="AH144" i="24"/>
  <c r="AF144" i="24"/>
  <c r="AE144" i="24"/>
  <c r="AN143" i="24"/>
  <c r="AM143" i="24"/>
  <c r="AL143" i="24"/>
  <c r="AK143" i="24"/>
  <c r="AJ143" i="24"/>
  <c r="AI143" i="24"/>
  <c r="AH143" i="24"/>
  <c r="AF143" i="24"/>
  <c r="AE143" i="24"/>
  <c r="AN142" i="24"/>
  <c r="AM142" i="24"/>
  <c r="AL142" i="24"/>
  <c r="AK142" i="24"/>
  <c r="AJ142" i="24"/>
  <c r="AI142" i="24"/>
  <c r="AH142" i="24"/>
  <c r="AF142" i="24"/>
  <c r="AE142" i="24"/>
  <c r="AN141" i="24"/>
  <c r="AM141" i="24"/>
  <c r="AL141" i="24"/>
  <c r="AK141" i="24"/>
  <c r="AJ141" i="24"/>
  <c r="AI141" i="24"/>
  <c r="AH141" i="24"/>
  <c r="AF141" i="24"/>
  <c r="AE141" i="24"/>
  <c r="AN140" i="24"/>
  <c r="AM140" i="24"/>
  <c r="AL140" i="24"/>
  <c r="AK140" i="24"/>
  <c r="AJ140" i="24"/>
  <c r="AI140" i="24"/>
  <c r="AH140" i="24"/>
  <c r="AF140" i="24"/>
  <c r="AE140" i="24"/>
  <c r="AN139" i="24"/>
  <c r="AM139" i="24"/>
  <c r="AL139" i="24"/>
  <c r="AK139" i="24"/>
  <c r="AJ139" i="24"/>
  <c r="AI139" i="24"/>
  <c r="AH139" i="24"/>
  <c r="AF139" i="24"/>
  <c r="AE139" i="24"/>
  <c r="AN138" i="24"/>
  <c r="AM138" i="24"/>
  <c r="AL138" i="24"/>
  <c r="AK138" i="24"/>
  <c r="AJ138" i="24"/>
  <c r="AI138" i="24"/>
  <c r="AH138" i="24"/>
  <c r="AF138" i="24"/>
  <c r="AE138" i="24"/>
  <c r="AN137" i="24"/>
  <c r="AM137" i="24"/>
  <c r="AL137" i="24"/>
  <c r="AK137" i="24"/>
  <c r="AJ137" i="24"/>
  <c r="AI137" i="24"/>
  <c r="AH137" i="24"/>
  <c r="AF137" i="24"/>
  <c r="AE137" i="24"/>
  <c r="AN136" i="24"/>
  <c r="AM136" i="24"/>
  <c r="AL136" i="24"/>
  <c r="AK136" i="24"/>
  <c r="AJ136" i="24"/>
  <c r="AI136" i="24"/>
  <c r="AH136" i="24"/>
  <c r="AF136" i="24"/>
  <c r="AE136" i="24"/>
  <c r="AN135" i="24"/>
  <c r="AM135" i="24"/>
  <c r="AL135" i="24"/>
  <c r="AK135" i="24"/>
  <c r="AJ135" i="24"/>
  <c r="AI135" i="24"/>
  <c r="AH135" i="24"/>
  <c r="AF135" i="24"/>
  <c r="AE135" i="24"/>
  <c r="AN134" i="24"/>
  <c r="AM134" i="24"/>
  <c r="AL134" i="24"/>
  <c r="AK134" i="24"/>
  <c r="AJ134" i="24"/>
  <c r="AI134" i="24"/>
  <c r="AH134" i="24"/>
  <c r="AF134" i="24"/>
  <c r="AE134" i="24"/>
  <c r="AN133" i="24"/>
  <c r="AM133" i="24"/>
  <c r="AL133" i="24"/>
  <c r="AK133" i="24"/>
  <c r="AJ133" i="24"/>
  <c r="AI133" i="24"/>
  <c r="AH133" i="24"/>
  <c r="AF133" i="24"/>
  <c r="AE133" i="24"/>
  <c r="AN132" i="24"/>
  <c r="AM132" i="24"/>
  <c r="AL132" i="24"/>
  <c r="AK132" i="24"/>
  <c r="AJ132" i="24"/>
  <c r="AI132" i="24"/>
  <c r="AH132" i="24"/>
  <c r="AF132" i="24"/>
  <c r="AE132" i="24"/>
  <c r="AN131" i="24"/>
  <c r="AM131" i="24"/>
  <c r="AL131" i="24"/>
  <c r="AK131" i="24"/>
  <c r="AJ131" i="24"/>
  <c r="AI131" i="24"/>
  <c r="AH131" i="24"/>
  <c r="AF131" i="24"/>
  <c r="AE131" i="24"/>
  <c r="AN130" i="24"/>
  <c r="AM130" i="24"/>
  <c r="AL130" i="24"/>
  <c r="AK130" i="24"/>
  <c r="AJ130" i="24"/>
  <c r="AI130" i="24"/>
  <c r="AH130" i="24"/>
  <c r="AF130" i="24"/>
  <c r="AE130" i="24"/>
  <c r="AN129" i="24"/>
  <c r="AM129" i="24"/>
  <c r="AL129" i="24"/>
  <c r="AK129" i="24"/>
  <c r="AJ129" i="24"/>
  <c r="AI129" i="24"/>
  <c r="AH129" i="24"/>
  <c r="AF129" i="24"/>
  <c r="AE129" i="24"/>
  <c r="AL128" i="24"/>
  <c r="AK128" i="24"/>
  <c r="AI128" i="24"/>
  <c r="AH128" i="24"/>
  <c r="AF128" i="24"/>
  <c r="AE128" i="24"/>
  <c r="AC145" i="24"/>
  <c r="AB145" i="24"/>
  <c r="AA145" i="24"/>
  <c r="Y145" i="24"/>
  <c r="X145" i="24"/>
  <c r="V145" i="24"/>
  <c r="U145" i="24"/>
  <c r="S145" i="24"/>
  <c r="R145" i="24"/>
  <c r="P145" i="24"/>
  <c r="O145" i="24"/>
  <c r="M145" i="24"/>
  <c r="L145" i="24"/>
  <c r="J145" i="24"/>
  <c r="I145" i="24"/>
  <c r="H145" i="24"/>
  <c r="G145" i="24"/>
  <c r="F145" i="24"/>
  <c r="AC144" i="24"/>
  <c r="AB144" i="24"/>
  <c r="AA144" i="24"/>
  <c r="Y144" i="24"/>
  <c r="X144" i="24"/>
  <c r="V144" i="24"/>
  <c r="U144" i="24"/>
  <c r="S144" i="24"/>
  <c r="R144" i="24"/>
  <c r="P144" i="24"/>
  <c r="O144" i="24"/>
  <c r="M144" i="24"/>
  <c r="L144" i="24"/>
  <c r="J144" i="24"/>
  <c r="I144" i="24"/>
  <c r="H144" i="24"/>
  <c r="G144" i="24"/>
  <c r="F144" i="24"/>
  <c r="AC143" i="24"/>
  <c r="AB143" i="24"/>
  <c r="AA143" i="24"/>
  <c r="Y143" i="24"/>
  <c r="X143" i="24"/>
  <c r="V143" i="24"/>
  <c r="U143" i="24"/>
  <c r="S143" i="24"/>
  <c r="R143" i="24"/>
  <c r="P143" i="24"/>
  <c r="O143" i="24"/>
  <c r="M143" i="24"/>
  <c r="L143" i="24"/>
  <c r="J143" i="24"/>
  <c r="I143" i="24"/>
  <c r="H143" i="24"/>
  <c r="G143" i="24"/>
  <c r="F143" i="24"/>
  <c r="AC142" i="24"/>
  <c r="AB142" i="24"/>
  <c r="AA142" i="24"/>
  <c r="Y142" i="24"/>
  <c r="X142" i="24"/>
  <c r="V142" i="24"/>
  <c r="U142" i="24"/>
  <c r="S142" i="24"/>
  <c r="R142" i="24"/>
  <c r="P142" i="24"/>
  <c r="O142" i="24"/>
  <c r="M142" i="24"/>
  <c r="L142" i="24"/>
  <c r="J142" i="24"/>
  <c r="I142" i="24"/>
  <c r="H142" i="24"/>
  <c r="G142" i="24"/>
  <c r="F142" i="24"/>
  <c r="AC141" i="24"/>
  <c r="AB141" i="24"/>
  <c r="AA141" i="24"/>
  <c r="Y141" i="24"/>
  <c r="X141" i="24"/>
  <c r="V141" i="24"/>
  <c r="U141" i="24"/>
  <c r="S141" i="24"/>
  <c r="R141" i="24"/>
  <c r="P141" i="24"/>
  <c r="O141" i="24"/>
  <c r="M141" i="24"/>
  <c r="L141" i="24"/>
  <c r="J141" i="24"/>
  <c r="I141" i="24"/>
  <c r="H141" i="24"/>
  <c r="G141" i="24"/>
  <c r="F141" i="24"/>
  <c r="AC140" i="24"/>
  <c r="AB140" i="24"/>
  <c r="AA140" i="24"/>
  <c r="Y140" i="24"/>
  <c r="X140" i="24"/>
  <c r="V140" i="24"/>
  <c r="U140" i="24"/>
  <c r="S140" i="24"/>
  <c r="R140" i="24"/>
  <c r="P140" i="24"/>
  <c r="O140" i="24"/>
  <c r="M140" i="24"/>
  <c r="L140" i="24"/>
  <c r="J140" i="24"/>
  <c r="I140" i="24"/>
  <c r="H140" i="24"/>
  <c r="G140" i="24"/>
  <c r="F140" i="24"/>
  <c r="AC139" i="24"/>
  <c r="AB139" i="24"/>
  <c r="AA139" i="24"/>
  <c r="Y139" i="24"/>
  <c r="X139" i="24"/>
  <c r="V139" i="24"/>
  <c r="U139" i="24"/>
  <c r="S139" i="24"/>
  <c r="R139" i="24"/>
  <c r="P139" i="24"/>
  <c r="O139" i="24"/>
  <c r="M139" i="24"/>
  <c r="L139" i="24"/>
  <c r="J139" i="24"/>
  <c r="I139" i="24"/>
  <c r="H139" i="24"/>
  <c r="G139" i="24"/>
  <c r="F139" i="24"/>
  <c r="AC138" i="24"/>
  <c r="AB138" i="24"/>
  <c r="AA138" i="24"/>
  <c r="Y138" i="24"/>
  <c r="X138" i="24"/>
  <c r="V138" i="24"/>
  <c r="U138" i="24"/>
  <c r="S138" i="24"/>
  <c r="R138" i="24"/>
  <c r="P138" i="24"/>
  <c r="O138" i="24"/>
  <c r="M138" i="24"/>
  <c r="L138" i="24"/>
  <c r="J138" i="24"/>
  <c r="I138" i="24"/>
  <c r="H138" i="24"/>
  <c r="G138" i="24"/>
  <c r="F138" i="24"/>
  <c r="AC137" i="24"/>
  <c r="AB137" i="24"/>
  <c r="AA137" i="24"/>
  <c r="Y137" i="24"/>
  <c r="X137" i="24"/>
  <c r="V137" i="24"/>
  <c r="U137" i="24"/>
  <c r="S137" i="24"/>
  <c r="R137" i="24"/>
  <c r="P137" i="24"/>
  <c r="O137" i="24"/>
  <c r="M137" i="24"/>
  <c r="L137" i="24"/>
  <c r="J137" i="24"/>
  <c r="I137" i="24"/>
  <c r="H137" i="24"/>
  <c r="G137" i="24"/>
  <c r="F137" i="24"/>
  <c r="AC136" i="24"/>
  <c r="AB136" i="24"/>
  <c r="AA136" i="24"/>
  <c r="Y136" i="24"/>
  <c r="X136" i="24"/>
  <c r="V136" i="24"/>
  <c r="U136" i="24"/>
  <c r="S136" i="24"/>
  <c r="R136" i="24"/>
  <c r="P136" i="24"/>
  <c r="O136" i="24"/>
  <c r="M136" i="24"/>
  <c r="L136" i="24"/>
  <c r="J136" i="24"/>
  <c r="I136" i="24"/>
  <c r="H136" i="24"/>
  <c r="G136" i="24"/>
  <c r="F136" i="24"/>
  <c r="AC135" i="24"/>
  <c r="AB135" i="24"/>
  <c r="AA135" i="24"/>
  <c r="Y135" i="24"/>
  <c r="X135" i="24"/>
  <c r="V135" i="24"/>
  <c r="U135" i="24"/>
  <c r="S135" i="24"/>
  <c r="R135" i="24"/>
  <c r="P135" i="24"/>
  <c r="O135" i="24"/>
  <c r="M135" i="24"/>
  <c r="L135" i="24"/>
  <c r="J135" i="24"/>
  <c r="I135" i="24"/>
  <c r="H135" i="24"/>
  <c r="G135" i="24"/>
  <c r="F135" i="24"/>
  <c r="AC134" i="24"/>
  <c r="AB134" i="24"/>
  <c r="AA134" i="24"/>
  <c r="Y134" i="24"/>
  <c r="X134" i="24"/>
  <c r="V134" i="24"/>
  <c r="U134" i="24"/>
  <c r="S134" i="24"/>
  <c r="R134" i="24"/>
  <c r="P134" i="24"/>
  <c r="O134" i="24"/>
  <c r="M134" i="24"/>
  <c r="L134" i="24"/>
  <c r="J134" i="24"/>
  <c r="I134" i="24"/>
  <c r="H134" i="24"/>
  <c r="G134" i="24"/>
  <c r="F134" i="24"/>
  <c r="AC133" i="24"/>
  <c r="AB133" i="24"/>
  <c r="AA133" i="24"/>
  <c r="Y133" i="24"/>
  <c r="X133" i="24"/>
  <c r="V133" i="24"/>
  <c r="U133" i="24"/>
  <c r="S133" i="24"/>
  <c r="R133" i="24"/>
  <c r="P133" i="24"/>
  <c r="O133" i="24"/>
  <c r="M133" i="24"/>
  <c r="L133" i="24"/>
  <c r="J133" i="24"/>
  <c r="I133" i="24"/>
  <c r="H133" i="24"/>
  <c r="G133" i="24"/>
  <c r="F133" i="24"/>
  <c r="AC132" i="24"/>
  <c r="AB132" i="24"/>
  <c r="AA132" i="24"/>
  <c r="Y132" i="24"/>
  <c r="X132" i="24"/>
  <c r="V132" i="24"/>
  <c r="U132" i="24"/>
  <c r="S132" i="24"/>
  <c r="R132" i="24"/>
  <c r="P132" i="24"/>
  <c r="O132" i="24"/>
  <c r="M132" i="24"/>
  <c r="L132" i="24"/>
  <c r="J132" i="24"/>
  <c r="I132" i="24"/>
  <c r="H132" i="24"/>
  <c r="G132" i="24"/>
  <c r="F132" i="24"/>
  <c r="AC131" i="24"/>
  <c r="AB131" i="24"/>
  <c r="AA131" i="24"/>
  <c r="Y131" i="24"/>
  <c r="X131" i="24"/>
  <c r="V131" i="24"/>
  <c r="U131" i="24"/>
  <c r="S131" i="24"/>
  <c r="R131" i="24"/>
  <c r="P131" i="24"/>
  <c r="O131" i="24"/>
  <c r="M131" i="24"/>
  <c r="L131" i="24"/>
  <c r="J131" i="24"/>
  <c r="I131" i="24"/>
  <c r="H131" i="24"/>
  <c r="G131" i="24"/>
  <c r="F131" i="24"/>
  <c r="AC130" i="24"/>
  <c r="AB130" i="24"/>
  <c r="AA130" i="24"/>
  <c r="Y130" i="24"/>
  <c r="X130" i="24"/>
  <c r="V130" i="24"/>
  <c r="U130" i="24"/>
  <c r="S130" i="24"/>
  <c r="R130" i="24"/>
  <c r="P130" i="24"/>
  <c r="O130" i="24"/>
  <c r="M130" i="24"/>
  <c r="L130" i="24"/>
  <c r="J130" i="24"/>
  <c r="I130" i="24"/>
  <c r="H130" i="24"/>
  <c r="G130" i="24"/>
  <c r="F130" i="24"/>
  <c r="AC129" i="24"/>
  <c r="AB129" i="24"/>
  <c r="AA129" i="24"/>
  <c r="Y129" i="24"/>
  <c r="X129" i="24"/>
  <c r="V129" i="24"/>
  <c r="U129" i="24"/>
  <c r="S129" i="24"/>
  <c r="R129" i="24"/>
  <c r="P129" i="24"/>
  <c r="O129" i="24"/>
  <c r="M129" i="24"/>
  <c r="L129" i="24"/>
  <c r="J129" i="24"/>
  <c r="I129" i="24"/>
  <c r="H129" i="24"/>
  <c r="G129" i="24"/>
  <c r="F129" i="24"/>
  <c r="AB128" i="24"/>
  <c r="AA128" i="24"/>
  <c r="Y128" i="24"/>
  <c r="X128" i="24"/>
  <c r="V128" i="24"/>
  <c r="U128" i="24"/>
  <c r="S128" i="24"/>
  <c r="R128" i="24"/>
  <c r="P128" i="24"/>
  <c r="O128" i="24"/>
  <c r="M128" i="24"/>
  <c r="L128" i="24"/>
  <c r="J128" i="24"/>
  <c r="I128" i="24"/>
  <c r="G128" i="24"/>
  <c r="F128" i="24"/>
  <c r="F127" i="24" s="1"/>
  <c r="AS126" i="24"/>
  <c r="AR126" i="24"/>
  <c r="AQ126" i="24"/>
  <c r="AS125" i="24"/>
  <c r="AR125" i="24"/>
  <c r="AQ125" i="24"/>
  <c r="AS124" i="24"/>
  <c r="AR124" i="24"/>
  <c r="AQ124" i="24"/>
  <c r="AS123" i="24"/>
  <c r="AR123" i="24"/>
  <c r="AQ123" i="24"/>
  <c r="AS122" i="24"/>
  <c r="AR122" i="24"/>
  <c r="AQ122" i="24"/>
  <c r="AS121" i="24"/>
  <c r="AR121" i="24"/>
  <c r="AQ121" i="24"/>
  <c r="AS120" i="24"/>
  <c r="AR120" i="24"/>
  <c r="AQ120" i="24"/>
  <c r="AS119" i="24"/>
  <c r="AR119" i="24"/>
  <c r="AQ119" i="24"/>
  <c r="AS118" i="24"/>
  <c r="AR118" i="24"/>
  <c r="AQ118" i="24"/>
  <c r="AS117" i="24"/>
  <c r="AR117" i="24"/>
  <c r="AQ117" i="24"/>
  <c r="AS116" i="24"/>
  <c r="AR116" i="24"/>
  <c r="AQ116" i="24"/>
  <c r="AS115" i="24"/>
  <c r="AR115" i="24"/>
  <c r="AQ115" i="24"/>
  <c r="AS114" i="24"/>
  <c r="AR114" i="24"/>
  <c r="AQ114" i="24"/>
  <c r="AS113" i="24"/>
  <c r="AR113" i="24"/>
  <c r="AQ113" i="24"/>
  <c r="AS112" i="24"/>
  <c r="AR112" i="24"/>
  <c r="AQ112" i="24"/>
  <c r="AS111" i="24"/>
  <c r="AR111" i="24"/>
  <c r="AQ111" i="24"/>
  <c r="AS110" i="24"/>
  <c r="AR110" i="24"/>
  <c r="AQ110" i="24"/>
  <c r="AS109" i="24"/>
  <c r="AR109" i="24"/>
  <c r="AQ109" i="24"/>
  <c r="AS108" i="24"/>
  <c r="AR108" i="24"/>
  <c r="AQ108" i="24"/>
  <c r="AS107" i="24"/>
  <c r="AR107" i="24"/>
  <c r="AQ107" i="24"/>
  <c r="AS106" i="24"/>
  <c r="AR106" i="24"/>
  <c r="AQ106" i="24"/>
  <c r="AS105" i="24"/>
  <c r="AR105" i="24"/>
  <c r="AQ105" i="24"/>
  <c r="AS104" i="24"/>
  <c r="AR104" i="24"/>
  <c r="AQ104" i="24"/>
  <c r="AS103" i="24"/>
  <c r="AR103" i="24"/>
  <c r="AQ103" i="24"/>
  <c r="AS102" i="24"/>
  <c r="AR102" i="24"/>
  <c r="AQ102" i="24"/>
  <c r="AS101" i="24"/>
  <c r="AR101" i="24"/>
  <c r="AQ101" i="24"/>
  <c r="AS100" i="24"/>
  <c r="AR100" i="24"/>
  <c r="AQ100" i="24"/>
  <c r="AS99" i="24"/>
  <c r="AR99" i="24"/>
  <c r="AQ99" i="24"/>
  <c r="AS98" i="24"/>
  <c r="AR98" i="24"/>
  <c r="AQ98" i="24"/>
  <c r="AS97" i="24"/>
  <c r="AR97" i="24"/>
  <c r="AQ97" i="24"/>
  <c r="AS96" i="24"/>
  <c r="AR96" i="24"/>
  <c r="AQ96" i="24"/>
  <c r="AP96" i="24"/>
  <c r="AP95" i="24" s="1"/>
  <c r="AN126" i="24"/>
  <c r="AM126" i="24"/>
  <c r="AL126" i="24"/>
  <c r="AK126" i="24"/>
  <c r="AJ126" i="24"/>
  <c r="AI126" i="24"/>
  <c r="AH126" i="24"/>
  <c r="AF126" i="24"/>
  <c r="AE126" i="24"/>
  <c r="AN125" i="24"/>
  <c r="AM125" i="24"/>
  <c r="AL125" i="24"/>
  <c r="AK125" i="24"/>
  <c r="AJ125" i="24"/>
  <c r="AI125" i="24"/>
  <c r="AH125" i="24"/>
  <c r="AF125" i="24"/>
  <c r="AE125" i="24"/>
  <c r="AN124" i="24"/>
  <c r="AM124" i="24"/>
  <c r="AL124" i="24"/>
  <c r="AK124" i="24"/>
  <c r="AJ124" i="24"/>
  <c r="AI124" i="24"/>
  <c r="AH124" i="24"/>
  <c r="AF124" i="24"/>
  <c r="AE124" i="24"/>
  <c r="AN123" i="24"/>
  <c r="AM123" i="24"/>
  <c r="AL123" i="24"/>
  <c r="AK123" i="24"/>
  <c r="AJ123" i="24"/>
  <c r="AI123" i="24"/>
  <c r="AH123" i="24"/>
  <c r="AF123" i="24"/>
  <c r="AE123" i="24"/>
  <c r="AN122" i="24"/>
  <c r="AM122" i="24"/>
  <c r="AL122" i="24"/>
  <c r="AK122" i="24"/>
  <c r="AJ122" i="24"/>
  <c r="AI122" i="24"/>
  <c r="AH122" i="24"/>
  <c r="AF122" i="24"/>
  <c r="AE122" i="24"/>
  <c r="AN121" i="24"/>
  <c r="AM121" i="24"/>
  <c r="AL121" i="24"/>
  <c r="AK121" i="24"/>
  <c r="AJ121" i="24"/>
  <c r="AI121" i="24"/>
  <c r="AH121" i="24"/>
  <c r="AF121" i="24"/>
  <c r="AE121" i="24"/>
  <c r="AN120" i="24"/>
  <c r="AM120" i="24"/>
  <c r="AL120" i="24"/>
  <c r="AK120" i="24"/>
  <c r="AJ120" i="24"/>
  <c r="AI120" i="24"/>
  <c r="AH120" i="24"/>
  <c r="AF120" i="24"/>
  <c r="AE120" i="24"/>
  <c r="AN119" i="24"/>
  <c r="AM119" i="24"/>
  <c r="AL119" i="24"/>
  <c r="AK119" i="24"/>
  <c r="AJ119" i="24"/>
  <c r="AI119" i="24"/>
  <c r="AH119" i="24"/>
  <c r="AF119" i="24"/>
  <c r="AE119" i="24"/>
  <c r="AN118" i="24"/>
  <c r="AM118" i="24"/>
  <c r="AL118" i="24"/>
  <c r="AK118" i="24"/>
  <c r="AJ118" i="24"/>
  <c r="AI118" i="24"/>
  <c r="AH118" i="24"/>
  <c r="AF118" i="24"/>
  <c r="AE118" i="24"/>
  <c r="AN117" i="24"/>
  <c r="AM117" i="24"/>
  <c r="AL117" i="24"/>
  <c r="AK117" i="24"/>
  <c r="AJ117" i="24"/>
  <c r="AI117" i="24"/>
  <c r="AH117" i="24"/>
  <c r="AF117" i="24"/>
  <c r="AE117" i="24"/>
  <c r="AN116" i="24"/>
  <c r="AM116" i="24"/>
  <c r="AL116" i="24"/>
  <c r="AK116" i="24"/>
  <c r="AJ116" i="24"/>
  <c r="AI116" i="24"/>
  <c r="AH116" i="24"/>
  <c r="AF116" i="24"/>
  <c r="AE116" i="24"/>
  <c r="AN115" i="24"/>
  <c r="AM115" i="24"/>
  <c r="AL115" i="24"/>
  <c r="AK115" i="24"/>
  <c r="AJ115" i="24"/>
  <c r="AI115" i="24"/>
  <c r="AH115" i="24"/>
  <c r="AF115" i="24"/>
  <c r="AE115" i="24"/>
  <c r="AN114" i="24"/>
  <c r="AM114" i="24"/>
  <c r="AL114" i="24"/>
  <c r="AK114" i="24"/>
  <c r="AJ114" i="24"/>
  <c r="AI114" i="24"/>
  <c r="AH114" i="24"/>
  <c r="AF114" i="24"/>
  <c r="AE114" i="24"/>
  <c r="AN113" i="24"/>
  <c r="AM113" i="24"/>
  <c r="AL113" i="24"/>
  <c r="AK113" i="24"/>
  <c r="AJ113" i="24"/>
  <c r="AI113" i="24"/>
  <c r="AH113" i="24"/>
  <c r="AF113" i="24"/>
  <c r="AE113" i="24"/>
  <c r="AN112" i="24"/>
  <c r="AM112" i="24"/>
  <c r="AL112" i="24"/>
  <c r="AK112" i="24"/>
  <c r="AJ112" i="24"/>
  <c r="AI112" i="24"/>
  <c r="AH112" i="24"/>
  <c r="AF112" i="24"/>
  <c r="AE112" i="24"/>
  <c r="AN111" i="24"/>
  <c r="AM111" i="24"/>
  <c r="AL111" i="24"/>
  <c r="AK111" i="24"/>
  <c r="AJ111" i="24"/>
  <c r="AI111" i="24"/>
  <c r="AH111" i="24"/>
  <c r="AF111" i="24"/>
  <c r="AE111" i="24"/>
  <c r="AN110" i="24"/>
  <c r="AM110" i="24"/>
  <c r="AL110" i="24"/>
  <c r="AK110" i="24"/>
  <c r="AJ110" i="24"/>
  <c r="AI110" i="24"/>
  <c r="AH110" i="24"/>
  <c r="AF110" i="24"/>
  <c r="AE110" i="24"/>
  <c r="AN109" i="24"/>
  <c r="AM109" i="24"/>
  <c r="AL109" i="24"/>
  <c r="AK109" i="24"/>
  <c r="AJ109" i="24"/>
  <c r="AI109" i="24"/>
  <c r="AH109" i="24"/>
  <c r="AF109" i="24"/>
  <c r="AE109" i="24"/>
  <c r="AN108" i="24"/>
  <c r="AM108" i="24"/>
  <c r="AL108" i="24"/>
  <c r="AK108" i="24"/>
  <c r="AJ108" i="24"/>
  <c r="AI108" i="24"/>
  <c r="AH108" i="24"/>
  <c r="AF108" i="24"/>
  <c r="AE108" i="24"/>
  <c r="AN107" i="24"/>
  <c r="AM107" i="24"/>
  <c r="AL107" i="24"/>
  <c r="AK107" i="24"/>
  <c r="AJ107" i="24"/>
  <c r="AI107" i="24"/>
  <c r="AH107" i="24"/>
  <c r="AF107" i="24"/>
  <c r="AE107" i="24"/>
  <c r="AN106" i="24"/>
  <c r="AM106" i="24"/>
  <c r="AL106" i="24"/>
  <c r="AK106" i="24"/>
  <c r="AJ106" i="24"/>
  <c r="AI106" i="24"/>
  <c r="AH106" i="24"/>
  <c r="AF106" i="24"/>
  <c r="AE106" i="24"/>
  <c r="AN105" i="24"/>
  <c r="AM105" i="24"/>
  <c r="AL105" i="24"/>
  <c r="AK105" i="24"/>
  <c r="AJ105" i="24"/>
  <c r="AI105" i="24"/>
  <c r="AH105" i="24"/>
  <c r="AF105" i="24"/>
  <c r="AE105" i="24"/>
  <c r="AN104" i="24"/>
  <c r="AM104" i="24"/>
  <c r="AL104" i="24"/>
  <c r="AK104" i="24"/>
  <c r="AJ104" i="24"/>
  <c r="AI104" i="24"/>
  <c r="AH104" i="24"/>
  <c r="AF104" i="24"/>
  <c r="AE104" i="24"/>
  <c r="AN103" i="24"/>
  <c r="AM103" i="24"/>
  <c r="AL103" i="24"/>
  <c r="AK103" i="24"/>
  <c r="AJ103" i="24"/>
  <c r="AI103" i="24"/>
  <c r="AH103" i="24"/>
  <c r="AF103" i="24"/>
  <c r="AE103" i="24"/>
  <c r="AN102" i="24"/>
  <c r="AM102" i="24"/>
  <c r="AL102" i="24"/>
  <c r="AK102" i="24"/>
  <c r="AJ102" i="24"/>
  <c r="AI102" i="24"/>
  <c r="AH102" i="24"/>
  <c r="AF102" i="24"/>
  <c r="AE102" i="24"/>
  <c r="AN101" i="24"/>
  <c r="AM101" i="24"/>
  <c r="AL101" i="24"/>
  <c r="AK101" i="24"/>
  <c r="AJ101" i="24"/>
  <c r="AI101" i="24"/>
  <c r="AH101" i="24"/>
  <c r="AF101" i="24"/>
  <c r="AE101" i="24"/>
  <c r="AN100" i="24"/>
  <c r="AM100" i="24"/>
  <c r="AL100" i="24"/>
  <c r="AK100" i="24"/>
  <c r="AJ100" i="24"/>
  <c r="AI100" i="24"/>
  <c r="AH100" i="24"/>
  <c r="AF100" i="24"/>
  <c r="AE100" i="24"/>
  <c r="AN99" i="24"/>
  <c r="AM99" i="24"/>
  <c r="AL99" i="24"/>
  <c r="AK99" i="24"/>
  <c r="AJ99" i="24"/>
  <c r="AI99" i="24"/>
  <c r="AH99" i="24"/>
  <c r="AF99" i="24"/>
  <c r="AE99" i="24"/>
  <c r="AN98" i="24"/>
  <c r="AM98" i="24"/>
  <c r="AL98" i="24"/>
  <c r="AK98" i="24"/>
  <c r="AJ98" i="24"/>
  <c r="AI98" i="24"/>
  <c r="AH98" i="24"/>
  <c r="AF98" i="24"/>
  <c r="AE98" i="24"/>
  <c r="AN97" i="24"/>
  <c r="AM97" i="24"/>
  <c r="AL97" i="24"/>
  <c r="AK97" i="24"/>
  <c r="AJ97" i="24"/>
  <c r="AI97" i="24"/>
  <c r="AH97" i="24"/>
  <c r="AF97" i="24"/>
  <c r="AE97" i="24"/>
  <c r="AN96" i="24"/>
  <c r="AM96" i="24"/>
  <c r="AL96" i="24"/>
  <c r="AK96" i="24"/>
  <c r="AJ96" i="24"/>
  <c r="AI96" i="24"/>
  <c r="AH96" i="24"/>
  <c r="AG96" i="24"/>
  <c r="AF96" i="24"/>
  <c r="AE96" i="24"/>
  <c r="AC126" i="24"/>
  <c r="AB126" i="24"/>
  <c r="AA126" i="24"/>
  <c r="Y126" i="24"/>
  <c r="X126" i="24"/>
  <c r="V126" i="24"/>
  <c r="U126" i="24"/>
  <c r="T126" i="24"/>
  <c r="S126" i="24"/>
  <c r="R126" i="24"/>
  <c r="P126" i="24"/>
  <c r="O126" i="24"/>
  <c r="M126" i="24"/>
  <c r="L126" i="24"/>
  <c r="J126" i="24"/>
  <c r="I126" i="24"/>
  <c r="G126" i="24"/>
  <c r="F126" i="24"/>
  <c r="AC125" i="24"/>
  <c r="AB125" i="24"/>
  <c r="AA125" i="24"/>
  <c r="Y125" i="24"/>
  <c r="X125" i="24"/>
  <c r="V125" i="24"/>
  <c r="U125" i="24"/>
  <c r="T125" i="24"/>
  <c r="S125" i="24"/>
  <c r="R125" i="24"/>
  <c r="P125" i="24"/>
  <c r="O125" i="24"/>
  <c r="M125" i="24"/>
  <c r="L125" i="24"/>
  <c r="J125" i="24"/>
  <c r="I125" i="24"/>
  <c r="G125" i="24"/>
  <c r="F125" i="24"/>
  <c r="AC124" i="24"/>
  <c r="AB124" i="24"/>
  <c r="AA124" i="24"/>
  <c r="Y124" i="24"/>
  <c r="X124" i="24"/>
  <c r="V124" i="24"/>
  <c r="U124" i="24"/>
  <c r="T124" i="24"/>
  <c r="S124" i="24"/>
  <c r="R124" i="24"/>
  <c r="P124" i="24"/>
  <c r="O124" i="24"/>
  <c r="M124" i="24"/>
  <c r="L124" i="24"/>
  <c r="J124" i="24"/>
  <c r="I124" i="24"/>
  <c r="G124" i="24"/>
  <c r="F124" i="24"/>
  <c r="AC123" i="24"/>
  <c r="AB123" i="24"/>
  <c r="AA123" i="24"/>
  <c r="Y123" i="24"/>
  <c r="X123" i="24"/>
  <c r="V123" i="24"/>
  <c r="U123" i="24"/>
  <c r="T123" i="24"/>
  <c r="S123" i="24"/>
  <c r="R123" i="24"/>
  <c r="P123" i="24"/>
  <c r="O123" i="24"/>
  <c r="M123" i="24"/>
  <c r="L123" i="24"/>
  <c r="J123" i="24"/>
  <c r="I123" i="24"/>
  <c r="G123" i="24"/>
  <c r="F123" i="24"/>
  <c r="AC122" i="24"/>
  <c r="AB122" i="24"/>
  <c r="AA122" i="24"/>
  <c r="Y122" i="24"/>
  <c r="X122" i="24"/>
  <c r="V122" i="24"/>
  <c r="U122" i="24"/>
  <c r="T122" i="24"/>
  <c r="S122" i="24"/>
  <c r="R122" i="24"/>
  <c r="P122" i="24"/>
  <c r="O122" i="24"/>
  <c r="M122" i="24"/>
  <c r="L122" i="24"/>
  <c r="J122" i="24"/>
  <c r="I122" i="24"/>
  <c r="G122" i="24"/>
  <c r="F122" i="24"/>
  <c r="AC121" i="24"/>
  <c r="AB121" i="24"/>
  <c r="AA121" i="24"/>
  <c r="Y121" i="24"/>
  <c r="X121" i="24"/>
  <c r="V121" i="24"/>
  <c r="U121" i="24"/>
  <c r="T121" i="24"/>
  <c r="S121" i="24"/>
  <c r="R121" i="24"/>
  <c r="P121" i="24"/>
  <c r="O121" i="24"/>
  <c r="M121" i="24"/>
  <c r="L121" i="24"/>
  <c r="J121" i="24"/>
  <c r="I121" i="24"/>
  <c r="G121" i="24"/>
  <c r="F121" i="24"/>
  <c r="AC120" i="24"/>
  <c r="AB120" i="24"/>
  <c r="AA120" i="24"/>
  <c r="Y120" i="24"/>
  <c r="X120" i="24"/>
  <c r="V120" i="24"/>
  <c r="U120" i="24"/>
  <c r="T120" i="24"/>
  <c r="S120" i="24"/>
  <c r="R120" i="24"/>
  <c r="P120" i="24"/>
  <c r="O120" i="24"/>
  <c r="M120" i="24"/>
  <c r="L120" i="24"/>
  <c r="J120" i="24"/>
  <c r="I120" i="24"/>
  <c r="G120" i="24"/>
  <c r="F120" i="24"/>
  <c r="AC119" i="24"/>
  <c r="AB119" i="24"/>
  <c r="AA119" i="24"/>
  <c r="Y119" i="24"/>
  <c r="X119" i="24"/>
  <c r="V119" i="24"/>
  <c r="U119" i="24"/>
  <c r="T119" i="24"/>
  <c r="S119" i="24"/>
  <c r="R119" i="24"/>
  <c r="P119" i="24"/>
  <c r="O119" i="24"/>
  <c r="M119" i="24"/>
  <c r="L119" i="24"/>
  <c r="J119" i="24"/>
  <c r="I119" i="24"/>
  <c r="G119" i="24"/>
  <c r="F119" i="24"/>
  <c r="AC118" i="24"/>
  <c r="AB118" i="24"/>
  <c r="AA118" i="24"/>
  <c r="Y118" i="24"/>
  <c r="X118" i="24"/>
  <c r="V118" i="24"/>
  <c r="U118" i="24"/>
  <c r="T118" i="24"/>
  <c r="S118" i="24"/>
  <c r="R118" i="24"/>
  <c r="P118" i="24"/>
  <c r="O118" i="24"/>
  <c r="M118" i="24"/>
  <c r="L118" i="24"/>
  <c r="J118" i="24"/>
  <c r="I118" i="24"/>
  <c r="G118" i="24"/>
  <c r="F118" i="24"/>
  <c r="AC117" i="24"/>
  <c r="AB117" i="24"/>
  <c r="AA117" i="24"/>
  <c r="Y117" i="24"/>
  <c r="X117" i="24"/>
  <c r="V117" i="24"/>
  <c r="U117" i="24"/>
  <c r="T117" i="24"/>
  <c r="S117" i="24"/>
  <c r="R117" i="24"/>
  <c r="P117" i="24"/>
  <c r="O117" i="24"/>
  <c r="M117" i="24"/>
  <c r="L117" i="24"/>
  <c r="J117" i="24"/>
  <c r="I117" i="24"/>
  <c r="G117" i="24"/>
  <c r="F117" i="24"/>
  <c r="AC116" i="24"/>
  <c r="AB116" i="24"/>
  <c r="AA116" i="24"/>
  <c r="Y116" i="24"/>
  <c r="X116" i="24"/>
  <c r="V116" i="24"/>
  <c r="U116" i="24"/>
  <c r="T116" i="24"/>
  <c r="S116" i="24"/>
  <c r="R116" i="24"/>
  <c r="P116" i="24"/>
  <c r="O116" i="24"/>
  <c r="M116" i="24"/>
  <c r="L116" i="24"/>
  <c r="J116" i="24"/>
  <c r="I116" i="24"/>
  <c r="G116" i="24"/>
  <c r="F116" i="24"/>
  <c r="AC115" i="24"/>
  <c r="AB115" i="24"/>
  <c r="AA115" i="24"/>
  <c r="Y115" i="24"/>
  <c r="X115" i="24"/>
  <c r="V115" i="24"/>
  <c r="U115" i="24"/>
  <c r="T115" i="24"/>
  <c r="S115" i="24"/>
  <c r="R115" i="24"/>
  <c r="P115" i="24"/>
  <c r="O115" i="24"/>
  <c r="M115" i="24"/>
  <c r="L115" i="24"/>
  <c r="J115" i="24"/>
  <c r="I115" i="24"/>
  <c r="G115" i="24"/>
  <c r="F115" i="24"/>
  <c r="AC114" i="24"/>
  <c r="AB114" i="24"/>
  <c r="AA114" i="24"/>
  <c r="Y114" i="24"/>
  <c r="X114" i="24"/>
  <c r="V114" i="24"/>
  <c r="U114" i="24"/>
  <c r="T114" i="24"/>
  <c r="S114" i="24"/>
  <c r="R114" i="24"/>
  <c r="P114" i="24"/>
  <c r="O114" i="24"/>
  <c r="M114" i="24"/>
  <c r="L114" i="24"/>
  <c r="J114" i="24"/>
  <c r="I114" i="24"/>
  <c r="G114" i="24"/>
  <c r="F114" i="24"/>
  <c r="AC113" i="24"/>
  <c r="AB113" i="24"/>
  <c r="AA113" i="24"/>
  <c r="Y113" i="24"/>
  <c r="X113" i="24"/>
  <c r="V113" i="24"/>
  <c r="U113" i="24"/>
  <c r="T113" i="24"/>
  <c r="S113" i="24"/>
  <c r="R113" i="24"/>
  <c r="P113" i="24"/>
  <c r="O113" i="24"/>
  <c r="M113" i="24"/>
  <c r="L113" i="24"/>
  <c r="J113" i="24"/>
  <c r="I113" i="24"/>
  <c r="G113" i="24"/>
  <c r="F113" i="24"/>
  <c r="AC112" i="24"/>
  <c r="AB112" i="24"/>
  <c r="AA112" i="24"/>
  <c r="Y112" i="24"/>
  <c r="X112" i="24"/>
  <c r="V112" i="24"/>
  <c r="U112" i="24"/>
  <c r="T112" i="24"/>
  <c r="S112" i="24"/>
  <c r="R112" i="24"/>
  <c r="P112" i="24"/>
  <c r="O112" i="24"/>
  <c r="M112" i="24"/>
  <c r="L112" i="24"/>
  <c r="J112" i="24"/>
  <c r="I112" i="24"/>
  <c r="G112" i="24"/>
  <c r="F112" i="24"/>
  <c r="AC111" i="24"/>
  <c r="AB111" i="24"/>
  <c r="AA111" i="24"/>
  <c r="Y111" i="24"/>
  <c r="X111" i="24"/>
  <c r="V111" i="24"/>
  <c r="U111" i="24"/>
  <c r="T111" i="24"/>
  <c r="S111" i="24"/>
  <c r="R111" i="24"/>
  <c r="P111" i="24"/>
  <c r="O111" i="24"/>
  <c r="M111" i="24"/>
  <c r="L111" i="24"/>
  <c r="J111" i="24"/>
  <c r="I111" i="24"/>
  <c r="G111" i="24"/>
  <c r="F111" i="24"/>
  <c r="AC110" i="24"/>
  <c r="AB110" i="24"/>
  <c r="AA110" i="24"/>
  <c r="Y110" i="24"/>
  <c r="X110" i="24"/>
  <c r="V110" i="24"/>
  <c r="U110" i="24"/>
  <c r="T110" i="24"/>
  <c r="S110" i="24"/>
  <c r="R110" i="24"/>
  <c r="P110" i="24"/>
  <c r="O110" i="24"/>
  <c r="M110" i="24"/>
  <c r="L110" i="24"/>
  <c r="J110" i="24"/>
  <c r="I110" i="24"/>
  <c r="G110" i="24"/>
  <c r="F110" i="24"/>
  <c r="AC109" i="24"/>
  <c r="AB109" i="24"/>
  <c r="AA109" i="24"/>
  <c r="Y109" i="24"/>
  <c r="X109" i="24"/>
  <c r="V109" i="24"/>
  <c r="U109" i="24"/>
  <c r="T109" i="24"/>
  <c r="S109" i="24"/>
  <c r="R109" i="24"/>
  <c r="P109" i="24"/>
  <c r="O109" i="24"/>
  <c r="M109" i="24"/>
  <c r="L109" i="24"/>
  <c r="J109" i="24"/>
  <c r="I109" i="24"/>
  <c r="G109" i="24"/>
  <c r="F109" i="24"/>
  <c r="AC108" i="24"/>
  <c r="AB108" i="24"/>
  <c r="AA108" i="24"/>
  <c r="Y108" i="24"/>
  <c r="X108" i="24"/>
  <c r="V108" i="24"/>
  <c r="U108" i="24"/>
  <c r="T108" i="24"/>
  <c r="S108" i="24"/>
  <c r="R108" i="24"/>
  <c r="P108" i="24"/>
  <c r="O108" i="24"/>
  <c r="M108" i="24"/>
  <c r="L108" i="24"/>
  <c r="J108" i="24"/>
  <c r="I108" i="24"/>
  <c r="G108" i="24"/>
  <c r="F108" i="24"/>
  <c r="AC107" i="24"/>
  <c r="AB107" i="24"/>
  <c r="AA107" i="24"/>
  <c r="Y107" i="24"/>
  <c r="X107" i="24"/>
  <c r="V107" i="24"/>
  <c r="U107" i="24"/>
  <c r="T107" i="24"/>
  <c r="S107" i="24"/>
  <c r="R107" i="24"/>
  <c r="P107" i="24"/>
  <c r="O107" i="24"/>
  <c r="M107" i="24"/>
  <c r="L107" i="24"/>
  <c r="J107" i="24"/>
  <c r="I107" i="24"/>
  <c r="G107" i="24"/>
  <c r="F107" i="24"/>
  <c r="AC106" i="24"/>
  <c r="AB106" i="24"/>
  <c r="AA106" i="24"/>
  <c r="Y106" i="24"/>
  <c r="X106" i="24"/>
  <c r="V106" i="24"/>
  <c r="U106" i="24"/>
  <c r="T106" i="24"/>
  <c r="S106" i="24"/>
  <c r="R106" i="24"/>
  <c r="P106" i="24"/>
  <c r="O106" i="24"/>
  <c r="M106" i="24"/>
  <c r="L106" i="24"/>
  <c r="J106" i="24"/>
  <c r="I106" i="24"/>
  <c r="G106" i="24"/>
  <c r="F106" i="24"/>
  <c r="AC105" i="24"/>
  <c r="AB105" i="24"/>
  <c r="AA105" i="24"/>
  <c r="Y105" i="24"/>
  <c r="X105" i="24"/>
  <c r="V105" i="24"/>
  <c r="U105" i="24"/>
  <c r="T105" i="24"/>
  <c r="S105" i="24"/>
  <c r="R105" i="24"/>
  <c r="P105" i="24"/>
  <c r="O105" i="24"/>
  <c r="M105" i="24"/>
  <c r="L105" i="24"/>
  <c r="J105" i="24"/>
  <c r="I105" i="24"/>
  <c r="G105" i="24"/>
  <c r="F105" i="24"/>
  <c r="AC104" i="24"/>
  <c r="AB104" i="24"/>
  <c r="AA104" i="24"/>
  <c r="Y104" i="24"/>
  <c r="X104" i="24"/>
  <c r="V104" i="24"/>
  <c r="U104" i="24"/>
  <c r="T104" i="24"/>
  <c r="S104" i="24"/>
  <c r="R104" i="24"/>
  <c r="P104" i="24"/>
  <c r="O104" i="24"/>
  <c r="M104" i="24"/>
  <c r="L104" i="24"/>
  <c r="J104" i="24"/>
  <c r="I104" i="24"/>
  <c r="G104" i="24"/>
  <c r="F104" i="24"/>
  <c r="AC103" i="24"/>
  <c r="AB103" i="24"/>
  <c r="AA103" i="24"/>
  <c r="Y103" i="24"/>
  <c r="X103" i="24"/>
  <c r="V103" i="24"/>
  <c r="U103" i="24"/>
  <c r="T103" i="24"/>
  <c r="S103" i="24"/>
  <c r="R103" i="24"/>
  <c r="P103" i="24"/>
  <c r="O103" i="24"/>
  <c r="M103" i="24"/>
  <c r="L103" i="24"/>
  <c r="J103" i="24"/>
  <c r="I103" i="24"/>
  <c r="G103" i="24"/>
  <c r="F103" i="24"/>
  <c r="AC102" i="24"/>
  <c r="AB102" i="24"/>
  <c r="AA102" i="24"/>
  <c r="Y102" i="24"/>
  <c r="X102" i="24"/>
  <c r="V102" i="24"/>
  <c r="U102" i="24"/>
  <c r="T102" i="24"/>
  <c r="S102" i="24"/>
  <c r="R102" i="24"/>
  <c r="P102" i="24"/>
  <c r="O102" i="24"/>
  <c r="M102" i="24"/>
  <c r="L102" i="24"/>
  <c r="J102" i="24"/>
  <c r="I102" i="24"/>
  <c r="G102" i="24"/>
  <c r="F102" i="24"/>
  <c r="AC101" i="24"/>
  <c r="AB101" i="24"/>
  <c r="AA101" i="24"/>
  <c r="Y101" i="24"/>
  <c r="X101" i="24"/>
  <c r="V101" i="24"/>
  <c r="U101" i="24"/>
  <c r="T101" i="24"/>
  <c r="S101" i="24"/>
  <c r="R101" i="24"/>
  <c r="P101" i="24"/>
  <c r="O101" i="24"/>
  <c r="M101" i="24"/>
  <c r="L101" i="24"/>
  <c r="J101" i="24"/>
  <c r="I101" i="24"/>
  <c r="G101" i="24"/>
  <c r="F101" i="24"/>
  <c r="AC100" i="24"/>
  <c r="AB100" i="24"/>
  <c r="AA100" i="24"/>
  <c r="Y100" i="24"/>
  <c r="X100" i="24"/>
  <c r="V100" i="24"/>
  <c r="U100" i="24"/>
  <c r="T100" i="24"/>
  <c r="S100" i="24"/>
  <c r="R100" i="24"/>
  <c r="P100" i="24"/>
  <c r="O100" i="24"/>
  <c r="M100" i="24"/>
  <c r="L100" i="24"/>
  <c r="J100" i="24"/>
  <c r="I100" i="24"/>
  <c r="G100" i="24"/>
  <c r="F100" i="24"/>
  <c r="AC99" i="24"/>
  <c r="AB99" i="24"/>
  <c r="AA99" i="24"/>
  <c r="Y99" i="24"/>
  <c r="X99" i="24"/>
  <c r="V99" i="24"/>
  <c r="U99" i="24"/>
  <c r="T99" i="24"/>
  <c r="S99" i="24"/>
  <c r="R99" i="24"/>
  <c r="P99" i="24"/>
  <c r="O99" i="24"/>
  <c r="M99" i="24"/>
  <c r="L99" i="24"/>
  <c r="J99" i="24"/>
  <c r="I99" i="24"/>
  <c r="G99" i="24"/>
  <c r="F99" i="24"/>
  <c r="AC98" i="24"/>
  <c r="AB98" i="24"/>
  <c r="AA98" i="24"/>
  <c r="Y98" i="24"/>
  <c r="X98" i="24"/>
  <c r="V98" i="24"/>
  <c r="U98" i="24"/>
  <c r="T98" i="24"/>
  <c r="S98" i="24"/>
  <c r="R98" i="24"/>
  <c r="P98" i="24"/>
  <c r="O98" i="24"/>
  <c r="M98" i="24"/>
  <c r="L98" i="24"/>
  <c r="J98" i="24"/>
  <c r="I98" i="24"/>
  <c r="G98" i="24"/>
  <c r="F98" i="24"/>
  <c r="AC97" i="24"/>
  <c r="AB97" i="24"/>
  <c r="AA97" i="24"/>
  <c r="Y97" i="24"/>
  <c r="X97" i="24"/>
  <c r="V97" i="24"/>
  <c r="U97" i="24"/>
  <c r="T97" i="24"/>
  <c r="S97" i="24"/>
  <c r="R97" i="24"/>
  <c r="P97" i="24"/>
  <c r="O97" i="24"/>
  <c r="M97" i="24"/>
  <c r="L97" i="24"/>
  <c r="J97" i="24"/>
  <c r="I97" i="24"/>
  <c r="G97" i="24"/>
  <c r="F97" i="24"/>
  <c r="AC96" i="24"/>
  <c r="AB96" i="24"/>
  <c r="AA96" i="24"/>
  <c r="Z96" i="24"/>
  <c r="Z95" i="24" s="1"/>
  <c r="Y96" i="24"/>
  <c r="X96" i="24"/>
  <c r="W96" i="24"/>
  <c r="V96" i="24"/>
  <c r="U96" i="24"/>
  <c r="T96" i="24"/>
  <c r="S96" i="24"/>
  <c r="R96" i="24"/>
  <c r="Q96" i="24"/>
  <c r="Q95" i="24" s="1"/>
  <c r="P96" i="24"/>
  <c r="P95" i="24" s="1"/>
  <c r="O96" i="24"/>
  <c r="N96" i="24"/>
  <c r="M96" i="24"/>
  <c r="M95" i="24" s="1"/>
  <c r="L96" i="24"/>
  <c r="L95" i="24" s="1"/>
  <c r="K96" i="24"/>
  <c r="K95" i="24" s="1"/>
  <c r="J96" i="24"/>
  <c r="J95" i="24" s="1"/>
  <c r="I96" i="24"/>
  <c r="I95" i="24" s="1"/>
  <c r="H96" i="24"/>
  <c r="G96" i="24"/>
  <c r="F96" i="24"/>
  <c r="AS92" i="24"/>
  <c r="AR92" i="24"/>
  <c r="AQ92" i="24"/>
  <c r="AS91" i="24"/>
  <c r="AR91" i="24"/>
  <c r="AQ91" i="24"/>
  <c r="AS90" i="24"/>
  <c r="AR90" i="24"/>
  <c r="AQ90" i="24"/>
  <c r="AS89" i="24"/>
  <c r="AR89" i="24"/>
  <c r="AQ89" i="24"/>
  <c r="AS88" i="24"/>
  <c r="AR88" i="24"/>
  <c r="AQ88" i="24"/>
  <c r="AP88" i="24"/>
  <c r="AN92" i="24"/>
  <c r="AM92" i="24"/>
  <c r="AL92" i="24"/>
  <c r="AK92" i="24"/>
  <c r="AJ92" i="24"/>
  <c r="AI92" i="24"/>
  <c r="AH92" i="24"/>
  <c r="AF92" i="24"/>
  <c r="AE92" i="24"/>
  <c r="AN91" i="24"/>
  <c r="AM91" i="24"/>
  <c r="AL91" i="24"/>
  <c r="AK91" i="24"/>
  <c r="AJ91" i="24"/>
  <c r="AI91" i="24"/>
  <c r="AH91" i="24"/>
  <c r="AF91" i="24"/>
  <c r="AE91" i="24"/>
  <c r="AN90" i="24"/>
  <c r="AM90" i="24"/>
  <c r="AL90" i="24"/>
  <c r="AK90" i="24"/>
  <c r="AJ90" i="24"/>
  <c r="AI90" i="24"/>
  <c r="AH90" i="24"/>
  <c r="AF90" i="24"/>
  <c r="AE90" i="24"/>
  <c r="AN89" i="24"/>
  <c r="AM89" i="24"/>
  <c r="AL89" i="24"/>
  <c r="AK89" i="24"/>
  <c r="AJ89" i="24"/>
  <c r="AI89" i="24"/>
  <c r="AH89" i="24"/>
  <c r="AF89" i="24"/>
  <c r="AE89" i="24"/>
  <c r="AN88" i="24"/>
  <c r="AM88" i="24"/>
  <c r="AL88" i="24"/>
  <c r="AK88" i="24"/>
  <c r="AJ88" i="24"/>
  <c r="AI88" i="24"/>
  <c r="AH88" i="24"/>
  <c r="AG88" i="24"/>
  <c r="AF88" i="24"/>
  <c r="AE88" i="24"/>
  <c r="AC92" i="24"/>
  <c r="AB92" i="24"/>
  <c r="AA92" i="24"/>
  <c r="Y92" i="24"/>
  <c r="X92" i="24"/>
  <c r="V92" i="24"/>
  <c r="U92" i="24"/>
  <c r="T92" i="24"/>
  <c r="S92" i="24"/>
  <c r="R92" i="24"/>
  <c r="Q92" i="24"/>
  <c r="P92" i="24"/>
  <c r="O92" i="24"/>
  <c r="G92" i="24"/>
  <c r="F92" i="24"/>
  <c r="AC91" i="24"/>
  <c r="AB91" i="24"/>
  <c r="AA91" i="24"/>
  <c r="Y91" i="24"/>
  <c r="X91" i="24"/>
  <c r="V91" i="24"/>
  <c r="U91" i="24"/>
  <c r="T91" i="24"/>
  <c r="S91" i="24"/>
  <c r="R91" i="24"/>
  <c r="Q91" i="24"/>
  <c r="P91" i="24"/>
  <c r="O91" i="24"/>
  <c r="G91" i="24"/>
  <c r="F91" i="24"/>
  <c r="AC90" i="24"/>
  <c r="AB90" i="24"/>
  <c r="AA90" i="24"/>
  <c r="Y90" i="24"/>
  <c r="X90" i="24"/>
  <c r="V90" i="24"/>
  <c r="U90" i="24"/>
  <c r="T90" i="24"/>
  <c r="S90" i="24"/>
  <c r="R90" i="24"/>
  <c r="Q90" i="24"/>
  <c r="P90" i="24"/>
  <c r="O90" i="24"/>
  <c r="G90" i="24"/>
  <c r="F90" i="24"/>
  <c r="AC89" i="24"/>
  <c r="AB89" i="24"/>
  <c r="AA89" i="24"/>
  <c r="Y89" i="24"/>
  <c r="X89" i="24"/>
  <c r="V89" i="24"/>
  <c r="U89" i="24"/>
  <c r="T89" i="24"/>
  <c r="S89" i="24"/>
  <c r="R89" i="24"/>
  <c r="Q89" i="24"/>
  <c r="P89" i="24"/>
  <c r="O89" i="24"/>
  <c r="G89" i="24"/>
  <c r="F89" i="24"/>
  <c r="AC88" i="24"/>
  <c r="AB88" i="24"/>
  <c r="AA88" i="24"/>
  <c r="Z88" i="24"/>
  <c r="Z87" i="24" s="1"/>
  <c r="Y88" i="24"/>
  <c r="X88" i="24"/>
  <c r="W88" i="24"/>
  <c r="W87" i="24" s="1"/>
  <c r="V88" i="24"/>
  <c r="U88" i="24"/>
  <c r="T88" i="24"/>
  <c r="S88" i="24"/>
  <c r="R88" i="24"/>
  <c r="Q88" i="24"/>
  <c r="P88" i="24"/>
  <c r="O88" i="24"/>
  <c r="N88" i="24"/>
  <c r="N87" i="24" s="1"/>
  <c r="I87" i="24"/>
  <c r="H88" i="24"/>
  <c r="H87" i="24" s="1"/>
  <c r="G88" i="24"/>
  <c r="F88" i="24"/>
  <c r="AS86" i="24"/>
  <c r="AR86" i="24"/>
  <c r="AQ86" i="24"/>
  <c r="AS85" i="24"/>
  <c r="AR85" i="24"/>
  <c r="AQ85" i="24"/>
  <c r="AS84" i="24"/>
  <c r="AR84" i="24"/>
  <c r="AQ84" i="24"/>
  <c r="AS83" i="24"/>
  <c r="AR83" i="24"/>
  <c r="AQ83" i="24"/>
  <c r="AS82" i="24"/>
  <c r="AR82" i="24"/>
  <c r="AQ82" i="24"/>
  <c r="AP82" i="24"/>
  <c r="AP81" i="24" s="1"/>
  <c r="AN86" i="24"/>
  <c r="AM86" i="24"/>
  <c r="AL86" i="24"/>
  <c r="AK86" i="24"/>
  <c r="AJ86" i="24"/>
  <c r="AI86" i="24"/>
  <c r="AH86" i="24"/>
  <c r="AF86" i="24"/>
  <c r="AE86" i="24"/>
  <c r="AN85" i="24"/>
  <c r="AM85" i="24"/>
  <c r="AL85" i="24"/>
  <c r="AK85" i="24"/>
  <c r="AJ85" i="24"/>
  <c r="AI85" i="24"/>
  <c r="AH85" i="24"/>
  <c r="AF85" i="24"/>
  <c r="AE85" i="24"/>
  <c r="AN84" i="24"/>
  <c r="AM84" i="24"/>
  <c r="AL84" i="24"/>
  <c r="AK84" i="24"/>
  <c r="AJ84" i="24"/>
  <c r="AI84" i="24"/>
  <c r="AH84" i="24"/>
  <c r="AF84" i="24"/>
  <c r="AE84" i="24"/>
  <c r="AN83" i="24"/>
  <c r="AM83" i="24"/>
  <c r="AL83" i="24"/>
  <c r="AK83" i="24"/>
  <c r="AJ83" i="24"/>
  <c r="AI83" i="24"/>
  <c r="AH83" i="24"/>
  <c r="AF83" i="24"/>
  <c r="AE83" i="24"/>
  <c r="AN82" i="24"/>
  <c r="AM82" i="24"/>
  <c r="AL82" i="24"/>
  <c r="AK82" i="24"/>
  <c r="AJ82" i="24"/>
  <c r="AI82" i="24"/>
  <c r="AH82" i="24"/>
  <c r="AG82" i="24"/>
  <c r="AF82" i="24"/>
  <c r="AE82" i="24"/>
  <c r="AC86" i="24"/>
  <c r="AB86" i="24"/>
  <c r="AA86" i="24"/>
  <c r="Z86" i="24"/>
  <c r="Y86" i="24"/>
  <c r="X86" i="24"/>
  <c r="V86" i="24"/>
  <c r="U86" i="24"/>
  <c r="T86" i="24"/>
  <c r="S86" i="24"/>
  <c r="R86" i="24"/>
  <c r="P86" i="24"/>
  <c r="O86" i="24"/>
  <c r="M86" i="24"/>
  <c r="L86" i="24"/>
  <c r="G86" i="24"/>
  <c r="F86" i="24"/>
  <c r="AC85" i="24"/>
  <c r="AB85" i="24"/>
  <c r="AA85" i="24"/>
  <c r="Z85" i="24"/>
  <c r="Y85" i="24"/>
  <c r="X85" i="24"/>
  <c r="V85" i="24"/>
  <c r="U85" i="24"/>
  <c r="T85" i="24"/>
  <c r="S85" i="24"/>
  <c r="R85" i="24"/>
  <c r="P85" i="24"/>
  <c r="O85" i="24"/>
  <c r="M85" i="24"/>
  <c r="L85" i="24"/>
  <c r="G85" i="24"/>
  <c r="F85" i="24"/>
  <c r="AC84" i="24"/>
  <c r="AB84" i="24"/>
  <c r="AA84" i="24"/>
  <c r="Z84" i="24"/>
  <c r="Y84" i="24"/>
  <c r="X84" i="24"/>
  <c r="V84" i="24"/>
  <c r="U84" i="24"/>
  <c r="T84" i="24"/>
  <c r="S84" i="24"/>
  <c r="R84" i="24"/>
  <c r="P84" i="24"/>
  <c r="O84" i="24"/>
  <c r="M84" i="24"/>
  <c r="L84" i="24"/>
  <c r="G84" i="24"/>
  <c r="F84" i="24"/>
  <c r="AC83" i="24"/>
  <c r="AB83" i="24"/>
  <c r="AA83" i="24"/>
  <c r="Z83" i="24"/>
  <c r="Y83" i="24"/>
  <c r="X83" i="24"/>
  <c r="V83" i="24"/>
  <c r="U83" i="24"/>
  <c r="T83" i="24"/>
  <c r="S83" i="24"/>
  <c r="R83" i="24"/>
  <c r="P83" i="24"/>
  <c r="O83" i="24"/>
  <c r="M83" i="24"/>
  <c r="L83" i="24"/>
  <c r="G83" i="24"/>
  <c r="F83" i="24"/>
  <c r="AC82" i="24"/>
  <c r="AB82" i="24"/>
  <c r="AA82" i="24"/>
  <c r="Z82" i="24"/>
  <c r="Y82" i="24"/>
  <c r="X82" i="24"/>
  <c r="W82" i="24"/>
  <c r="W81" i="24" s="1"/>
  <c r="V82" i="24"/>
  <c r="U82" i="24"/>
  <c r="T82" i="24"/>
  <c r="S82" i="24"/>
  <c r="R82" i="24"/>
  <c r="Q82" i="24"/>
  <c r="Q81" i="24" s="1"/>
  <c r="P82" i="24"/>
  <c r="P81" i="24" s="1"/>
  <c r="O82" i="24"/>
  <c r="N82" i="24"/>
  <c r="N81" i="24" s="1"/>
  <c r="M82" i="24"/>
  <c r="M81" i="24" s="1"/>
  <c r="L82" i="24"/>
  <c r="L81" i="24" s="1"/>
  <c r="K81" i="24"/>
  <c r="J81" i="24"/>
  <c r="I81" i="24"/>
  <c r="H82" i="24"/>
  <c r="G82" i="24"/>
  <c r="F82" i="24"/>
  <c r="AS80" i="24"/>
  <c r="AR80" i="24"/>
  <c r="AQ80" i="24"/>
  <c r="AP80" i="24"/>
  <c r="AS79" i="24"/>
  <c r="AR79" i="24"/>
  <c r="AQ79" i="24"/>
  <c r="AP79" i="24"/>
  <c r="AS78" i="24"/>
  <c r="AR78" i="24"/>
  <c r="AP78" i="24"/>
  <c r="AS77" i="24"/>
  <c r="AR77" i="24"/>
  <c r="AQ77" i="24"/>
  <c r="AP77" i="24"/>
  <c r="AS76" i="24"/>
  <c r="AR76" i="24"/>
  <c r="AQ76" i="24"/>
  <c r="AP76" i="24"/>
  <c r="AN80" i="24"/>
  <c r="AM80" i="24"/>
  <c r="AL80" i="24"/>
  <c r="AK80" i="24"/>
  <c r="AJ80" i="24"/>
  <c r="AI80" i="24"/>
  <c r="AH80" i="24"/>
  <c r="AF80" i="24"/>
  <c r="AE80" i="24"/>
  <c r="AN79" i="24"/>
  <c r="AM79" i="24"/>
  <c r="AL79" i="24"/>
  <c r="AK79" i="24"/>
  <c r="AJ79" i="24"/>
  <c r="AI79" i="24"/>
  <c r="AH79" i="24"/>
  <c r="AF79" i="24"/>
  <c r="AE79" i="24"/>
  <c r="AN78" i="24"/>
  <c r="AM78" i="24"/>
  <c r="AL78" i="24"/>
  <c r="AK78" i="24"/>
  <c r="AJ78" i="24"/>
  <c r="AI78" i="24"/>
  <c r="AH78" i="24"/>
  <c r="AF78" i="24"/>
  <c r="AE78" i="24"/>
  <c r="AN77" i="24"/>
  <c r="AM77" i="24"/>
  <c r="AL77" i="24"/>
  <c r="AK77" i="24"/>
  <c r="AJ77" i="24"/>
  <c r="AI77" i="24"/>
  <c r="AH77" i="24"/>
  <c r="AF77" i="24"/>
  <c r="AE77" i="24"/>
  <c r="AN76" i="24"/>
  <c r="AM76" i="24"/>
  <c r="AL76" i="24"/>
  <c r="AK76" i="24"/>
  <c r="AJ76" i="24"/>
  <c r="AI76" i="24"/>
  <c r="AH76" i="24"/>
  <c r="AG76" i="24"/>
  <c r="AF76" i="24"/>
  <c r="AE76" i="24"/>
  <c r="AC80" i="24"/>
  <c r="AB80" i="24"/>
  <c r="AA80" i="24"/>
  <c r="Z80" i="24"/>
  <c r="Y80" i="24"/>
  <c r="X80" i="24"/>
  <c r="V80" i="24"/>
  <c r="U80" i="24"/>
  <c r="T80" i="24"/>
  <c r="S80" i="24"/>
  <c r="R80" i="24"/>
  <c r="P80" i="24"/>
  <c r="O80" i="24"/>
  <c r="M80" i="24"/>
  <c r="L80" i="24"/>
  <c r="J80" i="24"/>
  <c r="I80" i="24"/>
  <c r="G80" i="24"/>
  <c r="F80" i="24"/>
  <c r="AC79" i="24"/>
  <c r="AB79" i="24"/>
  <c r="AA79" i="24"/>
  <c r="Z79" i="24"/>
  <c r="Y79" i="24"/>
  <c r="X79" i="24"/>
  <c r="V79" i="24"/>
  <c r="U79" i="24"/>
  <c r="T79" i="24"/>
  <c r="S79" i="24"/>
  <c r="R79" i="24"/>
  <c r="P79" i="24"/>
  <c r="O79" i="24"/>
  <c r="M79" i="24"/>
  <c r="L79" i="24"/>
  <c r="J79" i="24"/>
  <c r="I79" i="24"/>
  <c r="G79" i="24"/>
  <c r="F79" i="24"/>
  <c r="AC78" i="24"/>
  <c r="AB78" i="24"/>
  <c r="AA78" i="24"/>
  <c r="Z78" i="24"/>
  <c r="Y78" i="24"/>
  <c r="X78" i="24"/>
  <c r="V78" i="24"/>
  <c r="U78" i="24"/>
  <c r="T78" i="24"/>
  <c r="S78" i="24"/>
  <c r="R78" i="24"/>
  <c r="P78" i="24"/>
  <c r="O78" i="24"/>
  <c r="M78" i="24"/>
  <c r="L78" i="24"/>
  <c r="J78" i="24"/>
  <c r="I78" i="24"/>
  <c r="G78" i="24"/>
  <c r="F78" i="24"/>
  <c r="AC77" i="24"/>
  <c r="AB77" i="24"/>
  <c r="AA77" i="24"/>
  <c r="Z77" i="24"/>
  <c r="Y77" i="24"/>
  <c r="X77" i="24"/>
  <c r="V77" i="24"/>
  <c r="U77" i="24"/>
  <c r="T77" i="24"/>
  <c r="S77" i="24"/>
  <c r="R77" i="24"/>
  <c r="P77" i="24"/>
  <c r="O77" i="24"/>
  <c r="M77" i="24"/>
  <c r="L77" i="24"/>
  <c r="J77" i="24"/>
  <c r="I77" i="24"/>
  <c r="G77" i="24"/>
  <c r="F77" i="24"/>
  <c r="AC76" i="24"/>
  <c r="AB76" i="24"/>
  <c r="AA76" i="24"/>
  <c r="Z76" i="24"/>
  <c r="Y76" i="24"/>
  <c r="X76" i="24"/>
  <c r="W76" i="24"/>
  <c r="W75" i="24" s="1"/>
  <c r="V76" i="24"/>
  <c r="U76" i="24"/>
  <c r="T76" i="24"/>
  <c r="S76" i="24"/>
  <c r="R76" i="24"/>
  <c r="Q76" i="24"/>
  <c r="Q75" i="24" s="1"/>
  <c r="P76" i="24"/>
  <c r="O76" i="24"/>
  <c r="N76" i="24"/>
  <c r="N75" i="24" s="1"/>
  <c r="M76" i="24"/>
  <c r="M75" i="24" s="1"/>
  <c r="L76" i="24"/>
  <c r="K76" i="24"/>
  <c r="J76" i="24"/>
  <c r="J75" i="24" s="1"/>
  <c r="I76" i="24"/>
  <c r="I75" i="24" s="1"/>
  <c r="H76" i="24"/>
  <c r="H75" i="24" s="1"/>
  <c r="G76" i="24"/>
  <c r="F76" i="24"/>
  <c r="AS74" i="24"/>
  <c r="AR74" i="24"/>
  <c r="AQ74" i="24"/>
  <c r="AS73" i="24"/>
  <c r="AR73" i="24"/>
  <c r="AQ73" i="24"/>
  <c r="AS72" i="24"/>
  <c r="AR72" i="24"/>
  <c r="AQ72" i="24"/>
  <c r="AS71" i="24"/>
  <c r="AR71" i="24"/>
  <c r="AQ71" i="24"/>
  <c r="AS70" i="24"/>
  <c r="AR70" i="24"/>
  <c r="AQ70" i="24"/>
  <c r="AS69" i="24"/>
  <c r="AR69" i="24"/>
  <c r="AQ69" i="24"/>
  <c r="AS68" i="24"/>
  <c r="AR68" i="24"/>
  <c r="AQ68" i="24"/>
  <c r="AS67" i="24"/>
  <c r="AR67" i="24"/>
  <c r="AQ67" i="24"/>
  <c r="AS66" i="24"/>
  <c r="AR66" i="24"/>
  <c r="AQ66" i="24"/>
  <c r="AS65" i="24"/>
  <c r="AR65" i="24"/>
  <c r="AQ65" i="24"/>
  <c r="AS64" i="24"/>
  <c r="AR64" i="24"/>
  <c r="AQ64" i="24"/>
  <c r="AP64" i="24"/>
  <c r="AP63" i="24" s="1"/>
  <c r="AN74" i="24"/>
  <c r="AM74" i="24"/>
  <c r="AL74" i="24"/>
  <c r="AK74" i="24"/>
  <c r="AJ74" i="24"/>
  <c r="AI74" i="24"/>
  <c r="AH74" i="24"/>
  <c r="AF74" i="24"/>
  <c r="AE74" i="24"/>
  <c r="AN73" i="24"/>
  <c r="AM73" i="24"/>
  <c r="AL73" i="24"/>
  <c r="AK73" i="24"/>
  <c r="AJ73" i="24"/>
  <c r="AI73" i="24"/>
  <c r="AH73" i="24"/>
  <c r="AF73" i="24"/>
  <c r="AE73" i="24"/>
  <c r="AN72" i="24"/>
  <c r="AM72" i="24"/>
  <c r="AL72" i="24"/>
  <c r="AK72" i="24"/>
  <c r="AJ72" i="24"/>
  <c r="AI72" i="24"/>
  <c r="AH72" i="24"/>
  <c r="AF72" i="24"/>
  <c r="AE72" i="24"/>
  <c r="AN71" i="24"/>
  <c r="AM71" i="24"/>
  <c r="AL71" i="24"/>
  <c r="AK71" i="24"/>
  <c r="AJ71" i="24"/>
  <c r="AI71" i="24"/>
  <c r="AH71" i="24"/>
  <c r="AF71" i="24"/>
  <c r="AE71" i="24"/>
  <c r="AN70" i="24"/>
  <c r="AM70" i="24"/>
  <c r="AL70" i="24"/>
  <c r="AK70" i="24"/>
  <c r="AJ70" i="24"/>
  <c r="AI70" i="24"/>
  <c r="AH70" i="24"/>
  <c r="AF70" i="24"/>
  <c r="AE70" i="24"/>
  <c r="AN69" i="24"/>
  <c r="AM69" i="24"/>
  <c r="AL69" i="24"/>
  <c r="AK69" i="24"/>
  <c r="AJ69" i="24"/>
  <c r="AI69" i="24"/>
  <c r="AH69" i="24"/>
  <c r="AF69" i="24"/>
  <c r="AE69" i="24"/>
  <c r="AN68" i="24"/>
  <c r="AM68" i="24"/>
  <c r="AL68" i="24"/>
  <c r="AK68" i="24"/>
  <c r="AJ68" i="24"/>
  <c r="AI68" i="24"/>
  <c r="AH68" i="24"/>
  <c r="AF68" i="24"/>
  <c r="AE68" i="24"/>
  <c r="AN67" i="24"/>
  <c r="AM67" i="24"/>
  <c r="AL67" i="24"/>
  <c r="AK67" i="24"/>
  <c r="AJ67" i="24"/>
  <c r="AI67" i="24"/>
  <c r="AH67" i="24"/>
  <c r="AF67" i="24"/>
  <c r="AE67" i="24"/>
  <c r="AN66" i="24"/>
  <c r="AM66" i="24"/>
  <c r="AL66" i="24"/>
  <c r="AK66" i="24"/>
  <c r="AJ66" i="24"/>
  <c r="AI66" i="24"/>
  <c r="AH66" i="24"/>
  <c r="AF66" i="24"/>
  <c r="AE66" i="24"/>
  <c r="AN65" i="24"/>
  <c r="AM65" i="24"/>
  <c r="AL65" i="24"/>
  <c r="AK65" i="24"/>
  <c r="AJ65" i="24"/>
  <c r="AI65" i="24"/>
  <c r="AH65" i="24"/>
  <c r="AF65" i="24"/>
  <c r="AE65" i="24"/>
  <c r="AN64" i="24"/>
  <c r="AM64" i="24"/>
  <c r="AL64" i="24"/>
  <c r="AK64" i="24"/>
  <c r="AJ64" i="24"/>
  <c r="AI64" i="24"/>
  <c r="AH64" i="24"/>
  <c r="AG64" i="24"/>
  <c r="AF64" i="24"/>
  <c r="AE64" i="24"/>
  <c r="AC74" i="24"/>
  <c r="AB74" i="24"/>
  <c r="AA74" i="24"/>
  <c r="Y74" i="24"/>
  <c r="X74" i="24"/>
  <c r="V74" i="24"/>
  <c r="U74" i="24"/>
  <c r="T74" i="24"/>
  <c r="S74" i="24"/>
  <c r="R74" i="24"/>
  <c r="P74" i="24"/>
  <c r="O74" i="24"/>
  <c r="M74" i="24"/>
  <c r="L74" i="24"/>
  <c r="J74" i="24"/>
  <c r="I74" i="24"/>
  <c r="G74" i="24"/>
  <c r="F74" i="24"/>
  <c r="AC73" i="24"/>
  <c r="AB73" i="24"/>
  <c r="AA73" i="24"/>
  <c r="Y73" i="24"/>
  <c r="X73" i="24"/>
  <c r="V73" i="24"/>
  <c r="U73" i="24"/>
  <c r="T73" i="24"/>
  <c r="S73" i="24"/>
  <c r="R73" i="24"/>
  <c r="P73" i="24"/>
  <c r="O73" i="24"/>
  <c r="M73" i="24"/>
  <c r="L73" i="24"/>
  <c r="J73" i="24"/>
  <c r="I73" i="24"/>
  <c r="G73" i="24"/>
  <c r="F73" i="24"/>
  <c r="AC72" i="24"/>
  <c r="AB72" i="24"/>
  <c r="AA72" i="24"/>
  <c r="Y72" i="24"/>
  <c r="X72" i="24"/>
  <c r="V72" i="24"/>
  <c r="U72" i="24"/>
  <c r="T72" i="24"/>
  <c r="S72" i="24"/>
  <c r="R72" i="24"/>
  <c r="P72" i="24"/>
  <c r="O72" i="24"/>
  <c r="M72" i="24"/>
  <c r="L72" i="24"/>
  <c r="J72" i="24"/>
  <c r="I72" i="24"/>
  <c r="G72" i="24"/>
  <c r="F72" i="24"/>
  <c r="AC71" i="24"/>
  <c r="AB71" i="24"/>
  <c r="AA71" i="24"/>
  <c r="Y71" i="24"/>
  <c r="X71" i="24"/>
  <c r="V71" i="24"/>
  <c r="U71" i="24"/>
  <c r="T71" i="24"/>
  <c r="S71" i="24"/>
  <c r="R71" i="24"/>
  <c r="P71" i="24"/>
  <c r="O71" i="24"/>
  <c r="M71" i="24"/>
  <c r="L71" i="24"/>
  <c r="J71" i="24"/>
  <c r="I71" i="24"/>
  <c r="G71" i="24"/>
  <c r="F71" i="24"/>
  <c r="AC70" i="24"/>
  <c r="AB70" i="24"/>
  <c r="AA70" i="24"/>
  <c r="Y70" i="24"/>
  <c r="X70" i="24"/>
  <c r="V70" i="24"/>
  <c r="U70" i="24"/>
  <c r="T70" i="24"/>
  <c r="S70" i="24"/>
  <c r="R70" i="24"/>
  <c r="P70" i="24"/>
  <c r="O70" i="24"/>
  <c r="M70" i="24"/>
  <c r="L70" i="24"/>
  <c r="J70" i="24"/>
  <c r="I70" i="24"/>
  <c r="G70" i="24"/>
  <c r="F70" i="24"/>
  <c r="AC69" i="24"/>
  <c r="AB69" i="24"/>
  <c r="AA69" i="24"/>
  <c r="Y69" i="24"/>
  <c r="X69" i="24"/>
  <c r="V69" i="24"/>
  <c r="U69" i="24"/>
  <c r="T69" i="24"/>
  <c r="S69" i="24"/>
  <c r="R69" i="24"/>
  <c r="P69" i="24"/>
  <c r="O69" i="24"/>
  <c r="M69" i="24"/>
  <c r="L69" i="24"/>
  <c r="J69" i="24"/>
  <c r="I69" i="24"/>
  <c r="G69" i="24"/>
  <c r="F69" i="24"/>
  <c r="AC68" i="24"/>
  <c r="AB68" i="24"/>
  <c r="AA68" i="24"/>
  <c r="Y68" i="24"/>
  <c r="X68" i="24"/>
  <c r="V68" i="24"/>
  <c r="U68" i="24"/>
  <c r="T68" i="24"/>
  <c r="S68" i="24"/>
  <c r="R68" i="24"/>
  <c r="P68" i="24"/>
  <c r="O68" i="24"/>
  <c r="M68" i="24"/>
  <c r="L68" i="24"/>
  <c r="J68" i="24"/>
  <c r="I68" i="24"/>
  <c r="G68" i="24"/>
  <c r="F68" i="24"/>
  <c r="AC67" i="24"/>
  <c r="AB67" i="24"/>
  <c r="AA67" i="24"/>
  <c r="Y67" i="24"/>
  <c r="X67" i="24"/>
  <c r="V67" i="24"/>
  <c r="U67" i="24"/>
  <c r="T67" i="24"/>
  <c r="S67" i="24"/>
  <c r="R67" i="24"/>
  <c r="P67" i="24"/>
  <c r="O67" i="24"/>
  <c r="M67" i="24"/>
  <c r="L67" i="24"/>
  <c r="J67" i="24"/>
  <c r="I67" i="24"/>
  <c r="G67" i="24"/>
  <c r="F67" i="24"/>
  <c r="AC66" i="24"/>
  <c r="AB66" i="24"/>
  <c r="AA66" i="24"/>
  <c r="Y66" i="24"/>
  <c r="X66" i="24"/>
  <c r="V66" i="24"/>
  <c r="U66" i="24"/>
  <c r="T66" i="24"/>
  <c r="S66" i="24"/>
  <c r="R66" i="24"/>
  <c r="P66" i="24"/>
  <c r="O66" i="24"/>
  <c r="M66" i="24"/>
  <c r="L66" i="24"/>
  <c r="J66" i="24"/>
  <c r="I66" i="24"/>
  <c r="G66" i="24"/>
  <c r="F66" i="24"/>
  <c r="AC65" i="24"/>
  <c r="AB65" i="24"/>
  <c r="AA65" i="24"/>
  <c r="Y65" i="24"/>
  <c r="X65" i="24"/>
  <c r="V65" i="24"/>
  <c r="U65" i="24"/>
  <c r="T65" i="24"/>
  <c r="S65" i="24"/>
  <c r="R65" i="24"/>
  <c r="P65" i="24"/>
  <c r="O65" i="24"/>
  <c r="M65" i="24"/>
  <c r="L65" i="24"/>
  <c r="J65" i="24"/>
  <c r="I65" i="24"/>
  <c r="G65" i="24"/>
  <c r="F65" i="24"/>
  <c r="AC64" i="24"/>
  <c r="AB64" i="24"/>
  <c r="AA64" i="24"/>
  <c r="Z64" i="24"/>
  <c r="Z63" i="24" s="1"/>
  <c r="Y64" i="24"/>
  <c r="X64" i="24"/>
  <c r="W64" i="24"/>
  <c r="W63" i="24" s="1"/>
  <c r="V64" i="24"/>
  <c r="U64" i="24"/>
  <c r="T64" i="24"/>
  <c r="S64" i="24"/>
  <c r="R64" i="24"/>
  <c r="Q64" i="24"/>
  <c r="Q63" i="24" s="1"/>
  <c r="P64" i="24"/>
  <c r="P63" i="24" s="1"/>
  <c r="O64" i="24"/>
  <c r="N64" i="24"/>
  <c r="N63" i="24" s="1"/>
  <c r="M64" i="24"/>
  <c r="L64" i="24"/>
  <c r="L63" i="24" s="1"/>
  <c r="K64" i="24"/>
  <c r="K63" i="24" s="1"/>
  <c r="J64" i="24"/>
  <c r="J63" i="24" s="1"/>
  <c r="I64" i="24"/>
  <c r="H64" i="24"/>
  <c r="G64" i="24"/>
  <c r="G63" i="24" s="1"/>
  <c r="F64" i="24"/>
  <c r="AS62" i="24"/>
  <c r="AR62" i="24"/>
  <c r="AQ62" i="24"/>
  <c r="AS61" i="24"/>
  <c r="AR61" i="24"/>
  <c r="AQ61" i="24"/>
  <c r="AS60" i="24"/>
  <c r="AR60" i="24"/>
  <c r="AQ60" i="24"/>
  <c r="AS59" i="24"/>
  <c r="AR59" i="24"/>
  <c r="AQ59" i="24"/>
  <c r="AS58" i="24"/>
  <c r="AR58" i="24"/>
  <c r="AQ58" i="24"/>
  <c r="AS57" i="24"/>
  <c r="AR57" i="24"/>
  <c r="AQ57" i="24"/>
  <c r="AS56" i="24"/>
  <c r="AR56" i="24"/>
  <c r="AQ56" i="24"/>
  <c r="AS55" i="24"/>
  <c r="AR55" i="24"/>
  <c r="AQ55" i="24"/>
  <c r="AP55" i="24"/>
  <c r="AP54" i="24" s="1"/>
  <c r="AN62" i="24"/>
  <c r="AM62" i="24"/>
  <c r="AL62" i="24"/>
  <c r="AK62" i="24"/>
  <c r="AJ62" i="24"/>
  <c r="AI62" i="24"/>
  <c r="AH62" i="24"/>
  <c r="AF62" i="24"/>
  <c r="AE62" i="24"/>
  <c r="AN61" i="24"/>
  <c r="AM61" i="24"/>
  <c r="AL61" i="24"/>
  <c r="AK61" i="24"/>
  <c r="AJ61" i="24"/>
  <c r="AI61" i="24"/>
  <c r="AH61" i="24"/>
  <c r="AF61" i="24"/>
  <c r="AE61" i="24"/>
  <c r="AN60" i="24"/>
  <c r="AM60" i="24"/>
  <c r="AL60" i="24"/>
  <c r="AK60" i="24"/>
  <c r="AJ60" i="24"/>
  <c r="AI60" i="24"/>
  <c r="AH60" i="24"/>
  <c r="AF60" i="24"/>
  <c r="AE60" i="24"/>
  <c r="AN59" i="24"/>
  <c r="AM59" i="24"/>
  <c r="AL59" i="24"/>
  <c r="AK59" i="24"/>
  <c r="AJ59" i="24"/>
  <c r="AI59" i="24"/>
  <c r="AH59" i="24"/>
  <c r="AF59" i="24"/>
  <c r="AE59" i="24"/>
  <c r="AN58" i="24"/>
  <c r="AM58" i="24"/>
  <c r="AL58" i="24"/>
  <c r="AK58" i="24"/>
  <c r="AJ58" i="24"/>
  <c r="AI58" i="24"/>
  <c r="AH58" i="24"/>
  <c r="AF58" i="24"/>
  <c r="AE58" i="24"/>
  <c r="AN57" i="24"/>
  <c r="AM57" i="24"/>
  <c r="AL57" i="24"/>
  <c r="AK57" i="24"/>
  <c r="AJ57" i="24"/>
  <c r="AI57" i="24"/>
  <c r="AH57" i="24"/>
  <c r="AF57" i="24"/>
  <c r="AE57" i="24"/>
  <c r="AN56" i="24"/>
  <c r="AM56" i="24"/>
  <c r="AL56" i="24"/>
  <c r="AK56" i="24"/>
  <c r="AJ56" i="24"/>
  <c r="AI56" i="24"/>
  <c r="AH56" i="24"/>
  <c r="AF56" i="24"/>
  <c r="AE56" i="24"/>
  <c r="AN55" i="24"/>
  <c r="AM55" i="24"/>
  <c r="AL55" i="24"/>
  <c r="AK55" i="24"/>
  <c r="AJ55" i="24"/>
  <c r="AI55" i="24"/>
  <c r="AH55" i="24"/>
  <c r="AG55" i="24"/>
  <c r="AF55" i="24"/>
  <c r="AE55" i="24"/>
  <c r="AC62" i="24"/>
  <c r="AB62" i="24"/>
  <c r="AA62" i="24"/>
  <c r="Z62" i="24"/>
  <c r="Y62" i="24"/>
  <c r="X62" i="24"/>
  <c r="V62" i="24"/>
  <c r="U62" i="24"/>
  <c r="T62" i="24"/>
  <c r="S62" i="24"/>
  <c r="R62" i="24"/>
  <c r="P62" i="24"/>
  <c r="O62" i="24"/>
  <c r="M62" i="24"/>
  <c r="L62" i="24"/>
  <c r="J62" i="24"/>
  <c r="I62" i="24"/>
  <c r="G62" i="24"/>
  <c r="F62" i="24"/>
  <c r="AC61" i="24"/>
  <c r="AB61" i="24"/>
  <c r="AA61" i="24"/>
  <c r="Z61" i="24"/>
  <c r="Y61" i="24"/>
  <c r="X61" i="24"/>
  <c r="V61" i="24"/>
  <c r="U61" i="24"/>
  <c r="T61" i="24"/>
  <c r="S61" i="24"/>
  <c r="R61" i="24"/>
  <c r="P61" i="24"/>
  <c r="O61" i="24"/>
  <c r="M61" i="24"/>
  <c r="L61" i="24"/>
  <c r="J61" i="24"/>
  <c r="I61" i="24"/>
  <c r="G61" i="24"/>
  <c r="F61" i="24"/>
  <c r="AC60" i="24"/>
  <c r="AB60" i="24"/>
  <c r="AA60" i="24"/>
  <c r="Z60" i="24"/>
  <c r="Y60" i="24"/>
  <c r="X60" i="24"/>
  <c r="V60" i="24"/>
  <c r="U60" i="24"/>
  <c r="T60" i="24"/>
  <c r="S60" i="24"/>
  <c r="R60" i="24"/>
  <c r="P60" i="24"/>
  <c r="O60" i="24"/>
  <c r="M60" i="24"/>
  <c r="L60" i="24"/>
  <c r="J60" i="24"/>
  <c r="I60" i="24"/>
  <c r="G60" i="24"/>
  <c r="F60" i="24"/>
  <c r="AC59" i="24"/>
  <c r="AB59" i="24"/>
  <c r="AA59" i="24"/>
  <c r="Z59" i="24"/>
  <c r="Y59" i="24"/>
  <c r="X59" i="24"/>
  <c r="V59" i="24"/>
  <c r="U59" i="24"/>
  <c r="T59" i="24"/>
  <c r="S59" i="24"/>
  <c r="R59" i="24"/>
  <c r="P59" i="24"/>
  <c r="O59" i="24"/>
  <c r="M59" i="24"/>
  <c r="L59" i="24"/>
  <c r="J59" i="24"/>
  <c r="I59" i="24"/>
  <c r="G59" i="24"/>
  <c r="F59" i="24"/>
  <c r="AC58" i="24"/>
  <c r="AB58" i="24"/>
  <c r="AA58" i="24"/>
  <c r="Z58" i="24"/>
  <c r="Y58" i="24"/>
  <c r="X58" i="24"/>
  <c r="V58" i="24"/>
  <c r="U58" i="24"/>
  <c r="T58" i="24"/>
  <c r="S58" i="24"/>
  <c r="R58" i="24"/>
  <c r="P58" i="24"/>
  <c r="O58" i="24"/>
  <c r="M58" i="24"/>
  <c r="L58" i="24"/>
  <c r="J58" i="24"/>
  <c r="I58" i="24"/>
  <c r="G58" i="24"/>
  <c r="F58" i="24"/>
  <c r="AC57" i="24"/>
  <c r="AB57" i="24"/>
  <c r="AA57" i="24"/>
  <c r="Z57" i="24"/>
  <c r="Y57" i="24"/>
  <c r="X57" i="24"/>
  <c r="V57" i="24"/>
  <c r="U57" i="24"/>
  <c r="T57" i="24"/>
  <c r="S57" i="24"/>
  <c r="R57" i="24"/>
  <c r="P57" i="24"/>
  <c r="O57" i="24"/>
  <c r="M57" i="24"/>
  <c r="L57" i="24"/>
  <c r="J57" i="24"/>
  <c r="I57" i="24"/>
  <c r="G57" i="24"/>
  <c r="F57" i="24"/>
  <c r="AC56" i="24"/>
  <c r="AB56" i="24"/>
  <c r="AA56" i="24"/>
  <c r="Z56" i="24"/>
  <c r="Y56" i="24"/>
  <c r="X56" i="24"/>
  <c r="V56" i="24"/>
  <c r="U56" i="24"/>
  <c r="T56" i="24"/>
  <c r="S56" i="24"/>
  <c r="R56" i="24"/>
  <c r="P56" i="24"/>
  <c r="O56" i="24"/>
  <c r="M56" i="24"/>
  <c r="L56" i="24"/>
  <c r="J56" i="24"/>
  <c r="I56" i="24"/>
  <c r="G56" i="24"/>
  <c r="F56" i="24"/>
  <c r="AC55" i="24"/>
  <c r="AB55" i="24"/>
  <c r="AA55" i="24"/>
  <c r="Z55" i="24"/>
  <c r="Y55" i="24"/>
  <c r="X55" i="24"/>
  <c r="W55" i="24"/>
  <c r="W54" i="24" s="1"/>
  <c r="V55" i="24"/>
  <c r="U55" i="24"/>
  <c r="T55" i="24"/>
  <c r="S55" i="24"/>
  <c r="R55" i="24"/>
  <c r="Q55" i="24"/>
  <c r="Q54" i="24" s="1"/>
  <c r="P55" i="24"/>
  <c r="O55" i="24"/>
  <c r="O54" i="24" s="1"/>
  <c r="N55" i="24"/>
  <c r="N54" i="24" s="1"/>
  <c r="M55" i="24"/>
  <c r="L55" i="24"/>
  <c r="K55" i="24"/>
  <c r="K54" i="24" s="1"/>
  <c r="J55" i="24"/>
  <c r="J54" i="24" s="1"/>
  <c r="I55" i="24"/>
  <c r="I54" i="24" s="1"/>
  <c r="H55" i="24"/>
  <c r="H54" i="24" s="1"/>
  <c r="G55" i="24"/>
  <c r="F55" i="24"/>
  <c r="F54" i="24" s="1"/>
  <c r="AS53" i="24"/>
  <c r="AR53" i="24"/>
  <c r="AQ53" i="24"/>
  <c r="AP53" i="24"/>
  <c r="AS52" i="24"/>
  <c r="AR52" i="24"/>
  <c r="AQ52" i="24"/>
  <c r="AP52" i="24"/>
  <c r="AS51" i="24"/>
  <c r="AR51" i="24"/>
  <c r="AQ51" i="24"/>
  <c r="AP51" i="24"/>
  <c r="AS50" i="24"/>
  <c r="AR50" i="24"/>
  <c r="AQ50" i="24"/>
  <c r="AP50" i="24"/>
  <c r="AS49" i="24"/>
  <c r="AR49" i="24"/>
  <c r="AQ49" i="24"/>
  <c r="AP49" i="24"/>
  <c r="AS48" i="24"/>
  <c r="AR48" i="24"/>
  <c r="AQ48" i="24"/>
  <c r="AP48" i="24"/>
  <c r="AS47" i="24"/>
  <c r="AR47" i="24"/>
  <c r="AQ47" i="24"/>
  <c r="AP47" i="24"/>
  <c r="AS46" i="24"/>
  <c r="AR46" i="24"/>
  <c r="AQ46" i="24"/>
  <c r="AP46" i="24"/>
  <c r="AS45" i="24"/>
  <c r="AR45" i="24"/>
  <c r="AQ45" i="24"/>
  <c r="AP45" i="24"/>
  <c r="AS44" i="24"/>
  <c r="AR44" i="24"/>
  <c r="AQ44" i="24"/>
  <c r="AP44" i="24"/>
  <c r="AS43" i="24"/>
  <c r="AR43" i="24"/>
  <c r="AQ43" i="24"/>
  <c r="AP43" i="24"/>
  <c r="AS42" i="24"/>
  <c r="AR42" i="24"/>
  <c r="AQ42" i="24"/>
  <c r="AP42" i="24"/>
  <c r="AS41" i="24"/>
  <c r="AR41" i="24"/>
  <c r="AQ41" i="24"/>
  <c r="AP41" i="24"/>
  <c r="AS40" i="24"/>
  <c r="AR40" i="24"/>
  <c r="AQ40" i="24"/>
  <c r="AP40" i="24"/>
  <c r="AS39" i="24"/>
  <c r="AR39" i="24"/>
  <c r="AQ39" i="24"/>
  <c r="AP39" i="24"/>
  <c r="AS38" i="24"/>
  <c r="AR38" i="24"/>
  <c r="AQ38" i="24"/>
  <c r="AP38" i="24"/>
  <c r="AM53" i="24"/>
  <c r="AL53" i="24"/>
  <c r="AK53" i="24"/>
  <c r="AJ53" i="24"/>
  <c r="AI53" i="24"/>
  <c r="AH53" i="24"/>
  <c r="AF53" i="24"/>
  <c r="AE53" i="24"/>
  <c r="AM52" i="24"/>
  <c r="AL52" i="24"/>
  <c r="AK52" i="24"/>
  <c r="AJ52" i="24"/>
  <c r="AI52" i="24"/>
  <c r="AH52" i="24"/>
  <c r="AF52" i="24"/>
  <c r="AE52" i="24"/>
  <c r="AM51" i="24"/>
  <c r="AL51" i="24"/>
  <c r="AK51" i="24"/>
  <c r="AJ51" i="24"/>
  <c r="AI51" i="24"/>
  <c r="AH51" i="24"/>
  <c r="AF51" i="24"/>
  <c r="AE51" i="24"/>
  <c r="AM50" i="24"/>
  <c r="AL50" i="24"/>
  <c r="AK50" i="24"/>
  <c r="AJ50" i="24"/>
  <c r="AI50" i="24"/>
  <c r="AH50" i="24"/>
  <c r="AF50" i="24"/>
  <c r="AE50" i="24"/>
  <c r="AM49" i="24"/>
  <c r="AL49" i="24"/>
  <c r="AK49" i="24"/>
  <c r="AJ49" i="24"/>
  <c r="AI49" i="24"/>
  <c r="AH49" i="24"/>
  <c r="AF49" i="24"/>
  <c r="AE49" i="24"/>
  <c r="AM48" i="24"/>
  <c r="AL48" i="24"/>
  <c r="AK48" i="24"/>
  <c r="AJ48" i="24"/>
  <c r="AI48" i="24"/>
  <c r="AH48" i="24"/>
  <c r="AF48" i="24"/>
  <c r="AE48" i="24"/>
  <c r="AM47" i="24"/>
  <c r="AL47" i="24"/>
  <c r="AK47" i="24"/>
  <c r="AJ47" i="24"/>
  <c r="AI47" i="24"/>
  <c r="AH47" i="24"/>
  <c r="AF47" i="24"/>
  <c r="AE47" i="24"/>
  <c r="AM46" i="24"/>
  <c r="AL46" i="24"/>
  <c r="AK46" i="24"/>
  <c r="AJ46" i="24"/>
  <c r="AI46" i="24"/>
  <c r="AH46" i="24"/>
  <c r="AF46" i="24"/>
  <c r="AE46" i="24"/>
  <c r="AM45" i="24"/>
  <c r="AL45" i="24"/>
  <c r="AK45" i="24"/>
  <c r="AJ45" i="24"/>
  <c r="AI45" i="24"/>
  <c r="AH45" i="24"/>
  <c r="AF45" i="24"/>
  <c r="AE45" i="24"/>
  <c r="AM44" i="24"/>
  <c r="AL44" i="24"/>
  <c r="AK44" i="24"/>
  <c r="AJ44" i="24"/>
  <c r="AI44" i="24"/>
  <c r="AH44" i="24"/>
  <c r="AF44" i="24"/>
  <c r="AE44" i="24"/>
  <c r="AM43" i="24"/>
  <c r="AL43" i="24"/>
  <c r="AK43" i="24"/>
  <c r="AJ43" i="24"/>
  <c r="AI43" i="24"/>
  <c r="AH43" i="24"/>
  <c r="AF43" i="24"/>
  <c r="AE43" i="24"/>
  <c r="AM42" i="24"/>
  <c r="AL42" i="24"/>
  <c r="AK42" i="24"/>
  <c r="AJ42" i="24"/>
  <c r="AI42" i="24"/>
  <c r="AH42" i="24"/>
  <c r="AF42" i="24"/>
  <c r="AE42" i="24"/>
  <c r="AM41" i="24"/>
  <c r="AL41" i="24"/>
  <c r="AK41" i="24"/>
  <c r="AJ41" i="24"/>
  <c r="AI41" i="24"/>
  <c r="AH41" i="24"/>
  <c r="AF41" i="24"/>
  <c r="AE41" i="24"/>
  <c r="AM40" i="24"/>
  <c r="AL40" i="24"/>
  <c r="AK40" i="24"/>
  <c r="AJ40" i="24"/>
  <c r="AI40" i="24"/>
  <c r="AH40" i="24"/>
  <c r="AF40" i="24"/>
  <c r="AE40" i="24"/>
  <c r="AM39" i="24"/>
  <c r="AL39" i="24"/>
  <c r="AK39" i="24"/>
  <c r="AJ39" i="24"/>
  <c r="AI39" i="24"/>
  <c r="AH39" i="24"/>
  <c r="AF39" i="24"/>
  <c r="AE39" i="24"/>
  <c r="AN38" i="24"/>
  <c r="AM38" i="24"/>
  <c r="AL38" i="24"/>
  <c r="AK38" i="24"/>
  <c r="AJ38" i="24"/>
  <c r="AI38" i="24"/>
  <c r="AH38" i="24"/>
  <c r="AG38" i="24"/>
  <c r="AF38" i="24"/>
  <c r="AE38" i="24"/>
  <c r="AC53" i="24"/>
  <c r="AB53" i="24"/>
  <c r="AA53" i="24"/>
  <c r="Z53" i="24"/>
  <c r="Y53" i="24"/>
  <c r="X53" i="24"/>
  <c r="V53" i="24"/>
  <c r="U53" i="24"/>
  <c r="T53" i="24"/>
  <c r="S53" i="24"/>
  <c r="R53" i="24"/>
  <c r="P53" i="24"/>
  <c r="O53" i="24"/>
  <c r="M53" i="24"/>
  <c r="L53" i="24"/>
  <c r="J53" i="24"/>
  <c r="I53" i="24"/>
  <c r="G53" i="24"/>
  <c r="F53" i="24"/>
  <c r="AC52" i="24"/>
  <c r="AB52" i="24"/>
  <c r="AA52" i="24"/>
  <c r="Z52" i="24"/>
  <c r="Y52" i="24"/>
  <c r="X52" i="24"/>
  <c r="V52" i="24"/>
  <c r="U52" i="24"/>
  <c r="T52" i="24"/>
  <c r="S52" i="24"/>
  <c r="R52" i="24"/>
  <c r="P52" i="24"/>
  <c r="O52" i="24"/>
  <c r="M52" i="24"/>
  <c r="L52" i="24"/>
  <c r="J52" i="24"/>
  <c r="I52" i="24"/>
  <c r="G52" i="24"/>
  <c r="F52" i="24"/>
  <c r="AC51" i="24"/>
  <c r="AB51" i="24"/>
  <c r="AA51" i="24"/>
  <c r="Z51" i="24"/>
  <c r="Y51" i="24"/>
  <c r="X51" i="24"/>
  <c r="V51" i="24"/>
  <c r="U51" i="24"/>
  <c r="T51" i="24"/>
  <c r="S51" i="24"/>
  <c r="R51" i="24"/>
  <c r="P51" i="24"/>
  <c r="O51" i="24"/>
  <c r="M51" i="24"/>
  <c r="L51" i="24"/>
  <c r="J51" i="24"/>
  <c r="I51" i="24"/>
  <c r="G51" i="24"/>
  <c r="F51" i="24"/>
  <c r="AC50" i="24"/>
  <c r="AB50" i="24"/>
  <c r="AA50" i="24"/>
  <c r="Z50" i="24"/>
  <c r="Y50" i="24"/>
  <c r="X50" i="24"/>
  <c r="V50" i="24"/>
  <c r="U50" i="24"/>
  <c r="T50" i="24"/>
  <c r="S50" i="24"/>
  <c r="R50" i="24"/>
  <c r="P50" i="24"/>
  <c r="O50" i="24"/>
  <c r="M50" i="24"/>
  <c r="L50" i="24"/>
  <c r="J50" i="24"/>
  <c r="I50" i="24"/>
  <c r="G50" i="24"/>
  <c r="F50" i="24"/>
  <c r="AC49" i="24"/>
  <c r="AB49" i="24"/>
  <c r="AA49" i="24"/>
  <c r="Z49" i="24"/>
  <c r="Y49" i="24"/>
  <c r="X49" i="24"/>
  <c r="V49" i="24"/>
  <c r="U49" i="24"/>
  <c r="T49" i="24"/>
  <c r="S49" i="24"/>
  <c r="R49" i="24"/>
  <c r="P49" i="24"/>
  <c r="O49" i="24"/>
  <c r="M49" i="24"/>
  <c r="L49" i="24"/>
  <c r="J49" i="24"/>
  <c r="I49" i="24"/>
  <c r="G49" i="24"/>
  <c r="F49" i="24"/>
  <c r="AC48" i="24"/>
  <c r="AB48" i="24"/>
  <c r="AA48" i="24"/>
  <c r="Z48" i="24"/>
  <c r="Y48" i="24"/>
  <c r="X48" i="24"/>
  <c r="V48" i="24"/>
  <c r="U48" i="24"/>
  <c r="T48" i="24"/>
  <c r="S48" i="24"/>
  <c r="R48" i="24"/>
  <c r="P48" i="24"/>
  <c r="O48" i="24"/>
  <c r="M48" i="24"/>
  <c r="L48" i="24"/>
  <c r="J48" i="24"/>
  <c r="I48" i="24"/>
  <c r="G48" i="24"/>
  <c r="F48" i="24"/>
  <c r="AC47" i="24"/>
  <c r="AB47" i="24"/>
  <c r="AA47" i="24"/>
  <c r="Z47" i="24"/>
  <c r="Y47" i="24"/>
  <c r="X47" i="24"/>
  <c r="V47" i="24"/>
  <c r="U47" i="24"/>
  <c r="T47" i="24"/>
  <c r="S47" i="24"/>
  <c r="R47" i="24"/>
  <c r="P47" i="24"/>
  <c r="O47" i="24"/>
  <c r="M47" i="24"/>
  <c r="L47" i="24"/>
  <c r="J47" i="24"/>
  <c r="I47" i="24"/>
  <c r="G47" i="24"/>
  <c r="F47" i="24"/>
  <c r="AC46" i="24"/>
  <c r="AB46" i="24"/>
  <c r="AA46" i="24"/>
  <c r="Z46" i="24"/>
  <c r="Y46" i="24"/>
  <c r="X46" i="24"/>
  <c r="V46" i="24"/>
  <c r="U46" i="24"/>
  <c r="T46" i="24"/>
  <c r="S46" i="24"/>
  <c r="R46" i="24"/>
  <c r="P46" i="24"/>
  <c r="O46" i="24"/>
  <c r="M46" i="24"/>
  <c r="L46" i="24"/>
  <c r="J46" i="24"/>
  <c r="I46" i="24"/>
  <c r="G46" i="24"/>
  <c r="F46" i="24"/>
  <c r="AC45" i="24"/>
  <c r="AB45" i="24"/>
  <c r="AA45" i="24"/>
  <c r="Z45" i="24"/>
  <c r="Y45" i="24"/>
  <c r="X45" i="24"/>
  <c r="V45" i="24"/>
  <c r="U45" i="24"/>
  <c r="T45" i="24"/>
  <c r="S45" i="24"/>
  <c r="R45" i="24"/>
  <c r="P45" i="24"/>
  <c r="O45" i="24"/>
  <c r="M45" i="24"/>
  <c r="L45" i="24"/>
  <c r="J45" i="24"/>
  <c r="I45" i="24"/>
  <c r="G45" i="24"/>
  <c r="F45" i="24"/>
  <c r="AC44" i="24"/>
  <c r="AB44" i="24"/>
  <c r="AA44" i="24"/>
  <c r="Z44" i="24"/>
  <c r="Y44" i="24"/>
  <c r="X44" i="24"/>
  <c r="V44" i="24"/>
  <c r="U44" i="24"/>
  <c r="T44" i="24"/>
  <c r="S44" i="24"/>
  <c r="R44" i="24"/>
  <c r="P44" i="24"/>
  <c r="O44" i="24"/>
  <c r="M44" i="24"/>
  <c r="L44" i="24"/>
  <c r="J44" i="24"/>
  <c r="I44" i="24"/>
  <c r="G44" i="24"/>
  <c r="F44" i="24"/>
  <c r="AC43" i="24"/>
  <c r="AB43" i="24"/>
  <c r="AA43" i="24"/>
  <c r="Z43" i="24"/>
  <c r="Y43" i="24"/>
  <c r="X43" i="24"/>
  <c r="V43" i="24"/>
  <c r="U43" i="24"/>
  <c r="T43" i="24"/>
  <c r="S43" i="24"/>
  <c r="R43" i="24"/>
  <c r="P43" i="24"/>
  <c r="O43" i="24"/>
  <c r="M43" i="24"/>
  <c r="L43" i="24"/>
  <c r="J43" i="24"/>
  <c r="I43" i="24"/>
  <c r="G43" i="24"/>
  <c r="F43" i="24"/>
  <c r="AC42" i="24"/>
  <c r="AB42" i="24"/>
  <c r="AA42" i="24"/>
  <c r="Z42" i="24"/>
  <c r="Y42" i="24"/>
  <c r="X42" i="24"/>
  <c r="V42" i="24"/>
  <c r="U42" i="24"/>
  <c r="T42" i="24"/>
  <c r="S42" i="24"/>
  <c r="R42" i="24"/>
  <c r="P42" i="24"/>
  <c r="O42" i="24"/>
  <c r="M42" i="24"/>
  <c r="L42" i="24"/>
  <c r="J42" i="24"/>
  <c r="I42" i="24"/>
  <c r="G42" i="24"/>
  <c r="F42" i="24"/>
  <c r="AC41" i="24"/>
  <c r="AB41" i="24"/>
  <c r="AA41" i="24"/>
  <c r="Z41" i="24"/>
  <c r="Y41" i="24"/>
  <c r="X41" i="24"/>
  <c r="V41" i="24"/>
  <c r="U41" i="24"/>
  <c r="T41" i="24"/>
  <c r="S41" i="24"/>
  <c r="R41" i="24"/>
  <c r="P41" i="24"/>
  <c r="O41" i="24"/>
  <c r="M41" i="24"/>
  <c r="L41" i="24"/>
  <c r="J41" i="24"/>
  <c r="I41" i="24"/>
  <c r="G41" i="24"/>
  <c r="F41" i="24"/>
  <c r="AC40" i="24"/>
  <c r="AB40" i="24"/>
  <c r="AA40" i="24"/>
  <c r="Z40" i="24"/>
  <c r="Y40" i="24"/>
  <c r="X40" i="24"/>
  <c r="V40" i="24"/>
  <c r="U40" i="24"/>
  <c r="T40" i="24"/>
  <c r="S40" i="24"/>
  <c r="R40" i="24"/>
  <c r="P40" i="24"/>
  <c r="O40" i="24"/>
  <c r="M40" i="24"/>
  <c r="L40" i="24"/>
  <c r="J40" i="24"/>
  <c r="I40" i="24"/>
  <c r="G40" i="24"/>
  <c r="F40" i="24"/>
  <c r="AC39" i="24"/>
  <c r="AB39" i="24"/>
  <c r="AA39" i="24"/>
  <c r="Z39" i="24"/>
  <c r="Y39" i="24"/>
  <c r="X39" i="24"/>
  <c r="V39" i="24"/>
  <c r="U39" i="24"/>
  <c r="T39" i="24"/>
  <c r="S39" i="24"/>
  <c r="R39" i="24"/>
  <c r="P39" i="24"/>
  <c r="O39" i="24"/>
  <c r="M39" i="24"/>
  <c r="L39" i="24"/>
  <c r="J39" i="24"/>
  <c r="I39" i="24"/>
  <c r="G39" i="24"/>
  <c r="F39" i="24"/>
  <c r="AC38" i="24"/>
  <c r="AB38" i="24"/>
  <c r="AA38" i="24"/>
  <c r="Z38" i="24"/>
  <c r="Y38" i="24"/>
  <c r="X38" i="24"/>
  <c r="W38" i="24"/>
  <c r="W37" i="24" s="1"/>
  <c r="V38" i="24"/>
  <c r="U38" i="24"/>
  <c r="T38" i="24"/>
  <c r="S38" i="24"/>
  <c r="R38" i="24"/>
  <c r="Q38" i="24"/>
  <c r="Q37" i="24" s="1"/>
  <c r="P38" i="24"/>
  <c r="P37" i="24" s="1"/>
  <c r="O38" i="24"/>
  <c r="N38" i="24"/>
  <c r="N37" i="24" s="1"/>
  <c r="M38" i="24"/>
  <c r="M37" i="24" s="1"/>
  <c r="L38" i="24"/>
  <c r="L37" i="24" s="1"/>
  <c r="K38" i="24"/>
  <c r="K37" i="24" s="1"/>
  <c r="J38" i="24"/>
  <c r="J37" i="24" s="1"/>
  <c r="I38" i="24"/>
  <c r="I37" i="24" s="1"/>
  <c r="H38" i="24"/>
  <c r="H37" i="24" s="1"/>
  <c r="G38" i="24"/>
  <c r="F38" i="24"/>
  <c r="AS36" i="24"/>
  <c r="AR36" i="24"/>
  <c r="AQ36" i="24"/>
  <c r="AP36" i="24"/>
  <c r="AS35" i="24"/>
  <c r="AR35" i="24"/>
  <c r="AQ35" i="24"/>
  <c r="AP35" i="24"/>
  <c r="AS34" i="24"/>
  <c r="AR34" i="24"/>
  <c r="AQ34" i="24"/>
  <c r="AP34" i="24"/>
  <c r="AS33" i="24"/>
  <c r="AR33" i="24"/>
  <c r="AQ33" i="24"/>
  <c r="AP33" i="24"/>
  <c r="AS32" i="24"/>
  <c r="AR32" i="24"/>
  <c r="AQ32" i="24"/>
  <c r="AP32" i="24"/>
  <c r="AS31" i="24"/>
  <c r="AR31" i="24"/>
  <c r="AQ31" i="24"/>
  <c r="AP31" i="24"/>
  <c r="AS30" i="24"/>
  <c r="AR30" i="24"/>
  <c r="AQ30" i="24"/>
  <c r="AP30" i="24"/>
  <c r="AS29" i="24"/>
  <c r="AR29" i="24"/>
  <c r="AQ29" i="24"/>
  <c r="AP29" i="24"/>
  <c r="AS28" i="24"/>
  <c r="AR28" i="24"/>
  <c r="AQ28" i="24"/>
  <c r="AP28" i="24"/>
  <c r="AS27" i="24"/>
  <c r="AR27" i="24"/>
  <c r="AQ27" i="24"/>
  <c r="AP27" i="24"/>
  <c r="AS26" i="24"/>
  <c r="AR26" i="24"/>
  <c r="AQ26" i="24"/>
  <c r="AP26" i="24"/>
  <c r="AS25" i="24"/>
  <c r="AR25" i="24"/>
  <c r="AQ25" i="24"/>
  <c r="AP25" i="24"/>
  <c r="AS24" i="24"/>
  <c r="AR24" i="24"/>
  <c r="AQ24" i="24"/>
  <c r="AP24" i="24"/>
  <c r="AS23" i="24"/>
  <c r="AR23" i="24"/>
  <c r="AQ23" i="24"/>
  <c r="AP23" i="24"/>
  <c r="AS22" i="24"/>
  <c r="AR22" i="24"/>
  <c r="AQ22" i="24"/>
  <c r="AS21" i="24"/>
  <c r="AR21" i="24"/>
  <c r="AQ21" i="24"/>
  <c r="AP21" i="24"/>
  <c r="AS20" i="24"/>
  <c r="AR20" i="24"/>
  <c r="AQ20" i="24"/>
  <c r="AP20" i="24"/>
  <c r="AS19" i="24"/>
  <c r="AR19" i="24"/>
  <c r="AQ19" i="24"/>
  <c r="AP19" i="24"/>
  <c r="AS18" i="24"/>
  <c r="AR18" i="24"/>
  <c r="AQ18" i="24"/>
  <c r="AP18" i="24"/>
  <c r="AS17" i="24"/>
  <c r="AR17" i="24"/>
  <c r="AQ17" i="24"/>
  <c r="AP17" i="24"/>
  <c r="AS16" i="24"/>
  <c r="AR16" i="24"/>
  <c r="AQ16" i="24"/>
  <c r="AP16" i="24"/>
  <c r="AS15" i="24"/>
  <c r="AR15" i="24"/>
  <c r="AQ15" i="24"/>
  <c r="AP15" i="24"/>
  <c r="AS14" i="24"/>
  <c r="AR14" i="24"/>
  <c r="AQ14" i="24"/>
  <c r="AP14" i="24"/>
  <c r="AS13" i="24"/>
  <c r="AR13" i="24"/>
  <c r="AQ13" i="24"/>
  <c r="AP13" i="24"/>
  <c r="AS12" i="24"/>
  <c r="AR12" i="24"/>
  <c r="AQ12" i="24"/>
  <c r="AN36" i="24"/>
  <c r="AM36" i="24"/>
  <c r="AD36" i="24" s="1"/>
  <c r="AL36" i="24"/>
  <c r="AK36" i="24"/>
  <c r="AI36" i="24"/>
  <c r="AH36" i="24"/>
  <c r="AF36" i="24"/>
  <c r="AE36" i="24"/>
  <c r="AN35" i="24"/>
  <c r="AM35" i="24"/>
  <c r="AD35" i="24" s="1"/>
  <c r="AL35" i="24"/>
  <c r="AK35" i="24"/>
  <c r="AI35" i="24"/>
  <c r="AH35" i="24"/>
  <c r="AF35" i="24"/>
  <c r="AE35" i="24"/>
  <c r="AN34" i="24"/>
  <c r="AM34" i="24"/>
  <c r="AD34" i="24" s="1"/>
  <c r="AL34" i="24"/>
  <c r="AK34" i="24"/>
  <c r="AI34" i="24"/>
  <c r="AH34" i="24"/>
  <c r="AF34" i="24"/>
  <c r="AE34" i="24"/>
  <c r="AN33" i="24"/>
  <c r="AM33" i="24"/>
  <c r="AD33" i="24" s="1"/>
  <c r="AL33" i="24"/>
  <c r="AK33" i="24"/>
  <c r="AI33" i="24"/>
  <c r="AH33" i="24"/>
  <c r="AF33" i="24"/>
  <c r="AE33" i="24"/>
  <c r="AN32" i="24"/>
  <c r="AM32" i="24"/>
  <c r="AD32" i="24" s="1"/>
  <c r="AL32" i="24"/>
  <c r="AK32" i="24"/>
  <c r="AI32" i="24"/>
  <c r="AH32" i="24"/>
  <c r="AF32" i="24"/>
  <c r="AE32" i="24"/>
  <c r="AN31" i="24"/>
  <c r="AM31" i="24"/>
  <c r="AD31" i="24" s="1"/>
  <c r="AL31" i="24"/>
  <c r="AK31" i="24"/>
  <c r="AI31" i="24"/>
  <c r="AH31" i="24"/>
  <c r="AF31" i="24"/>
  <c r="AE31" i="24"/>
  <c r="AN30" i="24"/>
  <c r="AM30" i="24"/>
  <c r="AD30" i="24" s="1"/>
  <c r="AL30" i="24"/>
  <c r="AK30" i="24"/>
  <c r="AI30" i="24"/>
  <c r="AH30" i="24"/>
  <c r="AF30" i="24"/>
  <c r="AE30" i="24"/>
  <c r="AN29" i="24"/>
  <c r="AM29" i="24"/>
  <c r="AD29" i="24" s="1"/>
  <c r="AL29" i="24"/>
  <c r="AK29" i="24"/>
  <c r="AI29" i="24"/>
  <c r="AH29" i="24"/>
  <c r="AF29" i="24"/>
  <c r="AE29" i="24"/>
  <c r="AN28" i="24"/>
  <c r="AM28" i="24"/>
  <c r="AD28" i="24" s="1"/>
  <c r="AL28" i="24"/>
  <c r="AK28" i="24"/>
  <c r="AI28" i="24"/>
  <c r="AH28" i="24"/>
  <c r="AF28" i="24"/>
  <c r="AE28" i="24"/>
  <c r="AN27" i="24"/>
  <c r="AM27" i="24"/>
  <c r="AD27" i="24" s="1"/>
  <c r="AL27" i="24"/>
  <c r="AK27" i="24"/>
  <c r="AI27" i="24"/>
  <c r="AH27" i="24"/>
  <c r="AF27" i="24"/>
  <c r="AE27" i="24"/>
  <c r="AN26" i="24"/>
  <c r="AM26" i="24"/>
  <c r="AD26" i="24" s="1"/>
  <c r="AL26" i="24"/>
  <c r="AK26" i="24"/>
  <c r="AI26" i="24"/>
  <c r="AH26" i="24"/>
  <c r="AF26" i="24"/>
  <c r="AE26" i="24"/>
  <c r="AN25" i="24"/>
  <c r="AM25" i="24"/>
  <c r="AD25" i="24" s="1"/>
  <c r="AL25" i="24"/>
  <c r="AK25" i="24"/>
  <c r="AI25" i="24"/>
  <c r="AH25" i="24"/>
  <c r="AF25" i="24"/>
  <c r="AE25" i="24"/>
  <c r="AN24" i="24"/>
  <c r="AM24" i="24"/>
  <c r="AD24" i="24" s="1"/>
  <c r="AL24" i="24"/>
  <c r="AK24" i="24"/>
  <c r="AI24" i="24"/>
  <c r="AH24" i="24"/>
  <c r="AF24" i="24"/>
  <c r="AE24" i="24"/>
  <c r="AN23" i="24"/>
  <c r="AM23" i="24"/>
  <c r="AD23" i="24" s="1"/>
  <c r="AL23" i="24"/>
  <c r="AK23" i="24"/>
  <c r="AI23" i="24"/>
  <c r="AH23" i="24"/>
  <c r="AF23" i="24"/>
  <c r="AE23" i="24"/>
  <c r="AL22" i="24"/>
  <c r="AK22" i="24"/>
  <c r="AI22" i="24"/>
  <c r="AH22" i="24"/>
  <c r="AF22" i="24"/>
  <c r="AE22" i="24"/>
  <c r="AN21" i="24"/>
  <c r="AM21" i="24"/>
  <c r="AD21" i="24" s="1"/>
  <c r="AL21" i="24"/>
  <c r="AK21" i="24"/>
  <c r="AI21" i="24"/>
  <c r="AH21" i="24"/>
  <c r="AF21" i="24"/>
  <c r="AE21" i="24"/>
  <c r="AN20" i="24"/>
  <c r="AM20" i="24"/>
  <c r="AD20" i="24" s="1"/>
  <c r="AL20" i="24"/>
  <c r="AK20" i="24"/>
  <c r="AI20" i="24"/>
  <c r="AH20" i="24"/>
  <c r="AF20" i="24"/>
  <c r="AE20" i="24"/>
  <c r="AN19" i="24"/>
  <c r="AM19" i="24"/>
  <c r="AD19" i="24" s="1"/>
  <c r="AL19" i="24"/>
  <c r="AK19" i="24"/>
  <c r="AI19" i="24"/>
  <c r="AH19" i="24"/>
  <c r="AF19" i="24"/>
  <c r="AE19" i="24"/>
  <c r="AN18" i="24"/>
  <c r="AM18" i="24"/>
  <c r="AD18" i="24" s="1"/>
  <c r="AL18" i="24"/>
  <c r="AK18" i="24"/>
  <c r="AI18" i="24"/>
  <c r="AH18" i="24"/>
  <c r="AF18" i="24"/>
  <c r="AE18" i="24"/>
  <c r="AN17" i="24"/>
  <c r="AM17" i="24"/>
  <c r="AD17" i="24" s="1"/>
  <c r="AL17" i="24"/>
  <c r="AK17" i="24"/>
  <c r="AI17" i="24"/>
  <c r="AH17" i="24"/>
  <c r="AF17" i="24"/>
  <c r="AE17" i="24"/>
  <c r="AN16" i="24"/>
  <c r="AM16" i="24"/>
  <c r="AD16" i="24" s="1"/>
  <c r="AL16" i="24"/>
  <c r="AK16" i="24"/>
  <c r="AI16" i="24"/>
  <c r="AH16" i="24"/>
  <c r="AF16" i="24"/>
  <c r="AE16" i="24"/>
  <c r="AN15" i="24"/>
  <c r="AM15" i="24"/>
  <c r="AD15" i="24" s="1"/>
  <c r="AL15" i="24"/>
  <c r="AK15" i="24"/>
  <c r="AI15" i="24"/>
  <c r="AH15" i="24"/>
  <c r="AF15" i="24"/>
  <c r="AE15" i="24"/>
  <c r="AN14" i="24"/>
  <c r="AM14" i="24"/>
  <c r="AD14" i="24" s="1"/>
  <c r="AL14" i="24"/>
  <c r="AK14" i="24"/>
  <c r="AI14" i="24"/>
  <c r="AH14" i="24"/>
  <c r="AF14" i="24"/>
  <c r="AE14" i="24"/>
  <c r="AN13" i="24"/>
  <c r="AM13" i="24"/>
  <c r="AD13" i="24" s="1"/>
  <c r="AL13" i="24"/>
  <c r="AK13" i="24"/>
  <c r="AI13" i="24"/>
  <c r="AH13" i="24"/>
  <c r="AF13" i="24"/>
  <c r="AE13" i="24"/>
  <c r="AN12" i="24"/>
  <c r="AM12" i="24"/>
  <c r="AL12" i="24"/>
  <c r="AK12" i="24"/>
  <c r="AJ12" i="24"/>
  <c r="AI12" i="24"/>
  <c r="AH12" i="24"/>
  <c r="AG12" i="24"/>
  <c r="AF12" i="24"/>
  <c r="AE12" i="24"/>
  <c r="AC36" i="24"/>
  <c r="AB36" i="24"/>
  <c r="AA36" i="24"/>
  <c r="Z36" i="24"/>
  <c r="Y36" i="24"/>
  <c r="X36" i="24"/>
  <c r="V36" i="24"/>
  <c r="U36" i="24"/>
  <c r="T36" i="24"/>
  <c r="S36" i="24"/>
  <c r="R36" i="24"/>
  <c r="P36" i="24"/>
  <c r="O36" i="24"/>
  <c r="M36" i="24"/>
  <c r="L36" i="24"/>
  <c r="J36" i="24"/>
  <c r="I36" i="24"/>
  <c r="G36" i="24"/>
  <c r="F36" i="24"/>
  <c r="AC35" i="24"/>
  <c r="AB35" i="24"/>
  <c r="AA35" i="24"/>
  <c r="Z35" i="24"/>
  <c r="Y35" i="24"/>
  <c r="X35" i="24"/>
  <c r="V35" i="24"/>
  <c r="U35" i="24"/>
  <c r="T35" i="24"/>
  <c r="S35" i="24"/>
  <c r="R35" i="24"/>
  <c r="P35" i="24"/>
  <c r="O35" i="24"/>
  <c r="M35" i="24"/>
  <c r="L35" i="24"/>
  <c r="J35" i="24"/>
  <c r="I35" i="24"/>
  <c r="G35" i="24"/>
  <c r="F35" i="24"/>
  <c r="AC34" i="24"/>
  <c r="AB34" i="24"/>
  <c r="AA34" i="24"/>
  <c r="Z34" i="24"/>
  <c r="Y34" i="24"/>
  <c r="X34" i="24"/>
  <c r="V34" i="24"/>
  <c r="U34" i="24"/>
  <c r="T34" i="24"/>
  <c r="S34" i="24"/>
  <c r="R34" i="24"/>
  <c r="P34" i="24"/>
  <c r="O34" i="24"/>
  <c r="M34" i="24"/>
  <c r="L34" i="24"/>
  <c r="J34" i="24"/>
  <c r="I34" i="24"/>
  <c r="G34" i="24"/>
  <c r="F34" i="24"/>
  <c r="AC33" i="24"/>
  <c r="AB33" i="24"/>
  <c r="AA33" i="24"/>
  <c r="Z33" i="24"/>
  <c r="Y33" i="24"/>
  <c r="X33" i="24"/>
  <c r="V33" i="24"/>
  <c r="U33" i="24"/>
  <c r="T33" i="24"/>
  <c r="S33" i="24"/>
  <c r="R33" i="24"/>
  <c r="P33" i="24"/>
  <c r="O33" i="24"/>
  <c r="M33" i="24"/>
  <c r="L33" i="24"/>
  <c r="J33" i="24"/>
  <c r="I33" i="24"/>
  <c r="G33" i="24"/>
  <c r="F33" i="24"/>
  <c r="AC32" i="24"/>
  <c r="AB32" i="24"/>
  <c r="AA32" i="24"/>
  <c r="Z32" i="24"/>
  <c r="Y32" i="24"/>
  <c r="X32" i="24"/>
  <c r="V32" i="24"/>
  <c r="U32" i="24"/>
  <c r="T32" i="24"/>
  <c r="S32" i="24"/>
  <c r="R32" i="24"/>
  <c r="P32" i="24"/>
  <c r="O32" i="24"/>
  <c r="M32" i="24"/>
  <c r="L32" i="24"/>
  <c r="J32" i="24"/>
  <c r="I32" i="24"/>
  <c r="G32" i="24"/>
  <c r="F32" i="24"/>
  <c r="AC31" i="24"/>
  <c r="AB31" i="24"/>
  <c r="AA31" i="24"/>
  <c r="Z31" i="24"/>
  <c r="Y31" i="24"/>
  <c r="X31" i="24"/>
  <c r="V31" i="24"/>
  <c r="U31" i="24"/>
  <c r="T31" i="24"/>
  <c r="S31" i="24"/>
  <c r="R31" i="24"/>
  <c r="P31" i="24"/>
  <c r="O31" i="24"/>
  <c r="M31" i="24"/>
  <c r="L31" i="24"/>
  <c r="J31" i="24"/>
  <c r="I31" i="24"/>
  <c r="G31" i="24"/>
  <c r="F31" i="24"/>
  <c r="AC30" i="24"/>
  <c r="AB30" i="24"/>
  <c r="AA30" i="24"/>
  <c r="Z30" i="24"/>
  <c r="Y30" i="24"/>
  <c r="X30" i="24"/>
  <c r="V30" i="24"/>
  <c r="U30" i="24"/>
  <c r="T30" i="24"/>
  <c r="S30" i="24"/>
  <c r="R30" i="24"/>
  <c r="P30" i="24"/>
  <c r="O30" i="24"/>
  <c r="M30" i="24"/>
  <c r="L30" i="24"/>
  <c r="J30" i="24"/>
  <c r="I30" i="24"/>
  <c r="G30" i="24"/>
  <c r="F30" i="24"/>
  <c r="AC29" i="24"/>
  <c r="AB29" i="24"/>
  <c r="AA29" i="24"/>
  <c r="Z29" i="24"/>
  <c r="Y29" i="24"/>
  <c r="X29" i="24"/>
  <c r="V29" i="24"/>
  <c r="U29" i="24"/>
  <c r="T29" i="24"/>
  <c r="S29" i="24"/>
  <c r="R29" i="24"/>
  <c r="P29" i="24"/>
  <c r="O29" i="24"/>
  <c r="M29" i="24"/>
  <c r="L29" i="24"/>
  <c r="J29" i="24"/>
  <c r="I29" i="24"/>
  <c r="G29" i="24"/>
  <c r="F29" i="24"/>
  <c r="AC28" i="24"/>
  <c r="AB28" i="24"/>
  <c r="AA28" i="24"/>
  <c r="Z28" i="24"/>
  <c r="Y28" i="24"/>
  <c r="X28" i="24"/>
  <c r="V28" i="24"/>
  <c r="U28" i="24"/>
  <c r="T28" i="24"/>
  <c r="S28" i="24"/>
  <c r="R28" i="24"/>
  <c r="P28" i="24"/>
  <c r="O28" i="24"/>
  <c r="M28" i="24"/>
  <c r="L28" i="24"/>
  <c r="J28" i="24"/>
  <c r="I28" i="24"/>
  <c r="G28" i="24"/>
  <c r="F28" i="24"/>
  <c r="AC27" i="24"/>
  <c r="AB27" i="24"/>
  <c r="AA27" i="24"/>
  <c r="Z27" i="24"/>
  <c r="Y27" i="24"/>
  <c r="X27" i="24"/>
  <c r="V27" i="24"/>
  <c r="U27" i="24"/>
  <c r="T27" i="24"/>
  <c r="S27" i="24"/>
  <c r="R27" i="24"/>
  <c r="P27" i="24"/>
  <c r="O27" i="24"/>
  <c r="M27" i="24"/>
  <c r="L27" i="24"/>
  <c r="J27" i="24"/>
  <c r="I27" i="24"/>
  <c r="G27" i="24"/>
  <c r="F27" i="24"/>
  <c r="AC26" i="24"/>
  <c r="AB26" i="24"/>
  <c r="AA26" i="24"/>
  <c r="Z26" i="24"/>
  <c r="Y26" i="24"/>
  <c r="X26" i="24"/>
  <c r="V26" i="24"/>
  <c r="U26" i="24"/>
  <c r="T26" i="24"/>
  <c r="S26" i="24"/>
  <c r="R26" i="24"/>
  <c r="P26" i="24"/>
  <c r="O26" i="24"/>
  <c r="M26" i="24"/>
  <c r="L26" i="24"/>
  <c r="J26" i="24"/>
  <c r="I26" i="24"/>
  <c r="G26" i="24"/>
  <c r="F26" i="24"/>
  <c r="AC25" i="24"/>
  <c r="AB25" i="24"/>
  <c r="AA25" i="24"/>
  <c r="Z25" i="24"/>
  <c r="Y25" i="24"/>
  <c r="X25" i="24"/>
  <c r="V25" i="24"/>
  <c r="U25" i="24"/>
  <c r="T25" i="24"/>
  <c r="S25" i="24"/>
  <c r="R25" i="24"/>
  <c r="P25" i="24"/>
  <c r="O25" i="24"/>
  <c r="M25" i="24"/>
  <c r="L25" i="24"/>
  <c r="J25" i="24"/>
  <c r="I25" i="24"/>
  <c r="G25" i="24"/>
  <c r="F25" i="24"/>
  <c r="AC24" i="24"/>
  <c r="AB24" i="24"/>
  <c r="AA24" i="24"/>
  <c r="Z24" i="24"/>
  <c r="Y24" i="24"/>
  <c r="X24" i="24"/>
  <c r="V24" i="24"/>
  <c r="U24" i="24"/>
  <c r="T24" i="24"/>
  <c r="S24" i="24"/>
  <c r="R24" i="24"/>
  <c r="P24" i="24"/>
  <c r="O24" i="24"/>
  <c r="M24" i="24"/>
  <c r="L24" i="24"/>
  <c r="J24" i="24"/>
  <c r="I24" i="24"/>
  <c r="G24" i="24"/>
  <c r="F24" i="24"/>
  <c r="AC23" i="24"/>
  <c r="AB23" i="24"/>
  <c r="AA23" i="24"/>
  <c r="Z23" i="24"/>
  <c r="Y23" i="24"/>
  <c r="X23" i="24"/>
  <c r="V23" i="24"/>
  <c r="U23" i="24"/>
  <c r="T23" i="24"/>
  <c r="S23" i="24"/>
  <c r="R23" i="24"/>
  <c r="P23" i="24"/>
  <c r="O23" i="24"/>
  <c r="M23" i="24"/>
  <c r="L23" i="24"/>
  <c r="J23" i="24"/>
  <c r="I23" i="24"/>
  <c r="G23" i="24"/>
  <c r="F23" i="24"/>
  <c r="AB22" i="24"/>
  <c r="AA22" i="24"/>
  <c r="Y22" i="24"/>
  <c r="X22" i="24"/>
  <c r="V22" i="24"/>
  <c r="U22" i="24"/>
  <c r="T22" i="24"/>
  <c r="S22" i="24"/>
  <c r="R22" i="24"/>
  <c r="P22" i="24"/>
  <c r="O22" i="24"/>
  <c r="M22" i="24"/>
  <c r="L22" i="24"/>
  <c r="J22" i="24"/>
  <c r="I22" i="24"/>
  <c r="G22" i="24"/>
  <c r="F22" i="24"/>
  <c r="AC21" i="24"/>
  <c r="AB21" i="24"/>
  <c r="AA21" i="24"/>
  <c r="Z21" i="24"/>
  <c r="Y21" i="24"/>
  <c r="X21" i="24"/>
  <c r="V21" i="24"/>
  <c r="U21" i="24"/>
  <c r="T21" i="24"/>
  <c r="S21" i="24"/>
  <c r="R21" i="24"/>
  <c r="P21" i="24"/>
  <c r="O21" i="24"/>
  <c r="M21" i="24"/>
  <c r="L21" i="24"/>
  <c r="J21" i="24"/>
  <c r="I21" i="24"/>
  <c r="G21" i="24"/>
  <c r="F21" i="24"/>
  <c r="AC20" i="24"/>
  <c r="AB20" i="24"/>
  <c r="AA20" i="24"/>
  <c r="Z20" i="24"/>
  <c r="Y20" i="24"/>
  <c r="X20" i="24"/>
  <c r="V20" i="24"/>
  <c r="U20" i="24"/>
  <c r="T20" i="24"/>
  <c r="S20" i="24"/>
  <c r="R20" i="24"/>
  <c r="P20" i="24"/>
  <c r="O20" i="24"/>
  <c r="M20" i="24"/>
  <c r="L20" i="24"/>
  <c r="J20" i="24"/>
  <c r="I20" i="24"/>
  <c r="G20" i="24"/>
  <c r="F20" i="24"/>
  <c r="AC19" i="24"/>
  <c r="AB19" i="24"/>
  <c r="AA19" i="24"/>
  <c r="Z19" i="24"/>
  <c r="Y19" i="24"/>
  <c r="X19" i="24"/>
  <c r="V19" i="24"/>
  <c r="U19" i="24"/>
  <c r="T19" i="24"/>
  <c r="S19" i="24"/>
  <c r="R19" i="24"/>
  <c r="P19" i="24"/>
  <c r="O19" i="24"/>
  <c r="M19" i="24"/>
  <c r="L19" i="24"/>
  <c r="J19" i="24"/>
  <c r="I19" i="24"/>
  <c r="G19" i="24"/>
  <c r="F19" i="24"/>
  <c r="AC18" i="24"/>
  <c r="AB18" i="24"/>
  <c r="AA18" i="24"/>
  <c r="Z18" i="24"/>
  <c r="Y18" i="24"/>
  <c r="X18" i="24"/>
  <c r="V18" i="24"/>
  <c r="U18" i="24"/>
  <c r="T18" i="24"/>
  <c r="S18" i="24"/>
  <c r="R18" i="24"/>
  <c r="P18" i="24"/>
  <c r="O18" i="24"/>
  <c r="M18" i="24"/>
  <c r="L18" i="24"/>
  <c r="J18" i="24"/>
  <c r="I18" i="24"/>
  <c r="G18" i="24"/>
  <c r="F18" i="24"/>
  <c r="AC17" i="24"/>
  <c r="AB17" i="24"/>
  <c r="AA17" i="24"/>
  <c r="Z17" i="24"/>
  <c r="Y17" i="24"/>
  <c r="X17" i="24"/>
  <c r="V17" i="24"/>
  <c r="U17" i="24"/>
  <c r="T17" i="24"/>
  <c r="S17" i="24"/>
  <c r="R17" i="24"/>
  <c r="P17" i="24"/>
  <c r="O17" i="24"/>
  <c r="M17" i="24"/>
  <c r="L17" i="24"/>
  <c r="J17" i="24"/>
  <c r="I17" i="24"/>
  <c r="G17" i="24"/>
  <c r="F17" i="24"/>
  <c r="AC16" i="24"/>
  <c r="AB16" i="24"/>
  <c r="AA16" i="24"/>
  <c r="Z16" i="24"/>
  <c r="Y16" i="24"/>
  <c r="X16" i="24"/>
  <c r="V16" i="24"/>
  <c r="U16" i="24"/>
  <c r="T16" i="24"/>
  <c r="S16" i="24"/>
  <c r="R16" i="24"/>
  <c r="P16" i="24"/>
  <c r="O16" i="24"/>
  <c r="M16" i="24"/>
  <c r="L16" i="24"/>
  <c r="J16" i="24"/>
  <c r="I16" i="24"/>
  <c r="G16" i="24"/>
  <c r="F16" i="24"/>
  <c r="AC15" i="24"/>
  <c r="AB15" i="24"/>
  <c r="AA15" i="24"/>
  <c r="Z15" i="24"/>
  <c r="Y15" i="24"/>
  <c r="X15" i="24"/>
  <c r="V15" i="24"/>
  <c r="U15" i="24"/>
  <c r="T15" i="24"/>
  <c r="S15" i="24"/>
  <c r="R15" i="24"/>
  <c r="P15" i="24"/>
  <c r="O15" i="24"/>
  <c r="M15" i="24"/>
  <c r="L15" i="24"/>
  <c r="J15" i="24"/>
  <c r="I15" i="24"/>
  <c r="G15" i="24"/>
  <c r="F15" i="24"/>
  <c r="AC14" i="24"/>
  <c r="AB14" i="24"/>
  <c r="AA14" i="24"/>
  <c r="Z14" i="24"/>
  <c r="Y14" i="24"/>
  <c r="X14" i="24"/>
  <c r="V14" i="24"/>
  <c r="U14" i="24"/>
  <c r="T14" i="24"/>
  <c r="S14" i="24"/>
  <c r="R14" i="24"/>
  <c r="P14" i="24"/>
  <c r="O14" i="24"/>
  <c r="M14" i="24"/>
  <c r="L14" i="24"/>
  <c r="J14" i="24"/>
  <c r="I14" i="24"/>
  <c r="G14" i="24"/>
  <c r="F14" i="24"/>
  <c r="AC13" i="24"/>
  <c r="AB13" i="24"/>
  <c r="AA13" i="24"/>
  <c r="Z13" i="24"/>
  <c r="Y13" i="24"/>
  <c r="X13" i="24"/>
  <c r="V13" i="24"/>
  <c r="U13" i="24"/>
  <c r="T13" i="24"/>
  <c r="S13" i="24"/>
  <c r="R13" i="24"/>
  <c r="P13" i="24"/>
  <c r="O13" i="24"/>
  <c r="M13" i="24"/>
  <c r="L13" i="24"/>
  <c r="J13" i="24"/>
  <c r="I13" i="24"/>
  <c r="G13" i="24"/>
  <c r="F13" i="24"/>
  <c r="AC12" i="24"/>
  <c r="AB12" i="24"/>
  <c r="AA12" i="24"/>
  <c r="Z12" i="24"/>
  <c r="Y12" i="24"/>
  <c r="X12" i="24"/>
  <c r="W12" i="24"/>
  <c r="V12" i="24"/>
  <c r="U12" i="24"/>
  <c r="T12" i="24"/>
  <c r="S12" i="24"/>
  <c r="R12" i="24"/>
  <c r="Q12" i="24"/>
  <c r="P12" i="24"/>
  <c r="O12" i="24"/>
  <c r="M12" i="24"/>
  <c r="L12" i="24"/>
  <c r="K12" i="24"/>
  <c r="J12" i="24"/>
  <c r="I12" i="24"/>
  <c r="H12" i="24"/>
  <c r="G12" i="24"/>
  <c r="F12" i="24"/>
  <c r="U256" i="23"/>
  <c r="T256" i="23"/>
  <c r="U255" i="23"/>
  <c r="T255" i="23"/>
  <c r="R256" i="23"/>
  <c r="Q256" i="23"/>
  <c r="R255" i="23"/>
  <c r="Q255" i="23"/>
  <c r="O256" i="23"/>
  <c r="O255" i="23"/>
  <c r="E256" i="23"/>
  <c r="L254" i="23"/>
  <c r="K25" i="25" s="1"/>
  <c r="K254" i="23"/>
  <c r="J25" i="25" s="1"/>
  <c r="J254" i="23"/>
  <c r="I25" i="25" s="1"/>
  <c r="I254" i="23"/>
  <c r="H25" i="25" s="1"/>
  <c r="G254" i="23"/>
  <c r="F25" i="25" s="1"/>
  <c r="F254" i="23"/>
  <c r="E25" i="25" s="1"/>
  <c r="E255" i="23"/>
  <c r="U253" i="23"/>
  <c r="U252" i="23"/>
  <c r="U251" i="23"/>
  <c r="U250" i="23"/>
  <c r="U249" i="23"/>
  <c r="U248" i="23"/>
  <c r="U247" i="23"/>
  <c r="U246" i="23"/>
  <c r="U245" i="23"/>
  <c r="U244" i="23"/>
  <c r="U243" i="23"/>
  <c r="U242" i="23"/>
  <c r="U241" i="23"/>
  <c r="U240" i="23"/>
  <c r="U239" i="23"/>
  <c r="U238" i="23"/>
  <c r="U237" i="23"/>
  <c r="U236" i="23"/>
  <c r="Q253" i="23"/>
  <c r="Q252" i="23"/>
  <c r="Q251" i="23"/>
  <c r="Q250" i="23"/>
  <c r="Q249" i="23"/>
  <c r="Q248" i="23"/>
  <c r="Q247" i="23"/>
  <c r="R246" i="23"/>
  <c r="Q246" i="23"/>
  <c r="R245" i="23"/>
  <c r="Q245" i="23"/>
  <c r="R244" i="23"/>
  <c r="Q244" i="23"/>
  <c r="R243" i="23"/>
  <c r="Q243" i="23"/>
  <c r="R242" i="23"/>
  <c r="Q242" i="23"/>
  <c r="R241" i="23"/>
  <c r="Q241" i="23"/>
  <c r="R240" i="23"/>
  <c r="Q240" i="23"/>
  <c r="R239" i="23"/>
  <c r="Q239" i="23"/>
  <c r="R238" i="23"/>
  <c r="Q238" i="23"/>
  <c r="R237" i="23"/>
  <c r="Q237" i="23"/>
  <c r="R236" i="23"/>
  <c r="Q236" i="23"/>
  <c r="O253" i="23"/>
  <c r="O252" i="23"/>
  <c r="O251" i="23"/>
  <c r="O250" i="23"/>
  <c r="O249" i="23"/>
  <c r="O248" i="23"/>
  <c r="O247" i="23"/>
  <c r="O246" i="23"/>
  <c r="O245" i="23"/>
  <c r="O244" i="23"/>
  <c r="O243" i="23"/>
  <c r="O242" i="23"/>
  <c r="O241" i="23"/>
  <c r="O240" i="23"/>
  <c r="O239" i="23"/>
  <c r="O238" i="23"/>
  <c r="O237" i="23"/>
  <c r="O236" i="23"/>
  <c r="E253" i="23"/>
  <c r="E252" i="23"/>
  <c r="E251" i="23"/>
  <c r="E250" i="23"/>
  <c r="E249" i="23"/>
  <c r="E248" i="23"/>
  <c r="E247" i="23"/>
  <c r="E246" i="23"/>
  <c r="E245" i="23"/>
  <c r="E244" i="23"/>
  <c r="E243" i="23"/>
  <c r="E242" i="23"/>
  <c r="E241" i="23"/>
  <c r="E240" i="23"/>
  <c r="E239" i="23"/>
  <c r="E238" i="23"/>
  <c r="E237" i="23"/>
  <c r="L235" i="23"/>
  <c r="K24" i="25" s="1"/>
  <c r="K235" i="23"/>
  <c r="J24" i="25" s="1"/>
  <c r="J235" i="23"/>
  <c r="I24" i="25" s="1"/>
  <c r="F235" i="23"/>
  <c r="E24" i="25" s="1"/>
  <c r="E236" i="23"/>
  <c r="U234" i="23"/>
  <c r="T234" i="23"/>
  <c r="U233" i="23"/>
  <c r="T233" i="23"/>
  <c r="U232" i="23"/>
  <c r="T232" i="23"/>
  <c r="U231" i="23"/>
  <c r="T231" i="23"/>
  <c r="U230" i="23"/>
  <c r="T230" i="23"/>
  <c r="U229" i="23"/>
  <c r="T229" i="23"/>
  <c r="U228" i="23"/>
  <c r="T228" i="23"/>
  <c r="U227" i="23"/>
  <c r="T227" i="23"/>
  <c r="U226" i="23"/>
  <c r="T226" i="23"/>
  <c r="U225" i="23"/>
  <c r="T225" i="23"/>
  <c r="U224" i="23"/>
  <c r="T224" i="23"/>
  <c r="U223" i="23"/>
  <c r="T223" i="23"/>
  <c r="U222" i="23"/>
  <c r="T222" i="23"/>
  <c r="U221" i="23"/>
  <c r="T221" i="23"/>
  <c r="U220" i="23"/>
  <c r="T220" i="23"/>
  <c r="U219" i="23"/>
  <c r="T219" i="23"/>
  <c r="U218" i="23"/>
  <c r="T218" i="23"/>
  <c r="U217" i="23"/>
  <c r="T217" i="23"/>
  <c r="U216" i="23"/>
  <c r="T216" i="23"/>
  <c r="U215" i="23"/>
  <c r="T215" i="23"/>
  <c r="U214" i="23"/>
  <c r="T214" i="23"/>
  <c r="U213" i="23"/>
  <c r="T213" i="23"/>
  <c r="U212" i="23"/>
  <c r="T212" i="23"/>
  <c r="R234" i="23"/>
  <c r="Q234" i="23"/>
  <c r="R233" i="23"/>
  <c r="Q233" i="23"/>
  <c r="R232" i="23"/>
  <c r="Q232" i="23"/>
  <c r="R231" i="23"/>
  <c r="Q231" i="23"/>
  <c r="R230" i="23"/>
  <c r="Q230" i="23"/>
  <c r="R229" i="23"/>
  <c r="Q229" i="23"/>
  <c r="R228" i="23"/>
  <c r="Q228" i="23"/>
  <c r="R227" i="23"/>
  <c r="Q227" i="23"/>
  <c r="R226" i="23"/>
  <c r="Q226" i="23"/>
  <c r="R225" i="23"/>
  <c r="Q225" i="23"/>
  <c r="R224" i="23"/>
  <c r="Q224" i="23"/>
  <c r="R223" i="23"/>
  <c r="Q223" i="23"/>
  <c r="R222" i="23"/>
  <c r="Q222" i="23"/>
  <c r="R221" i="23"/>
  <c r="Q221" i="23"/>
  <c r="R220" i="23"/>
  <c r="Q220" i="23"/>
  <c r="R219" i="23"/>
  <c r="Q219" i="23"/>
  <c r="R218" i="23"/>
  <c r="Q218" i="23"/>
  <c r="R217" i="23"/>
  <c r="Q217" i="23"/>
  <c r="R216" i="23"/>
  <c r="Q216" i="23"/>
  <c r="R215" i="23"/>
  <c r="Q215" i="23"/>
  <c r="R214" i="23"/>
  <c r="Q214" i="23"/>
  <c r="R213" i="23"/>
  <c r="Q213" i="23"/>
  <c r="R212" i="23"/>
  <c r="Q212" i="23"/>
  <c r="O234" i="23"/>
  <c r="O233" i="23"/>
  <c r="O232" i="23"/>
  <c r="O231" i="23"/>
  <c r="O230" i="23"/>
  <c r="O229" i="23"/>
  <c r="O228" i="23"/>
  <c r="O227" i="23"/>
  <c r="O226" i="23"/>
  <c r="O225" i="23"/>
  <c r="O224" i="23"/>
  <c r="O223" i="23"/>
  <c r="O222" i="23"/>
  <c r="O221" i="23"/>
  <c r="O220" i="23"/>
  <c r="O219" i="23"/>
  <c r="O218" i="23"/>
  <c r="O217" i="23"/>
  <c r="O216" i="23"/>
  <c r="O215" i="23"/>
  <c r="O214" i="23"/>
  <c r="O213" i="23"/>
  <c r="O212" i="23"/>
  <c r="E234" i="23"/>
  <c r="E233" i="23"/>
  <c r="E232" i="23"/>
  <c r="E231" i="23"/>
  <c r="E230" i="23"/>
  <c r="E229" i="23"/>
  <c r="E228" i="23"/>
  <c r="E227" i="23"/>
  <c r="E226" i="23"/>
  <c r="E225" i="23"/>
  <c r="E224" i="23"/>
  <c r="E223" i="23"/>
  <c r="E222" i="23"/>
  <c r="E221" i="23"/>
  <c r="E220" i="23"/>
  <c r="E219" i="23"/>
  <c r="E218" i="23"/>
  <c r="E217" i="23"/>
  <c r="E216" i="23"/>
  <c r="E215" i="23"/>
  <c r="E214" i="23"/>
  <c r="E213" i="23"/>
  <c r="K211" i="23"/>
  <c r="J23" i="25" s="1"/>
  <c r="J211" i="23"/>
  <c r="I23" i="25" s="1"/>
  <c r="I211" i="23"/>
  <c r="H23" i="25" s="1"/>
  <c r="H211" i="23"/>
  <c r="G23" i="25" s="1"/>
  <c r="G211" i="23"/>
  <c r="F23" i="25" s="1"/>
  <c r="E212" i="23"/>
  <c r="R210" i="23"/>
  <c r="Q210" i="23"/>
  <c r="R209" i="23"/>
  <c r="Q209" i="23"/>
  <c r="R208" i="23"/>
  <c r="Q208" i="23"/>
  <c r="R207" i="23"/>
  <c r="Q207" i="23"/>
  <c r="R206" i="23"/>
  <c r="Q206" i="23"/>
  <c r="R205" i="23"/>
  <c r="Q205" i="23"/>
  <c r="R204" i="23"/>
  <c r="Q204" i="23"/>
  <c r="R203" i="23"/>
  <c r="Q203" i="23"/>
  <c r="R202" i="23"/>
  <c r="Q202" i="23"/>
  <c r="R201" i="23"/>
  <c r="Q201" i="23"/>
  <c r="R200" i="23"/>
  <c r="Q200" i="23"/>
  <c r="R199" i="23"/>
  <c r="Q199" i="23"/>
  <c r="R198" i="23"/>
  <c r="Q198" i="23"/>
  <c r="R197" i="23"/>
  <c r="Q197" i="23"/>
  <c r="R196" i="23"/>
  <c r="Q196" i="23"/>
  <c r="R195" i="23"/>
  <c r="Q195" i="23"/>
  <c r="R194" i="23"/>
  <c r="Q194" i="23"/>
  <c r="R193" i="23"/>
  <c r="Q193" i="23"/>
  <c r="R192" i="23"/>
  <c r="Q192" i="23"/>
  <c r="R191" i="23"/>
  <c r="Q191" i="23"/>
  <c r="R190" i="23"/>
  <c r="Q190" i="23"/>
  <c r="R189" i="23"/>
  <c r="Q189" i="23"/>
  <c r="O210" i="23"/>
  <c r="O209" i="23"/>
  <c r="O208" i="23"/>
  <c r="O207" i="23"/>
  <c r="O206" i="23"/>
  <c r="O205" i="23"/>
  <c r="O204" i="23"/>
  <c r="O203" i="23"/>
  <c r="O202" i="23"/>
  <c r="O201" i="23"/>
  <c r="O200" i="23"/>
  <c r="O199" i="23"/>
  <c r="O198" i="23"/>
  <c r="O197" i="23"/>
  <c r="O196" i="23"/>
  <c r="O195" i="23"/>
  <c r="O194" i="23"/>
  <c r="O193" i="23"/>
  <c r="O192" i="23"/>
  <c r="O191" i="23"/>
  <c r="O190" i="23"/>
  <c r="O189" i="23"/>
  <c r="E210" i="23"/>
  <c r="E209" i="23"/>
  <c r="E208" i="23"/>
  <c r="E207" i="23"/>
  <c r="E206" i="23"/>
  <c r="E205" i="23"/>
  <c r="E204" i="23"/>
  <c r="E203" i="23"/>
  <c r="E202" i="23"/>
  <c r="E201" i="23"/>
  <c r="E200" i="23"/>
  <c r="E199" i="23"/>
  <c r="E198" i="23"/>
  <c r="E197" i="23"/>
  <c r="E196" i="23"/>
  <c r="E195" i="23"/>
  <c r="E194" i="23"/>
  <c r="E193" i="23"/>
  <c r="E192" i="23"/>
  <c r="E191" i="23"/>
  <c r="E190" i="23"/>
  <c r="L188" i="23"/>
  <c r="K22" i="25" s="1"/>
  <c r="K188" i="23"/>
  <c r="J22" i="25" s="1"/>
  <c r="J188" i="23"/>
  <c r="I22" i="25" s="1"/>
  <c r="I188" i="23"/>
  <c r="H22" i="25" s="1"/>
  <c r="H188" i="23"/>
  <c r="G22" i="25" s="1"/>
  <c r="G188" i="23"/>
  <c r="F22" i="25" s="1"/>
  <c r="F188" i="23"/>
  <c r="E22" i="25" s="1"/>
  <c r="E189" i="23"/>
  <c r="U187" i="23"/>
  <c r="T187" i="23"/>
  <c r="U186" i="23"/>
  <c r="T186" i="23"/>
  <c r="U185" i="23"/>
  <c r="T185" i="23"/>
  <c r="U184" i="23"/>
  <c r="T184" i="23"/>
  <c r="U183" i="23"/>
  <c r="T183" i="23"/>
  <c r="U182" i="23"/>
  <c r="T182" i="23"/>
  <c r="U181" i="23"/>
  <c r="T181" i="23"/>
  <c r="U180" i="23"/>
  <c r="T180" i="23"/>
  <c r="U179" i="23"/>
  <c r="T179" i="23"/>
  <c r="U178" i="23"/>
  <c r="T178" i="23"/>
  <c r="U177" i="23"/>
  <c r="T177" i="23"/>
  <c r="U176" i="23"/>
  <c r="T176" i="23"/>
  <c r="U175" i="23"/>
  <c r="T175" i="23"/>
  <c r="U174" i="23"/>
  <c r="T174" i="23"/>
  <c r="R187" i="23"/>
  <c r="Q187" i="23"/>
  <c r="R186" i="23"/>
  <c r="Q186" i="23"/>
  <c r="R185" i="23"/>
  <c r="Q185" i="23"/>
  <c r="R184" i="23"/>
  <c r="Q184" i="23"/>
  <c r="R183" i="23"/>
  <c r="Q183" i="23"/>
  <c r="R182" i="23"/>
  <c r="Q182" i="23"/>
  <c r="R181" i="23"/>
  <c r="Q181" i="23"/>
  <c r="R180" i="23"/>
  <c r="Q180" i="23"/>
  <c r="R179" i="23"/>
  <c r="Q179" i="23"/>
  <c r="R178" i="23"/>
  <c r="Q178" i="23"/>
  <c r="R177" i="23"/>
  <c r="Q177" i="23"/>
  <c r="R176" i="23"/>
  <c r="Q176" i="23"/>
  <c r="R175" i="23"/>
  <c r="Q175" i="23"/>
  <c r="O175" i="23"/>
  <c r="R174" i="23"/>
  <c r="Q174" i="23"/>
  <c r="O187" i="23"/>
  <c r="O186" i="23"/>
  <c r="O185" i="23"/>
  <c r="O184" i="23"/>
  <c r="O183" i="23"/>
  <c r="O182" i="23"/>
  <c r="O181" i="23"/>
  <c r="O180" i="23"/>
  <c r="O179" i="23"/>
  <c r="O178" i="23"/>
  <c r="O177" i="23"/>
  <c r="O176" i="23"/>
  <c r="O174" i="23"/>
  <c r="E187" i="23"/>
  <c r="E186" i="23"/>
  <c r="E185" i="23"/>
  <c r="E184" i="23"/>
  <c r="E183" i="23"/>
  <c r="E182" i="23"/>
  <c r="E181" i="23"/>
  <c r="E180" i="23"/>
  <c r="E179" i="23"/>
  <c r="E178" i="23"/>
  <c r="E177" i="23"/>
  <c r="E176" i="23"/>
  <c r="E175" i="23"/>
  <c r="L173" i="23"/>
  <c r="K21" i="25" s="1"/>
  <c r="K173" i="23"/>
  <c r="J21" i="25" s="1"/>
  <c r="J173" i="23"/>
  <c r="I173" i="23"/>
  <c r="H21" i="25" s="1"/>
  <c r="G173" i="23"/>
  <c r="F21" i="25" s="1"/>
  <c r="F173" i="23"/>
  <c r="E21" i="25" s="1"/>
  <c r="E174" i="23"/>
  <c r="U172" i="23"/>
  <c r="T172" i="23"/>
  <c r="U171" i="23"/>
  <c r="T171" i="23"/>
  <c r="U170" i="23"/>
  <c r="T170" i="23"/>
  <c r="U169" i="23"/>
  <c r="T169" i="23"/>
  <c r="U168" i="23"/>
  <c r="T168" i="23"/>
  <c r="U167" i="23"/>
  <c r="T167" i="23"/>
  <c r="U166" i="23"/>
  <c r="T166" i="23"/>
  <c r="U164" i="23"/>
  <c r="T164" i="23"/>
  <c r="U163" i="23"/>
  <c r="T163" i="23"/>
  <c r="U162" i="23"/>
  <c r="T162" i="23"/>
  <c r="U161" i="23"/>
  <c r="T161" i="23"/>
  <c r="U160" i="23"/>
  <c r="T160" i="23"/>
  <c r="U159" i="23"/>
  <c r="T159" i="23"/>
  <c r="U158" i="23"/>
  <c r="T158" i="23"/>
  <c r="R172" i="23"/>
  <c r="Q172" i="23"/>
  <c r="R171" i="23"/>
  <c r="Q171" i="23"/>
  <c r="R170" i="23"/>
  <c r="Q170" i="23"/>
  <c r="R169" i="23"/>
  <c r="Q169" i="23"/>
  <c r="R168" i="23"/>
  <c r="Q168" i="23"/>
  <c r="R167" i="23"/>
  <c r="Q167" i="23"/>
  <c r="R166" i="23"/>
  <c r="Q166" i="23"/>
  <c r="R164" i="23"/>
  <c r="Q164" i="23"/>
  <c r="R163" i="23"/>
  <c r="Q163" i="23"/>
  <c r="R162" i="23"/>
  <c r="Q162" i="23"/>
  <c r="R161" i="23"/>
  <c r="Q161" i="23"/>
  <c r="R160" i="23"/>
  <c r="Q160" i="23"/>
  <c r="R159" i="23"/>
  <c r="Q159" i="23"/>
  <c r="R158" i="23"/>
  <c r="Q158" i="23"/>
  <c r="O172" i="23"/>
  <c r="O171" i="23"/>
  <c r="O170" i="23"/>
  <c r="O169" i="23"/>
  <c r="O168" i="23"/>
  <c r="O167" i="23"/>
  <c r="O166" i="23"/>
  <c r="O164" i="23"/>
  <c r="O163" i="23"/>
  <c r="O162" i="23"/>
  <c r="O161" i="23"/>
  <c r="O160" i="23"/>
  <c r="O159" i="23"/>
  <c r="O158" i="23"/>
  <c r="E172" i="23"/>
  <c r="E171" i="23"/>
  <c r="E170" i="23"/>
  <c r="E169" i="23"/>
  <c r="E168" i="23"/>
  <c r="E167" i="23"/>
  <c r="E166" i="23"/>
  <c r="E164" i="23"/>
  <c r="E163" i="23"/>
  <c r="E162" i="23"/>
  <c r="E161" i="23"/>
  <c r="E160" i="23"/>
  <c r="E159" i="23"/>
  <c r="L157" i="23"/>
  <c r="K20" i="25" s="1"/>
  <c r="K157" i="23"/>
  <c r="J20" i="25" s="1"/>
  <c r="J157" i="23"/>
  <c r="I20" i="25" s="1"/>
  <c r="I157" i="23"/>
  <c r="H20" i="25" s="1"/>
  <c r="H157" i="23"/>
  <c r="G20" i="25" s="1"/>
  <c r="G157" i="23"/>
  <c r="F20" i="25" s="1"/>
  <c r="F157" i="23"/>
  <c r="E20" i="25" s="1"/>
  <c r="E158" i="23"/>
  <c r="U156" i="23"/>
  <c r="T156" i="23"/>
  <c r="U155" i="23"/>
  <c r="T155" i="23"/>
  <c r="U154" i="23"/>
  <c r="T154" i="23"/>
  <c r="U153" i="23"/>
  <c r="T153" i="23"/>
  <c r="U152" i="23"/>
  <c r="T152" i="23"/>
  <c r="U151" i="23"/>
  <c r="T151" i="23"/>
  <c r="U150" i="23"/>
  <c r="T150" i="23"/>
  <c r="U149" i="23"/>
  <c r="T149" i="23"/>
  <c r="U148" i="23"/>
  <c r="T148" i="23"/>
  <c r="U147" i="23"/>
  <c r="T147" i="23"/>
  <c r="U146" i="23"/>
  <c r="T146" i="23"/>
  <c r="U145" i="23"/>
  <c r="T145" i="23"/>
  <c r="R156" i="23"/>
  <c r="Q156" i="23"/>
  <c r="R155" i="23"/>
  <c r="Q155" i="23"/>
  <c r="R154" i="23"/>
  <c r="Q154" i="23"/>
  <c r="R153" i="23"/>
  <c r="Q153" i="23"/>
  <c r="R152" i="23"/>
  <c r="Q152" i="23"/>
  <c r="R151" i="23"/>
  <c r="Q151" i="23"/>
  <c r="R150" i="23"/>
  <c r="Q150" i="23"/>
  <c r="R149" i="23"/>
  <c r="Q149" i="23"/>
  <c r="R148" i="23"/>
  <c r="Q148" i="23"/>
  <c r="R147" i="23"/>
  <c r="Q147" i="23"/>
  <c r="R146" i="23"/>
  <c r="Q146" i="23"/>
  <c r="R145" i="23"/>
  <c r="Q145" i="23"/>
  <c r="O156" i="23"/>
  <c r="O155" i="23"/>
  <c r="O154" i="23"/>
  <c r="O153" i="23"/>
  <c r="O152" i="23"/>
  <c r="O151" i="23"/>
  <c r="O150" i="23"/>
  <c r="O149" i="23"/>
  <c r="O148" i="23"/>
  <c r="O147" i="23"/>
  <c r="O146" i="23"/>
  <c r="O145" i="23"/>
  <c r="E156" i="23"/>
  <c r="E155" i="23"/>
  <c r="E154" i="23"/>
  <c r="E153" i="23"/>
  <c r="E152" i="23"/>
  <c r="E151" i="23"/>
  <c r="E150" i="23"/>
  <c r="E149" i="23"/>
  <c r="E148" i="23"/>
  <c r="E147" i="23"/>
  <c r="E146" i="23"/>
  <c r="L144" i="23"/>
  <c r="K19" i="25" s="1"/>
  <c r="J144" i="23"/>
  <c r="I19" i="25" s="1"/>
  <c r="I144" i="23"/>
  <c r="H19" i="25" s="1"/>
  <c r="H144" i="23"/>
  <c r="G19" i="25" s="1"/>
  <c r="E145" i="23"/>
  <c r="U143" i="23"/>
  <c r="T143" i="23"/>
  <c r="U142" i="23"/>
  <c r="T142" i="23"/>
  <c r="U141" i="23"/>
  <c r="T141" i="23"/>
  <c r="U140" i="23"/>
  <c r="T140" i="23"/>
  <c r="U139" i="23"/>
  <c r="T139" i="23"/>
  <c r="U138" i="23"/>
  <c r="T138" i="23"/>
  <c r="U137" i="23"/>
  <c r="T137" i="23"/>
  <c r="U136" i="23"/>
  <c r="T136" i="23"/>
  <c r="U135" i="23"/>
  <c r="T135" i="23"/>
  <c r="U134" i="23"/>
  <c r="T134" i="23"/>
  <c r="U133" i="23"/>
  <c r="T133" i="23"/>
  <c r="U132" i="23"/>
  <c r="T132" i="23"/>
  <c r="U131" i="23"/>
  <c r="T131" i="23"/>
  <c r="U130" i="23"/>
  <c r="T130" i="23"/>
  <c r="U129" i="23"/>
  <c r="T129" i="23"/>
  <c r="U128" i="23"/>
  <c r="T128" i="23"/>
  <c r="U127" i="23"/>
  <c r="T127" i="23"/>
  <c r="U126" i="23"/>
  <c r="T126" i="23"/>
  <c r="R143" i="23"/>
  <c r="Q143" i="23"/>
  <c r="R142" i="23"/>
  <c r="Q142" i="23"/>
  <c r="R141" i="23"/>
  <c r="Q141" i="23"/>
  <c r="R140" i="23"/>
  <c r="Q140" i="23"/>
  <c r="R139" i="23"/>
  <c r="Q139" i="23"/>
  <c r="R138" i="23"/>
  <c r="Q138" i="23"/>
  <c r="R137" i="23"/>
  <c r="Q137" i="23"/>
  <c r="R136" i="23"/>
  <c r="Q136" i="23"/>
  <c r="R135" i="23"/>
  <c r="Q135" i="23"/>
  <c r="R134" i="23"/>
  <c r="Q134" i="23"/>
  <c r="R133" i="23"/>
  <c r="Q133" i="23"/>
  <c r="R132" i="23"/>
  <c r="Q132" i="23"/>
  <c r="R131" i="23"/>
  <c r="Q131" i="23"/>
  <c r="R130" i="23"/>
  <c r="Q130" i="23"/>
  <c r="R129" i="23"/>
  <c r="Q129" i="23"/>
  <c r="R128" i="23"/>
  <c r="Q128" i="23"/>
  <c r="R127" i="23"/>
  <c r="Q127" i="23"/>
  <c r="R126" i="23"/>
  <c r="Q126" i="23"/>
  <c r="O126" i="23"/>
  <c r="E143" i="23"/>
  <c r="E142" i="23"/>
  <c r="E141" i="23"/>
  <c r="E140" i="23"/>
  <c r="E139" i="23"/>
  <c r="E138" i="23"/>
  <c r="E137" i="23"/>
  <c r="E136" i="23"/>
  <c r="E135" i="23"/>
  <c r="E134" i="23"/>
  <c r="E133" i="23"/>
  <c r="E132" i="23"/>
  <c r="E131" i="23"/>
  <c r="E130" i="23"/>
  <c r="E129" i="23"/>
  <c r="E128" i="23"/>
  <c r="E127" i="23"/>
  <c r="L125" i="23"/>
  <c r="K18" i="25" s="1"/>
  <c r="K125" i="23"/>
  <c r="J18" i="25" s="1"/>
  <c r="J125" i="23"/>
  <c r="I18" i="25" s="1"/>
  <c r="I125" i="23"/>
  <c r="H18" i="25" s="1"/>
  <c r="H125" i="23"/>
  <c r="G18" i="25" s="1"/>
  <c r="G125" i="23"/>
  <c r="F18" i="25" s="1"/>
  <c r="F125" i="23"/>
  <c r="E18" i="25" s="1"/>
  <c r="E126" i="23"/>
  <c r="U124" i="23"/>
  <c r="T124" i="23"/>
  <c r="U123" i="23"/>
  <c r="T123" i="23"/>
  <c r="U122" i="23"/>
  <c r="T122" i="23"/>
  <c r="U121" i="23"/>
  <c r="T121" i="23"/>
  <c r="U120" i="23"/>
  <c r="T120" i="23"/>
  <c r="U119" i="23"/>
  <c r="T119" i="23"/>
  <c r="U118" i="23"/>
  <c r="T118" i="23"/>
  <c r="U117" i="23"/>
  <c r="T117" i="23"/>
  <c r="U116" i="23"/>
  <c r="T116" i="23"/>
  <c r="U115" i="23"/>
  <c r="T115" i="23"/>
  <c r="U114" i="23"/>
  <c r="T114" i="23"/>
  <c r="U113" i="23"/>
  <c r="T113" i="23"/>
  <c r="U112" i="23"/>
  <c r="T112" i="23"/>
  <c r="U111" i="23"/>
  <c r="T111" i="23"/>
  <c r="U110" i="23"/>
  <c r="T110" i="23"/>
  <c r="U109" i="23"/>
  <c r="T109" i="23"/>
  <c r="U108" i="23"/>
  <c r="T108" i="23"/>
  <c r="U107" i="23"/>
  <c r="T107" i="23"/>
  <c r="U106" i="23"/>
  <c r="T106" i="23"/>
  <c r="U105" i="23"/>
  <c r="T105" i="23"/>
  <c r="U104" i="23"/>
  <c r="T104" i="23"/>
  <c r="U103" i="23"/>
  <c r="T103" i="23"/>
  <c r="U102" i="23"/>
  <c r="T102" i="23"/>
  <c r="U101" i="23"/>
  <c r="T101" i="23"/>
  <c r="U100" i="23"/>
  <c r="T100" i="23"/>
  <c r="U99" i="23"/>
  <c r="T99" i="23"/>
  <c r="U98" i="23"/>
  <c r="T98" i="23"/>
  <c r="U97" i="23"/>
  <c r="T97" i="23"/>
  <c r="U96" i="23"/>
  <c r="T96" i="23"/>
  <c r="U95" i="23"/>
  <c r="T95" i="23"/>
  <c r="U94" i="23"/>
  <c r="T94" i="23"/>
  <c r="R124" i="23"/>
  <c r="Q124" i="23"/>
  <c r="R123" i="23"/>
  <c r="Q123" i="23"/>
  <c r="R122" i="23"/>
  <c r="Q122" i="23"/>
  <c r="R121" i="23"/>
  <c r="Q121" i="23"/>
  <c r="R120" i="23"/>
  <c r="Q120" i="23"/>
  <c r="R119" i="23"/>
  <c r="Q119" i="23"/>
  <c r="R118" i="23"/>
  <c r="Q118" i="23"/>
  <c r="R117" i="23"/>
  <c r="Q117" i="23"/>
  <c r="R116" i="23"/>
  <c r="Q116" i="23"/>
  <c r="R115" i="23"/>
  <c r="Q115" i="23"/>
  <c r="R114" i="23"/>
  <c r="Q114" i="23"/>
  <c r="R113" i="23"/>
  <c r="Q113" i="23"/>
  <c r="R112" i="23"/>
  <c r="Q112" i="23"/>
  <c r="R111" i="23"/>
  <c r="Q111" i="23"/>
  <c r="R110" i="23"/>
  <c r="Q110" i="23"/>
  <c r="R109" i="23"/>
  <c r="Q109" i="23"/>
  <c r="R108" i="23"/>
  <c r="Q108" i="23"/>
  <c r="R107" i="23"/>
  <c r="Q107" i="23"/>
  <c r="R106" i="23"/>
  <c r="Q106" i="23"/>
  <c r="R105" i="23"/>
  <c r="Q105" i="23"/>
  <c r="R104" i="23"/>
  <c r="Q104" i="23"/>
  <c r="R103" i="23"/>
  <c r="Q103" i="23"/>
  <c r="R102" i="23"/>
  <c r="Q102" i="23"/>
  <c r="R101" i="23"/>
  <c r="Q101" i="23"/>
  <c r="R100" i="23"/>
  <c r="Q100" i="23"/>
  <c r="R99" i="23"/>
  <c r="Q99" i="23"/>
  <c r="R98" i="23"/>
  <c r="Q98" i="23"/>
  <c r="R97" i="23"/>
  <c r="Q97" i="23"/>
  <c r="R96" i="23"/>
  <c r="Q96" i="23"/>
  <c r="R95" i="23"/>
  <c r="Q95" i="23"/>
  <c r="R94" i="23"/>
  <c r="Q94" i="23"/>
  <c r="O124" i="23"/>
  <c r="O123" i="23"/>
  <c r="O122" i="23"/>
  <c r="O121" i="23"/>
  <c r="O120" i="23"/>
  <c r="O119" i="23"/>
  <c r="O118" i="23"/>
  <c r="O117" i="23"/>
  <c r="O116" i="23"/>
  <c r="O115" i="23"/>
  <c r="O114" i="23"/>
  <c r="O113" i="23"/>
  <c r="O112" i="23"/>
  <c r="O111" i="23"/>
  <c r="O110" i="23"/>
  <c r="O109" i="23"/>
  <c r="O108" i="23"/>
  <c r="O107" i="23"/>
  <c r="O106" i="23"/>
  <c r="O105" i="23"/>
  <c r="O104" i="23"/>
  <c r="O103" i="23"/>
  <c r="O102" i="23"/>
  <c r="O101" i="23"/>
  <c r="O100" i="23"/>
  <c r="O99" i="23"/>
  <c r="O98" i="23"/>
  <c r="O97" i="23"/>
  <c r="O96" i="23"/>
  <c r="O95" i="23"/>
  <c r="O94" i="23"/>
  <c r="E94" i="23"/>
  <c r="E93" i="23" s="1"/>
  <c r="D17" i="25" s="1"/>
  <c r="U90" i="23"/>
  <c r="T90" i="23"/>
  <c r="U89" i="23"/>
  <c r="T89" i="23"/>
  <c r="U88" i="23"/>
  <c r="T88" i="23"/>
  <c r="U87" i="23"/>
  <c r="T87" i="23"/>
  <c r="U86" i="23"/>
  <c r="T86" i="23"/>
  <c r="Q90" i="23"/>
  <c r="Q89" i="23"/>
  <c r="Q88" i="23"/>
  <c r="Q87" i="23"/>
  <c r="Q86" i="23"/>
  <c r="O90" i="23"/>
  <c r="O89" i="23"/>
  <c r="O88" i="23"/>
  <c r="O87" i="23"/>
  <c r="O86" i="23"/>
  <c r="E90" i="23"/>
  <c r="E89" i="23"/>
  <c r="E88" i="23"/>
  <c r="E87" i="23"/>
  <c r="I85" i="23"/>
  <c r="H85" i="23"/>
  <c r="G85" i="23"/>
  <c r="F85" i="23"/>
  <c r="U84" i="23"/>
  <c r="T84" i="23"/>
  <c r="U83" i="23"/>
  <c r="T83" i="23"/>
  <c r="U82" i="23"/>
  <c r="T82" i="23"/>
  <c r="U81" i="23"/>
  <c r="T81" i="23"/>
  <c r="U80" i="23"/>
  <c r="T80" i="23"/>
  <c r="R84" i="23"/>
  <c r="Q84" i="23"/>
  <c r="R83" i="23"/>
  <c r="Q83" i="23"/>
  <c r="R82" i="23"/>
  <c r="Q82" i="23"/>
  <c r="R81" i="23"/>
  <c r="Q81" i="23"/>
  <c r="R80" i="23"/>
  <c r="Q80" i="23"/>
  <c r="O84" i="23"/>
  <c r="O83" i="23"/>
  <c r="O82" i="23"/>
  <c r="O81" i="23"/>
  <c r="O80" i="23"/>
  <c r="E84" i="23"/>
  <c r="E83" i="23"/>
  <c r="E82" i="23"/>
  <c r="E81" i="23"/>
  <c r="L79" i="23"/>
  <c r="K14" i="25" s="1"/>
  <c r="K79" i="23"/>
  <c r="J14" i="25" s="1"/>
  <c r="I79" i="23"/>
  <c r="H14" i="25" s="1"/>
  <c r="H79" i="23"/>
  <c r="G14" i="25" s="1"/>
  <c r="G79" i="23"/>
  <c r="F14" i="25" s="1"/>
  <c r="F79" i="23"/>
  <c r="E14" i="25" s="1"/>
  <c r="E80" i="23"/>
  <c r="U78" i="23"/>
  <c r="T78" i="23"/>
  <c r="U77" i="23"/>
  <c r="T77" i="23"/>
  <c r="U76" i="23"/>
  <c r="T76" i="23"/>
  <c r="U75" i="23"/>
  <c r="T75" i="23"/>
  <c r="U74" i="23"/>
  <c r="T74" i="23"/>
  <c r="R78" i="23"/>
  <c r="Q78" i="23"/>
  <c r="R77" i="23"/>
  <c r="Q77" i="23"/>
  <c r="R76" i="23"/>
  <c r="Q76" i="23"/>
  <c r="R75" i="23"/>
  <c r="Q75" i="23"/>
  <c r="R74" i="23"/>
  <c r="Q74" i="23"/>
  <c r="O78" i="23"/>
  <c r="O77" i="23"/>
  <c r="O76" i="23"/>
  <c r="O75" i="23"/>
  <c r="O74" i="23"/>
  <c r="E78" i="23"/>
  <c r="E77" i="23"/>
  <c r="E76" i="23"/>
  <c r="E75" i="23"/>
  <c r="L73" i="23"/>
  <c r="K13" i="25" s="1"/>
  <c r="K73" i="23"/>
  <c r="J13" i="25" s="1"/>
  <c r="J73" i="23"/>
  <c r="I13" i="25" s="1"/>
  <c r="I73" i="23"/>
  <c r="H13" i="25" s="1"/>
  <c r="H73" i="23"/>
  <c r="G13" i="25" s="1"/>
  <c r="F73" i="23"/>
  <c r="E13" i="25" s="1"/>
  <c r="E74" i="23"/>
  <c r="U72" i="23"/>
  <c r="T72" i="23"/>
  <c r="U71" i="23"/>
  <c r="T71" i="23"/>
  <c r="U70" i="23"/>
  <c r="T70" i="23"/>
  <c r="U69" i="23"/>
  <c r="T69" i="23"/>
  <c r="U68" i="23"/>
  <c r="T68" i="23"/>
  <c r="U67" i="23"/>
  <c r="T67" i="23"/>
  <c r="U66" i="23"/>
  <c r="T66" i="23"/>
  <c r="U65" i="23"/>
  <c r="T65" i="23"/>
  <c r="U64" i="23"/>
  <c r="T64" i="23"/>
  <c r="U63" i="23"/>
  <c r="T63" i="23"/>
  <c r="U62" i="23"/>
  <c r="T62" i="23"/>
  <c r="R72" i="23"/>
  <c r="Q72" i="23"/>
  <c r="R71" i="23"/>
  <c r="Q71" i="23"/>
  <c r="R70" i="23"/>
  <c r="Q70" i="23"/>
  <c r="R69" i="23"/>
  <c r="Q69" i="23"/>
  <c r="R68" i="23"/>
  <c r="Q68" i="23"/>
  <c r="R67" i="23"/>
  <c r="Q67" i="23"/>
  <c r="R66" i="23"/>
  <c r="Q66" i="23"/>
  <c r="R65" i="23"/>
  <c r="Q65" i="23"/>
  <c r="R64" i="23"/>
  <c r="Q64" i="23"/>
  <c r="R63" i="23"/>
  <c r="Q63" i="23"/>
  <c r="R62" i="23"/>
  <c r="Q62" i="23"/>
  <c r="O72" i="23"/>
  <c r="O71" i="23"/>
  <c r="O70" i="23"/>
  <c r="O69" i="23"/>
  <c r="O68" i="23"/>
  <c r="O67" i="23"/>
  <c r="O66" i="23"/>
  <c r="O65" i="23"/>
  <c r="O64" i="23"/>
  <c r="O63" i="23"/>
  <c r="O62" i="23"/>
  <c r="E72" i="23"/>
  <c r="E71" i="23"/>
  <c r="E70" i="23"/>
  <c r="E69" i="23"/>
  <c r="E68" i="23"/>
  <c r="E67" i="23"/>
  <c r="E66" i="23"/>
  <c r="E65" i="23"/>
  <c r="E64" i="23"/>
  <c r="E63" i="23"/>
  <c r="G61" i="23"/>
  <c r="F12" i="25" s="1"/>
  <c r="E62" i="23"/>
  <c r="U60" i="23"/>
  <c r="T60" i="23"/>
  <c r="U59" i="23"/>
  <c r="T59" i="23"/>
  <c r="U58" i="23"/>
  <c r="T58" i="23"/>
  <c r="U57" i="23"/>
  <c r="T57" i="23"/>
  <c r="U56" i="23"/>
  <c r="T56" i="23"/>
  <c r="U55" i="23"/>
  <c r="T55" i="23"/>
  <c r="U54" i="23"/>
  <c r="T54" i="23"/>
  <c r="U53" i="23"/>
  <c r="T53" i="23"/>
  <c r="R60" i="23"/>
  <c r="Q60" i="23"/>
  <c r="R59" i="23"/>
  <c r="Q59" i="23"/>
  <c r="R58" i="23"/>
  <c r="Q58" i="23"/>
  <c r="R57" i="23"/>
  <c r="Q57" i="23"/>
  <c r="R56" i="23"/>
  <c r="Q56" i="23"/>
  <c r="R55" i="23"/>
  <c r="Q55" i="23"/>
  <c r="R54" i="23"/>
  <c r="Q54" i="23"/>
  <c r="R53" i="23"/>
  <c r="Q53" i="23"/>
  <c r="O60" i="23"/>
  <c r="O59" i="23"/>
  <c r="O58" i="23"/>
  <c r="O57" i="23"/>
  <c r="O56" i="23"/>
  <c r="O55" i="23"/>
  <c r="O54" i="23"/>
  <c r="O53" i="23"/>
  <c r="E60" i="23"/>
  <c r="E59" i="23"/>
  <c r="E58" i="23"/>
  <c r="E57" i="23"/>
  <c r="E56" i="23"/>
  <c r="E55" i="23"/>
  <c r="E54" i="23"/>
  <c r="K52" i="23"/>
  <c r="J11" i="25" s="1"/>
  <c r="J52" i="23"/>
  <c r="I11" i="25" s="1"/>
  <c r="I52" i="23"/>
  <c r="H52" i="23"/>
  <c r="G11" i="25" s="1"/>
  <c r="G52" i="23"/>
  <c r="F11" i="25" s="1"/>
  <c r="F52" i="23"/>
  <c r="E11" i="25" s="1"/>
  <c r="E53" i="23"/>
  <c r="C30" i="15"/>
  <c r="U51" i="23"/>
  <c r="T51" i="23"/>
  <c r="U50" i="23"/>
  <c r="T50" i="23"/>
  <c r="U49" i="23"/>
  <c r="T49" i="23"/>
  <c r="U48" i="23"/>
  <c r="T48" i="23"/>
  <c r="U47" i="23"/>
  <c r="T47" i="23"/>
  <c r="U46" i="23"/>
  <c r="T46" i="23"/>
  <c r="U45" i="23"/>
  <c r="T45" i="23"/>
  <c r="U44" i="23"/>
  <c r="T44" i="23"/>
  <c r="U43" i="23"/>
  <c r="T43" i="23"/>
  <c r="U42" i="23"/>
  <c r="T42" i="23"/>
  <c r="U41" i="23"/>
  <c r="T41" i="23"/>
  <c r="U40" i="23"/>
  <c r="T40" i="23"/>
  <c r="U39" i="23"/>
  <c r="T39" i="23"/>
  <c r="U38" i="23"/>
  <c r="T38" i="23"/>
  <c r="U37" i="23"/>
  <c r="T37" i="23"/>
  <c r="U36" i="23"/>
  <c r="T36" i="23"/>
  <c r="R51" i="23"/>
  <c r="Q51" i="23"/>
  <c r="R50" i="23"/>
  <c r="Q50" i="23"/>
  <c r="R49" i="23"/>
  <c r="Q49" i="23"/>
  <c r="R48" i="23"/>
  <c r="Q48" i="23"/>
  <c r="R47" i="23"/>
  <c r="Q47" i="23"/>
  <c r="R46" i="23"/>
  <c r="Q46" i="23"/>
  <c r="R45" i="23"/>
  <c r="Q45" i="23"/>
  <c r="R44" i="23"/>
  <c r="Q44" i="23"/>
  <c r="R43" i="23"/>
  <c r="Q43" i="23"/>
  <c r="R42" i="23"/>
  <c r="Q42" i="23"/>
  <c r="R41" i="23"/>
  <c r="Q41" i="23"/>
  <c r="R40" i="23"/>
  <c r="Q40" i="23"/>
  <c r="R39" i="23"/>
  <c r="Q39" i="23"/>
  <c r="R38" i="23"/>
  <c r="Q38" i="23"/>
  <c r="R37" i="23"/>
  <c r="Q37" i="23"/>
  <c r="R36" i="23"/>
  <c r="Q36" i="23"/>
  <c r="E51" i="23"/>
  <c r="E50" i="23"/>
  <c r="E49" i="23"/>
  <c r="E48" i="23"/>
  <c r="E47" i="23"/>
  <c r="E46" i="23"/>
  <c r="E45" i="23"/>
  <c r="E44" i="23"/>
  <c r="E43" i="23"/>
  <c r="E42" i="23"/>
  <c r="E41" i="23"/>
  <c r="E40" i="23"/>
  <c r="E39" i="23"/>
  <c r="E38" i="23"/>
  <c r="E37" i="23"/>
  <c r="L35" i="23"/>
  <c r="K10" i="25" s="1"/>
  <c r="K35" i="23"/>
  <c r="J10" i="25" s="1"/>
  <c r="J35" i="23"/>
  <c r="I10" i="25" s="1"/>
  <c r="I35" i="23"/>
  <c r="H10" i="25" s="1"/>
  <c r="H35" i="23"/>
  <c r="G10" i="25" s="1"/>
  <c r="F35" i="23"/>
  <c r="E10" i="25" s="1"/>
  <c r="E36" i="23"/>
  <c r="T34" i="23"/>
  <c r="T33" i="23"/>
  <c r="T32" i="23"/>
  <c r="T31" i="23"/>
  <c r="T30" i="23"/>
  <c r="T29" i="23"/>
  <c r="T28" i="23"/>
  <c r="T27" i="23"/>
  <c r="T26" i="23"/>
  <c r="T25" i="23"/>
  <c r="T24" i="23"/>
  <c r="T23" i="23"/>
  <c r="T22" i="23"/>
  <c r="T21" i="23"/>
  <c r="T20" i="23"/>
  <c r="T19" i="23"/>
  <c r="T18" i="23"/>
  <c r="T17" i="23"/>
  <c r="T16" i="23"/>
  <c r="T15" i="23"/>
  <c r="T14" i="23"/>
  <c r="T13" i="23"/>
  <c r="T12" i="23"/>
  <c r="T11" i="23"/>
  <c r="T10" i="23"/>
  <c r="Q34" i="23"/>
  <c r="Q33" i="23"/>
  <c r="Q32" i="23"/>
  <c r="Q31" i="23"/>
  <c r="Q30" i="23"/>
  <c r="Q29" i="23"/>
  <c r="Q28" i="23"/>
  <c r="Q27" i="23"/>
  <c r="Q26" i="23"/>
  <c r="Q25" i="23"/>
  <c r="Q24" i="23"/>
  <c r="Q23" i="23"/>
  <c r="Q22" i="23"/>
  <c r="Q21" i="23"/>
  <c r="Q20" i="23"/>
  <c r="Q19" i="23"/>
  <c r="Q18" i="23"/>
  <c r="Q17" i="23"/>
  <c r="Q16" i="23"/>
  <c r="Q15" i="23"/>
  <c r="Q14" i="23"/>
  <c r="Q13" i="23"/>
  <c r="Q12" i="23"/>
  <c r="Q11" i="23"/>
  <c r="Q10" i="23"/>
  <c r="L34" i="23"/>
  <c r="I34" i="23"/>
  <c r="H34" i="23"/>
  <c r="G34" i="23"/>
  <c r="F34" i="23"/>
  <c r="L33" i="23"/>
  <c r="I33" i="23"/>
  <c r="H33" i="23"/>
  <c r="G33" i="23"/>
  <c r="F33" i="23"/>
  <c r="L32" i="23"/>
  <c r="I32" i="23"/>
  <c r="H32" i="23"/>
  <c r="G32" i="23"/>
  <c r="F32" i="23"/>
  <c r="L31" i="23"/>
  <c r="I31" i="23"/>
  <c r="H31" i="23"/>
  <c r="G31" i="23"/>
  <c r="F31" i="23"/>
  <c r="L30" i="23"/>
  <c r="I30" i="23"/>
  <c r="H30" i="23"/>
  <c r="G30" i="23"/>
  <c r="F30" i="23"/>
  <c r="L29" i="23"/>
  <c r="I29" i="23"/>
  <c r="H29" i="23"/>
  <c r="G29" i="23"/>
  <c r="F29" i="23"/>
  <c r="L28" i="23"/>
  <c r="I28" i="23"/>
  <c r="H28" i="23"/>
  <c r="G28" i="23"/>
  <c r="F28" i="23"/>
  <c r="L27" i="23"/>
  <c r="I27" i="23"/>
  <c r="H27" i="23"/>
  <c r="G27" i="23"/>
  <c r="F27" i="23"/>
  <c r="L26" i="23"/>
  <c r="I26" i="23"/>
  <c r="H26" i="23"/>
  <c r="G26" i="23"/>
  <c r="F26" i="23"/>
  <c r="L25" i="23"/>
  <c r="I25" i="23"/>
  <c r="H25" i="23"/>
  <c r="G25" i="23"/>
  <c r="F25" i="23"/>
  <c r="L24" i="23"/>
  <c r="I24" i="23"/>
  <c r="H24" i="23"/>
  <c r="G24" i="23"/>
  <c r="F24" i="23"/>
  <c r="L23" i="23"/>
  <c r="I23" i="23"/>
  <c r="H23" i="23"/>
  <c r="G23" i="23"/>
  <c r="F23" i="23"/>
  <c r="L22" i="23"/>
  <c r="I22" i="23"/>
  <c r="H22" i="23"/>
  <c r="G22" i="23"/>
  <c r="F22" i="23"/>
  <c r="L21" i="23"/>
  <c r="I21" i="23"/>
  <c r="H21" i="23"/>
  <c r="G21" i="23"/>
  <c r="F21" i="23"/>
  <c r="L20" i="23"/>
  <c r="I20" i="23"/>
  <c r="H20" i="23"/>
  <c r="G20" i="23"/>
  <c r="F20" i="23"/>
  <c r="L19" i="23"/>
  <c r="I19" i="23"/>
  <c r="H19" i="23"/>
  <c r="G19" i="23"/>
  <c r="F19" i="23"/>
  <c r="L18" i="23"/>
  <c r="I18" i="23"/>
  <c r="H18" i="23"/>
  <c r="G18" i="23"/>
  <c r="F18" i="23"/>
  <c r="L17" i="23"/>
  <c r="I17" i="23"/>
  <c r="H17" i="23"/>
  <c r="G17" i="23"/>
  <c r="F17" i="23"/>
  <c r="L16" i="23"/>
  <c r="I16" i="23"/>
  <c r="H16" i="23"/>
  <c r="G16" i="23"/>
  <c r="F16" i="23"/>
  <c r="L15" i="23"/>
  <c r="I15" i="23"/>
  <c r="H15" i="23"/>
  <c r="G15" i="23"/>
  <c r="F15" i="23"/>
  <c r="L14" i="23"/>
  <c r="I14" i="23"/>
  <c r="H14" i="23"/>
  <c r="G14" i="23"/>
  <c r="F14" i="23"/>
  <c r="L13" i="23"/>
  <c r="I13" i="23"/>
  <c r="H13" i="23"/>
  <c r="G13" i="23"/>
  <c r="F13" i="23"/>
  <c r="L12" i="23"/>
  <c r="I12" i="23"/>
  <c r="H12" i="23"/>
  <c r="G12" i="23"/>
  <c r="F12" i="23"/>
  <c r="L11" i="23"/>
  <c r="I11" i="23"/>
  <c r="H11" i="23"/>
  <c r="G11" i="23"/>
  <c r="F11" i="23"/>
  <c r="L10" i="23"/>
  <c r="I10" i="23"/>
  <c r="H10" i="23"/>
  <c r="G10" i="23"/>
  <c r="F10" i="23"/>
  <c r="B252" i="31"/>
  <c r="B233" i="31"/>
  <c r="B209" i="31"/>
  <c r="B186" i="31"/>
  <c r="B171" i="31"/>
  <c r="B155" i="31"/>
  <c r="B142" i="31"/>
  <c r="B123" i="31"/>
  <c r="B91" i="31"/>
  <c r="B83" i="31"/>
  <c r="B77" i="31"/>
  <c r="B71" i="31"/>
  <c r="B33" i="31"/>
  <c r="B7" i="31"/>
  <c r="C43" i="15"/>
  <c r="C39" i="15"/>
  <c r="C36" i="15"/>
  <c r="C32" i="15"/>
  <c r="C31" i="15"/>
  <c r="H254" i="23"/>
  <c r="G25" i="25" s="1"/>
  <c r="AE26" i="26"/>
  <c r="AG26" i="26"/>
  <c r="AK26" i="26"/>
  <c r="AD26" i="26"/>
  <c r="AH26" i="26"/>
  <c r="AJ26" i="26"/>
  <c r="X26" i="26"/>
  <c r="AB26" i="26"/>
  <c r="W26" i="26"/>
  <c r="AA26" i="26"/>
  <c r="G45" i="16"/>
  <c r="E26" i="26"/>
  <c r="I26" i="26"/>
  <c r="K26" i="26"/>
  <c r="O26" i="26"/>
  <c r="U26" i="26"/>
  <c r="F26" i="26"/>
  <c r="H26" i="26"/>
  <c r="L26" i="26"/>
  <c r="N26" i="26"/>
  <c r="P26" i="26"/>
  <c r="R26" i="26"/>
  <c r="T26" i="26"/>
  <c r="M44" i="16"/>
  <c r="C42" i="15"/>
  <c r="G42" i="15"/>
  <c r="L44" i="16"/>
  <c r="C43" i="16"/>
  <c r="G41" i="15"/>
  <c r="G23" i="26"/>
  <c r="F42" i="16"/>
  <c r="C40" i="16"/>
  <c r="F40" i="16"/>
  <c r="J40" i="16"/>
  <c r="F38" i="15"/>
  <c r="H38" i="15"/>
  <c r="G21" i="26"/>
  <c r="M21" i="26"/>
  <c r="E38" i="15"/>
  <c r="G38" i="15"/>
  <c r="I38" i="15"/>
  <c r="AF22" i="26"/>
  <c r="I39" i="15"/>
  <c r="C39" i="16"/>
  <c r="F39" i="16"/>
  <c r="J37" i="15"/>
  <c r="G20" i="26"/>
  <c r="Y20" i="26"/>
  <c r="G37" i="15"/>
  <c r="I37" i="15"/>
  <c r="F38" i="16"/>
  <c r="L38" i="16"/>
  <c r="N38" i="16"/>
  <c r="D36" i="15"/>
  <c r="E34" i="15"/>
  <c r="I34" i="15"/>
  <c r="G35" i="16"/>
  <c r="M35" i="16"/>
  <c r="G16" i="26"/>
  <c r="F34" i="16"/>
  <c r="J34" i="16"/>
  <c r="F32" i="15"/>
  <c r="J32" i="16"/>
  <c r="N32" i="16"/>
  <c r="AP12" i="26"/>
  <c r="G30" i="16"/>
  <c r="H31" i="15"/>
  <c r="C28" i="15"/>
  <c r="M33" i="16"/>
  <c r="I33" i="16"/>
  <c r="H33" i="16"/>
  <c r="G31" i="15"/>
  <c r="I46" i="16"/>
  <c r="P27" i="26"/>
  <c r="E44" i="15"/>
  <c r="F15" i="29"/>
  <c r="F12" i="29"/>
  <c r="C79" i="33"/>
  <c r="C144" i="33"/>
  <c r="D254" i="33"/>
  <c r="D62" i="33"/>
  <c r="D79" i="34"/>
  <c r="D79" i="33"/>
  <c r="D93" i="33"/>
  <c r="D211" i="33"/>
  <c r="C235" i="33"/>
  <c r="B16" i="9" l="1"/>
  <c r="X256" i="24"/>
  <c r="S256" i="24"/>
  <c r="D144" i="33"/>
  <c r="D17" i="9"/>
  <c r="AZ50" i="31"/>
  <c r="AY50" i="31"/>
  <c r="F17" i="9" s="1"/>
  <c r="V213" i="24"/>
  <c r="AP237" i="24"/>
  <c r="AB213" i="24"/>
  <c r="S213" i="24"/>
  <c r="Y213" i="24"/>
  <c r="AC237" i="24"/>
  <c r="AQ237" i="24"/>
  <c r="T213" i="24"/>
  <c r="Z213" i="24"/>
  <c r="R237" i="24"/>
  <c r="X237" i="24"/>
  <c r="AR237" i="24"/>
  <c r="B17" i="9"/>
  <c r="BA50" i="31"/>
  <c r="R213" i="24"/>
  <c r="X213" i="24"/>
  <c r="V237" i="24"/>
  <c r="W213" i="24"/>
  <c r="AC213" i="24"/>
  <c r="U237" i="24"/>
  <c r="S159" i="24"/>
  <c r="T237" i="24"/>
  <c r="U213" i="24"/>
  <c r="AA213" i="24"/>
  <c r="S237" i="24"/>
  <c r="D6" i="31"/>
  <c r="AY7" i="31"/>
  <c r="F15" i="9" s="1"/>
  <c r="BD7" i="31"/>
  <c r="BB7" i="31" s="1"/>
  <c r="C16" i="5" s="1"/>
  <c r="AS237" i="24"/>
  <c r="Y237" i="24"/>
  <c r="W237" i="24"/>
  <c r="AA237" i="24"/>
  <c r="Z237" i="24"/>
  <c r="E39" i="24"/>
  <c r="E43" i="24"/>
  <c r="E47" i="24"/>
  <c r="E51" i="24"/>
  <c r="AR37" i="24"/>
  <c r="AS37" i="24"/>
  <c r="E40" i="24"/>
  <c r="E44" i="24"/>
  <c r="E52" i="24"/>
  <c r="N6" i="31"/>
  <c r="J6" i="31"/>
  <c r="E48" i="24"/>
  <c r="E41" i="24"/>
  <c r="E45" i="24"/>
  <c r="E42" i="24"/>
  <c r="E46" i="24"/>
  <c r="E50" i="24"/>
  <c r="E49" i="24"/>
  <c r="E53" i="24"/>
  <c r="AL19" i="26"/>
  <c r="AC19" i="26" s="1"/>
  <c r="M38" i="16"/>
  <c r="AW6" i="31"/>
  <c r="B14" i="9" s="1"/>
  <c r="Q6" i="31"/>
  <c r="F6" i="31"/>
  <c r="R6" i="31"/>
  <c r="AT6" i="31"/>
  <c r="AR6" i="31"/>
  <c r="V6" i="31"/>
  <c r="P6" i="31"/>
  <c r="AV6" i="31"/>
  <c r="AU6" i="31"/>
  <c r="D14" i="9" s="1"/>
  <c r="E144" i="23"/>
  <c r="D19" i="25" s="1"/>
  <c r="E157" i="23"/>
  <c r="D20" i="25" s="1"/>
  <c r="C20" i="25" s="1"/>
  <c r="F18" i="20" s="1"/>
  <c r="E211" i="23"/>
  <c r="D23" i="25" s="1"/>
  <c r="AO88" i="24"/>
  <c r="AD57" i="24"/>
  <c r="AU57" i="24" s="1"/>
  <c r="AD61" i="24"/>
  <c r="AU61" i="24" s="1"/>
  <c r="AD68" i="24"/>
  <c r="AU68" i="24" s="1"/>
  <c r="AD78" i="24"/>
  <c r="AU78" i="24" s="1"/>
  <c r="AQ75" i="24"/>
  <c r="AD97" i="24"/>
  <c r="AU97" i="24" s="1"/>
  <c r="AD101" i="24"/>
  <c r="AU101" i="24" s="1"/>
  <c r="AD105" i="24"/>
  <c r="AU105" i="24" s="1"/>
  <c r="AD109" i="24"/>
  <c r="AU109" i="24" s="1"/>
  <c r="AD113" i="24"/>
  <c r="AU113" i="24" s="1"/>
  <c r="AD117" i="24"/>
  <c r="AU117" i="24" s="1"/>
  <c r="AD121" i="24"/>
  <c r="AU121" i="24" s="1"/>
  <c r="AD125" i="24"/>
  <c r="AU125" i="24" s="1"/>
  <c r="AD129" i="24"/>
  <c r="AD133" i="24"/>
  <c r="AU133" i="24" s="1"/>
  <c r="AD137" i="24"/>
  <c r="AU137" i="24" s="1"/>
  <c r="AD141" i="24"/>
  <c r="AU141" i="24" s="1"/>
  <c r="E173" i="23"/>
  <c r="D21" i="25" s="1"/>
  <c r="E73" i="23"/>
  <c r="D13" i="25" s="1"/>
  <c r="E79" i="23"/>
  <c r="D14" i="25" s="1"/>
  <c r="AD145" i="24"/>
  <c r="AU145" i="24" s="1"/>
  <c r="AB19" i="26"/>
  <c r="J30" i="15"/>
  <c r="B30" i="15" s="1"/>
  <c r="D31" i="16"/>
  <c r="F28" i="15"/>
  <c r="E31" i="16"/>
  <c r="E28" i="15"/>
  <c r="I28" i="15"/>
  <c r="D15" i="9"/>
  <c r="AD72" i="24"/>
  <c r="AU72" i="24" s="1"/>
  <c r="H28" i="15"/>
  <c r="AP11" i="26"/>
  <c r="AQ12" i="26"/>
  <c r="C29" i="15"/>
  <c r="B29" i="15" s="1"/>
  <c r="AD148" i="24"/>
  <c r="AD152" i="24"/>
  <c r="AM13" i="26"/>
  <c r="E25" i="7"/>
  <c r="F25" i="7" s="1"/>
  <c r="E29" i="7"/>
  <c r="F29" i="7" s="1"/>
  <c r="E19" i="7"/>
  <c r="F19" i="7" s="1"/>
  <c r="E28" i="7"/>
  <c r="F28" i="7" s="1"/>
  <c r="F8" i="29"/>
  <c r="G73" i="23"/>
  <c r="F13" i="25" s="1"/>
  <c r="G22" i="26"/>
  <c r="BD155" i="31"/>
  <c r="G26" i="9" s="1"/>
  <c r="BC155" i="31"/>
  <c r="E26" i="9" s="1"/>
  <c r="E27" i="7"/>
  <c r="F27" i="7" s="1"/>
  <c r="C37" i="15"/>
  <c r="BD123" i="31"/>
  <c r="G24" i="9" s="1"/>
  <c r="E17" i="7"/>
  <c r="F17" i="7" s="1"/>
  <c r="E26" i="7"/>
  <c r="F26" i="7" s="1"/>
  <c r="E30" i="7"/>
  <c r="F30" i="7" s="1"/>
  <c r="S63" i="24"/>
  <c r="AA63" i="24"/>
  <c r="T95" i="24"/>
  <c r="AB95" i="24"/>
  <c r="V146" i="24"/>
  <c r="AB237" i="24"/>
  <c r="J85" i="23"/>
  <c r="I15" i="25" s="1"/>
  <c r="R157" i="23"/>
  <c r="Q20" i="25" s="1"/>
  <c r="C93" i="27"/>
  <c r="B17" i="28" s="1"/>
  <c r="L85" i="23"/>
  <c r="K15" i="25" s="1"/>
  <c r="S126" i="23"/>
  <c r="AQ11" i="24"/>
  <c r="AQ159" i="24"/>
  <c r="C35" i="34"/>
  <c r="AD156" i="24"/>
  <c r="AD177" i="24"/>
  <c r="AU177" i="24" s="1"/>
  <c r="AD181" i="24"/>
  <c r="AU181" i="24" s="1"/>
  <c r="AD185" i="24"/>
  <c r="AU185" i="24" s="1"/>
  <c r="AD189" i="24"/>
  <c r="AU189" i="24" s="1"/>
  <c r="G51" i="22"/>
  <c r="O9" i="22"/>
  <c r="O11" i="22"/>
  <c r="O13" i="22"/>
  <c r="O15" i="22"/>
  <c r="O17" i="22"/>
  <c r="O19" i="22"/>
  <c r="O21" i="22"/>
  <c r="O23" i="22"/>
  <c r="O25" i="22"/>
  <c r="O27" i="22"/>
  <c r="O29" i="22"/>
  <c r="O31" i="22"/>
  <c r="O36" i="22"/>
  <c r="O38" i="22"/>
  <c r="O40" i="22"/>
  <c r="O42" i="22"/>
  <c r="O44" i="22"/>
  <c r="O46" i="22"/>
  <c r="O48" i="22"/>
  <c r="O53" i="22"/>
  <c r="O55" i="22"/>
  <c r="O57" i="22"/>
  <c r="O62" i="22"/>
  <c r="O64" i="22"/>
  <c r="O66" i="22"/>
  <c r="O68" i="22"/>
  <c r="O70" i="22"/>
  <c r="O73" i="22"/>
  <c r="O75" i="22"/>
  <c r="O80" i="22"/>
  <c r="O82" i="22"/>
  <c r="O85" i="22"/>
  <c r="O87" i="22"/>
  <c r="O94" i="22"/>
  <c r="O96" i="22"/>
  <c r="O98" i="22"/>
  <c r="O100" i="22"/>
  <c r="O102" i="22"/>
  <c r="O104" i="22"/>
  <c r="O106" i="22"/>
  <c r="O108" i="22"/>
  <c r="O110" i="22"/>
  <c r="O112" i="22"/>
  <c r="O114" i="22"/>
  <c r="O116" i="22"/>
  <c r="O118" i="22"/>
  <c r="O122" i="22"/>
  <c r="O125" i="22"/>
  <c r="O127" i="22"/>
  <c r="O129" i="22"/>
  <c r="O131" i="22"/>
  <c r="BD186" i="31"/>
  <c r="G28" i="9" s="1"/>
  <c r="Y171" i="22"/>
  <c r="X20" i="21" s="1"/>
  <c r="AQ24" i="26"/>
  <c r="BD91" i="31"/>
  <c r="G23" i="9" s="1"/>
  <c r="G24" i="26"/>
  <c r="AY155" i="31"/>
  <c r="F26" i="9" s="1"/>
  <c r="E24" i="7"/>
  <c r="F24" i="7" s="1"/>
  <c r="U54" i="24"/>
  <c r="U146" i="24"/>
  <c r="E258" i="24"/>
  <c r="O10" i="22"/>
  <c r="O12" i="22"/>
  <c r="O14" i="22"/>
  <c r="O16" i="22"/>
  <c r="O18" i="22"/>
  <c r="O20" i="22"/>
  <c r="O22" i="22"/>
  <c r="O24" i="22"/>
  <c r="O26" i="22"/>
  <c r="O28" i="22"/>
  <c r="O30" i="22"/>
  <c r="O32" i="22"/>
  <c r="O35" i="22"/>
  <c r="O37" i="22"/>
  <c r="O39" i="22"/>
  <c r="O41" i="22"/>
  <c r="O43" i="22"/>
  <c r="O45" i="22"/>
  <c r="O47" i="22"/>
  <c r="O49" i="22"/>
  <c r="O52" i="22"/>
  <c r="O54" i="22"/>
  <c r="O56" i="22"/>
  <c r="O58" i="22"/>
  <c r="O61" i="22"/>
  <c r="O63" i="22"/>
  <c r="O65" i="22"/>
  <c r="O67" i="22"/>
  <c r="O69" i="22"/>
  <c r="O74" i="22"/>
  <c r="O76" i="22"/>
  <c r="O79" i="22"/>
  <c r="O81" i="22"/>
  <c r="O93" i="22"/>
  <c r="O95" i="22"/>
  <c r="O97" i="22"/>
  <c r="O99" i="22"/>
  <c r="O101" i="22"/>
  <c r="O103" i="22"/>
  <c r="O105" i="22"/>
  <c r="O107" i="22"/>
  <c r="O109" i="22"/>
  <c r="O111" i="22"/>
  <c r="O113" i="22"/>
  <c r="U93" i="22"/>
  <c r="U97" i="22"/>
  <c r="U101" i="22"/>
  <c r="U105" i="22"/>
  <c r="U109" i="22"/>
  <c r="U113" i="22"/>
  <c r="U117" i="22"/>
  <c r="U121" i="22"/>
  <c r="U127" i="22"/>
  <c r="U131" i="22"/>
  <c r="U135" i="22"/>
  <c r="U139" i="22"/>
  <c r="AD86" i="24"/>
  <c r="AU86" i="24" s="1"/>
  <c r="U53" i="22"/>
  <c r="U55" i="22"/>
  <c r="U57" i="22"/>
  <c r="AC37" i="24"/>
  <c r="O115" i="22"/>
  <c r="E188" i="23"/>
  <c r="D22" i="25" s="1"/>
  <c r="C22" i="25" s="1"/>
  <c r="F20" i="20" s="1"/>
  <c r="E61" i="23"/>
  <c r="D12" i="25" s="1"/>
  <c r="T37" i="24"/>
  <c r="X37" i="24"/>
  <c r="AB37" i="24"/>
  <c r="AD42" i="24"/>
  <c r="AU42" i="24" s="1"/>
  <c r="AD46" i="24"/>
  <c r="AU46" i="24" s="1"/>
  <c r="R54" i="24"/>
  <c r="V54" i="24"/>
  <c r="Z54" i="24"/>
  <c r="U75" i="24"/>
  <c r="Y75" i="24"/>
  <c r="AC75" i="24"/>
  <c r="T81" i="24"/>
  <c r="X81" i="24"/>
  <c r="AB81" i="24"/>
  <c r="X95" i="24"/>
  <c r="AR95" i="24"/>
  <c r="R127" i="24"/>
  <c r="AS127" i="24"/>
  <c r="R146" i="24"/>
  <c r="AQ146" i="24"/>
  <c r="AA159" i="24"/>
  <c r="U52" i="22"/>
  <c r="U54" i="22"/>
  <c r="U56" i="22"/>
  <c r="U58" i="22"/>
  <c r="U68" i="22"/>
  <c r="Y77" i="22"/>
  <c r="X13" i="21" s="1"/>
  <c r="U80" i="22"/>
  <c r="Y91" i="22"/>
  <c r="X16" i="21" s="1"/>
  <c r="U94" i="22"/>
  <c r="U98" i="22"/>
  <c r="U102" i="22"/>
  <c r="U106" i="22"/>
  <c r="U110" i="22"/>
  <c r="U114" i="22"/>
  <c r="U118" i="22"/>
  <c r="U122" i="22"/>
  <c r="U128" i="22"/>
  <c r="U140" i="22"/>
  <c r="X142" i="22"/>
  <c r="W18" i="21" s="1"/>
  <c r="U146" i="22"/>
  <c r="U150" i="22"/>
  <c r="U154" i="22"/>
  <c r="U188" i="22"/>
  <c r="U190" i="22"/>
  <c r="U192" i="22"/>
  <c r="U194" i="22"/>
  <c r="U196" i="22"/>
  <c r="U198" i="22"/>
  <c r="U200" i="22"/>
  <c r="U202" i="22"/>
  <c r="U204" i="22"/>
  <c r="O120" i="22"/>
  <c r="U235" i="22"/>
  <c r="BD171" i="31"/>
  <c r="AY171" i="31"/>
  <c r="F27" i="9" s="1"/>
  <c r="AM23" i="26"/>
  <c r="U174" i="22"/>
  <c r="U176" i="22"/>
  <c r="U178" i="22"/>
  <c r="U180" i="22"/>
  <c r="U182" i="22"/>
  <c r="U184" i="22"/>
  <c r="U173" i="22"/>
  <c r="U175" i="22"/>
  <c r="U177" i="22"/>
  <c r="AP23" i="26"/>
  <c r="AN23" i="26" s="1"/>
  <c r="J19" i="20" s="1"/>
  <c r="BC171" i="31"/>
  <c r="E27" i="9" s="1"/>
  <c r="AP14" i="26"/>
  <c r="AY59" i="31"/>
  <c r="F18" i="9" s="1"/>
  <c r="R175" i="24"/>
  <c r="V175" i="24"/>
  <c r="Z175" i="24"/>
  <c r="AS175" i="24"/>
  <c r="AU206" i="24"/>
  <c r="AU208" i="24"/>
  <c r="AC146" i="24"/>
  <c r="AD99" i="24"/>
  <c r="AU99" i="24" s="1"/>
  <c r="O133" i="22"/>
  <c r="O135" i="22"/>
  <c r="O137" i="22"/>
  <c r="O139" i="22"/>
  <c r="O141" i="22"/>
  <c r="O144" i="22"/>
  <c r="O146" i="22"/>
  <c r="O148" i="22"/>
  <c r="O150" i="22"/>
  <c r="O152" i="22"/>
  <c r="O154" i="22"/>
  <c r="O157" i="22"/>
  <c r="O159" i="22"/>
  <c r="U10" i="22"/>
  <c r="AD50" i="24"/>
  <c r="O117" i="22"/>
  <c r="O119" i="22"/>
  <c r="O121" i="22"/>
  <c r="U145" i="22"/>
  <c r="U149" i="22"/>
  <c r="U153" i="22"/>
  <c r="X171" i="22"/>
  <c r="W20" i="21" s="1"/>
  <c r="AS213" i="24"/>
  <c r="AQ256" i="24"/>
  <c r="U179" i="22"/>
  <c r="U181" i="22"/>
  <c r="U183" i="22"/>
  <c r="U185" i="22"/>
  <c r="U189" i="22"/>
  <c r="BC59" i="31"/>
  <c r="O126" i="22"/>
  <c r="O128" i="22"/>
  <c r="O130" i="22"/>
  <c r="O132" i="22"/>
  <c r="O134" i="22"/>
  <c r="O136" i="22"/>
  <c r="O138" i="22"/>
  <c r="O140" i="22"/>
  <c r="O145" i="22"/>
  <c r="O147" i="22"/>
  <c r="O149" i="22"/>
  <c r="O151" i="22"/>
  <c r="O153" i="22"/>
  <c r="O158" i="22"/>
  <c r="O160" i="22"/>
  <c r="O162" i="22"/>
  <c r="O165" i="22"/>
  <c r="O167" i="22"/>
  <c r="O169" i="22"/>
  <c r="O174" i="22"/>
  <c r="U212" i="22"/>
  <c r="U216" i="22"/>
  <c r="U220" i="22"/>
  <c r="U224" i="22"/>
  <c r="U228" i="22"/>
  <c r="U232" i="22"/>
  <c r="AD103" i="24"/>
  <c r="AU103" i="24" s="1"/>
  <c r="AD107" i="24"/>
  <c r="AU107" i="24" s="1"/>
  <c r="AD111" i="24"/>
  <c r="AU111" i="24" s="1"/>
  <c r="AD115" i="24"/>
  <c r="AU115" i="24" s="1"/>
  <c r="AD119" i="24"/>
  <c r="AU119" i="24" s="1"/>
  <c r="AD123" i="24"/>
  <c r="AU123" i="24" s="1"/>
  <c r="AD131" i="24"/>
  <c r="AU131" i="24" s="1"/>
  <c r="AD135" i="24"/>
  <c r="AU135" i="24" s="1"/>
  <c r="AD139" i="24"/>
  <c r="AU139" i="24" s="1"/>
  <c r="AD143" i="24"/>
  <c r="AU143" i="24" s="1"/>
  <c r="AD150" i="24"/>
  <c r="AS256" i="24"/>
  <c r="Q10" i="26"/>
  <c r="U206" i="22"/>
  <c r="U208" i="22"/>
  <c r="X209" i="22"/>
  <c r="W22" i="21" s="1"/>
  <c r="U213" i="22"/>
  <c r="U217" i="22"/>
  <c r="U221" i="22"/>
  <c r="U225" i="22"/>
  <c r="U229" i="22"/>
  <c r="U237" i="22"/>
  <c r="U239" i="22"/>
  <c r="U243" i="22"/>
  <c r="U245" i="22"/>
  <c r="U247" i="22"/>
  <c r="X252" i="22"/>
  <c r="W24" i="21" s="1"/>
  <c r="AO57" i="24"/>
  <c r="AO61" i="24"/>
  <c r="T63" i="24"/>
  <c r="AB63" i="24"/>
  <c r="U95" i="24"/>
  <c r="U12" i="22"/>
  <c r="U14" i="22"/>
  <c r="U61" i="22"/>
  <c r="U63" i="22"/>
  <c r="U65" i="22"/>
  <c r="U62" i="22"/>
  <c r="U64" i="22"/>
  <c r="U66" i="22"/>
  <c r="U70" i="22"/>
  <c r="AO14" i="26"/>
  <c r="I61" i="23"/>
  <c r="H12" i="25" s="1"/>
  <c r="U37" i="24"/>
  <c r="G54" i="24"/>
  <c r="S54" i="24"/>
  <c r="AD85" i="24"/>
  <c r="AU85" i="24" s="1"/>
  <c r="G127" i="24"/>
  <c r="G146" i="24"/>
  <c r="O161" i="22"/>
  <c r="O164" i="22"/>
  <c r="O166" i="22"/>
  <c r="O168" i="22"/>
  <c r="O170" i="22"/>
  <c r="O173" i="22"/>
  <c r="O175" i="22"/>
  <c r="O177" i="22"/>
  <c r="O179" i="22"/>
  <c r="O181" i="22"/>
  <c r="O183" i="22"/>
  <c r="O185" i="22"/>
  <c r="U16" i="22"/>
  <c r="U19" i="22"/>
  <c r="U21" i="22"/>
  <c r="U23" i="22"/>
  <c r="U25" i="22"/>
  <c r="F93" i="23"/>
  <c r="X146" i="24"/>
  <c r="AD154" i="24"/>
  <c r="AD158" i="24"/>
  <c r="U159" i="24"/>
  <c r="O176" i="22"/>
  <c r="O178" i="22"/>
  <c r="O180" i="22"/>
  <c r="O182" i="22"/>
  <c r="O184" i="22"/>
  <c r="I93" i="23"/>
  <c r="H17" i="25" s="1"/>
  <c r="Y37" i="24"/>
  <c r="AD39" i="24"/>
  <c r="AU39" i="24" s="1"/>
  <c r="AD43" i="24"/>
  <c r="AU43" i="24" s="1"/>
  <c r="AD47" i="24"/>
  <c r="AU47" i="24" s="1"/>
  <c r="AD51" i="24"/>
  <c r="AU51" i="24" s="1"/>
  <c r="AA54" i="24"/>
  <c r="AD58" i="24"/>
  <c r="AD62" i="24"/>
  <c r="AU62" i="24" s="1"/>
  <c r="X63" i="24"/>
  <c r="AD65" i="24"/>
  <c r="AU65" i="24" s="1"/>
  <c r="AD69" i="24"/>
  <c r="AU69" i="24" s="1"/>
  <c r="AD73" i="24"/>
  <c r="AU73" i="24" s="1"/>
  <c r="AR63" i="24"/>
  <c r="F75" i="24"/>
  <c r="R75" i="24"/>
  <c r="V75" i="24"/>
  <c r="Z75" i="24"/>
  <c r="AD79" i="24"/>
  <c r="AU79" i="24" s="1"/>
  <c r="AR75" i="24"/>
  <c r="U81" i="24"/>
  <c r="Y81" i="24"/>
  <c r="AC81" i="24"/>
  <c r="AQ81" i="24"/>
  <c r="AD92" i="24"/>
  <c r="AU92" i="24" s="1"/>
  <c r="Y95" i="24"/>
  <c r="O146" i="24"/>
  <c r="AA146" i="24"/>
  <c r="X159" i="24"/>
  <c r="U249" i="22"/>
  <c r="U251" i="22"/>
  <c r="U27" i="22"/>
  <c r="U29" i="22"/>
  <c r="U31" i="22"/>
  <c r="Y50" i="22"/>
  <c r="X10" i="21" s="1"/>
  <c r="U67" i="22"/>
  <c r="J93" i="23"/>
  <c r="I17" i="25" s="1"/>
  <c r="U9" i="22"/>
  <c r="U11" i="22"/>
  <c r="M19" i="26"/>
  <c r="E38" i="16"/>
  <c r="C42" i="16"/>
  <c r="M25" i="26"/>
  <c r="E44" i="16"/>
  <c r="C79" i="34"/>
  <c r="J61" i="23"/>
  <c r="I12" i="25" s="1"/>
  <c r="P177" i="23"/>
  <c r="N177" i="23" s="1"/>
  <c r="S185" i="23"/>
  <c r="P191" i="23"/>
  <c r="N191" i="23" s="1"/>
  <c r="P195" i="23"/>
  <c r="N195" i="23" s="1"/>
  <c r="F37" i="24"/>
  <c r="R37" i="24"/>
  <c r="V37" i="24"/>
  <c r="Z37" i="24"/>
  <c r="AD40" i="24"/>
  <c r="AU40" i="24" s="1"/>
  <c r="AD44" i="24"/>
  <c r="AU44" i="24" s="1"/>
  <c r="AD48" i="24"/>
  <c r="AU48" i="24" s="1"/>
  <c r="AD52" i="24"/>
  <c r="AU52" i="24" s="1"/>
  <c r="L54" i="24"/>
  <c r="P54" i="24"/>
  <c r="T54" i="24"/>
  <c r="X54" i="24"/>
  <c r="AB54" i="24"/>
  <c r="AD59" i="24"/>
  <c r="AU59" i="24" s="1"/>
  <c r="AO56" i="24"/>
  <c r="AO60" i="24"/>
  <c r="M63" i="24"/>
  <c r="U63" i="24"/>
  <c r="Y63" i="24"/>
  <c r="AC63" i="24"/>
  <c r="AD66" i="24"/>
  <c r="AU66" i="24" s="1"/>
  <c r="AD70" i="24"/>
  <c r="AU70" i="24" s="1"/>
  <c r="AD74" i="24"/>
  <c r="AU74" i="24" s="1"/>
  <c r="AS63" i="24"/>
  <c r="G75" i="24"/>
  <c r="O75" i="24"/>
  <c r="S75" i="24"/>
  <c r="AA75" i="24"/>
  <c r="AD80" i="24"/>
  <c r="AU80" i="24" s="1"/>
  <c r="AS75" i="24"/>
  <c r="F81" i="24"/>
  <c r="R81" i="24"/>
  <c r="V81" i="24"/>
  <c r="Z81" i="24"/>
  <c r="AR81" i="24"/>
  <c r="F95" i="24"/>
  <c r="F93" i="24" s="1"/>
  <c r="R95" i="24"/>
  <c r="V95" i="24"/>
  <c r="AQ127" i="24"/>
  <c r="H146" i="24"/>
  <c r="P146" i="24"/>
  <c r="AB146" i="24"/>
  <c r="AS146" i="24"/>
  <c r="M159" i="24"/>
  <c r="Y159" i="24"/>
  <c r="P175" i="24"/>
  <c r="T175" i="24"/>
  <c r="X175" i="24"/>
  <c r="AB175" i="24"/>
  <c r="AD179" i="24"/>
  <c r="AU179" i="24" s="1"/>
  <c r="AD183" i="24"/>
  <c r="AU183" i="24" s="1"/>
  <c r="AD187" i="24"/>
  <c r="AU197" i="24"/>
  <c r="AU203" i="24"/>
  <c r="AU205" i="24"/>
  <c r="AU211" i="24"/>
  <c r="F10" i="26"/>
  <c r="K10" i="26"/>
  <c r="U10" i="26"/>
  <c r="AA10" i="26"/>
  <c r="AH10" i="26"/>
  <c r="AC27" i="26"/>
  <c r="U13" i="22"/>
  <c r="U15" i="22"/>
  <c r="U17" i="22"/>
  <c r="U20" i="22"/>
  <c r="U22" i="22"/>
  <c r="U24" i="22"/>
  <c r="U26" i="22"/>
  <c r="U28" i="22"/>
  <c r="U30" i="22"/>
  <c r="U32" i="22"/>
  <c r="Y142" i="22"/>
  <c r="X18" i="21" s="1"/>
  <c r="Y209" i="22"/>
  <c r="X22" i="21" s="1"/>
  <c r="Y252" i="22"/>
  <c r="X24" i="21" s="1"/>
  <c r="C41" i="15"/>
  <c r="BC186" i="31"/>
  <c r="M13" i="26"/>
  <c r="E32" i="16"/>
  <c r="P14" i="26"/>
  <c r="AZ59" i="31"/>
  <c r="C35" i="16"/>
  <c r="BC77" i="31"/>
  <c r="E20" i="9" s="1"/>
  <c r="J23" i="26"/>
  <c r="D42" i="16"/>
  <c r="C188" i="33"/>
  <c r="C93" i="33"/>
  <c r="C93" i="34"/>
  <c r="D255" i="23"/>
  <c r="J255" i="27" s="1"/>
  <c r="L255" i="27" s="1"/>
  <c r="AD98" i="24"/>
  <c r="AU98" i="24" s="1"/>
  <c r="AD102" i="24"/>
  <c r="AU102" i="24" s="1"/>
  <c r="AD106" i="24"/>
  <c r="AU106" i="24" s="1"/>
  <c r="AD110" i="24"/>
  <c r="AU110" i="24" s="1"/>
  <c r="AD114" i="24"/>
  <c r="AD118" i="24"/>
  <c r="AU118" i="24" s="1"/>
  <c r="AD122" i="24"/>
  <c r="AU122" i="24" s="1"/>
  <c r="AD126" i="24"/>
  <c r="AU126" i="24" s="1"/>
  <c r="AS95" i="24"/>
  <c r="S127" i="24"/>
  <c r="AD130" i="24"/>
  <c r="AU130" i="24" s="1"/>
  <c r="AD134" i="24"/>
  <c r="AU134" i="24" s="1"/>
  <c r="AD138" i="24"/>
  <c r="AU138" i="24" s="1"/>
  <c r="AD142" i="24"/>
  <c r="AU142" i="24" s="1"/>
  <c r="S146" i="24"/>
  <c r="AD149" i="24"/>
  <c r="AU149" i="24" s="1"/>
  <c r="AD153" i="24"/>
  <c r="AU153" i="24" s="1"/>
  <c r="AD157" i="24"/>
  <c r="AU157" i="24" s="1"/>
  <c r="AR146" i="24"/>
  <c r="P159" i="24"/>
  <c r="AB159" i="24"/>
  <c r="G175" i="24"/>
  <c r="O175" i="24"/>
  <c r="W175" i="24"/>
  <c r="AA175" i="24"/>
  <c r="AD178" i="24"/>
  <c r="AU178" i="24" s="1"/>
  <c r="AD182" i="24"/>
  <c r="AU182" i="24" s="1"/>
  <c r="AD186" i="24"/>
  <c r="AU186" i="24" s="1"/>
  <c r="P213" i="24"/>
  <c r="AD216" i="24"/>
  <c r="AU216" i="24" s="1"/>
  <c r="AD218" i="24"/>
  <c r="AU218" i="24" s="1"/>
  <c r="AD220" i="24"/>
  <c r="AD222" i="24"/>
  <c r="AU222" i="24" s="1"/>
  <c r="AD224" i="24"/>
  <c r="AU224" i="24" s="1"/>
  <c r="AD226" i="24"/>
  <c r="AU226" i="24" s="1"/>
  <c r="AD228" i="24"/>
  <c r="AU228" i="24" s="1"/>
  <c r="AD230" i="24"/>
  <c r="AU230" i="24" s="1"/>
  <c r="AD232" i="24"/>
  <c r="AU232" i="24" s="1"/>
  <c r="AD234" i="24"/>
  <c r="AU234" i="24" s="1"/>
  <c r="AD236" i="24"/>
  <c r="AU236" i="24" s="1"/>
  <c r="P237" i="24"/>
  <c r="AD240" i="24"/>
  <c r="AU240" i="24" s="1"/>
  <c r="AD242" i="24"/>
  <c r="AU242" i="24" s="1"/>
  <c r="AD244" i="24"/>
  <c r="AU244" i="24" s="1"/>
  <c r="AD246" i="24"/>
  <c r="AD248" i="24"/>
  <c r="AU248" i="24" s="1"/>
  <c r="AD250" i="24"/>
  <c r="AU250" i="24" s="1"/>
  <c r="AD252" i="24"/>
  <c r="AD254" i="24"/>
  <c r="AR256" i="24"/>
  <c r="E10" i="26"/>
  <c r="O10" i="26"/>
  <c r="T10" i="26"/>
  <c r="Z10" i="26"/>
  <c r="AG10" i="26"/>
  <c r="J15" i="26"/>
  <c r="D34" i="16"/>
  <c r="J22" i="26"/>
  <c r="D41" i="16"/>
  <c r="M23" i="26"/>
  <c r="E42" i="16"/>
  <c r="M27" i="26"/>
  <c r="E46" i="16"/>
  <c r="C211" i="33"/>
  <c r="C125" i="33"/>
  <c r="C125" i="34"/>
  <c r="C62" i="33"/>
  <c r="C61" i="34"/>
  <c r="H61" i="23"/>
  <c r="G12" i="25" s="1"/>
  <c r="L61" i="23"/>
  <c r="K12" i="25" s="1"/>
  <c r="L93" i="23"/>
  <c r="K17" i="25" s="1"/>
  <c r="S166" i="23"/>
  <c r="AO58" i="24"/>
  <c r="AO62" i="24"/>
  <c r="O63" i="24"/>
  <c r="AD84" i="24"/>
  <c r="AU84" i="24" s="1"/>
  <c r="N10" i="26"/>
  <c r="X10" i="26"/>
  <c r="AE10" i="26"/>
  <c r="AK10" i="26"/>
  <c r="X77" i="22"/>
  <c r="W13" i="21" s="1"/>
  <c r="U81" i="22"/>
  <c r="U87" i="22"/>
  <c r="X91" i="22"/>
  <c r="W16" i="21" s="1"/>
  <c r="U95" i="22"/>
  <c r="U99" i="22"/>
  <c r="U103" i="22"/>
  <c r="U107" i="22"/>
  <c r="U111" i="22"/>
  <c r="U115" i="22"/>
  <c r="U119" i="22"/>
  <c r="Y186" i="22"/>
  <c r="X21" i="21" s="1"/>
  <c r="U214" i="22"/>
  <c r="U218" i="22"/>
  <c r="U222" i="22"/>
  <c r="U226" i="22"/>
  <c r="U230" i="22"/>
  <c r="Y233" i="22"/>
  <c r="X23" i="21" s="1"/>
  <c r="J13" i="26"/>
  <c r="D32" i="16"/>
  <c r="M15" i="26"/>
  <c r="E34" i="16"/>
  <c r="J19" i="26"/>
  <c r="D38" i="16"/>
  <c r="J24" i="26"/>
  <c r="D43" i="16"/>
  <c r="J25" i="26"/>
  <c r="D44" i="16"/>
  <c r="M26" i="26"/>
  <c r="E45" i="16"/>
  <c r="C157" i="33"/>
  <c r="C157" i="34"/>
  <c r="K61" i="23"/>
  <c r="J12" i="25" s="1"/>
  <c r="G93" i="23"/>
  <c r="F17" i="25" s="1"/>
  <c r="K93" i="23"/>
  <c r="J17" i="25" s="1"/>
  <c r="O157" i="23"/>
  <c r="N20" i="25" s="1"/>
  <c r="G37" i="24"/>
  <c r="O37" i="24"/>
  <c r="S37" i="24"/>
  <c r="AA37" i="24"/>
  <c r="AD41" i="24"/>
  <c r="AU41" i="24" s="1"/>
  <c r="AD45" i="24"/>
  <c r="AU45" i="24" s="1"/>
  <c r="AD49" i="24"/>
  <c r="AU49" i="24" s="1"/>
  <c r="AD53" i="24"/>
  <c r="AU53" i="24" s="1"/>
  <c r="M54" i="24"/>
  <c r="Y54" i="24"/>
  <c r="AC54" i="24"/>
  <c r="AD56" i="24"/>
  <c r="AU56" i="24" s="1"/>
  <c r="AD60" i="24"/>
  <c r="AU60" i="24" s="1"/>
  <c r="AO59" i="24"/>
  <c r="F63" i="24"/>
  <c r="R63" i="24"/>
  <c r="V63" i="24"/>
  <c r="AD67" i="24"/>
  <c r="AU67" i="24" s="1"/>
  <c r="AD71" i="24"/>
  <c r="AU71" i="24" s="1"/>
  <c r="L75" i="24"/>
  <c r="P75" i="24"/>
  <c r="T75" i="24"/>
  <c r="X75" i="24"/>
  <c r="AD77" i="24"/>
  <c r="AU77" i="24" s="1"/>
  <c r="G81" i="24"/>
  <c r="O81" i="24"/>
  <c r="S81" i="24"/>
  <c r="AA81" i="24"/>
  <c r="AD83" i="24"/>
  <c r="AU83" i="24" s="1"/>
  <c r="M87" i="24"/>
  <c r="Q87" i="24"/>
  <c r="U87" i="24"/>
  <c r="Y87" i="24"/>
  <c r="AC87" i="24"/>
  <c r="AD90" i="24"/>
  <c r="AU90" i="24" s="1"/>
  <c r="AQ87" i="24"/>
  <c r="G95" i="24"/>
  <c r="G93" i="24" s="1"/>
  <c r="O95" i="24"/>
  <c r="S95" i="24"/>
  <c r="AA95" i="24"/>
  <c r="AD100" i="24"/>
  <c r="AU100" i="24" s="1"/>
  <c r="AD104" i="24"/>
  <c r="AD108" i="24"/>
  <c r="AD112" i="24"/>
  <c r="AU112" i="24" s="1"/>
  <c r="AD116" i="24"/>
  <c r="AU116" i="24" s="1"/>
  <c r="AD120" i="24"/>
  <c r="AU120" i="24" s="1"/>
  <c r="AD124" i="24"/>
  <c r="AU124" i="24" s="1"/>
  <c r="AQ95" i="24"/>
  <c r="AD132" i="24"/>
  <c r="AD136" i="24"/>
  <c r="AU136" i="24" s="1"/>
  <c r="AD140" i="24"/>
  <c r="AU140" i="24" s="1"/>
  <c r="AD144" i="24"/>
  <c r="AU144" i="24" s="1"/>
  <c r="AR127" i="24"/>
  <c r="M146" i="24"/>
  <c r="Y146" i="24"/>
  <c r="AD151" i="24"/>
  <c r="AU151" i="24" s="1"/>
  <c r="AD155" i="24"/>
  <c r="AU155" i="24" s="1"/>
  <c r="V159" i="24"/>
  <c r="M175" i="24"/>
  <c r="U175" i="24"/>
  <c r="Y175" i="24"/>
  <c r="AC175" i="24"/>
  <c r="AD180" i="24"/>
  <c r="AU180" i="24" s="1"/>
  <c r="AD184" i="24"/>
  <c r="AU184" i="24" s="1"/>
  <c r="AD188" i="24"/>
  <c r="AR175" i="24"/>
  <c r="AD215" i="24"/>
  <c r="AU215" i="24" s="1"/>
  <c r="AD217" i="24"/>
  <c r="AU217" i="24" s="1"/>
  <c r="AD219" i="24"/>
  <c r="AU219" i="24" s="1"/>
  <c r="AD221" i="24"/>
  <c r="AU221" i="24" s="1"/>
  <c r="AD223" i="24"/>
  <c r="AU223" i="24" s="1"/>
  <c r="AD225" i="24"/>
  <c r="AU225" i="24" s="1"/>
  <c r="AD227" i="24"/>
  <c r="AU227" i="24" s="1"/>
  <c r="AD229" i="24"/>
  <c r="AU229" i="24" s="1"/>
  <c r="AD231" i="24"/>
  <c r="AU231" i="24" s="1"/>
  <c r="AD233" i="24"/>
  <c r="AU233" i="24" s="1"/>
  <c r="AD235" i="24"/>
  <c r="AU235" i="24" s="1"/>
  <c r="AR213" i="24"/>
  <c r="AD239" i="24"/>
  <c r="AU239" i="24" s="1"/>
  <c r="AD241" i="24"/>
  <c r="AD243" i="24"/>
  <c r="AU243" i="24" s="1"/>
  <c r="AD245" i="24"/>
  <c r="AU245" i="24" s="1"/>
  <c r="AD247" i="24"/>
  <c r="AU247" i="24" s="1"/>
  <c r="AD249" i="24"/>
  <c r="AU249" i="24" s="1"/>
  <c r="AD251" i="24"/>
  <c r="AU251" i="24" s="1"/>
  <c r="AD253" i="24"/>
  <c r="AU253" i="24" s="1"/>
  <c r="AD255" i="24"/>
  <c r="AU255" i="24" s="1"/>
  <c r="AD258" i="24"/>
  <c r="AU258" i="24" s="1"/>
  <c r="L10" i="26"/>
  <c r="R10" i="26"/>
  <c r="W10" i="26"/>
  <c r="AD10" i="26"/>
  <c r="AJ10" i="26"/>
  <c r="N15" i="21"/>
  <c r="C15" i="21" s="1"/>
  <c r="X50" i="22"/>
  <c r="W10" i="21" s="1"/>
  <c r="U73" i="22"/>
  <c r="U82" i="22"/>
  <c r="W83" i="22"/>
  <c r="V14" i="21" s="1"/>
  <c r="U96" i="22"/>
  <c r="U100" i="22"/>
  <c r="U104" i="22"/>
  <c r="U108" i="22"/>
  <c r="U112" i="22"/>
  <c r="U116" i="22"/>
  <c r="U120" i="22"/>
  <c r="Y123" i="22"/>
  <c r="X17" i="21" s="1"/>
  <c r="U126" i="22"/>
  <c r="X186" i="22"/>
  <c r="W21" i="21" s="1"/>
  <c r="U191" i="22"/>
  <c r="U193" i="22"/>
  <c r="U195" i="22"/>
  <c r="U197" i="22"/>
  <c r="U199" i="22"/>
  <c r="U201" i="22"/>
  <c r="U203" i="22"/>
  <c r="U211" i="22"/>
  <c r="U236" i="22"/>
  <c r="U238" i="22"/>
  <c r="U240" i="22"/>
  <c r="U242" i="22"/>
  <c r="U132" i="22"/>
  <c r="U136" i="22"/>
  <c r="X123" i="22"/>
  <c r="W17" i="21" s="1"/>
  <c r="G15" i="25"/>
  <c r="H15" i="25"/>
  <c r="P17" i="26"/>
  <c r="F87" i="24"/>
  <c r="J87" i="24"/>
  <c r="R87" i="24"/>
  <c r="V87" i="24"/>
  <c r="AD91" i="24"/>
  <c r="AU91" i="24" s="1"/>
  <c r="AR87" i="24"/>
  <c r="X83" i="22"/>
  <c r="F15" i="25"/>
  <c r="J34" i="15"/>
  <c r="J17" i="26"/>
  <c r="D36" i="16"/>
  <c r="L87" i="24"/>
  <c r="P87" i="24"/>
  <c r="T87" i="24"/>
  <c r="X87" i="24"/>
  <c r="AB87" i="24"/>
  <c r="AD89" i="24"/>
  <c r="AU89" i="24" s="1"/>
  <c r="O86" i="22"/>
  <c r="O88" i="22"/>
  <c r="U85" i="22"/>
  <c r="E15" i="25"/>
  <c r="M17" i="26"/>
  <c r="E36" i="16"/>
  <c r="G87" i="24"/>
  <c r="O87" i="24"/>
  <c r="S87" i="24"/>
  <c r="AA87" i="24"/>
  <c r="AS87" i="24"/>
  <c r="Y83" i="22"/>
  <c r="U86" i="22"/>
  <c r="C211" i="27"/>
  <c r="B23" i="28" s="1"/>
  <c r="U125" i="22"/>
  <c r="U129" i="22"/>
  <c r="U133" i="22"/>
  <c r="U137" i="22"/>
  <c r="U141" i="22"/>
  <c r="W142" i="22"/>
  <c r="V18" i="21" s="1"/>
  <c r="U147" i="22"/>
  <c r="U151" i="22"/>
  <c r="U69" i="22"/>
  <c r="U88" i="22"/>
  <c r="U130" i="22"/>
  <c r="U134" i="22"/>
  <c r="U138" i="22"/>
  <c r="U144" i="22"/>
  <c r="U148" i="22"/>
  <c r="U152" i="22"/>
  <c r="Y155" i="22"/>
  <c r="X19" i="21" s="1"/>
  <c r="U205" i="22"/>
  <c r="U207" i="22"/>
  <c r="U215" i="22"/>
  <c r="U219" i="22"/>
  <c r="U223" i="22"/>
  <c r="U227" i="22"/>
  <c r="U231" i="22"/>
  <c r="U244" i="22"/>
  <c r="U246" i="22"/>
  <c r="U248" i="22"/>
  <c r="U250" i="22"/>
  <c r="Y33" i="22"/>
  <c r="X9" i="21" s="1"/>
  <c r="Y59" i="22"/>
  <c r="X11" i="21" s="1"/>
  <c r="U74" i="22"/>
  <c r="U75" i="22"/>
  <c r="U76" i="22"/>
  <c r="U79" i="22"/>
  <c r="X33" i="22"/>
  <c r="W9" i="21" s="1"/>
  <c r="AS54" i="24"/>
  <c r="AS81" i="24"/>
  <c r="AR54" i="24"/>
  <c r="P160" i="23"/>
  <c r="N160" i="23" s="1"/>
  <c r="P179" i="23"/>
  <c r="N179" i="23" s="1"/>
  <c r="P199" i="23"/>
  <c r="N199" i="23" s="1"/>
  <c r="P203" i="23"/>
  <c r="N203" i="23" s="1"/>
  <c r="V77" i="22"/>
  <c r="U13" i="21" s="1"/>
  <c r="M16" i="26"/>
  <c r="G33" i="15"/>
  <c r="F33" i="15"/>
  <c r="C33" i="15"/>
  <c r="E20" i="7"/>
  <c r="F20" i="7" s="1"/>
  <c r="W209" i="22"/>
  <c r="V22" i="21" s="1"/>
  <c r="S25" i="26"/>
  <c r="V25" i="26"/>
  <c r="Y25" i="26"/>
  <c r="AO26" i="26"/>
  <c r="AN26" i="26" s="1"/>
  <c r="J22" i="20" s="1"/>
  <c r="AM26" i="26"/>
  <c r="M45" i="16"/>
  <c r="L45" i="16"/>
  <c r="X233" i="22"/>
  <c r="W23" i="21" s="1"/>
  <c r="K45" i="16"/>
  <c r="G26" i="26"/>
  <c r="E43" i="15"/>
  <c r="D43" i="15"/>
  <c r="J45" i="16"/>
  <c r="AR11" i="24"/>
  <c r="L52" i="23"/>
  <c r="K11" i="25" s="1"/>
  <c r="L43" i="16"/>
  <c r="AY233" i="31"/>
  <c r="F30" i="9" s="1"/>
  <c r="G27" i="26"/>
  <c r="BA252" i="31"/>
  <c r="H31" i="9" s="1"/>
  <c r="BD252" i="31"/>
  <c r="G31" i="9" s="1"/>
  <c r="AY252" i="31"/>
  <c r="F31" i="9" s="1"/>
  <c r="BC252" i="31"/>
  <c r="E31" i="9" s="1"/>
  <c r="AZ252" i="31"/>
  <c r="P207" i="23"/>
  <c r="N207" i="23" s="1"/>
  <c r="S189" i="23"/>
  <c r="S197" i="23"/>
  <c r="AS11" i="24"/>
  <c r="AO12" i="26"/>
  <c r="AN12" i="26" s="1"/>
  <c r="J8" i="20" s="1"/>
  <c r="AM12" i="26"/>
  <c r="AL12" i="26"/>
  <c r="L31" i="16"/>
  <c r="AF12" i="26"/>
  <c r="AB12" i="26"/>
  <c r="Y12" i="26"/>
  <c r="H31" i="16"/>
  <c r="F31" i="16"/>
  <c r="D28" i="15"/>
  <c r="X59" i="22"/>
  <c r="W11" i="21" s="1"/>
  <c r="W59" i="22"/>
  <c r="V11" i="21" s="1"/>
  <c r="G66" i="22"/>
  <c r="E66" i="22" s="1"/>
  <c r="F73" i="34"/>
  <c r="S172" i="23"/>
  <c r="S201" i="23"/>
  <c r="J14" i="26"/>
  <c r="U11" i="24"/>
  <c r="K144" i="23"/>
  <c r="J19" i="25" s="1"/>
  <c r="G144" i="23"/>
  <c r="F19" i="25" s="1"/>
  <c r="H173" i="23"/>
  <c r="G21" i="25" s="1"/>
  <c r="W233" i="22"/>
  <c r="V23" i="21" s="1"/>
  <c r="L211" i="23"/>
  <c r="K23" i="25" s="1"/>
  <c r="H235" i="23"/>
  <c r="G24" i="25" s="1"/>
  <c r="G235" i="23"/>
  <c r="F24" i="25" s="1"/>
  <c r="I235" i="23"/>
  <c r="H24" i="25" s="1"/>
  <c r="AP37" i="24"/>
  <c r="AB75" i="24"/>
  <c r="K32" i="16"/>
  <c r="BA123" i="31"/>
  <c r="V171" i="22"/>
  <c r="U20" i="21" s="1"/>
  <c r="I45" i="16"/>
  <c r="AL26" i="26"/>
  <c r="M42" i="16"/>
  <c r="G42" i="16"/>
  <c r="D173" i="34"/>
  <c r="AY142" i="31"/>
  <c r="F25" i="9" s="1"/>
  <c r="AC95" i="24"/>
  <c r="W95" i="24"/>
  <c r="H38" i="16"/>
  <c r="H93" i="23"/>
  <c r="G17" i="25" s="1"/>
  <c r="K85" i="23"/>
  <c r="P16" i="26"/>
  <c r="W77" i="22"/>
  <c r="V13" i="21" s="1"/>
  <c r="E79" i="33"/>
  <c r="F79" i="34"/>
  <c r="AI16" i="26"/>
  <c r="AC16" i="26" s="1"/>
  <c r="K34" i="16"/>
  <c r="N41" i="16"/>
  <c r="C73" i="33"/>
  <c r="D235" i="34"/>
  <c r="AI14" i="26"/>
  <c r="AC14" i="26" s="1"/>
  <c r="M31" i="16"/>
  <c r="G32" i="16"/>
  <c r="I34" i="16"/>
  <c r="K42" i="16"/>
  <c r="S24" i="26"/>
  <c r="AF26" i="26"/>
  <c r="C173" i="33"/>
  <c r="AM14" i="26"/>
  <c r="M34" i="16"/>
  <c r="AB16" i="26"/>
  <c r="H41" i="16"/>
  <c r="Y21" i="26"/>
  <c r="N44" i="16"/>
  <c r="C45" i="16"/>
  <c r="S205" i="23"/>
  <c r="E52" i="23"/>
  <c r="D11" i="25" s="1"/>
  <c r="J79" i="23"/>
  <c r="I14" i="25" s="1"/>
  <c r="F10" i="33"/>
  <c r="E235" i="33"/>
  <c r="E188" i="33"/>
  <c r="F61" i="34"/>
  <c r="E125" i="34"/>
  <c r="E73" i="34"/>
  <c r="D52" i="34"/>
  <c r="J46" i="16"/>
  <c r="L32" i="16"/>
  <c r="C32" i="16"/>
  <c r="N34" i="16"/>
  <c r="N43" i="16"/>
  <c r="I44" i="16"/>
  <c r="L36" i="16"/>
  <c r="D157" i="33"/>
  <c r="K33" i="16"/>
  <c r="H32" i="16"/>
  <c r="H34" i="16"/>
  <c r="K35" i="16"/>
  <c r="J39" i="16"/>
  <c r="L41" i="16"/>
  <c r="S21" i="26"/>
  <c r="H43" i="16"/>
  <c r="J26" i="26"/>
  <c r="AI26" i="26"/>
  <c r="M12" i="26"/>
  <c r="I63" i="24"/>
  <c r="T252" i="22"/>
  <c r="S24" i="21" s="1"/>
  <c r="D10" i="33"/>
  <c r="S118" i="23"/>
  <c r="D139" i="23"/>
  <c r="D161" i="23"/>
  <c r="D170" i="23"/>
  <c r="D183" i="23"/>
  <c r="D218" i="23"/>
  <c r="Q211" i="23"/>
  <c r="P23" i="25" s="1"/>
  <c r="P246" i="23"/>
  <c r="N246" i="23" s="1"/>
  <c r="T254" i="23"/>
  <c r="S25" i="25" s="1"/>
  <c r="AE11" i="24"/>
  <c r="AO27" i="24"/>
  <c r="AK54" i="24"/>
  <c r="AI75" i="24"/>
  <c r="AG81" i="24"/>
  <c r="AK87" i="24"/>
  <c r="AE95" i="24"/>
  <c r="Z146" i="24"/>
  <c r="E152" i="24"/>
  <c r="AO150" i="24"/>
  <c r="AG159" i="24"/>
  <c r="AO168" i="24"/>
  <c r="E177" i="24"/>
  <c r="E178" i="24"/>
  <c r="E186" i="24"/>
  <c r="AD176" i="24"/>
  <c r="AU176" i="24" s="1"/>
  <c r="AO177" i="24"/>
  <c r="AO181" i="24"/>
  <c r="AU207" i="24"/>
  <c r="AK213" i="24"/>
  <c r="AO219" i="24"/>
  <c r="AE237" i="24"/>
  <c r="AI237" i="24"/>
  <c r="AM237" i="24"/>
  <c r="AO244" i="24"/>
  <c r="AO248" i="24"/>
  <c r="AO252" i="24"/>
  <c r="AO255" i="24"/>
  <c r="AE256" i="24"/>
  <c r="AI256" i="24"/>
  <c r="AM256" i="24"/>
  <c r="H71" i="22"/>
  <c r="G12" i="21" s="1"/>
  <c r="E173" i="22"/>
  <c r="Q186" i="22"/>
  <c r="P21" i="21" s="1"/>
  <c r="S33" i="22"/>
  <c r="R9" i="21" s="1"/>
  <c r="R209" i="22"/>
  <c r="Q22" i="21" s="1"/>
  <c r="U72" i="22"/>
  <c r="AN27" i="26"/>
  <c r="J23" i="20" s="1"/>
  <c r="S114" i="23"/>
  <c r="Q125" i="23"/>
  <c r="P18" i="25" s="1"/>
  <c r="D213" i="23"/>
  <c r="L11" i="24"/>
  <c r="AI37" i="24"/>
  <c r="AI54" i="24"/>
  <c r="AO79" i="24"/>
  <c r="X127" i="24"/>
  <c r="AK127" i="24"/>
  <c r="AO133" i="24"/>
  <c r="P116" i="23"/>
  <c r="N116" i="23" s="1"/>
  <c r="S137" i="23"/>
  <c r="AL37" i="24"/>
  <c r="AJ75" i="24"/>
  <c r="AL81" i="24"/>
  <c r="AJ87" i="24"/>
  <c r="AL237" i="24"/>
  <c r="AJ256" i="24"/>
  <c r="AN15" i="26"/>
  <c r="J11" i="20" s="1"/>
  <c r="I33" i="22"/>
  <c r="H9" i="21" s="1"/>
  <c r="I50" i="22"/>
  <c r="H10" i="21" s="1"/>
  <c r="I59" i="22"/>
  <c r="H11" i="21" s="1"/>
  <c r="I71" i="22"/>
  <c r="H12" i="21" s="1"/>
  <c r="I77" i="22"/>
  <c r="H13" i="21" s="1"/>
  <c r="I186" i="22"/>
  <c r="H21" i="21" s="1"/>
  <c r="I209" i="22"/>
  <c r="H22" i="21" s="1"/>
  <c r="P50" i="22"/>
  <c r="O10" i="21" s="1"/>
  <c r="P77" i="22"/>
  <c r="O13" i="21" s="1"/>
  <c r="C85" i="27"/>
  <c r="C157" i="27"/>
  <c r="C173" i="27"/>
  <c r="B21" i="28" s="1"/>
  <c r="AB14" i="26"/>
  <c r="G15" i="26"/>
  <c r="L40" i="16"/>
  <c r="BD209" i="31"/>
  <c r="P59" i="22"/>
  <c r="O11" i="21" s="1"/>
  <c r="C85" i="33"/>
  <c r="C254" i="33"/>
  <c r="D173" i="33"/>
  <c r="G46" i="16"/>
  <c r="F23" i="29"/>
  <c r="C46" i="16"/>
  <c r="P12" i="26"/>
  <c r="F11" i="29"/>
  <c r="G34" i="16"/>
  <c r="V16" i="26"/>
  <c r="K38" i="16"/>
  <c r="N40" i="16"/>
  <c r="L42" i="16"/>
  <c r="AL24" i="26"/>
  <c r="F44" i="16"/>
  <c r="G44" i="16"/>
  <c r="O127" i="24"/>
  <c r="AA127" i="24"/>
  <c r="BD50" i="31"/>
  <c r="F33" i="16"/>
  <c r="BA77" i="31"/>
  <c r="I32" i="16"/>
  <c r="AM16" i="26"/>
  <c r="H42" i="16"/>
  <c r="Y24" i="26"/>
  <c r="W50" i="22"/>
  <c r="V10" i="21" s="1"/>
  <c r="F144" i="34"/>
  <c r="D61" i="34"/>
  <c r="D254" i="34"/>
  <c r="D188" i="34"/>
  <c r="D73" i="33"/>
  <c r="K46" i="16"/>
  <c r="G33" i="16"/>
  <c r="F10" i="29"/>
  <c r="I31" i="16"/>
  <c r="F32" i="16"/>
  <c r="M32" i="16"/>
  <c r="L34" i="16"/>
  <c r="I35" i="16"/>
  <c r="AL21" i="26"/>
  <c r="AC21" i="26" s="1"/>
  <c r="H40" i="16"/>
  <c r="N42" i="16"/>
  <c r="M24" i="26"/>
  <c r="J44" i="16"/>
  <c r="G25" i="26"/>
  <c r="BC233" i="31"/>
  <c r="E30" i="9" s="1"/>
  <c r="F19" i="29"/>
  <c r="P185" i="23"/>
  <c r="N185" i="23" s="1"/>
  <c r="S193" i="23"/>
  <c r="S209" i="23"/>
  <c r="S20" i="26"/>
  <c r="E144" i="33"/>
  <c r="E73" i="33"/>
  <c r="F93" i="34"/>
  <c r="D125" i="33"/>
  <c r="U78" i="22"/>
  <c r="P65" i="23"/>
  <c r="N65" i="23" s="1"/>
  <c r="S70" i="23"/>
  <c r="P112" i="23"/>
  <c r="N112" i="23" s="1"/>
  <c r="P152" i="23"/>
  <c r="N152" i="23" s="1"/>
  <c r="P224" i="23"/>
  <c r="N224" i="23" s="1"/>
  <c r="P237" i="23"/>
  <c r="N237" i="23" s="1"/>
  <c r="P251" i="23"/>
  <c r="N251" i="23" s="1"/>
  <c r="S239" i="23"/>
  <c r="S253" i="23"/>
  <c r="AI63" i="24"/>
  <c r="AD88" i="24"/>
  <c r="AU88" i="24" s="1"/>
  <c r="AM95" i="24"/>
  <c r="H50" i="22"/>
  <c r="G10" i="21" s="1"/>
  <c r="H59" i="22"/>
  <c r="G11" i="21" s="1"/>
  <c r="H77" i="22"/>
  <c r="G13" i="21" s="1"/>
  <c r="H83" i="22"/>
  <c r="H91" i="22"/>
  <c r="G16" i="21" s="1"/>
  <c r="H123" i="22"/>
  <c r="G17" i="21" s="1"/>
  <c r="H171" i="22"/>
  <c r="G20" i="21" s="1"/>
  <c r="H186" i="22"/>
  <c r="G21" i="21" s="1"/>
  <c r="H209" i="22"/>
  <c r="G22" i="21" s="1"/>
  <c r="I252" i="22"/>
  <c r="H24" i="21" s="1"/>
  <c r="Q7" i="22"/>
  <c r="P8" i="21" s="1"/>
  <c r="Q50" i="22"/>
  <c r="P10" i="21" s="1"/>
  <c r="Q59" i="22"/>
  <c r="P11" i="21" s="1"/>
  <c r="Q71" i="22"/>
  <c r="P12" i="21" s="1"/>
  <c r="Q83" i="22"/>
  <c r="Q123" i="22"/>
  <c r="P17" i="21" s="1"/>
  <c r="Q155" i="22"/>
  <c r="P19" i="21" s="1"/>
  <c r="Q171" i="22"/>
  <c r="P20" i="21" s="1"/>
  <c r="D52" i="27"/>
  <c r="C11" i="28" s="1"/>
  <c r="D61" i="27"/>
  <c r="C12" i="28" s="1"/>
  <c r="D79" i="27"/>
  <c r="D125" i="34"/>
  <c r="F16" i="29"/>
  <c r="L50" i="22"/>
  <c r="K10" i="21" s="1"/>
  <c r="P33" i="22"/>
  <c r="O9" i="21" s="1"/>
  <c r="O195" i="22"/>
  <c r="X71" i="22"/>
  <c r="W12" i="21" s="1"/>
  <c r="E144" i="34"/>
  <c r="E79" i="34"/>
  <c r="AF20" i="26"/>
  <c r="H39" i="16"/>
  <c r="T52" i="23"/>
  <c r="S11" i="25" s="1"/>
  <c r="Q73" i="23"/>
  <c r="P13" i="25" s="1"/>
  <c r="U79" i="23"/>
  <c r="T14" i="25" s="1"/>
  <c r="E181" i="22"/>
  <c r="G244" i="22"/>
  <c r="E244" i="22" s="1"/>
  <c r="G248" i="22"/>
  <c r="E248" i="22" s="1"/>
  <c r="H252" i="22"/>
  <c r="G24" i="21" s="1"/>
  <c r="J83" i="22"/>
  <c r="S71" i="22"/>
  <c r="R12" i="21" s="1"/>
  <c r="S155" i="22"/>
  <c r="R19" i="21" s="1"/>
  <c r="S171" i="22"/>
  <c r="R20" i="21" s="1"/>
  <c r="C52" i="27"/>
  <c r="B11" i="28" s="1"/>
  <c r="C61" i="27"/>
  <c r="B12" i="28" s="1"/>
  <c r="F211" i="33"/>
  <c r="E62" i="33"/>
  <c r="E53" i="33"/>
  <c r="E36" i="33"/>
  <c r="F52" i="34"/>
  <c r="E211" i="34"/>
  <c r="G35" i="23"/>
  <c r="F10" i="25" s="1"/>
  <c r="BD33" i="31"/>
  <c r="G16" i="9" s="1"/>
  <c r="AE37" i="24"/>
  <c r="AM37" i="24"/>
  <c r="AG37" i="24"/>
  <c r="AK37" i="24"/>
  <c r="AO48" i="24"/>
  <c r="AE54" i="24"/>
  <c r="AM54" i="24"/>
  <c r="AG54" i="24"/>
  <c r="AE63" i="24"/>
  <c r="AM63" i="24"/>
  <c r="AG63" i="24"/>
  <c r="AK63" i="24"/>
  <c r="AG75" i="24"/>
  <c r="AK75" i="24"/>
  <c r="AE75" i="24"/>
  <c r="AM75" i="24"/>
  <c r="AE81" i="24"/>
  <c r="AI81" i="24"/>
  <c r="AM81" i="24"/>
  <c r="AK81" i="24"/>
  <c r="AG146" i="24"/>
  <c r="AK146" i="24"/>
  <c r="AE146" i="24"/>
  <c r="AI146" i="24"/>
  <c r="AM146" i="24"/>
  <c r="AN17" i="26"/>
  <c r="I83" i="22"/>
  <c r="I142" i="22"/>
  <c r="H18" i="21" s="1"/>
  <c r="N123" i="22"/>
  <c r="M17" i="21" s="1"/>
  <c r="M233" i="22"/>
  <c r="L23" i="21" s="1"/>
  <c r="E125" i="33"/>
  <c r="C10" i="33"/>
  <c r="E173" i="34"/>
  <c r="D9" i="34"/>
  <c r="V12" i="26"/>
  <c r="P12" i="23"/>
  <c r="N12" i="23" s="1"/>
  <c r="P38" i="23"/>
  <c r="N38" i="23" s="1"/>
  <c r="P48" i="23"/>
  <c r="N48" i="23" s="1"/>
  <c r="S57" i="23"/>
  <c r="P83" i="23"/>
  <c r="N83" i="23" s="1"/>
  <c r="P174" i="23"/>
  <c r="N174" i="23" s="1"/>
  <c r="S174" i="23"/>
  <c r="S176" i="23"/>
  <c r="S186" i="23"/>
  <c r="D195" i="23"/>
  <c r="D199" i="23"/>
  <c r="Q188" i="23"/>
  <c r="P22" i="25" s="1"/>
  <c r="D233" i="23"/>
  <c r="P217" i="23"/>
  <c r="N217" i="23" s="1"/>
  <c r="P227" i="23"/>
  <c r="N227" i="23" s="1"/>
  <c r="P233" i="23"/>
  <c r="N233" i="23" s="1"/>
  <c r="S212" i="23"/>
  <c r="S214" i="23"/>
  <c r="P240" i="23"/>
  <c r="N240" i="23" s="1"/>
  <c r="P242" i="23"/>
  <c r="N242" i="23" s="1"/>
  <c r="P248" i="23"/>
  <c r="N248" i="23" s="1"/>
  <c r="E15" i="24"/>
  <c r="E31" i="24"/>
  <c r="AF11" i="24"/>
  <c r="AH11" i="24"/>
  <c r="AL11" i="24"/>
  <c r="AN54" i="24"/>
  <c r="AO66" i="24"/>
  <c r="AO74" i="24"/>
  <c r="AF75" i="24"/>
  <c r="AH75" i="24"/>
  <c r="AL75" i="24"/>
  <c r="AH81" i="24"/>
  <c r="AF81" i="24"/>
  <c r="AJ81" i="24"/>
  <c r="AH95" i="24"/>
  <c r="AL95" i="24"/>
  <c r="AF95" i="24"/>
  <c r="AJ95" i="24"/>
  <c r="AO104" i="24"/>
  <c r="AO112" i="24"/>
  <c r="AO120" i="24"/>
  <c r="AO154" i="24"/>
  <c r="AO158" i="24"/>
  <c r="E182" i="24"/>
  <c r="AH175" i="24"/>
  <c r="AL175" i="24"/>
  <c r="AH213" i="24"/>
  <c r="AL213" i="24"/>
  <c r="AF213" i="24"/>
  <c r="AJ213" i="24"/>
  <c r="AO215" i="24"/>
  <c r="AO223" i="24"/>
  <c r="AO227" i="24"/>
  <c r="AO231" i="24"/>
  <c r="AO235" i="24"/>
  <c r="E246" i="24"/>
  <c r="AF237" i="24"/>
  <c r="AJ237" i="24"/>
  <c r="AH237" i="24"/>
  <c r="AO240" i="24"/>
  <c r="AO247" i="24"/>
  <c r="AF256" i="24"/>
  <c r="AH256" i="24"/>
  <c r="AL256" i="24"/>
  <c r="AN13" i="26"/>
  <c r="J9" i="20" s="1"/>
  <c r="H33" i="22"/>
  <c r="G9" i="21" s="1"/>
  <c r="G37" i="22"/>
  <c r="E37" i="22" s="1"/>
  <c r="N33" i="22"/>
  <c r="M9" i="21" s="1"/>
  <c r="N71" i="22"/>
  <c r="M12" i="21" s="1"/>
  <c r="J77" i="22"/>
  <c r="I13" i="21" s="1"/>
  <c r="F36" i="33"/>
  <c r="F35" i="34"/>
  <c r="E35" i="34"/>
  <c r="C35" i="27"/>
  <c r="B10" i="28" s="1"/>
  <c r="C73" i="27"/>
  <c r="B13" i="28" s="1"/>
  <c r="C79" i="27"/>
  <c r="B14" i="28" s="1"/>
  <c r="C144" i="27"/>
  <c r="B19" i="28" s="1"/>
  <c r="AD76" i="24"/>
  <c r="AU76" i="24" s="1"/>
  <c r="I9" i="23"/>
  <c r="H9" i="25" s="1"/>
  <c r="P143" i="23"/>
  <c r="N143" i="23" s="1"/>
  <c r="AC25" i="26"/>
  <c r="F91" i="22"/>
  <c r="E16" i="21" s="1"/>
  <c r="F142" i="22"/>
  <c r="E18" i="21" s="1"/>
  <c r="F209" i="22"/>
  <c r="E22" i="21" s="1"/>
  <c r="F233" i="22"/>
  <c r="E23" i="21" s="1"/>
  <c r="F252" i="22"/>
  <c r="E24" i="21" s="1"/>
  <c r="E178" i="22"/>
  <c r="G238" i="22"/>
  <c r="E238" i="22" s="1"/>
  <c r="K7" i="22"/>
  <c r="J8" i="21" s="1"/>
  <c r="L71" i="22"/>
  <c r="K12" i="21" s="1"/>
  <c r="N83" i="22"/>
  <c r="J91" i="22"/>
  <c r="I16" i="21" s="1"/>
  <c r="N91" i="22"/>
  <c r="M16" i="21" s="1"/>
  <c r="J123" i="22"/>
  <c r="I17" i="21" s="1"/>
  <c r="M142" i="22"/>
  <c r="L18" i="21" s="1"/>
  <c r="K142" i="22"/>
  <c r="J18" i="21" s="1"/>
  <c r="L155" i="22"/>
  <c r="K19" i="21" s="1"/>
  <c r="J171" i="22"/>
  <c r="I20" i="21" s="1"/>
  <c r="N171" i="22"/>
  <c r="M20" i="21" s="1"/>
  <c r="L171" i="22"/>
  <c r="K20" i="21" s="1"/>
  <c r="K186" i="22"/>
  <c r="J21" i="21" s="1"/>
  <c r="M209" i="22"/>
  <c r="L22" i="21" s="1"/>
  <c r="K233" i="22"/>
  <c r="J23" i="21" s="1"/>
  <c r="M252" i="22"/>
  <c r="L24" i="21" s="1"/>
  <c r="Q233" i="22"/>
  <c r="P23" i="21" s="1"/>
  <c r="S91" i="22"/>
  <c r="R16" i="21" s="1"/>
  <c r="T142" i="22"/>
  <c r="S18" i="21" s="1"/>
  <c r="R142" i="22"/>
  <c r="Q18" i="21" s="1"/>
  <c r="R186" i="22"/>
  <c r="Q21" i="21" s="1"/>
  <c r="T209" i="22"/>
  <c r="S22" i="21" s="1"/>
  <c r="R233" i="22"/>
  <c r="Q23" i="21" s="1"/>
  <c r="R252" i="22"/>
  <c r="Q24" i="21" s="1"/>
  <c r="V71" i="22"/>
  <c r="U12" i="21" s="1"/>
  <c r="U124" i="22"/>
  <c r="AD128" i="24"/>
  <c r="AU128" i="24" s="1"/>
  <c r="E128" i="24"/>
  <c r="C188" i="27"/>
  <c r="B22" i="28" s="1"/>
  <c r="F235" i="33"/>
  <c r="F188" i="33"/>
  <c r="F173" i="33"/>
  <c r="F157" i="33"/>
  <c r="F125" i="33"/>
  <c r="F93" i="33"/>
  <c r="E211" i="33"/>
  <c r="E173" i="33"/>
  <c r="E157" i="33"/>
  <c r="E85" i="33"/>
  <c r="F254" i="34"/>
  <c r="F235" i="34"/>
  <c r="F211" i="34"/>
  <c r="F188" i="34"/>
  <c r="F173" i="34"/>
  <c r="F157" i="34"/>
  <c r="F125" i="34"/>
  <c r="F85" i="34"/>
  <c r="F9" i="34"/>
  <c r="E235" i="34"/>
  <c r="E188" i="34"/>
  <c r="E85" i="34"/>
  <c r="F59" i="22"/>
  <c r="E11" i="21" s="1"/>
  <c r="L59" i="22"/>
  <c r="K11" i="21" s="1"/>
  <c r="L77" i="22"/>
  <c r="K13" i="21" s="1"/>
  <c r="N77" i="22"/>
  <c r="M13" i="21" s="1"/>
  <c r="AZ71" i="31"/>
  <c r="BC71" i="31"/>
  <c r="BD59" i="31"/>
  <c r="D67" i="23"/>
  <c r="D69" i="23"/>
  <c r="E31" i="15"/>
  <c r="B31" i="15" s="1"/>
  <c r="D63" i="23"/>
  <c r="L63" i="33" s="1"/>
  <c r="H17" i="9"/>
  <c r="J33" i="22"/>
  <c r="I9" i="21" s="1"/>
  <c r="AZ33" i="31"/>
  <c r="I11" i="24"/>
  <c r="Q142" i="22"/>
  <c r="P18" i="21" s="1"/>
  <c r="P108" i="23"/>
  <c r="N108" i="23" s="1"/>
  <c r="D109" i="23"/>
  <c r="D117" i="23"/>
  <c r="R93" i="23"/>
  <c r="Q17" i="25" s="1"/>
  <c r="P97" i="23"/>
  <c r="N97" i="23" s="1"/>
  <c r="P99" i="23"/>
  <c r="N99" i="23" s="1"/>
  <c r="P101" i="23"/>
  <c r="N101" i="23" s="1"/>
  <c r="P103" i="23"/>
  <c r="N103" i="23" s="1"/>
  <c r="P119" i="23"/>
  <c r="N119" i="23" s="1"/>
  <c r="P121" i="23"/>
  <c r="N121" i="23" s="1"/>
  <c r="P123" i="23"/>
  <c r="N123" i="23" s="1"/>
  <c r="S96" i="23"/>
  <c r="S98" i="23"/>
  <c r="S100" i="23"/>
  <c r="S102" i="23"/>
  <c r="S104" i="23"/>
  <c r="S106" i="23"/>
  <c r="S108" i="23"/>
  <c r="S110" i="23"/>
  <c r="S112" i="23"/>
  <c r="S116" i="23"/>
  <c r="S120" i="23"/>
  <c r="S122" i="23"/>
  <c r="S124" i="23"/>
  <c r="I91" i="22"/>
  <c r="H16" i="21" s="1"/>
  <c r="P91" i="22"/>
  <c r="O16" i="21" s="1"/>
  <c r="D85" i="34"/>
  <c r="AG87" i="24"/>
  <c r="AE87" i="24"/>
  <c r="AI87" i="24"/>
  <c r="AM87" i="24"/>
  <c r="AF87" i="24"/>
  <c r="AH87" i="24"/>
  <c r="AL87" i="24"/>
  <c r="BC123" i="31"/>
  <c r="E24" i="9" s="1"/>
  <c r="AL20" i="26"/>
  <c r="M20" i="26"/>
  <c r="L39" i="16"/>
  <c r="W123" i="22"/>
  <c r="V17" i="21" s="1"/>
  <c r="D127" i="23"/>
  <c r="D131" i="23"/>
  <c r="D135" i="23"/>
  <c r="D143" i="23"/>
  <c r="P127" i="23"/>
  <c r="N127" i="23" s="1"/>
  <c r="P131" i="23"/>
  <c r="N131" i="23" s="1"/>
  <c r="P135" i="23"/>
  <c r="N135" i="23" s="1"/>
  <c r="P139" i="23"/>
  <c r="N139" i="23" s="1"/>
  <c r="S129" i="23"/>
  <c r="S133" i="23"/>
  <c r="S141" i="23"/>
  <c r="I127" i="24"/>
  <c r="U127" i="24"/>
  <c r="L127" i="24"/>
  <c r="E136" i="24"/>
  <c r="AE127" i="24"/>
  <c r="AI127" i="24"/>
  <c r="AM127" i="24"/>
  <c r="D37" i="15"/>
  <c r="AZ123" i="31"/>
  <c r="N39" i="16"/>
  <c r="AO141" i="24"/>
  <c r="AO145" i="24"/>
  <c r="I123" i="22"/>
  <c r="H17" i="21" s="1"/>
  <c r="C125" i="27"/>
  <c r="B18" i="28" s="1"/>
  <c r="BA142" i="31"/>
  <c r="BD142" i="31"/>
  <c r="C38" i="15"/>
  <c r="BC142" i="31"/>
  <c r="O144" i="23"/>
  <c r="N19" i="25" s="1"/>
  <c r="P155" i="23"/>
  <c r="N155" i="23" s="1"/>
  <c r="S145" i="23"/>
  <c r="P142" i="22"/>
  <c r="O18" i="21" s="1"/>
  <c r="U157" i="23"/>
  <c r="T20" i="25" s="1"/>
  <c r="R159" i="24"/>
  <c r="H155" i="22"/>
  <c r="G19" i="21" s="1"/>
  <c r="N155" i="22"/>
  <c r="M19" i="21" s="1"/>
  <c r="E26" i="10"/>
  <c r="F26" i="10" s="1"/>
  <c r="V155" i="22"/>
  <c r="U19" i="21" s="1"/>
  <c r="C41" i="16"/>
  <c r="E166" i="24"/>
  <c r="J159" i="24"/>
  <c r="E157" i="34"/>
  <c r="S22" i="26"/>
  <c r="F41" i="16"/>
  <c r="Q157" i="23"/>
  <c r="P20" i="25" s="1"/>
  <c r="AF159" i="24"/>
  <c r="AJ159" i="24"/>
  <c r="AN159" i="24"/>
  <c r="AL159" i="24"/>
  <c r="AH159" i="24"/>
  <c r="Y22" i="26"/>
  <c r="BA155" i="31"/>
  <c r="H26" i="9" s="1"/>
  <c r="AR159" i="24"/>
  <c r="AZ155" i="31"/>
  <c r="AL22" i="26"/>
  <c r="AC22" i="26" s="1"/>
  <c r="M22" i="26"/>
  <c r="J41" i="16"/>
  <c r="AK159" i="24"/>
  <c r="AE159" i="24"/>
  <c r="AI159" i="24"/>
  <c r="AM159" i="24"/>
  <c r="AO172" i="24"/>
  <c r="I155" i="22"/>
  <c r="H19" i="21" s="1"/>
  <c r="AZ171" i="31"/>
  <c r="I42" i="16"/>
  <c r="S177" i="23"/>
  <c r="AQ175" i="24"/>
  <c r="E177" i="22"/>
  <c r="J42" i="16"/>
  <c r="I171" i="22"/>
  <c r="H20" i="21" s="1"/>
  <c r="P171" i="22"/>
  <c r="O20" i="21" s="1"/>
  <c r="AZ186" i="31"/>
  <c r="AY186" i="31"/>
  <c r="F28" i="9" s="1"/>
  <c r="I41" i="15"/>
  <c r="F43" i="16"/>
  <c r="P189" i="23"/>
  <c r="N189" i="23" s="1"/>
  <c r="P193" i="23"/>
  <c r="N193" i="23" s="1"/>
  <c r="P197" i="23"/>
  <c r="N197" i="23" s="1"/>
  <c r="P201" i="23"/>
  <c r="N201" i="23" s="1"/>
  <c r="P205" i="23"/>
  <c r="N205" i="23" s="1"/>
  <c r="P209" i="23"/>
  <c r="N209" i="23" s="1"/>
  <c r="S191" i="23"/>
  <c r="S195" i="23"/>
  <c r="S199" i="23"/>
  <c r="S203" i="23"/>
  <c r="S207" i="23"/>
  <c r="U187" i="22"/>
  <c r="J43" i="16"/>
  <c r="AF24" i="26"/>
  <c r="R188" i="23"/>
  <c r="Q22" i="25" s="1"/>
  <c r="AU199" i="24"/>
  <c r="P186" i="22"/>
  <c r="O21" i="21" s="1"/>
  <c r="H44" i="16"/>
  <c r="AY209" i="31"/>
  <c r="F29" i="9" s="1"/>
  <c r="K44" i="16"/>
  <c r="C44" i="16"/>
  <c r="P212" i="23"/>
  <c r="N212" i="23" s="1"/>
  <c r="P218" i="23"/>
  <c r="N218" i="23" s="1"/>
  <c r="P220" i="23"/>
  <c r="N220" i="23" s="1"/>
  <c r="T211" i="23"/>
  <c r="S23" i="25" s="1"/>
  <c r="S219" i="23"/>
  <c r="S227" i="23"/>
  <c r="S229" i="23"/>
  <c r="E234" i="24"/>
  <c r="AE213" i="24"/>
  <c r="AI213" i="24"/>
  <c r="AM213" i="24"/>
  <c r="AG213" i="24"/>
  <c r="AU220" i="24"/>
  <c r="P209" i="22"/>
  <c r="O22" i="21" s="1"/>
  <c r="AZ233" i="31"/>
  <c r="H45" i="16"/>
  <c r="AO238" i="24"/>
  <c r="E238" i="24"/>
  <c r="D236" i="23"/>
  <c r="L236" i="33" s="1"/>
  <c r="N236" i="33" s="1"/>
  <c r="D238" i="23"/>
  <c r="D243" i="23"/>
  <c r="D249" i="23"/>
  <c r="L249" i="34" s="1"/>
  <c r="D253" i="23"/>
  <c r="O235" i="23"/>
  <c r="N24" i="25" s="1"/>
  <c r="T235" i="23"/>
  <c r="S24" i="25" s="1"/>
  <c r="AG237" i="24"/>
  <c r="AK237" i="24"/>
  <c r="C235" i="27"/>
  <c r="B24" i="28" s="1"/>
  <c r="AM27" i="26"/>
  <c r="V27" i="26"/>
  <c r="M46" i="16"/>
  <c r="L46" i="16"/>
  <c r="Q254" i="23"/>
  <c r="P25" i="25" s="1"/>
  <c r="AG256" i="24"/>
  <c r="AK256" i="24"/>
  <c r="C254" i="27"/>
  <c r="B25" i="28" s="1"/>
  <c r="F22" i="29"/>
  <c r="D235" i="33"/>
  <c r="BA233" i="31"/>
  <c r="H30" i="9" s="1"/>
  <c r="BA209" i="31"/>
  <c r="F21" i="29"/>
  <c r="D211" i="34"/>
  <c r="D188" i="33"/>
  <c r="BA186" i="31"/>
  <c r="H28" i="9" s="1"/>
  <c r="F20" i="29"/>
  <c r="F18" i="29"/>
  <c r="D157" i="34"/>
  <c r="F17" i="29"/>
  <c r="D144" i="34"/>
  <c r="E21" i="7"/>
  <c r="D85" i="33"/>
  <c r="D53" i="33"/>
  <c r="C53" i="33"/>
  <c r="F9" i="29"/>
  <c r="G38" i="16"/>
  <c r="J38" i="16"/>
  <c r="AI95" i="24"/>
  <c r="AG95" i="24"/>
  <c r="AK95" i="24"/>
  <c r="I36" i="16"/>
  <c r="C36" i="16"/>
  <c r="D88" i="23"/>
  <c r="E92" i="24"/>
  <c r="AZ77" i="31"/>
  <c r="BD77" i="31"/>
  <c r="AY77" i="31"/>
  <c r="F20" i="9" s="1"/>
  <c r="J16" i="26"/>
  <c r="AY71" i="31"/>
  <c r="F19" i="9" s="1"/>
  <c r="BD71" i="31"/>
  <c r="BA71" i="31"/>
  <c r="BA59" i="31"/>
  <c r="G64" i="22"/>
  <c r="E64" i="22" s="1"/>
  <c r="U60" i="22"/>
  <c r="G62" i="22"/>
  <c r="E62" i="22" s="1"/>
  <c r="C33" i="16"/>
  <c r="U51" i="22"/>
  <c r="BC50" i="31"/>
  <c r="E17" i="9" s="1"/>
  <c r="F7" i="29"/>
  <c r="C30" i="16"/>
  <c r="O11" i="24"/>
  <c r="AA11" i="24"/>
  <c r="E33" i="24"/>
  <c r="AK11" i="24"/>
  <c r="AI11" i="24"/>
  <c r="AU18" i="24"/>
  <c r="AY33" i="31"/>
  <c r="F16" i="9" s="1"/>
  <c r="K31" i="16"/>
  <c r="P43" i="23"/>
  <c r="N43" i="23" s="1"/>
  <c r="AO40" i="24"/>
  <c r="D35" i="34"/>
  <c r="AI12" i="26"/>
  <c r="J12" i="26"/>
  <c r="U34" i="22"/>
  <c r="D48" i="23"/>
  <c r="L49" i="33" s="1"/>
  <c r="R35" i="23"/>
  <c r="Q10" i="25" s="1"/>
  <c r="AH37" i="24"/>
  <c r="AF37" i="24"/>
  <c r="AJ37" i="24"/>
  <c r="S12" i="26"/>
  <c r="L33" i="22"/>
  <c r="K9" i="21" s="1"/>
  <c r="D35" i="27"/>
  <c r="G12" i="26"/>
  <c r="C31" i="16"/>
  <c r="S37" i="23"/>
  <c r="E16" i="7"/>
  <c r="F16" i="7" s="1"/>
  <c r="BA33" i="31"/>
  <c r="D36" i="33"/>
  <c r="G31" i="16"/>
  <c r="P23" i="23"/>
  <c r="N23" i="23" s="1"/>
  <c r="G28" i="15"/>
  <c r="M7" i="22"/>
  <c r="L8" i="21" s="1"/>
  <c r="D101" i="23"/>
  <c r="D176" i="23"/>
  <c r="P176" i="23"/>
  <c r="N176" i="23" s="1"/>
  <c r="P186" i="23"/>
  <c r="N186" i="23" s="1"/>
  <c r="D191" i="23"/>
  <c r="L191" i="34" s="1"/>
  <c r="D207" i="23"/>
  <c r="D223" i="23"/>
  <c r="E235" i="23"/>
  <c r="D24" i="25" s="1"/>
  <c r="E176" i="24"/>
  <c r="AU191" i="24"/>
  <c r="E80" i="24"/>
  <c r="E98" i="24"/>
  <c r="AU169" i="24"/>
  <c r="AO163" i="24"/>
  <c r="AO185" i="24"/>
  <c r="AO189" i="24"/>
  <c r="E218" i="24"/>
  <c r="E226" i="24"/>
  <c r="E254" i="24"/>
  <c r="I233" i="22"/>
  <c r="H23" i="21" s="1"/>
  <c r="J71" i="22"/>
  <c r="I12" i="21" s="1"/>
  <c r="J155" i="22"/>
  <c r="I19" i="21" s="1"/>
  <c r="M186" i="22"/>
  <c r="L21" i="21" s="1"/>
  <c r="K209" i="22"/>
  <c r="J22" i="21" s="1"/>
  <c r="S77" i="22"/>
  <c r="R13" i="21" s="1"/>
  <c r="T83" i="22"/>
  <c r="S123" i="22"/>
  <c r="R17" i="21" s="1"/>
  <c r="T186" i="22"/>
  <c r="S21" i="21" s="1"/>
  <c r="T233" i="22"/>
  <c r="S23" i="21" s="1"/>
  <c r="AG127" i="24"/>
  <c r="W155" i="22"/>
  <c r="V19" i="21" s="1"/>
  <c r="U156" i="22"/>
  <c r="W171" i="22"/>
  <c r="V20" i="21" s="1"/>
  <c r="U172" i="22"/>
  <c r="S90" i="23"/>
  <c r="S160" i="23"/>
  <c r="S167" i="23"/>
  <c r="D221" i="23"/>
  <c r="D227" i="23"/>
  <c r="D230" i="23"/>
  <c r="O159" i="24"/>
  <c r="U254" i="22"/>
  <c r="K127" i="24"/>
  <c r="AP175" i="24"/>
  <c r="P87" i="23"/>
  <c r="N87" i="23" s="1"/>
  <c r="Q85" i="23"/>
  <c r="U93" i="23"/>
  <c r="T17" i="25" s="1"/>
  <c r="S94" i="23"/>
  <c r="P57" i="23"/>
  <c r="N57" i="23" s="1"/>
  <c r="S75" i="23"/>
  <c r="D122" i="23"/>
  <c r="D182" i="23"/>
  <c r="P184" i="23"/>
  <c r="N184" i="23" s="1"/>
  <c r="D203" i="23"/>
  <c r="U144" i="23"/>
  <c r="T19" i="25" s="1"/>
  <c r="P95" i="23"/>
  <c r="N95" i="23" s="1"/>
  <c r="AO96" i="24"/>
  <c r="S32" i="23"/>
  <c r="S51" i="23"/>
  <c r="S62" i="23"/>
  <c r="T73" i="23"/>
  <c r="S13" i="25" s="1"/>
  <c r="R79" i="23"/>
  <c r="Q14" i="25" s="1"/>
  <c r="D87" i="23"/>
  <c r="D105" i="23"/>
  <c r="D113" i="23"/>
  <c r="D120" i="23"/>
  <c r="D124" i="23"/>
  <c r="O93" i="23"/>
  <c r="N17" i="25" s="1"/>
  <c r="P106" i="23"/>
  <c r="N106" i="23" s="1"/>
  <c r="P110" i="23"/>
  <c r="N110" i="23" s="1"/>
  <c r="P114" i="23"/>
  <c r="N114" i="23" s="1"/>
  <c r="P118" i="23"/>
  <c r="N118" i="23" s="1"/>
  <c r="D129" i="23"/>
  <c r="D133" i="23"/>
  <c r="D137" i="23"/>
  <c r="D141" i="23"/>
  <c r="P129" i="23"/>
  <c r="N129" i="23" s="1"/>
  <c r="P133" i="23"/>
  <c r="N133" i="23" s="1"/>
  <c r="P137" i="23"/>
  <c r="N137" i="23" s="1"/>
  <c r="P141" i="23"/>
  <c r="N141" i="23" s="1"/>
  <c r="S127" i="23"/>
  <c r="S131" i="23"/>
  <c r="S135" i="23"/>
  <c r="S139" i="23"/>
  <c r="S143" i="23"/>
  <c r="S148" i="23"/>
  <c r="D175" i="23"/>
  <c r="D180" i="23"/>
  <c r="D184" i="23"/>
  <c r="Q173" i="23"/>
  <c r="P21" i="25" s="1"/>
  <c r="T188" i="23"/>
  <c r="S22" i="25" s="1"/>
  <c r="D215" i="23"/>
  <c r="D220" i="23"/>
  <c r="D225" i="23"/>
  <c r="D231" i="23"/>
  <c r="R211" i="23"/>
  <c r="Q23" i="25" s="1"/>
  <c r="P216" i="23"/>
  <c r="N216" i="23" s="1"/>
  <c r="P230" i="23"/>
  <c r="N230" i="23" s="1"/>
  <c r="P232" i="23"/>
  <c r="N232" i="23" s="1"/>
  <c r="S213" i="23"/>
  <c r="S217" i="23"/>
  <c r="S225" i="23"/>
  <c r="S233" i="23"/>
  <c r="D237" i="23"/>
  <c r="D241" i="23"/>
  <c r="D245" i="23"/>
  <c r="D251" i="23"/>
  <c r="P241" i="23"/>
  <c r="N241" i="23" s="1"/>
  <c r="P247" i="23"/>
  <c r="N247" i="23" s="1"/>
  <c r="P249" i="23"/>
  <c r="N249" i="23" s="1"/>
  <c r="S245" i="23"/>
  <c r="R254" i="23"/>
  <c r="Q25" i="25" s="1"/>
  <c r="U254" i="23"/>
  <c r="T25" i="25" s="1"/>
  <c r="X11" i="24"/>
  <c r="E13" i="24"/>
  <c r="AO15" i="24"/>
  <c r="AO19" i="24"/>
  <c r="AO23" i="24"/>
  <c r="AO31" i="24"/>
  <c r="AO35" i="24"/>
  <c r="AN37" i="24"/>
  <c r="AO38" i="24"/>
  <c r="AO42" i="24"/>
  <c r="AO44" i="24"/>
  <c r="AO46" i="24"/>
  <c r="AO50" i="24"/>
  <c r="AF54" i="24"/>
  <c r="AF63" i="24"/>
  <c r="AJ63" i="24"/>
  <c r="AN63" i="24"/>
  <c r="AN81" i="24"/>
  <c r="AN95" i="24"/>
  <c r="AJ127" i="24"/>
  <c r="AN127" i="24"/>
  <c r="K252" i="22"/>
  <c r="J24" i="21" s="1"/>
  <c r="D11" i="23"/>
  <c r="Q35" i="23"/>
  <c r="P10" i="25" s="1"/>
  <c r="Q235" i="23"/>
  <c r="P24" i="25" s="1"/>
  <c r="U52" i="23"/>
  <c r="T11" i="25" s="1"/>
  <c r="T61" i="23"/>
  <c r="S12" i="25" s="1"/>
  <c r="R73" i="23"/>
  <c r="Q13" i="25" s="1"/>
  <c r="U85" i="23"/>
  <c r="U173" i="23"/>
  <c r="T21" i="25" s="1"/>
  <c r="H7" i="22"/>
  <c r="G8" i="21" s="1"/>
  <c r="H142" i="22"/>
  <c r="G18" i="21" s="1"/>
  <c r="Q52" i="23"/>
  <c r="P11" i="25" s="1"/>
  <c r="P219" i="23"/>
  <c r="N219" i="23" s="1"/>
  <c r="P221" i="23"/>
  <c r="N221" i="23" s="1"/>
  <c r="P225" i="23"/>
  <c r="N225" i="23" s="1"/>
  <c r="S216" i="23"/>
  <c r="S222" i="23"/>
  <c r="S228" i="23"/>
  <c r="S234" i="23"/>
  <c r="P236" i="23"/>
  <c r="N236" i="23" s="1"/>
  <c r="P238" i="23"/>
  <c r="N238" i="23" s="1"/>
  <c r="P244" i="23"/>
  <c r="N244" i="23" s="1"/>
  <c r="P252" i="23"/>
  <c r="N252" i="23" s="1"/>
  <c r="P256" i="23"/>
  <c r="N256" i="23" s="1"/>
  <c r="R11" i="24"/>
  <c r="D93" i="27"/>
  <c r="C17" i="28" s="1"/>
  <c r="D173" i="27"/>
  <c r="C21" i="28" s="1"/>
  <c r="D211" i="27"/>
  <c r="C23" i="28" s="1"/>
  <c r="J127" i="24"/>
  <c r="V127" i="24"/>
  <c r="AH146" i="24"/>
  <c r="AL146" i="24"/>
  <c r="AN213" i="24"/>
  <c r="F36" i="16"/>
  <c r="G36" i="16"/>
  <c r="R9" i="23"/>
  <c r="U35" i="23"/>
  <c r="T10" i="25" s="1"/>
  <c r="D57" i="23"/>
  <c r="L58" i="33" s="1"/>
  <c r="D65" i="23"/>
  <c r="D71" i="23"/>
  <c r="R61" i="23"/>
  <c r="Q12" i="25" s="1"/>
  <c r="T85" i="23"/>
  <c r="R125" i="23"/>
  <c r="Q18" i="25" s="1"/>
  <c r="U125" i="23"/>
  <c r="T18" i="25" s="1"/>
  <c r="R144" i="23"/>
  <c r="Q19" i="25" s="1"/>
  <c r="D166" i="23"/>
  <c r="T157" i="23"/>
  <c r="S20" i="25" s="1"/>
  <c r="T173" i="23"/>
  <c r="S21" i="25" s="1"/>
  <c r="S184" i="23"/>
  <c r="D193" i="23"/>
  <c r="D197" i="23"/>
  <c r="D201" i="23"/>
  <c r="D205" i="23"/>
  <c r="D209" i="23"/>
  <c r="O188" i="23"/>
  <c r="N22" i="25" s="1"/>
  <c r="U211" i="23"/>
  <c r="T23" i="25" s="1"/>
  <c r="U235" i="23"/>
  <c r="T24" i="25" s="1"/>
  <c r="F11" i="24"/>
  <c r="E17" i="24"/>
  <c r="E32" i="24"/>
  <c r="AH54" i="24"/>
  <c r="AL54" i="24"/>
  <c r="AH63" i="24"/>
  <c r="AL63" i="24"/>
  <c r="AO64" i="24"/>
  <c r="AO68" i="24"/>
  <c r="AO70" i="24"/>
  <c r="AO72" i="24"/>
  <c r="AN75" i="24"/>
  <c r="AO82" i="24"/>
  <c r="AO84" i="24"/>
  <c r="AO86" i="24"/>
  <c r="AN87" i="24"/>
  <c r="AO98" i="24"/>
  <c r="AO100" i="24"/>
  <c r="AO102" i="24"/>
  <c r="AO106" i="24"/>
  <c r="AO108" i="24"/>
  <c r="AO110" i="24"/>
  <c r="AO114" i="24"/>
  <c r="AO116" i="24"/>
  <c r="AO118" i="24"/>
  <c r="AO122" i="24"/>
  <c r="AO124" i="24"/>
  <c r="AO126" i="24"/>
  <c r="M127" i="24"/>
  <c r="Y127" i="24"/>
  <c r="E132" i="24"/>
  <c r="E140" i="24"/>
  <c r="E144" i="24"/>
  <c r="AF127" i="24"/>
  <c r="AL127" i="24"/>
  <c r="AH127" i="24"/>
  <c r="AO129" i="24"/>
  <c r="AO131" i="24"/>
  <c r="AO135" i="24"/>
  <c r="AO137" i="24"/>
  <c r="AO139" i="24"/>
  <c r="AO142" i="24"/>
  <c r="AO143" i="24"/>
  <c r="AO144" i="24"/>
  <c r="E148" i="24"/>
  <c r="E156" i="24"/>
  <c r="AF146" i="24"/>
  <c r="AJ146" i="24"/>
  <c r="AN146" i="24"/>
  <c r="AO147" i="24"/>
  <c r="AO148" i="24"/>
  <c r="AO149" i="24"/>
  <c r="AO151" i="24"/>
  <c r="AO152" i="24"/>
  <c r="AO153" i="24"/>
  <c r="AO155" i="24"/>
  <c r="AO156" i="24"/>
  <c r="AO157" i="24"/>
  <c r="E160" i="24"/>
  <c r="E162" i="24"/>
  <c r="E164" i="24"/>
  <c r="E169" i="24"/>
  <c r="E171" i="24"/>
  <c r="E173" i="24"/>
  <c r="AU171" i="24"/>
  <c r="AU173" i="24"/>
  <c r="AG175" i="24"/>
  <c r="AK175" i="24"/>
  <c r="AO214" i="24"/>
  <c r="AO216" i="24"/>
  <c r="AO217" i="24"/>
  <c r="AO218" i="24"/>
  <c r="AO220" i="24"/>
  <c r="AO221" i="24"/>
  <c r="AO222" i="24"/>
  <c r="AO224" i="24"/>
  <c r="AO225" i="24"/>
  <c r="AO226" i="24"/>
  <c r="AO228" i="24"/>
  <c r="AO229" i="24"/>
  <c r="AO230" i="24"/>
  <c r="AO232" i="24"/>
  <c r="AO233" i="24"/>
  <c r="AO234" i="24"/>
  <c r="AO236" i="24"/>
  <c r="E240" i="24"/>
  <c r="E242" i="24"/>
  <c r="E244" i="24"/>
  <c r="E248" i="24"/>
  <c r="E250" i="24"/>
  <c r="E252" i="24"/>
  <c r="AN237" i="24"/>
  <c r="AO239" i="24"/>
  <c r="AO241" i="24"/>
  <c r="AO242" i="24"/>
  <c r="AO243" i="24"/>
  <c r="AO245" i="24"/>
  <c r="AO246" i="24"/>
  <c r="AO249" i="24"/>
  <c r="AO250" i="24"/>
  <c r="AO251" i="24"/>
  <c r="AO253" i="24"/>
  <c r="AO254" i="24"/>
  <c r="AN256" i="24"/>
  <c r="AC15" i="26"/>
  <c r="J36" i="16"/>
  <c r="M36" i="16"/>
  <c r="I7" i="22"/>
  <c r="H8" i="21" s="1"/>
  <c r="P7" i="22"/>
  <c r="O8" i="21" s="1"/>
  <c r="P71" i="22"/>
  <c r="O12" i="21" s="1"/>
  <c r="P83" i="22"/>
  <c r="P123" i="22"/>
  <c r="O17" i="21" s="1"/>
  <c r="P155" i="22"/>
  <c r="O19" i="21" s="1"/>
  <c r="Q252" i="22"/>
  <c r="P24" i="21" s="1"/>
  <c r="H165" i="34"/>
  <c r="U73" i="23"/>
  <c r="T13" i="25" s="1"/>
  <c r="T93" i="23"/>
  <c r="S17" i="25" s="1"/>
  <c r="T144" i="23"/>
  <c r="S19" i="25" s="1"/>
  <c r="U188" i="23"/>
  <c r="T22" i="25" s="1"/>
  <c r="AC23" i="26"/>
  <c r="F186" i="22"/>
  <c r="E21" i="21" s="1"/>
  <c r="G237" i="22"/>
  <c r="E237" i="22" s="1"/>
  <c r="G239" i="22"/>
  <c r="E239" i="22" s="1"/>
  <c r="G245" i="22"/>
  <c r="E245" i="22" s="1"/>
  <c r="J50" i="22"/>
  <c r="I10" i="21" s="1"/>
  <c r="N50" i="22"/>
  <c r="M10" i="21" s="1"/>
  <c r="N59" i="22"/>
  <c r="M11" i="21" s="1"/>
  <c r="L83" i="22"/>
  <c r="L91" i="22"/>
  <c r="K16" i="21" s="1"/>
  <c r="L123" i="22"/>
  <c r="K17" i="21" s="1"/>
  <c r="Q33" i="22"/>
  <c r="P9" i="21" s="1"/>
  <c r="Q77" i="22"/>
  <c r="P13" i="21" s="1"/>
  <c r="Q91" i="22"/>
  <c r="P16" i="21" s="1"/>
  <c r="Q209" i="22"/>
  <c r="P22" i="21" s="1"/>
  <c r="P233" i="22"/>
  <c r="P252" i="22"/>
  <c r="O24" i="21" s="1"/>
  <c r="S50" i="22"/>
  <c r="R10" i="21" s="1"/>
  <c r="S59" i="22"/>
  <c r="R11" i="21" s="1"/>
  <c r="D9" i="27"/>
  <c r="D73" i="27"/>
  <c r="C13" i="28" s="1"/>
  <c r="D85" i="27"/>
  <c r="C15" i="28" s="1"/>
  <c r="D125" i="27"/>
  <c r="C18" i="28" s="1"/>
  <c r="D144" i="27"/>
  <c r="C19" i="28" s="1"/>
  <c r="D157" i="27"/>
  <c r="C20" i="28" s="1"/>
  <c r="D235" i="27"/>
  <c r="C24" i="28" s="1"/>
  <c r="D254" i="27"/>
  <c r="C25" i="28" s="1"/>
  <c r="AN175" i="24"/>
  <c r="AO52" i="24"/>
  <c r="E58" i="24"/>
  <c r="E62" i="24"/>
  <c r="AD55" i="24"/>
  <c r="AU55" i="24" s="1"/>
  <c r="AO55" i="24"/>
  <c r="E67" i="24"/>
  <c r="E71" i="24"/>
  <c r="AO77" i="24"/>
  <c r="E83" i="24"/>
  <c r="AO89" i="24"/>
  <c r="AO91" i="24"/>
  <c r="E106" i="24"/>
  <c r="E114" i="24"/>
  <c r="E122" i="24"/>
  <c r="AD96" i="24"/>
  <c r="AU96" i="24" s="1"/>
  <c r="AU108" i="24"/>
  <c r="P127" i="24"/>
  <c r="AB127" i="24"/>
  <c r="AU161" i="24"/>
  <c r="AU165" i="24"/>
  <c r="AO160" i="24"/>
  <c r="AO161" i="24"/>
  <c r="AO162" i="24"/>
  <c r="AO164" i="24"/>
  <c r="AO165" i="24"/>
  <c r="AO166" i="24"/>
  <c r="AO169" i="24"/>
  <c r="AO170" i="24"/>
  <c r="AO171" i="24"/>
  <c r="AO173" i="24"/>
  <c r="AO174" i="24"/>
  <c r="E180" i="24"/>
  <c r="E181" i="24"/>
  <c r="E184" i="24"/>
  <c r="E185" i="24"/>
  <c r="E188" i="24"/>
  <c r="AF175" i="24"/>
  <c r="AJ175" i="24"/>
  <c r="AE175" i="24"/>
  <c r="AI175" i="24"/>
  <c r="AM175" i="24"/>
  <c r="AO178" i="24"/>
  <c r="AO179" i="24"/>
  <c r="AO180" i="24"/>
  <c r="AO182" i="24"/>
  <c r="AO183" i="24"/>
  <c r="AO184" i="24"/>
  <c r="AO186" i="24"/>
  <c r="AO187" i="24"/>
  <c r="AO188" i="24"/>
  <c r="AU193" i="24"/>
  <c r="AU195" i="24"/>
  <c r="AU201" i="24"/>
  <c r="AU209" i="24"/>
  <c r="E214" i="24"/>
  <c r="E216" i="24"/>
  <c r="E220" i="24"/>
  <c r="E222" i="24"/>
  <c r="E224" i="24"/>
  <c r="E228" i="24"/>
  <c r="E230" i="24"/>
  <c r="E232" i="24"/>
  <c r="E236" i="24"/>
  <c r="AD214" i="24"/>
  <c r="AU214" i="24" s="1"/>
  <c r="AC13" i="26"/>
  <c r="H11" i="25"/>
  <c r="K75" i="24"/>
  <c r="E76" i="24"/>
  <c r="W127" i="24"/>
  <c r="K87" i="24"/>
  <c r="E88" i="24"/>
  <c r="P175" i="23"/>
  <c r="N175" i="23" s="1"/>
  <c r="AO176" i="24"/>
  <c r="E34" i="24"/>
  <c r="R235" i="23"/>
  <c r="Q24" i="25" s="1"/>
  <c r="D189" i="23"/>
  <c r="L189" i="34" s="1"/>
  <c r="AJ54" i="24"/>
  <c r="AQ213" i="24"/>
  <c r="AQ63" i="24"/>
  <c r="AQ54" i="24"/>
  <c r="AQ37" i="24"/>
  <c r="K159" i="24"/>
  <c r="E159" i="24" s="1"/>
  <c r="G9" i="23"/>
  <c r="F9" i="25" s="1"/>
  <c r="K9" i="23"/>
  <c r="D27" i="23"/>
  <c r="N9" i="25"/>
  <c r="P27" i="23"/>
  <c r="N27" i="23" s="1"/>
  <c r="S15" i="23"/>
  <c r="S18" i="23"/>
  <c r="D41" i="23"/>
  <c r="L42" i="33" s="1"/>
  <c r="P41" i="23"/>
  <c r="N41" i="23" s="1"/>
  <c r="P46" i="23"/>
  <c r="N46" i="23" s="1"/>
  <c r="S43" i="23"/>
  <c r="S50" i="23"/>
  <c r="O52" i="23"/>
  <c r="N11" i="25" s="1"/>
  <c r="P53" i="23"/>
  <c r="N53" i="23" s="1"/>
  <c r="P69" i="23"/>
  <c r="N69" i="23" s="1"/>
  <c r="S66" i="23"/>
  <c r="P76" i="23"/>
  <c r="N76" i="23" s="1"/>
  <c r="S81" i="23"/>
  <c r="D97" i="23"/>
  <c r="P147" i="23"/>
  <c r="N147" i="23" s="1"/>
  <c r="P150" i="23"/>
  <c r="N150" i="23" s="1"/>
  <c r="S153" i="23"/>
  <c r="S246" i="23"/>
  <c r="H11" i="24"/>
  <c r="AD12" i="24"/>
  <c r="AU12" i="24" s="1"/>
  <c r="AU14" i="24"/>
  <c r="AU15" i="24"/>
  <c r="AU16" i="24"/>
  <c r="AU19" i="24"/>
  <c r="AU20" i="24"/>
  <c r="AU21" i="24"/>
  <c r="AU23" i="24"/>
  <c r="AU25" i="24"/>
  <c r="AU27" i="24"/>
  <c r="AU28" i="24"/>
  <c r="AU29" i="24"/>
  <c r="AU32" i="24"/>
  <c r="AU34" i="24"/>
  <c r="AU35" i="24"/>
  <c r="AU36" i="24"/>
  <c r="AO13" i="24"/>
  <c r="AO14" i="24"/>
  <c r="AO16" i="24"/>
  <c r="AO17" i="24"/>
  <c r="AO18" i="24"/>
  <c r="AO20" i="24"/>
  <c r="AO21" i="24"/>
  <c r="AO24" i="24"/>
  <c r="AO25" i="24"/>
  <c r="AO26" i="24"/>
  <c r="AO28" i="24"/>
  <c r="AO29" i="24"/>
  <c r="AO30" i="24"/>
  <c r="AO32" i="24"/>
  <c r="AO33" i="24"/>
  <c r="AO34" i="24"/>
  <c r="AO36" i="24"/>
  <c r="AD38" i="24"/>
  <c r="AO39" i="24"/>
  <c r="AO41" i="24"/>
  <c r="AO43" i="24"/>
  <c r="AO45" i="24"/>
  <c r="AO47" i="24"/>
  <c r="AO49" i="24"/>
  <c r="AO51" i="24"/>
  <c r="AO53" i="24"/>
  <c r="E55" i="24"/>
  <c r="E56" i="24"/>
  <c r="E57" i="24"/>
  <c r="E59" i="24"/>
  <c r="E60" i="24"/>
  <c r="E61" i="24"/>
  <c r="E65" i="24"/>
  <c r="E66" i="24"/>
  <c r="E68" i="24"/>
  <c r="E69" i="24"/>
  <c r="E70" i="24"/>
  <c r="E72" i="24"/>
  <c r="E73" i="24"/>
  <c r="E74" i="24"/>
  <c r="AD64" i="24"/>
  <c r="AU64" i="24" s="1"/>
  <c r="AO65" i="24"/>
  <c r="AO67" i="24"/>
  <c r="AO69" i="24"/>
  <c r="AO71" i="24"/>
  <c r="AO73" i="24"/>
  <c r="E77" i="24"/>
  <c r="E78" i="24"/>
  <c r="E79" i="24"/>
  <c r="AO78" i="24"/>
  <c r="AO80" i="24"/>
  <c r="E84" i="24"/>
  <c r="E85" i="24"/>
  <c r="E86" i="24"/>
  <c r="AD82" i="24"/>
  <c r="AU82" i="24" s="1"/>
  <c r="AO83" i="24"/>
  <c r="AO85" i="24"/>
  <c r="E89" i="24"/>
  <c r="E90" i="24"/>
  <c r="E91" i="24"/>
  <c r="AO90" i="24"/>
  <c r="AO92" i="24"/>
  <c r="E97" i="24"/>
  <c r="E100" i="24"/>
  <c r="E102" i="24"/>
  <c r="E104" i="24"/>
  <c r="E108" i="24"/>
  <c r="E110" i="24"/>
  <c r="E112" i="24"/>
  <c r="E116" i="24"/>
  <c r="E118" i="24"/>
  <c r="E120" i="24"/>
  <c r="E124" i="24"/>
  <c r="E126" i="24"/>
  <c r="AO97" i="24"/>
  <c r="AO99" i="24"/>
  <c r="AO101" i="24"/>
  <c r="AO103" i="24"/>
  <c r="AO105" i="24"/>
  <c r="AO107" i="24"/>
  <c r="AO109" i="24"/>
  <c r="AO111" i="24"/>
  <c r="AO113" i="24"/>
  <c r="AO115" i="24"/>
  <c r="AO117" i="24"/>
  <c r="AO119" i="24"/>
  <c r="AO121" i="24"/>
  <c r="AO123" i="24"/>
  <c r="AO125" i="24"/>
  <c r="E129" i="24"/>
  <c r="E130" i="24"/>
  <c r="E131" i="24"/>
  <c r="E133" i="24"/>
  <c r="E134" i="24"/>
  <c r="E135" i="24"/>
  <c r="E137" i="24"/>
  <c r="E138" i="24"/>
  <c r="E139" i="24"/>
  <c r="E141" i="24"/>
  <c r="E142" i="24"/>
  <c r="AO130" i="24"/>
  <c r="AO132" i="24"/>
  <c r="AO134" i="24"/>
  <c r="AO136" i="24"/>
  <c r="AO138" i="24"/>
  <c r="AO140" i="24"/>
  <c r="E150" i="24"/>
  <c r="E154" i="24"/>
  <c r="E158" i="24"/>
  <c r="AD147" i="24"/>
  <c r="AU147" i="24" s="1"/>
  <c r="E161" i="24"/>
  <c r="E163" i="24"/>
  <c r="E165" i="24"/>
  <c r="E168" i="24"/>
  <c r="E170" i="24"/>
  <c r="E172" i="24"/>
  <c r="E174" i="24"/>
  <c r="AU163" i="24"/>
  <c r="AU168" i="24"/>
  <c r="AU170" i="24"/>
  <c r="AU172" i="24"/>
  <c r="AU174" i="24"/>
  <c r="E179" i="24"/>
  <c r="E183" i="24"/>
  <c r="E187" i="24"/>
  <c r="AU192" i="24"/>
  <c r="AU196" i="24"/>
  <c r="AU198" i="24"/>
  <c r="AU200" i="24"/>
  <c r="AU202" i="24"/>
  <c r="AU204" i="24"/>
  <c r="AU210" i="24"/>
  <c r="AU212" i="24"/>
  <c r="E215" i="24"/>
  <c r="E217" i="24"/>
  <c r="E219" i="24"/>
  <c r="E221" i="24"/>
  <c r="E223" i="24"/>
  <c r="E225" i="24"/>
  <c r="E227" i="24"/>
  <c r="E229" i="24"/>
  <c r="E231" i="24"/>
  <c r="E233" i="24"/>
  <c r="E235" i="24"/>
  <c r="G113" i="22"/>
  <c r="E113" i="22" s="1"/>
  <c r="G199" i="22"/>
  <c r="E199" i="22" s="1"/>
  <c r="E256" i="24"/>
  <c r="R52" i="23"/>
  <c r="Q11" i="25" s="1"/>
  <c r="S86" i="23"/>
  <c r="D53" i="23"/>
  <c r="L54" i="33" s="1"/>
  <c r="S53" i="23"/>
  <c r="F9" i="23"/>
  <c r="E9" i="25" s="1"/>
  <c r="H9" i="23"/>
  <c r="G9" i="25" s="1"/>
  <c r="J9" i="23"/>
  <c r="I9" i="25" s="1"/>
  <c r="L9" i="23"/>
  <c r="K9" i="25" s="1"/>
  <c r="D13" i="23"/>
  <c r="E9" i="23"/>
  <c r="D9" i="25" s="1"/>
  <c r="D15" i="23"/>
  <c r="D17" i="23"/>
  <c r="L18" i="33" s="1"/>
  <c r="D19" i="23"/>
  <c r="D21" i="23"/>
  <c r="D23" i="23"/>
  <c r="D25" i="23"/>
  <c r="D29" i="23"/>
  <c r="D31" i="23"/>
  <c r="L32" i="33" s="1"/>
  <c r="D32" i="23"/>
  <c r="L33" i="33" s="1"/>
  <c r="D34" i="23"/>
  <c r="P11" i="23"/>
  <c r="N11" i="23" s="1"/>
  <c r="P13" i="23"/>
  <c r="N13" i="23" s="1"/>
  <c r="P14" i="23"/>
  <c r="N14" i="23" s="1"/>
  <c r="P15" i="23"/>
  <c r="N15" i="23" s="1"/>
  <c r="P16" i="23"/>
  <c r="N16" i="23" s="1"/>
  <c r="P17" i="23"/>
  <c r="N17" i="23" s="1"/>
  <c r="P18" i="23"/>
  <c r="N18" i="23" s="1"/>
  <c r="P19" i="23"/>
  <c r="N19" i="23" s="1"/>
  <c r="P20" i="23"/>
  <c r="N20" i="23" s="1"/>
  <c r="P21" i="23"/>
  <c r="N21" i="23" s="1"/>
  <c r="P22" i="23"/>
  <c r="N22" i="23" s="1"/>
  <c r="P24" i="23"/>
  <c r="N24" i="23" s="1"/>
  <c r="P25" i="23"/>
  <c r="N25" i="23" s="1"/>
  <c r="P26" i="23"/>
  <c r="N26" i="23" s="1"/>
  <c r="P28" i="23"/>
  <c r="N28" i="23" s="1"/>
  <c r="P29" i="23"/>
  <c r="N29" i="23" s="1"/>
  <c r="P30" i="23"/>
  <c r="N30" i="23" s="1"/>
  <c r="P31" i="23"/>
  <c r="N31" i="23" s="1"/>
  <c r="P32" i="23"/>
  <c r="N32" i="23" s="1"/>
  <c r="P33" i="23"/>
  <c r="N33" i="23" s="1"/>
  <c r="P34" i="23"/>
  <c r="N34" i="23" s="1"/>
  <c r="S10" i="23"/>
  <c r="S11" i="23"/>
  <c r="S12" i="23"/>
  <c r="S13" i="23"/>
  <c r="S14" i="23"/>
  <c r="S16" i="23"/>
  <c r="S17" i="23"/>
  <c r="S19" i="23"/>
  <c r="S20" i="23"/>
  <c r="S21" i="23"/>
  <c r="S22" i="23"/>
  <c r="S23" i="23"/>
  <c r="S24" i="23"/>
  <c r="S25" i="23"/>
  <c r="S26" i="23"/>
  <c r="S27" i="23"/>
  <c r="S28" i="23"/>
  <c r="S29" i="23"/>
  <c r="S30" i="23"/>
  <c r="S31" i="23"/>
  <c r="S33" i="23"/>
  <c r="S34" i="23"/>
  <c r="D36" i="23"/>
  <c r="L37" i="33" s="1"/>
  <c r="D37" i="23"/>
  <c r="D38" i="23"/>
  <c r="D39" i="23"/>
  <c r="L40" i="33" s="1"/>
  <c r="D40" i="23"/>
  <c r="D42" i="23"/>
  <c r="D43" i="23"/>
  <c r="D44" i="23"/>
  <c r="D45" i="23"/>
  <c r="D46" i="23"/>
  <c r="D47" i="23"/>
  <c r="D49" i="23"/>
  <c r="D50" i="23"/>
  <c r="D51" i="23"/>
  <c r="O35" i="23"/>
  <c r="N10" i="25" s="1"/>
  <c r="P36" i="23"/>
  <c r="N36" i="23" s="1"/>
  <c r="P37" i="23"/>
  <c r="N37" i="23" s="1"/>
  <c r="P39" i="23"/>
  <c r="N39" i="23" s="1"/>
  <c r="P40" i="23"/>
  <c r="N40" i="23" s="1"/>
  <c r="P42" i="23"/>
  <c r="N42" i="23" s="1"/>
  <c r="P44" i="23"/>
  <c r="N44" i="23" s="1"/>
  <c r="P45" i="23"/>
  <c r="N45" i="23" s="1"/>
  <c r="P47" i="23"/>
  <c r="N47" i="23" s="1"/>
  <c r="P49" i="23"/>
  <c r="N49" i="23" s="1"/>
  <c r="P50" i="23"/>
  <c r="N50" i="23" s="1"/>
  <c r="P51" i="23"/>
  <c r="N51" i="23" s="1"/>
  <c r="S36" i="23"/>
  <c r="S38" i="23"/>
  <c r="S39" i="23"/>
  <c r="S40" i="23"/>
  <c r="S41" i="23"/>
  <c r="S42" i="23"/>
  <c r="S44" i="23"/>
  <c r="S45" i="23"/>
  <c r="S46" i="23"/>
  <c r="S47" i="23"/>
  <c r="S48" i="23"/>
  <c r="S49" i="23"/>
  <c r="D54" i="23"/>
  <c r="D55" i="23"/>
  <c r="D56" i="23"/>
  <c r="D58" i="23"/>
  <c r="D59" i="23"/>
  <c r="D60" i="23"/>
  <c r="P54" i="23"/>
  <c r="N54" i="23" s="1"/>
  <c r="P55" i="23"/>
  <c r="N55" i="23" s="1"/>
  <c r="P56" i="23"/>
  <c r="N56" i="23" s="1"/>
  <c r="P58" i="23"/>
  <c r="N58" i="23" s="1"/>
  <c r="P59" i="23"/>
  <c r="N59" i="23" s="1"/>
  <c r="P60" i="23"/>
  <c r="N60" i="23" s="1"/>
  <c r="S54" i="23"/>
  <c r="S55" i="23"/>
  <c r="S56" i="23"/>
  <c r="S58" i="23"/>
  <c r="S59" i="23"/>
  <c r="S60" i="23"/>
  <c r="D64" i="23"/>
  <c r="L64" i="34" s="1"/>
  <c r="D66" i="23"/>
  <c r="L66" i="34" s="1"/>
  <c r="D68" i="23"/>
  <c r="D72" i="23"/>
  <c r="L72" i="34" s="1"/>
  <c r="O61" i="23"/>
  <c r="N12" i="25" s="1"/>
  <c r="P62" i="23"/>
  <c r="P63" i="23"/>
  <c r="N63" i="23" s="1"/>
  <c r="P64" i="23"/>
  <c r="N64" i="23" s="1"/>
  <c r="P66" i="23"/>
  <c r="N66" i="23" s="1"/>
  <c r="P67" i="23"/>
  <c r="N67" i="23" s="1"/>
  <c r="P68" i="23"/>
  <c r="N68" i="23" s="1"/>
  <c r="P70" i="23"/>
  <c r="N70" i="23" s="1"/>
  <c r="P71" i="23"/>
  <c r="N71" i="23" s="1"/>
  <c r="P72" i="23"/>
  <c r="N72" i="23" s="1"/>
  <c r="S63" i="23"/>
  <c r="S64" i="23"/>
  <c r="S65" i="23"/>
  <c r="S67" i="23"/>
  <c r="S68" i="23"/>
  <c r="S69" i="23"/>
  <c r="S71" i="23"/>
  <c r="D75" i="23"/>
  <c r="L75" i="34" s="1"/>
  <c r="D77" i="23"/>
  <c r="O73" i="23"/>
  <c r="N13" i="25" s="1"/>
  <c r="P75" i="23"/>
  <c r="N75" i="23" s="1"/>
  <c r="P77" i="23"/>
  <c r="N77" i="23" s="1"/>
  <c r="P78" i="23"/>
  <c r="N78" i="23" s="1"/>
  <c r="S74" i="23"/>
  <c r="S76" i="23"/>
  <c r="S77" i="23"/>
  <c r="S78" i="23"/>
  <c r="D82" i="23"/>
  <c r="L82" i="34" s="1"/>
  <c r="O79" i="23"/>
  <c r="N14" i="25" s="1"/>
  <c r="P81" i="23"/>
  <c r="N81" i="23" s="1"/>
  <c r="P82" i="23"/>
  <c r="N82" i="23" s="1"/>
  <c r="P84" i="23"/>
  <c r="N84" i="23" s="1"/>
  <c r="S82" i="23"/>
  <c r="S83" i="23"/>
  <c r="S84" i="23"/>
  <c r="D89" i="23"/>
  <c r="D90" i="23"/>
  <c r="O85" i="23"/>
  <c r="P88" i="23"/>
  <c r="N88" i="23" s="1"/>
  <c r="P89" i="23"/>
  <c r="N89" i="23" s="1"/>
  <c r="P90" i="23"/>
  <c r="N90" i="23" s="1"/>
  <c r="S87" i="23"/>
  <c r="S88" i="23"/>
  <c r="S89" i="23"/>
  <c r="D94" i="23"/>
  <c r="D95" i="23"/>
  <c r="L95" i="34" s="1"/>
  <c r="D96" i="23"/>
  <c r="L96" i="34" s="1"/>
  <c r="D98" i="23"/>
  <c r="L98" i="34" s="1"/>
  <c r="D99" i="23"/>
  <c r="L99" i="34" s="1"/>
  <c r="D100" i="23"/>
  <c r="L100" i="34" s="1"/>
  <c r="D102" i="23"/>
  <c r="L102" i="34" s="1"/>
  <c r="D103" i="23"/>
  <c r="L103" i="34" s="1"/>
  <c r="D104" i="23"/>
  <c r="L104" i="34" s="1"/>
  <c r="D106" i="23"/>
  <c r="D107" i="23"/>
  <c r="L107" i="34" s="1"/>
  <c r="D108" i="23"/>
  <c r="D110" i="23"/>
  <c r="D111" i="23"/>
  <c r="L111" i="34" s="1"/>
  <c r="D112" i="23"/>
  <c r="D114" i="23"/>
  <c r="L114" i="34" s="1"/>
  <c r="D115" i="23"/>
  <c r="L115" i="34" s="1"/>
  <c r="D116" i="23"/>
  <c r="L116" i="34" s="1"/>
  <c r="D119" i="23"/>
  <c r="L119" i="34" s="1"/>
  <c r="D121" i="23"/>
  <c r="L121" i="34" s="1"/>
  <c r="D123" i="23"/>
  <c r="L123" i="34" s="1"/>
  <c r="P96" i="23"/>
  <c r="N96" i="23" s="1"/>
  <c r="P98" i="23"/>
  <c r="N98" i="23" s="1"/>
  <c r="P100" i="23"/>
  <c r="N100" i="23" s="1"/>
  <c r="P102" i="23"/>
  <c r="N102" i="23" s="1"/>
  <c r="P104" i="23"/>
  <c r="N104" i="23" s="1"/>
  <c r="P105" i="23"/>
  <c r="N105" i="23" s="1"/>
  <c r="P107" i="23"/>
  <c r="N107" i="23" s="1"/>
  <c r="P109" i="23"/>
  <c r="N109" i="23" s="1"/>
  <c r="P111" i="23"/>
  <c r="N111" i="23" s="1"/>
  <c r="P113" i="23"/>
  <c r="N113" i="23" s="1"/>
  <c r="P115" i="23"/>
  <c r="N115" i="23" s="1"/>
  <c r="P117" i="23"/>
  <c r="N117" i="23" s="1"/>
  <c r="P120" i="23"/>
  <c r="N120" i="23" s="1"/>
  <c r="P122" i="23"/>
  <c r="N122" i="23" s="1"/>
  <c r="P124" i="23"/>
  <c r="N124" i="23" s="1"/>
  <c r="S95" i="23"/>
  <c r="S97" i="23"/>
  <c r="S99" i="23"/>
  <c r="S101" i="23"/>
  <c r="S103" i="23"/>
  <c r="S105" i="23"/>
  <c r="S107" i="23"/>
  <c r="S109" i="23"/>
  <c r="S111" i="23"/>
  <c r="S113" i="23"/>
  <c r="S115" i="23"/>
  <c r="S117" i="23"/>
  <c r="S119" i="23"/>
  <c r="S121" i="23"/>
  <c r="S123" i="23"/>
  <c r="D148" i="23"/>
  <c r="L148" i="34" s="1"/>
  <c r="D153" i="23"/>
  <c r="L153" i="34" s="1"/>
  <c r="P146" i="23"/>
  <c r="N146" i="23" s="1"/>
  <c r="P151" i="23"/>
  <c r="N151" i="23" s="1"/>
  <c r="S149" i="23"/>
  <c r="S154" i="23"/>
  <c r="D159" i="23"/>
  <c r="L159" i="34" s="1"/>
  <c r="D163" i="23"/>
  <c r="L163" i="34" s="1"/>
  <c r="D168" i="23"/>
  <c r="L168" i="34" s="1"/>
  <c r="D172" i="23"/>
  <c r="L172" i="34" s="1"/>
  <c r="S158" i="23"/>
  <c r="S162" i="23"/>
  <c r="S163" i="23"/>
  <c r="S169" i="23"/>
  <c r="S170" i="23"/>
  <c r="S238" i="23"/>
  <c r="T11" i="24"/>
  <c r="G25" i="22"/>
  <c r="E25" i="22" s="1"/>
  <c r="G130" i="22"/>
  <c r="E130" i="22" s="1"/>
  <c r="G147" i="22"/>
  <c r="E147" i="22" s="1"/>
  <c r="G172" i="22"/>
  <c r="E172" i="22" s="1"/>
  <c r="G218" i="22"/>
  <c r="E218" i="22" s="1"/>
  <c r="J252" i="22"/>
  <c r="I24" i="21" s="1"/>
  <c r="L252" i="22"/>
  <c r="K24" i="21" s="1"/>
  <c r="N252" i="22"/>
  <c r="M24" i="21" s="1"/>
  <c r="O213" i="22"/>
  <c r="O230" i="22"/>
  <c r="O247" i="22"/>
  <c r="N95" i="24"/>
  <c r="E239" i="24"/>
  <c r="E241" i="24"/>
  <c r="E243" i="24"/>
  <c r="E245" i="24"/>
  <c r="E247" i="24"/>
  <c r="E249" i="24"/>
  <c r="E251" i="24"/>
  <c r="E253" i="24"/>
  <c r="E255" i="24"/>
  <c r="AD238" i="24"/>
  <c r="AU238" i="24" s="1"/>
  <c r="E257" i="24"/>
  <c r="AD257" i="24"/>
  <c r="AO257" i="24"/>
  <c r="AO258" i="24"/>
  <c r="W91" i="22"/>
  <c r="V16" i="21" s="1"/>
  <c r="G250" i="22"/>
  <c r="E250" i="22" s="1"/>
  <c r="P156" i="23"/>
  <c r="N156" i="23" s="1"/>
  <c r="BA91" i="31"/>
  <c r="K40" i="16"/>
  <c r="AZ142" i="31"/>
  <c r="Y19" i="26"/>
  <c r="AZ91" i="31"/>
  <c r="AR11" i="26"/>
  <c r="AR10" i="26" s="1"/>
  <c r="B39" i="15"/>
  <c r="AC127" i="24"/>
  <c r="Q127" i="24"/>
  <c r="D188" i="27"/>
  <c r="C22" i="28" s="1"/>
  <c r="D10" i="23"/>
  <c r="Q61" i="23"/>
  <c r="P12" i="25" s="1"/>
  <c r="T9" i="23"/>
  <c r="S9" i="25" s="1"/>
  <c r="T35" i="23"/>
  <c r="S10" i="25" s="1"/>
  <c r="P74" i="23"/>
  <c r="N74" i="23" s="1"/>
  <c r="E35" i="23"/>
  <c r="E38" i="24"/>
  <c r="AP75" i="24"/>
  <c r="AO76" i="24"/>
  <c r="AP87" i="24"/>
  <c r="H95" i="24"/>
  <c r="E96" i="24"/>
  <c r="AP127" i="24"/>
  <c r="AO128" i="24"/>
  <c r="M165" i="27"/>
  <c r="O165" i="27" s="1"/>
  <c r="O165" i="33"/>
  <c r="Q165" i="33" s="1"/>
  <c r="O165" i="34"/>
  <c r="Q165" i="34" s="1"/>
  <c r="H165" i="33"/>
  <c r="R165" i="33"/>
  <c r="F33" i="22"/>
  <c r="E9" i="21" s="1"/>
  <c r="G9" i="22"/>
  <c r="E9" i="22" s="1"/>
  <c r="G61" i="22"/>
  <c r="E61" i="22" s="1"/>
  <c r="G68" i="22"/>
  <c r="E68" i="22" s="1"/>
  <c r="G86" i="22"/>
  <c r="E86" i="22" s="1"/>
  <c r="G105" i="22"/>
  <c r="E105" i="22" s="1"/>
  <c r="G121" i="22"/>
  <c r="E121" i="22" s="1"/>
  <c r="S252" i="22"/>
  <c r="R24" i="21" s="1"/>
  <c r="E254" i="34"/>
  <c r="G138" i="22"/>
  <c r="E138" i="22" s="1"/>
  <c r="G156" i="22"/>
  <c r="E156" i="22" s="1"/>
  <c r="E179" i="22"/>
  <c r="E185" i="22"/>
  <c r="G191" i="22"/>
  <c r="E191" i="22" s="1"/>
  <c r="G207" i="22"/>
  <c r="E207" i="22" s="1"/>
  <c r="G229" i="22"/>
  <c r="E229" i="22" s="1"/>
  <c r="H233" i="22"/>
  <c r="G23" i="21" s="1"/>
  <c r="K33" i="22"/>
  <c r="M33" i="22"/>
  <c r="L9" i="21" s="1"/>
  <c r="K50" i="22"/>
  <c r="J10" i="21" s="1"/>
  <c r="M50" i="22"/>
  <c r="L10" i="21" s="1"/>
  <c r="J59" i="22"/>
  <c r="I11" i="21" s="1"/>
  <c r="K59" i="22"/>
  <c r="J11" i="21" s="1"/>
  <c r="M59" i="22"/>
  <c r="L11" i="21" s="1"/>
  <c r="K71" i="22"/>
  <c r="J12" i="21" s="1"/>
  <c r="M71" i="22"/>
  <c r="L12" i="21" s="1"/>
  <c r="K77" i="22"/>
  <c r="J13" i="21" s="1"/>
  <c r="M77" i="22"/>
  <c r="L13" i="21" s="1"/>
  <c r="K83" i="22"/>
  <c r="M83" i="22"/>
  <c r="K91" i="22"/>
  <c r="J16" i="21" s="1"/>
  <c r="M91" i="22"/>
  <c r="L16" i="21" s="1"/>
  <c r="K123" i="22"/>
  <c r="J17" i="21" s="1"/>
  <c r="M123" i="22"/>
  <c r="L17" i="21" s="1"/>
  <c r="J142" i="22"/>
  <c r="I18" i="21" s="1"/>
  <c r="L142" i="22"/>
  <c r="K18" i="21" s="1"/>
  <c r="N142" i="22"/>
  <c r="M18" i="21" s="1"/>
  <c r="K155" i="22"/>
  <c r="J19" i="21" s="1"/>
  <c r="M155" i="22"/>
  <c r="L19" i="21" s="1"/>
  <c r="K171" i="22"/>
  <c r="J20" i="21" s="1"/>
  <c r="M171" i="22"/>
  <c r="L20" i="21" s="1"/>
  <c r="J186" i="22"/>
  <c r="I21" i="21" s="1"/>
  <c r="L186" i="22"/>
  <c r="K21" i="21" s="1"/>
  <c r="N186" i="22"/>
  <c r="M21" i="21" s="1"/>
  <c r="J209" i="22"/>
  <c r="I22" i="21" s="1"/>
  <c r="L209" i="22"/>
  <c r="K22" i="21" s="1"/>
  <c r="N209" i="22"/>
  <c r="M22" i="21" s="1"/>
  <c r="J233" i="22"/>
  <c r="I23" i="21" s="1"/>
  <c r="L233" i="22"/>
  <c r="K23" i="21" s="1"/>
  <c r="N233" i="22"/>
  <c r="M23" i="21" s="1"/>
  <c r="W71" i="22"/>
  <c r="V12" i="21" s="1"/>
  <c r="Y71" i="22"/>
  <c r="X12" i="21" s="1"/>
  <c r="F71" i="22"/>
  <c r="E12" i="21" s="1"/>
  <c r="F77" i="22"/>
  <c r="E13" i="21" s="1"/>
  <c r="F83" i="22"/>
  <c r="F123" i="22"/>
  <c r="E17" i="21" s="1"/>
  <c r="F155" i="22"/>
  <c r="E19" i="21" s="1"/>
  <c r="F171" i="22"/>
  <c r="E20" i="21" s="1"/>
  <c r="O187" i="22"/>
  <c r="O203" i="22"/>
  <c r="O222" i="22"/>
  <c r="O237" i="22"/>
  <c r="R33" i="22"/>
  <c r="Q9" i="21" s="1"/>
  <c r="T33" i="22"/>
  <c r="S9" i="21" s="1"/>
  <c r="R50" i="22"/>
  <c r="Q10" i="21" s="1"/>
  <c r="T50" i="22"/>
  <c r="S10" i="21" s="1"/>
  <c r="R59" i="22"/>
  <c r="Q11" i="21" s="1"/>
  <c r="T59" i="22"/>
  <c r="S11" i="21" s="1"/>
  <c r="R71" i="22"/>
  <c r="Q12" i="21" s="1"/>
  <c r="T71" i="22"/>
  <c r="S12" i="21" s="1"/>
  <c r="R77" i="22"/>
  <c r="Q13" i="21" s="1"/>
  <c r="T77" i="22"/>
  <c r="S13" i="21" s="1"/>
  <c r="S83" i="22"/>
  <c r="R91" i="22"/>
  <c r="Q16" i="21" s="1"/>
  <c r="T91" i="22"/>
  <c r="S16" i="21" s="1"/>
  <c r="R123" i="22"/>
  <c r="Q17" i="21" s="1"/>
  <c r="T123" i="22"/>
  <c r="S17" i="21" s="1"/>
  <c r="S142" i="22"/>
  <c r="R18" i="21" s="1"/>
  <c r="R155" i="22"/>
  <c r="Q19" i="21" s="1"/>
  <c r="T155" i="22"/>
  <c r="S19" i="21" s="1"/>
  <c r="R171" i="22"/>
  <c r="Q20" i="21" s="1"/>
  <c r="T171" i="22"/>
  <c r="S20" i="21" s="1"/>
  <c r="S186" i="22"/>
  <c r="R21" i="21" s="1"/>
  <c r="S209" i="22"/>
  <c r="R22" i="21" s="1"/>
  <c r="S233" i="22"/>
  <c r="R23" i="21" s="1"/>
  <c r="U8" i="22"/>
  <c r="U84" i="22"/>
  <c r="V83" i="22"/>
  <c r="U143" i="22"/>
  <c r="V142" i="22"/>
  <c r="U18" i="21" s="1"/>
  <c r="U210" i="22"/>
  <c r="V209" i="22"/>
  <c r="U22" i="21" s="1"/>
  <c r="U234" i="22"/>
  <c r="V233" i="22"/>
  <c r="U23" i="21" s="1"/>
  <c r="U253" i="22"/>
  <c r="V252" i="22"/>
  <c r="U24" i="21" s="1"/>
  <c r="F50" i="22"/>
  <c r="E10" i="21" s="1"/>
  <c r="E143" i="24"/>
  <c r="E145" i="24"/>
  <c r="E147" i="24"/>
  <c r="E149" i="24"/>
  <c r="E151" i="24"/>
  <c r="E153" i="24"/>
  <c r="E155" i="24"/>
  <c r="E157" i="24"/>
  <c r="AD160" i="24"/>
  <c r="G13" i="22"/>
  <c r="E13" i="22" s="1"/>
  <c r="G17" i="22"/>
  <c r="E17" i="22" s="1"/>
  <c r="G21" i="22"/>
  <c r="E21" i="22" s="1"/>
  <c r="G29" i="22"/>
  <c r="E29" i="22" s="1"/>
  <c r="G34" i="22"/>
  <c r="E34" i="22" s="1"/>
  <c r="G52" i="22"/>
  <c r="E52" i="22" s="1"/>
  <c r="G56" i="22"/>
  <c r="E56" i="22" s="1"/>
  <c r="G72" i="22"/>
  <c r="E72" i="22" s="1"/>
  <c r="G76" i="22"/>
  <c r="E76" i="22" s="1"/>
  <c r="G81" i="22"/>
  <c r="E81" i="22" s="1"/>
  <c r="G93" i="22"/>
  <c r="E93" i="22" s="1"/>
  <c r="G99" i="22"/>
  <c r="E99" i="22" s="1"/>
  <c r="G103" i="22"/>
  <c r="E103" i="22" s="1"/>
  <c r="G107" i="22"/>
  <c r="E107" i="22" s="1"/>
  <c r="G109" i="22"/>
  <c r="E109" i="22" s="1"/>
  <c r="G111" i="22"/>
  <c r="E111" i="22" s="1"/>
  <c r="G115" i="22"/>
  <c r="E115" i="22" s="1"/>
  <c r="G117" i="22"/>
  <c r="E117" i="22" s="1"/>
  <c r="G119" i="22"/>
  <c r="E119" i="22" s="1"/>
  <c r="G124" i="22"/>
  <c r="E124" i="22" s="1"/>
  <c r="G126" i="22"/>
  <c r="E126" i="22" s="1"/>
  <c r="G128" i="22"/>
  <c r="E128" i="22" s="1"/>
  <c r="G132" i="22"/>
  <c r="E132" i="22" s="1"/>
  <c r="G134" i="22"/>
  <c r="E134" i="22" s="1"/>
  <c r="G136" i="22"/>
  <c r="E136" i="22" s="1"/>
  <c r="G140" i="22"/>
  <c r="E140" i="22" s="1"/>
  <c r="G143" i="22"/>
  <c r="E143" i="22" s="1"/>
  <c r="G145" i="22"/>
  <c r="E145" i="22" s="1"/>
  <c r="G149" i="22"/>
  <c r="E149" i="22" s="1"/>
  <c r="G151" i="22"/>
  <c r="E151" i="22" s="1"/>
  <c r="G153" i="22"/>
  <c r="E153" i="22" s="1"/>
  <c r="G160" i="22"/>
  <c r="E160" i="22" s="1"/>
  <c r="G165" i="22"/>
  <c r="E165" i="22" s="1"/>
  <c r="G169" i="22"/>
  <c r="E169" i="22" s="1"/>
  <c r="E180" i="22"/>
  <c r="G187" i="22"/>
  <c r="E187" i="22" s="1"/>
  <c r="G189" i="22"/>
  <c r="E189" i="22" s="1"/>
  <c r="G193" i="22"/>
  <c r="E193" i="22" s="1"/>
  <c r="G195" i="22"/>
  <c r="E195" i="22" s="1"/>
  <c r="G197" i="22"/>
  <c r="E197" i="22" s="1"/>
  <c r="G201" i="22"/>
  <c r="E201" i="22" s="1"/>
  <c r="G203" i="22"/>
  <c r="E203" i="22" s="1"/>
  <c r="G205" i="22"/>
  <c r="E205" i="22" s="1"/>
  <c r="G210" i="22"/>
  <c r="E210" i="22" s="1"/>
  <c r="G214" i="22"/>
  <c r="E214" i="22" s="1"/>
  <c r="G215" i="22"/>
  <c r="E215" i="22" s="1"/>
  <c r="G219" i="22"/>
  <c r="E219" i="22" s="1"/>
  <c r="G223" i="22"/>
  <c r="E223" i="22" s="1"/>
  <c r="G227" i="22"/>
  <c r="E227" i="22" s="1"/>
  <c r="G232" i="22"/>
  <c r="E232" i="22" s="1"/>
  <c r="G236" i="22"/>
  <c r="E236" i="22" s="1"/>
  <c r="G240" i="22"/>
  <c r="E240" i="22" s="1"/>
  <c r="G254" i="22"/>
  <c r="E254" i="22" s="1"/>
  <c r="J7" i="22"/>
  <c r="I8" i="21" s="1"/>
  <c r="N7" i="22"/>
  <c r="O8" i="22"/>
  <c r="O78" i="22"/>
  <c r="O92" i="22"/>
  <c r="O189" i="22"/>
  <c r="O191" i="22"/>
  <c r="O193" i="22"/>
  <c r="O197" i="22"/>
  <c r="O199" i="22"/>
  <c r="O201" i="22"/>
  <c r="O205" i="22"/>
  <c r="O207" i="22"/>
  <c r="O210" i="22"/>
  <c r="O215" i="22"/>
  <c r="O216" i="22"/>
  <c r="O218" i="22"/>
  <c r="O220" i="22"/>
  <c r="O224" i="22"/>
  <c r="O226" i="22"/>
  <c r="O228" i="22"/>
  <c r="O232" i="22"/>
  <c r="O240" i="22"/>
  <c r="O242" i="22"/>
  <c r="O244" i="22"/>
  <c r="O245" i="22"/>
  <c r="O250" i="22"/>
  <c r="O254" i="22"/>
  <c r="R7" i="22"/>
  <c r="Q8" i="21" s="1"/>
  <c r="T7" i="22"/>
  <c r="S8" i="21" s="1"/>
  <c r="S7" i="22"/>
  <c r="Z127" i="24"/>
  <c r="T127" i="24"/>
  <c r="N127" i="24"/>
  <c r="H127" i="24"/>
  <c r="D128" i="23"/>
  <c r="L128" i="34" s="1"/>
  <c r="D130" i="23"/>
  <c r="L130" i="34" s="1"/>
  <c r="D132" i="23"/>
  <c r="L132" i="34" s="1"/>
  <c r="D134" i="23"/>
  <c r="D136" i="23"/>
  <c r="D138" i="23"/>
  <c r="D140" i="23"/>
  <c r="D142" i="23"/>
  <c r="O125" i="23"/>
  <c r="N18" i="25" s="1"/>
  <c r="P126" i="23"/>
  <c r="N126" i="23" s="1"/>
  <c r="P128" i="23"/>
  <c r="N128" i="23" s="1"/>
  <c r="P130" i="23"/>
  <c r="N130" i="23" s="1"/>
  <c r="P132" i="23"/>
  <c r="N132" i="23" s="1"/>
  <c r="P134" i="23"/>
  <c r="N134" i="23" s="1"/>
  <c r="P136" i="23"/>
  <c r="N136" i="23" s="1"/>
  <c r="P138" i="23"/>
  <c r="N138" i="23" s="1"/>
  <c r="P140" i="23"/>
  <c r="N140" i="23" s="1"/>
  <c r="P142" i="23"/>
  <c r="N142" i="23" s="1"/>
  <c r="S128" i="23"/>
  <c r="S130" i="23"/>
  <c r="S132" i="23"/>
  <c r="S134" i="23"/>
  <c r="S136" i="23"/>
  <c r="S138" i="23"/>
  <c r="S140" i="23"/>
  <c r="S142" i="23"/>
  <c r="D146" i="23"/>
  <c r="L146" i="34" s="1"/>
  <c r="D150" i="23"/>
  <c r="D155" i="23"/>
  <c r="L155" i="34" s="1"/>
  <c r="P148" i="23"/>
  <c r="N148" i="23" s="1"/>
  <c r="P149" i="23"/>
  <c r="N149" i="23" s="1"/>
  <c r="P153" i="23"/>
  <c r="N153" i="23" s="1"/>
  <c r="P154" i="23"/>
  <c r="N154" i="23" s="1"/>
  <c r="S146" i="23"/>
  <c r="S147" i="23"/>
  <c r="S150" i="23"/>
  <c r="S151" i="23"/>
  <c r="S152" i="23"/>
  <c r="S155" i="23"/>
  <c r="S156" i="23"/>
  <c r="D158" i="23"/>
  <c r="D160" i="23"/>
  <c r="L160" i="34" s="1"/>
  <c r="D162" i="23"/>
  <c r="L162" i="34" s="1"/>
  <c r="D164" i="23"/>
  <c r="L164" i="34" s="1"/>
  <c r="D167" i="23"/>
  <c r="L167" i="34" s="1"/>
  <c r="D169" i="23"/>
  <c r="L169" i="34" s="1"/>
  <c r="D171" i="23"/>
  <c r="L171" i="34" s="1"/>
  <c r="P162" i="23"/>
  <c r="N162" i="23" s="1"/>
  <c r="P166" i="23"/>
  <c r="N166" i="23" s="1"/>
  <c r="P169" i="23"/>
  <c r="N169" i="23" s="1"/>
  <c r="P172" i="23"/>
  <c r="N172" i="23" s="1"/>
  <c r="S159" i="23"/>
  <c r="S161" i="23"/>
  <c r="S164" i="23"/>
  <c r="S168" i="23"/>
  <c r="S171" i="23"/>
  <c r="D179" i="23"/>
  <c r="D187" i="23"/>
  <c r="S175" i="23"/>
  <c r="S179" i="23"/>
  <c r="S187" i="23"/>
  <c r="D190" i="23"/>
  <c r="L190" i="34" s="1"/>
  <c r="D192" i="23"/>
  <c r="L192" i="34" s="1"/>
  <c r="D194" i="23"/>
  <c r="L194" i="34" s="1"/>
  <c r="D196" i="23"/>
  <c r="L196" i="34" s="1"/>
  <c r="D198" i="23"/>
  <c r="L198" i="34" s="1"/>
  <c r="D200" i="23"/>
  <c r="L200" i="34" s="1"/>
  <c r="D202" i="23"/>
  <c r="L202" i="34" s="1"/>
  <c r="D204" i="23"/>
  <c r="L204" i="34" s="1"/>
  <c r="D206" i="23"/>
  <c r="L206" i="34" s="1"/>
  <c r="D208" i="23"/>
  <c r="L208" i="34" s="1"/>
  <c r="D210" i="23"/>
  <c r="L210" i="34" s="1"/>
  <c r="P190" i="23"/>
  <c r="N190" i="23" s="1"/>
  <c r="P192" i="23"/>
  <c r="N192" i="23" s="1"/>
  <c r="P194" i="23"/>
  <c r="N194" i="23" s="1"/>
  <c r="P196" i="23"/>
  <c r="N196" i="23" s="1"/>
  <c r="P198" i="23"/>
  <c r="N198" i="23" s="1"/>
  <c r="P200" i="23"/>
  <c r="N200" i="23" s="1"/>
  <c r="P202" i="23"/>
  <c r="N202" i="23" s="1"/>
  <c r="P204" i="23"/>
  <c r="N204" i="23" s="1"/>
  <c r="P206" i="23"/>
  <c r="N206" i="23" s="1"/>
  <c r="P208" i="23"/>
  <c r="N208" i="23" s="1"/>
  <c r="P210" i="23"/>
  <c r="N210" i="23" s="1"/>
  <c r="S190" i="23"/>
  <c r="S192" i="23"/>
  <c r="S194" i="23"/>
  <c r="S196" i="23"/>
  <c r="S198" i="23"/>
  <c r="S200" i="23"/>
  <c r="S202" i="23"/>
  <c r="S204" i="23"/>
  <c r="S206" i="23"/>
  <c r="S208" i="23"/>
  <c r="S210" i="23"/>
  <c r="D214" i="23"/>
  <c r="L214" i="34" s="1"/>
  <c r="D216" i="23"/>
  <c r="D217" i="23"/>
  <c r="D219" i="23"/>
  <c r="L219" i="34" s="1"/>
  <c r="D222" i="23"/>
  <c r="D224" i="23"/>
  <c r="D226" i="23"/>
  <c r="D228" i="23"/>
  <c r="L228" i="34" s="1"/>
  <c r="D229" i="23"/>
  <c r="L229" i="34" s="1"/>
  <c r="D232" i="23"/>
  <c r="L232" i="34" s="1"/>
  <c r="D234" i="23"/>
  <c r="O211" i="23"/>
  <c r="N23" i="25" s="1"/>
  <c r="P213" i="23"/>
  <c r="N213" i="23" s="1"/>
  <c r="P214" i="23"/>
  <c r="N214" i="23" s="1"/>
  <c r="P215" i="23"/>
  <c r="N215" i="23" s="1"/>
  <c r="P222" i="23"/>
  <c r="N222" i="23" s="1"/>
  <c r="P223" i="23"/>
  <c r="N223" i="23" s="1"/>
  <c r="P226" i="23"/>
  <c r="N226" i="23" s="1"/>
  <c r="P228" i="23"/>
  <c r="N228" i="23" s="1"/>
  <c r="P229" i="23"/>
  <c r="N229" i="23" s="1"/>
  <c r="P231" i="23"/>
  <c r="N231" i="23" s="1"/>
  <c r="P234" i="23"/>
  <c r="N234" i="23" s="1"/>
  <c r="S215" i="23"/>
  <c r="S218" i="23"/>
  <c r="S220" i="23"/>
  <c r="S221" i="23"/>
  <c r="S223" i="23"/>
  <c r="S224" i="23"/>
  <c r="S226" i="23"/>
  <c r="S230" i="23"/>
  <c r="S231" i="23"/>
  <c r="S232" i="23"/>
  <c r="D239" i="23"/>
  <c r="L239" i="34" s="1"/>
  <c r="D240" i="23"/>
  <c r="L240" i="34" s="1"/>
  <c r="D242" i="23"/>
  <c r="L242" i="34" s="1"/>
  <c r="D244" i="23"/>
  <c r="L244" i="34" s="1"/>
  <c r="D246" i="23"/>
  <c r="L246" i="34" s="1"/>
  <c r="D247" i="23"/>
  <c r="L247" i="34" s="1"/>
  <c r="D248" i="23"/>
  <c r="L248" i="34" s="1"/>
  <c r="D250" i="23"/>
  <c r="L250" i="34" s="1"/>
  <c r="D252" i="23"/>
  <c r="L252" i="34" s="1"/>
  <c r="P239" i="23"/>
  <c r="P243" i="23"/>
  <c r="N243" i="23" s="1"/>
  <c r="P245" i="23"/>
  <c r="N245" i="23" s="1"/>
  <c r="P250" i="23"/>
  <c r="N250" i="23" s="1"/>
  <c r="P253" i="23"/>
  <c r="N253" i="23" s="1"/>
  <c r="S236" i="23"/>
  <c r="S237" i="23"/>
  <c r="S240" i="23"/>
  <c r="S241" i="23"/>
  <c r="S242" i="23"/>
  <c r="S243" i="23"/>
  <c r="S244" i="23"/>
  <c r="S247" i="23"/>
  <c r="S248" i="23"/>
  <c r="S249" i="23"/>
  <c r="S250" i="23"/>
  <c r="S251" i="23"/>
  <c r="S252" i="23"/>
  <c r="D256" i="23"/>
  <c r="O254" i="23"/>
  <c r="N25" i="25" s="1"/>
  <c r="P255" i="23"/>
  <c r="N255" i="23" s="1"/>
  <c r="J11" i="24"/>
  <c r="P11" i="24"/>
  <c r="V11" i="24"/>
  <c r="AB11" i="24"/>
  <c r="E14" i="24"/>
  <c r="E18" i="24"/>
  <c r="M11" i="24"/>
  <c r="S11" i="24"/>
  <c r="Y11" i="24"/>
  <c r="G11" i="24"/>
  <c r="P10" i="23"/>
  <c r="Q9" i="23"/>
  <c r="D62" i="23"/>
  <c r="F61" i="23"/>
  <c r="P80" i="23"/>
  <c r="Q79" i="23"/>
  <c r="P14" i="25" s="1"/>
  <c r="S80" i="23"/>
  <c r="T79" i="23"/>
  <c r="E85" i="23"/>
  <c r="L86" i="33"/>
  <c r="P86" i="23"/>
  <c r="R85" i="23"/>
  <c r="P94" i="23"/>
  <c r="Q93" i="23"/>
  <c r="P17" i="25" s="1"/>
  <c r="E125" i="23"/>
  <c r="D126" i="23"/>
  <c r="T125" i="23"/>
  <c r="S18" i="25" s="1"/>
  <c r="P145" i="23"/>
  <c r="Q144" i="23"/>
  <c r="P19" i="25" s="1"/>
  <c r="F211" i="23"/>
  <c r="D212" i="23"/>
  <c r="L212" i="33" s="1"/>
  <c r="E254" i="23"/>
  <c r="D254" i="23" s="1"/>
  <c r="E12" i="24"/>
  <c r="E16" i="24"/>
  <c r="O173" i="23"/>
  <c r="N21" i="25" s="1"/>
  <c r="H63" i="24"/>
  <c r="E64" i="24"/>
  <c r="H81" i="24"/>
  <c r="E82" i="24"/>
  <c r="AY123" i="31"/>
  <c r="F24" i="9" s="1"/>
  <c r="BD233" i="31"/>
  <c r="F165" i="27"/>
  <c r="H165" i="27" s="1"/>
  <c r="G43" i="22"/>
  <c r="E43" i="22" s="1"/>
  <c r="P178" i="23"/>
  <c r="N178" i="23" s="1"/>
  <c r="E27" i="24"/>
  <c r="AU26" i="24"/>
  <c r="AC17" i="26"/>
  <c r="F62" i="33"/>
  <c r="E254" i="33"/>
  <c r="G11" i="22"/>
  <c r="E11" i="22" s="1"/>
  <c r="G15" i="22"/>
  <c r="E15" i="22" s="1"/>
  <c r="G19" i="22"/>
  <c r="E19" i="22" s="1"/>
  <c r="G23" i="22"/>
  <c r="E23" i="22" s="1"/>
  <c r="G27" i="22"/>
  <c r="E27" i="22" s="1"/>
  <c r="G31" i="22"/>
  <c r="E31" i="22" s="1"/>
  <c r="G36" i="22"/>
  <c r="E36" i="22" s="1"/>
  <c r="G39" i="22"/>
  <c r="E39" i="22" s="1"/>
  <c r="G40" i="22"/>
  <c r="E40" i="22" s="1"/>
  <c r="G41" i="22"/>
  <c r="E41" i="22" s="1"/>
  <c r="G42" i="22"/>
  <c r="E42" i="22" s="1"/>
  <c r="G44" i="22"/>
  <c r="E44" i="22" s="1"/>
  <c r="G46" i="22"/>
  <c r="E46" i="22" s="1"/>
  <c r="G55" i="22"/>
  <c r="E55" i="22" s="1"/>
  <c r="G65" i="22"/>
  <c r="E65" i="22" s="1"/>
  <c r="G74" i="22"/>
  <c r="E74" i="22" s="1"/>
  <c r="G79" i="22"/>
  <c r="E79" i="22" s="1"/>
  <c r="G84" i="22"/>
  <c r="E84" i="22" s="1"/>
  <c r="G88" i="22"/>
  <c r="E88" i="22" s="1"/>
  <c r="G96" i="22"/>
  <c r="E96" i="22" s="1"/>
  <c r="G100" i="22"/>
  <c r="E100" i="22" s="1"/>
  <c r="G251" i="22"/>
  <c r="E251" i="22" s="1"/>
  <c r="F53" i="33"/>
  <c r="E93" i="33"/>
  <c r="H36" i="16"/>
  <c r="D78" i="23"/>
  <c r="L78" i="34" s="1"/>
  <c r="P171" i="23"/>
  <c r="N171" i="23" s="1"/>
  <c r="R173" i="23"/>
  <c r="Q21" i="25" s="1"/>
  <c r="P182" i="23"/>
  <c r="N182" i="23" s="1"/>
  <c r="E99" i="24"/>
  <c r="E103" i="24"/>
  <c r="E107" i="24"/>
  <c r="E111" i="24"/>
  <c r="E115" i="24"/>
  <c r="E119" i="24"/>
  <c r="E123" i="24"/>
  <c r="S182" i="23"/>
  <c r="E189" i="24"/>
  <c r="E184" i="22"/>
  <c r="F144" i="33"/>
  <c r="F79" i="33"/>
  <c r="F254" i="33"/>
  <c r="F85" i="33"/>
  <c r="AN20" i="26"/>
  <c r="J16" i="20" s="1"/>
  <c r="U92" i="22"/>
  <c r="AY91" i="31"/>
  <c r="F23" i="9" s="1"/>
  <c r="G19" i="26"/>
  <c r="C38" i="16"/>
  <c r="BC91" i="31"/>
  <c r="E23" i="9" s="1"/>
  <c r="E125" i="24"/>
  <c r="E121" i="24"/>
  <c r="E117" i="24"/>
  <c r="E113" i="24"/>
  <c r="E109" i="24"/>
  <c r="E105" i="24"/>
  <c r="E101" i="24"/>
  <c r="D81" i="23"/>
  <c r="L81" i="34" s="1"/>
  <c r="D84" i="23"/>
  <c r="L84" i="34" s="1"/>
  <c r="S180" i="23"/>
  <c r="S181" i="23"/>
  <c r="S183" i="23"/>
  <c r="S255" i="23"/>
  <c r="S256" i="23"/>
  <c r="E23" i="24"/>
  <c r="E30" i="24"/>
  <c r="E35" i="24"/>
  <c r="E36" i="24"/>
  <c r="AN16" i="26"/>
  <c r="J12" i="20" s="1"/>
  <c r="G60" i="22"/>
  <c r="E60" i="22" s="1"/>
  <c r="G161" i="22"/>
  <c r="E161" i="22" s="1"/>
  <c r="G170" i="22"/>
  <c r="E170" i="22" s="1"/>
  <c r="E175" i="22"/>
  <c r="E176" i="22"/>
  <c r="E182" i="22"/>
  <c r="E183" i="22"/>
  <c r="G188" i="22"/>
  <c r="G190" i="22"/>
  <c r="E190" i="22" s="1"/>
  <c r="G192" i="22"/>
  <c r="E192" i="22" s="1"/>
  <c r="G194" i="22"/>
  <c r="E194" i="22" s="1"/>
  <c r="G196" i="22"/>
  <c r="E196" i="22" s="1"/>
  <c r="G198" i="22"/>
  <c r="E198" i="22" s="1"/>
  <c r="G200" i="22"/>
  <c r="E200" i="22" s="1"/>
  <c r="G202" i="22"/>
  <c r="E202" i="22" s="1"/>
  <c r="G204" i="22"/>
  <c r="E204" i="22" s="1"/>
  <c r="G206" i="22"/>
  <c r="E206" i="22" s="1"/>
  <c r="G208" i="22"/>
  <c r="E208" i="22" s="1"/>
  <c r="G211" i="22"/>
  <c r="E211" i="22" s="1"/>
  <c r="G213" i="22"/>
  <c r="E213" i="22" s="1"/>
  <c r="G247" i="22"/>
  <c r="E247" i="22" s="1"/>
  <c r="G249" i="22"/>
  <c r="E249" i="22" s="1"/>
  <c r="G253" i="22"/>
  <c r="O34" i="22"/>
  <c r="O51" i="22"/>
  <c r="D51" i="22" s="1"/>
  <c r="O60" i="22"/>
  <c r="O72" i="22"/>
  <c r="O84" i="22"/>
  <c r="O190" i="22"/>
  <c r="O192" i="22"/>
  <c r="O194" i="22"/>
  <c r="O196" i="22"/>
  <c r="O198" i="22"/>
  <c r="O200" i="22"/>
  <c r="O202" i="22"/>
  <c r="O204" i="22"/>
  <c r="O206" i="22"/>
  <c r="O208" i="22"/>
  <c r="O236" i="22"/>
  <c r="O238" i="22"/>
  <c r="O239" i="22"/>
  <c r="O243" i="22"/>
  <c r="O246" i="22"/>
  <c r="O248" i="22"/>
  <c r="O249" i="22"/>
  <c r="O251" i="22"/>
  <c r="R83" i="22"/>
  <c r="F73" i="33"/>
  <c r="N36" i="16"/>
  <c r="K36" i="16"/>
  <c r="E26" i="24"/>
  <c r="E29" i="24"/>
  <c r="O253" i="22"/>
  <c r="B44" i="15"/>
  <c r="O235" i="22"/>
  <c r="O234" i="22"/>
  <c r="O227" i="22"/>
  <c r="O229" i="22"/>
  <c r="O211" i="22"/>
  <c r="O212" i="22"/>
  <c r="O214" i="22"/>
  <c r="O217" i="22"/>
  <c r="O219" i="22"/>
  <c r="O221" i="22"/>
  <c r="O223" i="22"/>
  <c r="O225" i="22"/>
  <c r="O231" i="22"/>
  <c r="BC209" i="31"/>
  <c r="E29" i="9" s="1"/>
  <c r="AZ209" i="31"/>
  <c r="B42" i="15"/>
  <c r="O188" i="22"/>
  <c r="P187" i="23"/>
  <c r="N187" i="23" s="1"/>
  <c r="D177" i="23"/>
  <c r="D185" i="23"/>
  <c r="D178" i="23"/>
  <c r="D181" i="23"/>
  <c r="D186" i="23"/>
  <c r="B40" i="15"/>
  <c r="I21" i="25"/>
  <c r="BA171" i="31"/>
  <c r="H27" i="9" s="1"/>
  <c r="D174" i="23"/>
  <c r="G157" i="22"/>
  <c r="E157" i="22" s="1"/>
  <c r="G158" i="22"/>
  <c r="E158" i="22" s="1"/>
  <c r="G159" i="22"/>
  <c r="E159" i="22" s="1"/>
  <c r="G162" i="22"/>
  <c r="E162" i="22" s="1"/>
  <c r="D145" i="23"/>
  <c r="J145" i="27" s="1"/>
  <c r="D149" i="23"/>
  <c r="D147" i="23"/>
  <c r="D151" i="23"/>
  <c r="D152" i="23"/>
  <c r="D154" i="23"/>
  <c r="D156" i="23"/>
  <c r="F144" i="23"/>
  <c r="D118" i="23"/>
  <c r="L118" i="34" s="1"/>
  <c r="B36" i="15"/>
  <c r="H34" i="15"/>
  <c r="D80" i="23"/>
  <c r="J80" i="27" s="1"/>
  <c r="B32" i="15"/>
  <c r="BC33" i="31"/>
  <c r="D12" i="23"/>
  <c r="D16" i="23"/>
  <c r="L17" i="33" s="1"/>
  <c r="D18" i="23"/>
  <c r="D20" i="23"/>
  <c r="L21" i="33" s="1"/>
  <c r="D22" i="23"/>
  <c r="L23" i="33" s="1"/>
  <c r="D24" i="23"/>
  <c r="L25" i="33" s="1"/>
  <c r="D26" i="23"/>
  <c r="D28" i="23"/>
  <c r="L29" i="33" s="1"/>
  <c r="D30" i="23"/>
  <c r="L31" i="33" s="1"/>
  <c r="D14" i="23"/>
  <c r="D33" i="23"/>
  <c r="L34" i="33" s="1"/>
  <c r="E23" i="7"/>
  <c r="F23" i="7" s="1"/>
  <c r="D73" i="34"/>
  <c r="AN21" i="26"/>
  <c r="J17" i="20" s="1"/>
  <c r="AN25" i="26"/>
  <c r="J21" i="20" s="1"/>
  <c r="G8" i="22"/>
  <c r="E8" i="22" s="1"/>
  <c r="G10" i="22"/>
  <c r="E10" i="22" s="1"/>
  <c r="G12" i="22"/>
  <c r="E12" i="22" s="1"/>
  <c r="G14" i="22"/>
  <c r="E14" i="22" s="1"/>
  <c r="G16" i="22"/>
  <c r="E16" i="22" s="1"/>
  <c r="G18" i="22"/>
  <c r="E18" i="22" s="1"/>
  <c r="G20" i="22"/>
  <c r="E20" i="22" s="1"/>
  <c r="G22" i="22"/>
  <c r="E22" i="22" s="1"/>
  <c r="G24" i="22"/>
  <c r="E24" i="22" s="1"/>
  <c r="G26" i="22"/>
  <c r="E26" i="22" s="1"/>
  <c r="G28" i="22"/>
  <c r="E28" i="22" s="1"/>
  <c r="G30" i="22"/>
  <c r="E30" i="22" s="1"/>
  <c r="G32" i="22"/>
  <c r="E32" i="22" s="1"/>
  <c r="G38" i="22"/>
  <c r="E38" i="22" s="1"/>
  <c r="G47" i="22"/>
  <c r="E47" i="22" s="1"/>
  <c r="G48" i="22"/>
  <c r="E48" i="22" s="1"/>
  <c r="G49" i="22"/>
  <c r="E49" i="22" s="1"/>
  <c r="G53" i="22"/>
  <c r="G54" i="22"/>
  <c r="E54" i="22" s="1"/>
  <c r="G57" i="22"/>
  <c r="E57" i="22" s="1"/>
  <c r="G58" i="22"/>
  <c r="E58" i="22" s="1"/>
  <c r="G63" i="22"/>
  <c r="E63" i="22" s="1"/>
  <c r="G67" i="22"/>
  <c r="E67" i="22" s="1"/>
  <c r="G69" i="22"/>
  <c r="E69" i="22" s="1"/>
  <c r="G73" i="22"/>
  <c r="G75" i="22"/>
  <c r="E75" i="22" s="1"/>
  <c r="G78" i="22"/>
  <c r="G80" i="22"/>
  <c r="E80" i="22" s="1"/>
  <c r="G82" i="22"/>
  <c r="E82" i="22" s="1"/>
  <c r="G85" i="22"/>
  <c r="G87" i="22"/>
  <c r="E87" i="22" s="1"/>
  <c r="G92" i="22"/>
  <c r="G94" i="22"/>
  <c r="E94" i="22" s="1"/>
  <c r="G95" i="22"/>
  <c r="E95" i="22" s="1"/>
  <c r="G97" i="22"/>
  <c r="E97" i="22" s="1"/>
  <c r="G98" i="22"/>
  <c r="E98" i="22" s="1"/>
  <c r="G101" i="22"/>
  <c r="E101" i="22" s="1"/>
  <c r="G102" i="22"/>
  <c r="E102" i="22" s="1"/>
  <c r="G104" i="22"/>
  <c r="E104" i="22" s="1"/>
  <c r="G106" i="22"/>
  <c r="E106" i="22" s="1"/>
  <c r="G108" i="22"/>
  <c r="E108" i="22" s="1"/>
  <c r="G110" i="22"/>
  <c r="E110" i="22" s="1"/>
  <c r="G112" i="22"/>
  <c r="E112" i="22" s="1"/>
  <c r="G114" i="22"/>
  <c r="E114" i="22" s="1"/>
  <c r="G116" i="22"/>
  <c r="E116" i="22" s="1"/>
  <c r="G118" i="22"/>
  <c r="E118" i="22" s="1"/>
  <c r="G120" i="22"/>
  <c r="E120" i="22" s="1"/>
  <c r="G122" i="22"/>
  <c r="E122" i="22" s="1"/>
  <c r="G125" i="22"/>
  <c r="G127" i="22"/>
  <c r="E127" i="22" s="1"/>
  <c r="G129" i="22"/>
  <c r="E129" i="22" s="1"/>
  <c r="G131" i="22"/>
  <c r="E131" i="22" s="1"/>
  <c r="G133" i="22"/>
  <c r="E133" i="22" s="1"/>
  <c r="G135" i="22"/>
  <c r="E135" i="22" s="1"/>
  <c r="G137" i="22"/>
  <c r="E137" i="22" s="1"/>
  <c r="G139" i="22"/>
  <c r="E139" i="22" s="1"/>
  <c r="G141" i="22"/>
  <c r="E141" i="22" s="1"/>
  <c r="G144" i="22"/>
  <c r="G146" i="22"/>
  <c r="E146" i="22" s="1"/>
  <c r="G148" i="22"/>
  <c r="E148" i="22" s="1"/>
  <c r="G150" i="22"/>
  <c r="E150" i="22" s="1"/>
  <c r="G152" i="22"/>
  <c r="E152" i="22" s="1"/>
  <c r="G154" i="22"/>
  <c r="E154" i="22" s="1"/>
  <c r="G166" i="22"/>
  <c r="E166" i="22" s="1"/>
  <c r="G167" i="22"/>
  <c r="E167" i="22" s="1"/>
  <c r="G168" i="22"/>
  <c r="E168" i="22" s="1"/>
  <c r="E174" i="22"/>
  <c r="G216" i="22"/>
  <c r="E216" i="22" s="1"/>
  <c r="G217" i="22"/>
  <c r="E217" i="22" s="1"/>
  <c r="G220" i="22"/>
  <c r="E220" i="22" s="1"/>
  <c r="G221" i="22"/>
  <c r="E221" i="22" s="1"/>
  <c r="G222" i="22"/>
  <c r="E222" i="22" s="1"/>
  <c r="G224" i="22"/>
  <c r="E224" i="22" s="1"/>
  <c r="G225" i="22"/>
  <c r="E225" i="22" s="1"/>
  <c r="G226" i="22"/>
  <c r="E226" i="22" s="1"/>
  <c r="G228" i="22"/>
  <c r="E228" i="22" s="1"/>
  <c r="G230" i="22"/>
  <c r="E230" i="22" s="1"/>
  <c r="G231" i="22"/>
  <c r="E231" i="22" s="1"/>
  <c r="G234" i="22"/>
  <c r="E234" i="22" s="1"/>
  <c r="G235" i="22"/>
  <c r="E235" i="22" s="1"/>
  <c r="G242" i="22"/>
  <c r="E242" i="22" s="1"/>
  <c r="G246" i="22"/>
  <c r="E246" i="22" s="1"/>
  <c r="C9" i="27"/>
  <c r="D70" i="23"/>
  <c r="L70" i="34" s="1"/>
  <c r="S72" i="23"/>
  <c r="D74" i="23"/>
  <c r="D76" i="23"/>
  <c r="L76" i="34" s="1"/>
  <c r="P164" i="23"/>
  <c r="N164" i="23" s="1"/>
  <c r="P167" i="23"/>
  <c r="N167" i="23" s="1"/>
  <c r="P168" i="23"/>
  <c r="N168" i="23" s="1"/>
  <c r="P170" i="23"/>
  <c r="N170" i="23" s="1"/>
  <c r="P181" i="23"/>
  <c r="N181" i="23" s="1"/>
  <c r="P183" i="23"/>
  <c r="N183" i="23" s="1"/>
  <c r="E19" i="24"/>
  <c r="E21" i="24"/>
  <c r="E24" i="24"/>
  <c r="E25" i="24"/>
  <c r="AU24" i="24"/>
  <c r="AU30" i="24"/>
  <c r="K175" i="24"/>
  <c r="O124" i="22"/>
  <c r="O143" i="22"/>
  <c r="O156" i="22"/>
  <c r="O172" i="22"/>
  <c r="E10" i="33"/>
  <c r="E9" i="34"/>
  <c r="AN19" i="26"/>
  <c r="J15" i="20" s="1"/>
  <c r="AN22" i="26"/>
  <c r="J18" i="20" s="1"/>
  <c r="U61" i="23"/>
  <c r="D83" i="23"/>
  <c r="L83" i="34" s="1"/>
  <c r="P158" i="23"/>
  <c r="P159" i="23"/>
  <c r="N159" i="23" s="1"/>
  <c r="P161" i="23"/>
  <c r="N161" i="23" s="1"/>
  <c r="P163" i="23"/>
  <c r="N163" i="23" s="1"/>
  <c r="P180" i="23"/>
  <c r="S178" i="23"/>
  <c r="E20" i="24"/>
  <c r="E28" i="24"/>
  <c r="AO12" i="24"/>
  <c r="S175" i="24"/>
  <c r="F7" i="22"/>
  <c r="E8" i="21" s="1"/>
  <c r="G35" i="22"/>
  <c r="G45" i="22"/>
  <c r="E45" i="22" s="1"/>
  <c r="G70" i="22"/>
  <c r="E70" i="22" s="1"/>
  <c r="G164" i="22"/>
  <c r="E164" i="22" s="1"/>
  <c r="G212" i="22"/>
  <c r="G243" i="22"/>
  <c r="L7" i="22"/>
  <c r="E52" i="34"/>
  <c r="E15" i="7"/>
  <c r="F15" i="7" s="1"/>
  <c r="E93" i="34"/>
  <c r="E61" i="34"/>
  <c r="BB33" i="31" l="1"/>
  <c r="AO237" i="24"/>
  <c r="AN14" i="26"/>
  <c r="J10" i="20" s="1"/>
  <c r="M166" i="23"/>
  <c r="C166" i="23" s="1"/>
  <c r="K166" i="33" s="1"/>
  <c r="M166" i="33" s="1"/>
  <c r="E213" i="24"/>
  <c r="L10" i="34"/>
  <c r="N10" i="34" s="1"/>
  <c r="J10" i="27"/>
  <c r="L10" i="27" s="1"/>
  <c r="L11" i="33"/>
  <c r="N11" i="33" s="1"/>
  <c r="N29" i="33"/>
  <c r="N21" i="33"/>
  <c r="L56" i="34"/>
  <c r="L57" i="33"/>
  <c r="L50" i="34"/>
  <c r="L51" i="33"/>
  <c r="L45" i="34"/>
  <c r="L46" i="33"/>
  <c r="L40" i="34"/>
  <c r="L41" i="33"/>
  <c r="N37" i="33"/>
  <c r="L34" i="34"/>
  <c r="N34" i="34" s="1"/>
  <c r="L35" i="33"/>
  <c r="L25" i="34"/>
  <c r="N25" i="34" s="1"/>
  <c r="L26" i="33"/>
  <c r="N18" i="33"/>
  <c r="N42" i="33"/>
  <c r="N31" i="33"/>
  <c r="N23" i="33"/>
  <c r="L12" i="34"/>
  <c r="N12" i="34" s="1"/>
  <c r="L13" i="33"/>
  <c r="L58" i="34"/>
  <c r="N58" i="34" s="1"/>
  <c r="L59" i="33"/>
  <c r="L51" i="34"/>
  <c r="L52" i="33"/>
  <c r="L46" i="34"/>
  <c r="L47" i="33"/>
  <c r="L42" i="34"/>
  <c r="L43" i="33"/>
  <c r="L37" i="34"/>
  <c r="L38" i="33"/>
  <c r="L29" i="34"/>
  <c r="N29" i="34" s="1"/>
  <c r="L30" i="33"/>
  <c r="L19" i="34"/>
  <c r="N19" i="34" s="1"/>
  <c r="L20" i="33"/>
  <c r="L13" i="34"/>
  <c r="N13" i="34" s="1"/>
  <c r="L14" i="33"/>
  <c r="N49" i="33"/>
  <c r="L14" i="34"/>
  <c r="N14" i="34" s="1"/>
  <c r="L15" i="33"/>
  <c r="N25" i="33"/>
  <c r="N17" i="33"/>
  <c r="L59" i="34"/>
  <c r="L60" i="33"/>
  <c r="L54" i="34"/>
  <c r="L55" i="33"/>
  <c r="L47" i="34"/>
  <c r="N47" i="34" s="1"/>
  <c r="L48" i="33"/>
  <c r="L43" i="34"/>
  <c r="L44" i="33"/>
  <c r="L38" i="34"/>
  <c r="L39" i="33"/>
  <c r="N32" i="33"/>
  <c r="L21" i="34"/>
  <c r="N21" i="34" s="1"/>
  <c r="L22" i="33"/>
  <c r="N58" i="33"/>
  <c r="L11" i="34"/>
  <c r="N11" i="34" s="1"/>
  <c r="L12" i="33"/>
  <c r="N34" i="33"/>
  <c r="L26" i="34"/>
  <c r="N26" i="34" s="1"/>
  <c r="L27" i="33"/>
  <c r="L18" i="34"/>
  <c r="N18" i="34" s="1"/>
  <c r="L19" i="33"/>
  <c r="L60" i="34"/>
  <c r="L61" i="33"/>
  <c r="L55" i="34"/>
  <c r="N55" i="34" s="1"/>
  <c r="L56" i="33"/>
  <c r="L49" i="34"/>
  <c r="N49" i="34" s="1"/>
  <c r="L50" i="33"/>
  <c r="L44" i="34"/>
  <c r="L45" i="33"/>
  <c r="N40" i="33"/>
  <c r="N33" i="33"/>
  <c r="L23" i="34"/>
  <c r="N23" i="34" s="1"/>
  <c r="L24" i="33"/>
  <c r="L15" i="34"/>
  <c r="N15" i="34" s="1"/>
  <c r="L16" i="33"/>
  <c r="N54" i="33"/>
  <c r="L27" i="34"/>
  <c r="N27" i="34" s="1"/>
  <c r="L28" i="33"/>
  <c r="N63" i="33"/>
  <c r="C13" i="25"/>
  <c r="F11" i="20" s="1"/>
  <c r="E237" i="24"/>
  <c r="D157" i="23"/>
  <c r="F27" i="15"/>
  <c r="F24" i="15" s="1"/>
  <c r="AQ10" i="26"/>
  <c r="B37" i="15"/>
  <c r="E29" i="11"/>
  <c r="F29" i="11" s="1"/>
  <c r="M195" i="23"/>
  <c r="C195" i="23" s="1"/>
  <c r="K195" i="34" s="1"/>
  <c r="M195" i="34" s="1"/>
  <c r="C14" i="25"/>
  <c r="F12" i="20" s="1"/>
  <c r="E27" i="11"/>
  <c r="F27" i="11" s="1"/>
  <c r="E20" i="10"/>
  <c r="F20" i="10" s="1"/>
  <c r="B46" i="16"/>
  <c r="D73" i="23"/>
  <c r="D49" i="22"/>
  <c r="C49" i="22" s="1"/>
  <c r="G52" i="33" s="1"/>
  <c r="I52" i="33" s="1"/>
  <c r="J27" i="15"/>
  <c r="J24" i="15" s="1"/>
  <c r="C8" i="34"/>
  <c r="B15" i="21"/>
  <c r="O23" i="21"/>
  <c r="N23" i="21" s="1"/>
  <c r="P6" i="22"/>
  <c r="E31" i="12"/>
  <c r="F31" i="12" s="1"/>
  <c r="Q9" i="25"/>
  <c r="R8" i="23"/>
  <c r="H10" i="24"/>
  <c r="E8" i="23"/>
  <c r="AO63" i="24"/>
  <c r="G27" i="15"/>
  <c r="G24" i="15" s="1"/>
  <c r="E63" i="24"/>
  <c r="Q8" i="23"/>
  <c r="BB123" i="31"/>
  <c r="I24" i="9" s="1"/>
  <c r="E25" i="10"/>
  <c r="F25" i="10" s="1"/>
  <c r="E25" i="9"/>
  <c r="G18" i="9"/>
  <c r="BB59" i="31"/>
  <c r="I18" i="9" s="1"/>
  <c r="Z16" i="29"/>
  <c r="H24" i="9"/>
  <c r="BB171" i="31"/>
  <c r="I27" i="9" s="1"/>
  <c r="G27" i="9"/>
  <c r="BB71" i="31"/>
  <c r="I19" i="9" s="1"/>
  <c r="G19" i="9"/>
  <c r="E23" i="11"/>
  <c r="F23" i="11" s="1"/>
  <c r="G20" i="9"/>
  <c r="E25" i="12"/>
  <c r="F25" i="12" s="1"/>
  <c r="H25" i="9"/>
  <c r="E18" i="10"/>
  <c r="F18" i="10" s="1"/>
  <c r="E18" i="9"/>
  <c r="BB233" i="31"/>
  <c r="I30" i="9" s="1"/>
  <c r="G30" i="9"/>
  <c r="E17" i="10"/>
  <c r="F17" i="10" s="1"/>
  <c r="Z11" i="29"/>
  <c r="H19" i="9"/>
  <c r="BB142" i="31"/>
  <c r="E38" i="6" s="1"/>
  <c r="F38" i="6" s="1"/>
  <c r="G25" i="9"/>
  <c r="Z10" i="29"/>
  <c r="H18" i="9"/>
  <c r="E19" i="10"/>
  <c r="F19" i="10" s="1"/>
  <c r="E19" i="9"/>
  <c r="E20" i="11"/>
  <c r="F20" i="11" s="1"/>
  <c r="G17" i="9"/>
  <c r="D22" i="22"/>
  <c r="C22" i="22" s="1"/>
  <c r="G25" i="33" s="1"/>
  <c r="I25" i="33" s="1"/>
  <c r="AF93" i="24"/>
  <c r="AN24" i="26"/>
  <c r="J20" i="20" s="1"/>
  <c r="AE93" i="24"/>
  <c r="D23" i="26"/>
  <c r="C23" i="26" s="1"/>
  <c r="G19" i="20" s="1"/>
  <c r="D19" i="20" s="1"/>
  <c r="AO93" i="24"/>
  <c r="E91" i="33"/>
  <c r="AO37" i="24"/>
  <c r="AP10" i="26"/>
  <c r="E29" i="12"/>
  <c r="F29" i="12" s="1"/>
  <c r="H29" i="9"/>
  <c r="E32" i="11"/>
  <c r="F32" i="11" s="1"/>
  <c r="G29" i="9"/>
  <c r="E16" i="12"/>
  <c r="F16" i="12" s="1"/>
  <c r="H16" i="9"/>
  <c r="E16" i="10"/>
  <c r="E16" i="9"/>
  <c r="E20" i="12"/>
  <c r="F20" i="12" s="1"/>
  <c r="H20" i="9"/>
  <c r="E28" i="10"/>
  <c r="F28" i="10" s="1"/>
  <c r="E28" i="9"/>
  <c r="AO146" i="24"/>
  <c r="E91" i="34"/>
  <c r="D131" i="22"/>
  <c r="C131" i="22" s="1"/>
  <c r="F91" i="33"/>
  <c r="F91" i="34"/>
  <c r="E23" i="12"/>
  <c r="F23" i="12" s="1"/>
  <c r="H23" i="9"/>
  <c r="T18" i="21"/>
  <c r="AT23" i="26"/>
  <c r="AO159" i="24"/>
  <c r="E19" i="11"/>
  <c r="F19" i="11" s="1"/>
  <c r="AO81" i="24"/>
  <c r="M201" i="23"/>
  <c r="C201" i="23" s="1"/>
  <c r="K201" i="34" s="1"/>
  <c r="M201" i="34" s="1"/>
  <c r="AO54" i="24"/>
  <c r="F8" i="25"/>
  <c r="F10" i="24"/>
  <c r="G29" i="16"/>
  <c r="G26" i="16" s="1"/>
  <c r="M189" i="23"/>
  <c r="C189" i="23" s="1"/>
  <c r="I189" i="27" s="1"/>
  <c r="K189" i="27" s="1"/>
  <c r="N18" i="21"/>
  <c r="D17" i="26"/>
  <c r="C17" i="26" s="1"/>
  <c r="AO95" i="24"/>
  <c r="G10" i="24"/>
  <c r="AO127" i="24"/>
  <c r="D27" i="15"/>
  <c r="D24" i="15" s="1"/>
  <c r="B43" i="15"/>
  <c r="E37" i="24"/>
  <c r="AS10" i="24"/>
  <c r="T9" i="21"/>
  <c r="T21" i="21"/>
  <c r="D13" i="26"/>
  <c r="C13" i="26" s="1"/>
  <c r="B13" i="26" s="1"/>
  <c r="D188" i="24"/>
  <c r="P186" i="33" s="1"/>
  <c r="R186" i="33" s="1"/>
  <c r="E54" i="24"/>
  <c r="D93" i="23"/>
  <c r="AO256" i="24"/>
  <c r="B33" i="15"/>
  <c r="E81" i="24"/>
  <c r="M172" i="23"/>
  <c r="C172" i="23" s="1"/>
  <c r="K172" i="33" s="1"/>
  <c r="M172" i="33" s="1"/>
  <c r="E17" i="25"/>
  <c r="C17" i="25" s="1"/>
  <c r="F15" i="20" s="1"/>
  <c r="T17" i="21"/>
  <c r="M185" i="23"/>
  <c r="C185" i="23" s="1"/>
  <c r="K185" i="34" s="1"/>
  <c r="M185" i="34" s="1"/>
  <c r="D14" i="26"/>
  <c r="C14" i="26" s="1"/>
  <c r="D26" i="26"/>
  <c r="G8" i="25"/>
  <c r="D188" i="23"/>
  <c r="M179" i="23"/>
  <c r="C179" i="23" s="1"/>
  <c r="I179" i="27" s="1"/>
  <c r="K179" i="27" s="1"/>
  <c r="T24" i="21"/>
  <c r="T22" i="21"/>
  <c r="T16" i="21"/>
  <c r="K8" i="25"/>
  <c r="AO213" i="24"/>
  <c r="E75" i="24"/>
  <c r="S10" i="26"/>
  <c r="M191" i="23"/>
  <c r="C191" i="23" s="1"/>
  <c r="M197" i="23"/>
  <c r="C197" i="23" s="1"/>
  <c r="K197" i="34" s="1"/>
  <c r="M197" i="34" s="1"/>
  <c r="U10" i="24"/>
  <c r="T10" i="21"/>
  <c r="D15" i="26"/>
  <c r="C15" i="26" s="1"/>
  <c r="G11" i="20" s="1"/>
  <c r="D11" i="20" s="1"/>
  <c r="E146" i="24"/>
  <c r="C29" i="16"/>
  <c r="E87" i="24"/>
  <c r="F6" i="29"/>
  <c r="E31" i="10"/>
  <c r="F31" i="10" s="1"/>
  <c r="G10" i="26"/>
  <c r="J30" i="27"/>
  <c r="L30" i="27" s="1"/>
  <c r="L30" i="34"/>
  <c r="L22" i="34"/>
  <c r="J12" i="27"/>
  <c r="L12" i="27" s="1"/>
  <c r="J151" i="27"/>
  <c r="L151" i="27" s="1"/>
  <c r="L151" i="34"/>
  <c r="N151" i="34" s="1"/>
  <c r="L178" i="33"/>
  <c r="N178" i="33" s="1"/>
  <c r="L178" i="34"/>
  <c r="N178" i="34" s="1"/>
  <c r="L234" i="34"/>
  <c r="N234" i="34" s="1"/>
  <c r="L226" i="33"/>
  <c r="N226" i="33" s="1"/>
  <c r="L226" i="34"/>
  <c r="N226" i="34" s="1"/>
  <c r="L217" i="33"/>
  <c r="N217" i="33" s="1"/>
  <c r="L217" i="34"/>
  <c r="N217" i="34" s="1"/>
  <c r="L179" i="33"/>
  <c r="N179" i="33" s="1"/>
  <c r="L179" i="34"/>
  <c r="N179" i="34" s="1"/>
  <c r="J138" i="27"/>
  <c r="L138" i="27" s="1"/>
  <c r="L138" i="34"/>
  <c r="J106" i="27"/>
  <c r="L106" i="27" s="1"/>
  <c r="L106" i="34"/>
  <c r="N106" i="34" s="1"/>
  <c r="L201" i="33"/>
  <c r="N201" i="33" s="1"/>
  <c r="L201" i="34"/>
  <c r="N201" i="34" s="1"/>
  <c r="L71" i="34"/>
  <c r="N71" i="34" s="1"/>
  <c r="J237" i="27"/>
  <c r="L237" i="27" s="1"/>
  <c r="L237" i="34"/>
  <c r="N237" i="34" s="1"/>
  <c r="L215" i="33"/>
  <c r="N215" i="33" s="1"/>
  <c r="L215" i="34"/>
  <c r="N215" i="34" s="1"/>
  <c r="J180" i="27"/>
  <c r="L180" i="27" s="1"/>
  <c r="L180" i="34"/>
  <c r="N180" i="34" s="1"/>
  <c r="L141" i="33"/>
  <c r="N141" i="33" s="1"/>
  <c r="L141" i="34"/>
  <c r="N141" i="34" s="1"/>
  <c r="L105" i="33"/>
  <c r="N105" i="33" s="1"/>
  <c r="L105" i="34"/>
  <c r="N105" i="34" s="1"/>
  <c r="L223" i="33"/>
  <c r="N223" i="33" s="1"/>
  <c r="L223" i="34"/>
  <c r="N223" i="34" s="1"/>
  <c r="J253" i="27"/>
  <c r="L253" i="27" s="1"/>
  <c r="L253" i="34"/>
  <c r="N253" i="34" s="1"/>
  <c r="L127" i="33"/>
  <c r="N127" i="33" s="1"/>
  <c r="L127" i="34"/>
  <c r="N127" i="34" s="1"/>
  <c r="J109" i="27"/>
  <c r="L109" i="27" s="1"/>
  <c r="L109" i="34"/>
  <c r="N109" i="34" s="1"/>
  <c r="L67" i="34"/>
  <c r="N67" i="34" s="1"/>
  <c r="J170" i="27"/>
  <c r="L170" i="27" s="1"/>
  <c r="L170" i="34"/>
  <c r="N170" i="34" s="1"/>
  <c r="D9" i="33"/>
  <c r="I8" i="23"/>
  <c r="I27" i="15"/>
  <c r="I24" i="15" s="1"/>
  <c r="J14" i="27"/>
  <c r="L14" i="27" s="1"/>
  <c r="L24" i="34"/>
  <c r="L16" i="34"/>
  <c r="L152" i="33"/>
  <c r="N152" i="33" s="1"/>
  <c r="L152" i="34"/>
  <c r="N152" i="34" s="1"/>
  <c r="L181" i="33"/>
  <c r="N181" i="33" s="1"/>
  <c r="L181" i="34"/>
  <c r="N181" i="34" s="1"/>
  <c r="L187" i="33"/>
  <c r="N187" i="33" s="1"/>
  <c r="L187" i="34"/>
  <c r="N187" i="34" s="1"/>
  <c r="J140" i="27"/>
  <c r="L140" i="27" s="1"/>
  <c r="L140" i="34"/>
  <c r="J112" i="27"/>
  <c r="L112" i="27" s="1"/>
  <c r="L112" i="34"/>
  <c r="N112" i="34" s="1"/>
  <c r="L77" i="33"/>
  <c r="N77" i="33" s="1"/>
  <c r="L77" i="34"/>
  <c r="L68" i="33"/>
  <c r="N68" i="33" s="1"/>
  <c r="L68" i="34"/>
  <c r="N68" i="34" s="1"/>
  <c r="J31" i="27"/>
  <c r="L31" i="27" s="1"/>
  <c r="L31" i="34"/>
  <c r="J97" i="27"/>
  <c r="L97" i="27" s="1"/>
  <c r="L97" i="34"/>
  <c r="N97" i="34" s="1"/>
  <c r="J205" i="27"/>
  <c r="L205" i="27" s="1"/>
  <c r="L205" i="34"/>
  <c r="N205" i="34" s="1"/>
  <c r="J11" i="27"/>
  <c r="L11" i="27" s="1"/>
  <c r="L241" i="33"/>
  <c r="N241" i="33" s="1"/>
  <c r="L241" i="34"/>
  <c r="N241" i="34" s="1"/>
  <c r="J220" i="27"/>
  <c r="L220" i="27" s="1"/>
  <c r="L220" i="34"/>
  <c r="N220" i="34" s="1"/>
  <c r="J184" i="27"/>
  <c r="L184" i="27" s="1"/>
  <c r="L184" i="34"/>
  <c r="N184" i="34" s="1"/>
  <c r="J129" i="27"/>
  <c r="L129" i="27" s="1"/>
  <c r="L129" i="34"/>
  <c r="N129" i="34" s="1"/>
  <c r="L113" i="34"/>
  <c r="N113" i="34" s="1"/>
  <c r="L203" i="33"/>
  <c r="N203" i="33" s="1"/>
  <c r="L203" i="34"/>
  <c r="N203" i="34" s="1"/>
  <c r="L221" i="33"/>
  <c r="N221" i="33" s="1"/>
  <c r="L221" i="34"/>
  <c r="N221" i="34" s="1"/>
  <c r="L238" i="34"/>
  <c r="N238" i="34" s="1"/>
  <c r="J131" i="27"/>
  <c r="L131" i="27" s="1"/>
  <c r="L131" i="34"/>
  <c r="N131" i="34" s="1"/>
  <c r="J117" i="27"/>
  <c r="L117" i="27" s="1"/>
  <c r="L117" i="34"/>
  <c r="N117" i="34" s="1"/>
  <c r="J69" i="27"/>
  <c r="L69" i="27" s="1"/>
  <c r="L69" i="34"/>
  <c r="N69" i="34" s="1"/>
  <c r="L233" i="34"/>
  <c r="N233" i="34" s="1"/>
  <c r="J213" i="27"/>
  <c r="L213" i="27" s="1"/>
  <c r="L213" i="34"/>
  <c r="N213" i="34" s="1"/>
  <c r="J183" i="27"/>
  <c r="L183" i="27" s="1"/>
  <c r="L183" i="34"/>
  <c r="N183" i="34" s="1"/>
  <c r="BB252" i="31"/>
  <c r="I31" i="9" s="1"/>
  <c r="E34" i="11"/>
  <c r="F34" i="11" s="1"/>
  <c r="S125" i="23"/>
  <c r="D8" i="34"/>
  <c r="J8" i="23"/>
  <c r="H8" i="23"/>
  <c r="E27" i="15"/>
  <c r="E24" i="15" s="1"/>
  <c r="J33" i="27"/>
  <c r="L33" i="27" s="1"/>
  <c r="L33" i="34"/>
  <c r="J154" i="27"/>
  <c r="L154" i="27" s="1"/>
  <c r="L154" i="34"/>
  <c r="N154" i="34" s="1"/>
  <c r="J149" i="27"/>
  <c r="L149" i="27" s="1"/>
  <c r="L149" i="34"/>
  <c r="L186" i="33"/>
  <c r="N186" i="33" s="1"/>
  <c r="L186" i="34"/>
  <c r="N186" i="34" s="1"/>
  <c r="J177" i="27"/>
  <c r="L177" i="27" s="1"/>
  <c r="L177" i="34"/>
  <c r="N177" i="34" s="1"/>
  <c r="N10" i="23"/>
  <c r="P9" i="23"/>
  <c r="L222" i="33"/>
  <c r="N222" i="33" s="1"/>
  <c r="L222" i="34"/>
  <c r="N222" i="34" s="1"/>
  <c r="L150" i="33"/>
  <c r="N150" i="33" s="1"/>
  <c r="L150" i="34"/>
  <c r="J142" i="27"/>
  <c r="L142" i="27" s="1"/>
  <c r="L142" i="34"/>
  <c r="J134" i="27"/>
  <c r="L134" i="27" s="1"/>
  <c r="L134" i="34"/>
  <c r="J108" i="27"/>
  <c r="L108" i="27" s="1"/>
  <c r="L108" i="34"/>
  <c r="L39" i="34"/>
  <c r="N39" i="34" s="1"/>
  <c r="L32" i="34"/>
  <c r="L41" i="34"/>
  <c r="N41" i="34" s="1"/>
  <c r="L209" i="33"/>
  <c r="N209" i="33" s="1"/>
  <c r="L209" i="34"/>
  <c r="N209" i="34" s="1"/>
  <c r="L193" i="34"/>
  <c r="N193" i="34" s="1"/>
  <c r="L166" i="34"/>
  <c r="N166" i="34" s="1"/>
  <c r="L57" i="34"/>
  <c r="N57" i="34" s="1"/>
  <c r="J245" i="27"/>
  <c r="L245" i="27" s="1"/>
  <c r="L245" i="34"/>
  <c r="N245" i="34" s="1"/>
  <c r="L225" i="34"/>
  <c r="N225" i="34" s="1"/>
  <c r="L133" i="34"/>
  <c r="N133" i="34" s="1"/>
  <c r="L120" i="33"/>
  <c r="N120" i="33" s="1"/>
  <c r="L120" i="34"/>
  <c r="N120" i="34" s="1"/>
  <c r="J122" i="27"/>
  <c r="L122" i="27" s="1"/>
  <c r="L122" i="34"/>
  <c r="N122" i="34" s="1"/>
  <c r="L227" i="34"/>
  <c r="N227" i="34" s="1"/>
  <c r="J101" i="27"/>
  <c r="L101" i="27" s="1"/>
  <c r="L101" i="34"/>
  <c r="N101" i="34" s="1"/>
  <c r="L48" i="34"/>
  <c r="N48" i="34" s="1"/>
  <c r="J243" i="27"/>
  <c r="L243" i="27" s="1"/>
  <c r="L243" i="34"/>
  <c r="N243" i="34" s="1"/>
  <c r="L135" i="34"/>
  <c r="N135" i="34" s="1"/>
  <c r="J195" i="27"/>
  <c r="L195" i="27" s="1"/>
  <c r="L195" i="34"/>
  <c r="N195" i="34" s="1"/>
  <c r="J218" i="27"/>
  <c r="L218" i="27" s="1"/>
  <c r="L218" i="34"/>
  <c r="N218" i="34" s="1"/>
  <c r="L139" i="33"/>
  <c r="N139" i="33" s="1"/>
  <c r="L139" i="34"/>
  <c r="N139" i="34" s="1"/>
  <c r="M138" i="23"/>
  <c r="C138" i="23" s="1"/>
  <c r="I138" i="27" s="1"/>
  <c r="K138" i="27" s="1"/>
  <c r="C9" i="33"/>
  <c r="T11" i="21"/>
  <c r="J28" i="27"/>
  <c r="L28" i="27" s="1"/>
  <c r="L28" i="34"/>
  <c r="L20" i="34"/>
  <c r="L156" i="33"/>
  <c r="N156" i="33" s="1"/>
  <c r="L156" i="34"/>
  <c r="N156" i="34" s="1"/>
  <c r="J147" i="27"/>
  <c r="L147" i="27" s="1"/>
  <c r="L147" i="34"/>
  <c r="N147" i="34" s="1"/>
  <c r="J185" i="27"/>
  <c r="L185" i="27" s="1"/>
  <c r="L185" i="34"/>
  <c r="L224" i="33"/>
  <c r="N224" i="33" s="1"/>
  <c r="L224" i="34"/>
  <c r="N224" i="34" s="1"/>
  <c r="L216" i="33"/>
  <c r="N216" i="33" s="1"/>
  <c r="L216" i="34"/>
  <c r="N216" i="34" s="1"/>
  <c r="J136" i="27"/>
  <c r="L136" i="27" s="1"/>
  <c r="L136" i="34"/>
  <c r="J110" i="27"/>
  <c r="L110" i="27" s="1"/>
  <c r="L110" i="34"/>
  <c r="N110" i="34" s="1"/>
  <c r="L17" i="34"/>
  <c r="J197" i="27"/>
  <c r="L197" i="27" s="1"/>
  <c r="L197" i="34"/>
  <c r="N197" i="34" s="1"/>
  <c r="L65" i="33"/>
  <c r="N65" i="33" s="1"/>
  <c r="L65" i="34"/>
  <c r="J251" i="27"/>
  <c r="L251" i="27" s="1"/>
  <c r="L251" i="34"/>
  <c r="N251" i="34" s="1"/>
  <c r="L231" i="34"/>
  <c r="N231" i="34" s="1"/>
  <c r="L175" i="34"/>
  <c r="N175" i="34" s="1"/>
  <c r="L137" i="33"/>
  <c r="N137" i="33" s="1"/>
  <c r="L137" i="34"/>
  <c r="N137" i="34" s="1"/>
  <c r="J124" i="27"/>
  <c r="L124" i="27" s="1"/>
  <c r="L124" i="34"/>
  <c r="N124" i="34" s="1"/>
  <c r="J182" i="27"/>
  <c r="L182" i="27" s="1"/>
  <c r="L182" i="34"/>
  <c r="N182" i="34" s="1"/>
  <c r="L230" i="34"/>
  <c r="N230" i="34" s="1"/>
  <c r="L207" i="34"/>
  <c r="N207" i="34" s="1"/>
  <c r="J176" i="27"/>
  <c r="L176" i="27" s="1"/>
  <c r="L176" i="34"/>
  <c r="N176" i="34" s="1"/>
  <c r="J143" i="27"/>
  <c r="L143" i="27" s="1"/>
  <c r="L143" i="34"/>
  <c r="N143" i="34" s="1"/>
  <c r="J63" i="27"/>
  <c r="L63" i="27" s="1"/>
  <c r="L63" i="34"/>
  <c r="N63" i="34" s="1"/>
  <c r="L199" i="33"/>
  <c r="N199" i="33" s="1"/>
  <c r="L199" i="34"/>
  <c r="N199" i="34" s="1"/>
  <c r="J161" i="27"/>
  <c r="L161" i="27" s="1"/>
  <c r="L161" i="34"/>
  <c r="N161" i="34" s="1"/>
  <c r="E8" i="34"/>
  <c r="E9" i="33"/>
  <c r="D27" i="26"/>
  <c r="C27" i="26" s="1"/>
  <c r="B27" i="26" s="1"/>
  <c r="F8" i="23"/>
  <c r="G8" i="23"/>
  <c r="L8" i="23"/>
  <c r="J90" i="27"/>
  <c r="L90" i="27" s="1"/>
  <c r="L90" i="34"/>
  <c r="N90" i="34" s="1"/>
  <c r="M14" i="21"/>
  <c r="N6" i="22"/>
  <c r="J13" i="20"/>
  <c r="AT17" i="26"/>
  <c r="E14" i="21"/>
  <c r="E7" i="21" s="1"/>
  <c r="F6" i="22"/>
  <c r="L89" i="33"/>
  <c r="N89" i="33" s="1"/>
  <c r="L89" i="34"/>
  <c r="S15" i="25"/>
  <c r="T8" i="23"/>
  <c r="B15" i="28"/>
  <c r="C8" i="27"/>
  <c r="X14" i="21"/>
  <c r="U14" i="21"/>
  <c r="O14" i="21"/>
  <c r="J87" i="27"/>
  <c r="L87" i="27" s="1"/>
  <c r="L87" i="34"/>
  <c r="N87" i="34" s="1"/>
  <c r="F21" i="7"/>
  <c r="F14" i="7" s="1"/>
  <c r="E14" i="7"/>
  <c r="R14" i="21"/>
  <c r="S6" i="22"/>
  <c r="J14" i="21"/>
  <c r="K6" i="22"/>
  <c r="N15" i="25"/>
  <c r="N8" i="25" s="1"/>
  <c r="O8" i="23"/>
  <c r="K14" i="21"/>
  <c r="L6" i="22"/>
  <c r="T15" i="25"/>
  <c r="U8" i="23"/>
  <c r="H14" i="21"/>
  <c r="H6" i="21" s="1"/>
  <c r="I6" i="22"/>
  <c r="I14" i="21"/>
  <c r="I6" i="21" s="1"/>
  <c r="J6" i="22"/>
  <c r="P14" i="21"/>
  <c r="P6" i="21" s="1"/>
  <c r="Q6" i="22"/>
  <c r="W14" i="21"/>
  <c r="F8" i="34"/>
  <c r="J15" i="25"/>
  <c r="K8" i="23"/>
  <c r="H27" i="15"/>
  <c r="Q14" i="21"/>
  <c r="Q6" i="21" s="1"/>
  <c r="R6" i="22"/>
  <c r="Q15" i="25"/>
  <c r="L14" i="21"/>
  <c r="L6" i="21" s="1"/>
  <c r="M6" i="22"/>
  <c r="P15" i="25"/>
  <c r="S14" i="21"/>
  <c r="S6" i="21" s="1"/>
  <c r="T6" i="22"/>
  <c r="J88" i="27"/>
  <c r="L88" i="27" s="1"/>
  <c r="L88" i="34"/>
  <c r="N88" i="34" s="1"/>
  <c r="G14" i="21"/>
  <c r="G6" i="21" s="1"/>
  <c r="H6" i="22"/>
  <c r="F9" i="33"/>
  <c r="AO87" i="24"/>
  <c r="C14" i="28"/>
  <c r="D8" i="27"/>
  <c r="E9" i="18"/>
  <c r="I8" i="25"/>
  <c r="H8" i="25"/>
  <c r="R9" i="25"/>
  <c r="N189" i="34"/>
  <c r="B20" i="28"/>
  <c r="B9" i="28"/>
  <c r="C10" i="28"/>
  <c r="T13" i="21"/>
  <c r="S52" i="23"/>
  <c r="M199" i="23"/>
  <c r="C199" i="23" s="1"/>
  <c r="K199" i="34" s="1"/>
  <c r="M199" i="34" s="1"/>
  <c r="M11" i="23"/>
  <c r="C11" i="23" s="1"/>
  <c r="D57" i="22"/>
  <c r="C57" i="22" s="1"/>
  <c r="G60" i="33" s="1"/>
  <c r="I60" i="33" s="1"/>
  <c r="E17" i="12"/>
  <c r="F17" i="12" s="1"/>
  <c r="AC12" i="26"/>
  <c r="AT12" i="26" s="1"/>
  <c r="V7" i="22"/>
  <c r="U8" i="21" s="1"/>
  <c r="AP22" i="24"/>
  <c r="AN22" i="24"/>
  <c r="AN11" i="24" s="1"/>
  <c r="AN10" i="24" s="1"/>
  <c r="Y18" i="22"/>
  <c r="AO6" i="31"/>
  <c r="AN6" i="31"/>
  <c r="AM22" i="24"/>
  <c r="AK6" i="31"/>
  <c r="AJ11" i="24"/>
  <c r="AJ10" i="24" s="1"/>
  <c r="X18" i="22"/>
  <c r="X7" i="22" s="1"/>
  <c r="X6" i="22" s="1"/>
  <c r="AC22" i="24"/>
  <c r="AC11" i="24" s="1"/>
  <c r="AC10" i="24" s="1"/>
  <c r="AE6" i="31"/>
  <c r="AB6" i="31"/>
  <c r="Z22" i="24"/>
  <c r="Z11" i="24" s="1"/>
  <c r="Z10" i="24" s="1"/>
  <c r="Y6" i="31"/>
  <c r="W11" i="24"/>
  <c r="W10" i="24" s="1"/>
  <c r="Q11" i="24"/>
  <c r="Q10" i="24" s="1"/>
  <c r="S6" i="31"/>
  <c r="N11" i="24"/>
  <c r="D173" i="23"/>
  <c r="T23" i="21"/>
  <c r="C21" i="25"/>
  <c r="F19" i="20" s="1"/>
  <c r="D45" i="22"/>
  <c r="C45" i="22" s="1"/>
  <c r="C24" i="25"/>
  <c r="F22" i="20" s="1"/>
  <c r="E24" i="12"/>
  <c r="F24" i="12" s="1"/>
  <c r="L184" i="33"/>
  <c r="N184" i="33" s="1"/>
  <c r="D36" i="24"/>
  <c r="P35" i="33" s="1"/>
  <c r="R35" i="33" s="1"/>
  <c r="N12" i="21"/>
  <c r="F10" i="21"/>
  <c r="D10" i="21" s="1"/>
  <c r="N17" i="21"/>
  <c r="AC26" i="26"/>
  <c r="D76" i="24"/>
  <c r="P74" i="34" s="1"/>
  <c r="R74" i="34" s="1"/>
  <c r="T20" i="21"/>
  <c r="D21" i="26"/>
  <c r="C21" i="26" s="1"/>
  <c r="G17" i="20" s="1"/>
  <c r="AT25" i="26"/>
  <c r="N22" i="21"/>
  <c r="D98" i="22"/>
  <c r="C98" i="22" s="1"/>
  <c r="D246" i="22"/>
  <c r="C246" i="22" s="1"/>
  <c r="G248" i="34" s="1"/>
  <c r="D54" i="22"/>
  <c r="C54" i="22" s="1"/>
  <c r="G57" i="33" s="1"/>
  <c r="I57" i="33" s="1"/>
  <c r="G252" i="22"/>
  <c r="D183" i="22"/>
  <c r="C183" i="22" s="1"/>
  <c r="G185" i="34" s="1"/>
  <c r="D52" i="23"/>
  <c r="M203" i="23"/>
  <c r="C203" i="23" s="1"/>
  <c r="F13" i="21"/>
  <c r="D13" i="21" s="1"/>
  <c r="D79" i="23"/>
  <c r="D166" i="22"/>
  <c r="C166" i="22" s="1"/>
  <c r="G168" i="34" s="1"/>
  <c r="D247" i="22"/>
  <c r="C247" i="22" s="1"/>
  <c r="N11" i="21"/>
  <c r="D25" i="26"/>
  <c r="C25" i="26" s="1"/>
  <c r="B25" i="26" s="1"/>
  <c r="C11" i="25"/>
  <c r="F9" i="20" s="1"/>
  <c r="BB50" i="31"/>
  <c r="D129" i="22"/>
  <c r="C129" i="22" s="1"/>
  <c r="D245" i="24"/>
  <c r="M137" i="23"/>
  <c r="C137" i="23" s="1"/>
  <c r="K137" i="33" s="1"/>
  <c r="M137" i="33" s="1"/>
  <c r="M114" i="23"/>
  <c r="C114" i="23" s="1"/>
  <c r="K114" i="34" s="1"/>
  <c r="M114" i="34" s="1"/>
  <c r="D228" i="24"/>
  <c r="C228" i="24" s="1"/>
  <c r="R25" i="25"/>
  <c r="D195" i="22"/>
  <c r="C195" i="22" s="1"/>
  <c r="O11" i="25"/>
  <c r="M11" i="25" s="1"/>
  <c r="B38" i="15"/>
  <c r="M113" i="23"/>
  <c r="C113" i="23" s="1"/>
  <c r="K113" i="33" s="1"/>
  <c r="M113" i="33" s="1"/>
  <c r="M78" i="23"/>
  <c r="C78" i="23" s="1"/>
  <c r="O23" i="25"/>
  <c r="M23" i="25" s="1"/>
  <c r="D182" i="24"/>
  <c r="C182" i="24" s="1"/>
  <c r="M152" i="23"/>
  <c r="C152" i="23" s="1"/>
  <c r="K152" i="33" s="1"/>
  <c r="M152" i="33" s="1"/>
  <c r="D153" i="24"/>
  <c r="D168" i="22"/>
  <c r="C168" i="22" s="1"/>
  <c r="D63" i="22"/>
  <c r="C63" i="22" s="1"/>
  <c r="P202" i="34"/>
  <c r="R202" i="34" s="1"/>
  <c r="D243" i="24"/>
  <c r="P241" i="33" s="1"/>
  <c r="D100" i="24"/>
  <c r="R19" i="25"/>
  <c r="M225" i="23"/>
  <c r="C225" i="23" s="1"/>
  <c r="K225" i="34" s="1"/>
  <c r="M225" i="34" s="1"/>
  <c r="M160" i="23"/>
  <c r="C160" i="23" s="1"/>
  <c r="M205" i="23"/>
  <c r="C205" i="23" s="1"/>
  <c r="K205" i="33" s="1"/>
  <c r="M205" i="33" s="1"/>
  <c r="J166" i="27"/>
  <c r="L166" i="27" s="1"/>
  <c r="Z12" i="29"/>
  <c r="Z9" i="29"/>
  <c r="J139" i="27"/>
  <c r="L139" i="27" s="1"/>
  <c r="E31" i="11"/>
  <c r="F31" i="11" s="1"/>
  <c r="B41" i="15"/>
  <c r="O10" i="25"/>
  <c r="M10" i="25" s="1"/>
  <c r="L218" i="33"/>
  <c r="N218" i="33" s="1"/>
  <c r="AT14" i="26"/>
  <c r="D64" i="24"/>
  <c r="C64" i="24" s="1"/>
  <c r="D157" i="24"/>
  <c r="AT15" i="26"/>
  <c r="D49" i="24"/>
  <c r="P48" i="33" s="1"/>
  <c r="R48" i="33" s="1"/>
  <c r="L161" i="33"/>
  <c r="N161" i="33" s="1"/>
  <c r="M247" i="23"/>
  <c r="C247" i="23" s="1"/>
  <c r="K247" i="33" s="1"/>
  <c r="M247" i="33" s="1"/>
  <c r="BB186" i="31"/>
  <c r="N8" i="21"/>
  <c r="M193" i="23"/>
  <c r="C193" i="23" s="1"/>
  <c r="I193" i="27" s="1"/>
  <c r="K193" i="27" s="1"/>
  <c r="F12" i="21"/>
  <c r="D12" i="21" s="1"/>
  <c r="M70" i="23"/>
  <c r="C70" i="23" s="1"/>
  <c r="D134" i="24"/>
  <c r="D31" i="24"/>
  <c r="P30" i="33" s="1"/>
  <c r="R30" i="33" s="1"/>
  <c r="M207" i="23"/>
  <c r="C207" i="23" s="1"/>
  <c r="BB155" i="31"/>
  <c r="F24" i="21"/>
  <c r="D24" i="21" s="1"/>
  <c r="M237" i="23"/>
  <c r="C237" i="23" s="1"/>
  <c r="K237" i="34" s="1"/>
  <c r="M237" i="34" s="1"/>
  <c r="D164" i="24"/>
  <c r="D108" i="24"/>
  <c r="O18" i="25"/>
  <c r="M18" i="25" s="1"/>
  <c r="M230" i="23"/>
  <c r="C230" i="23" s="1"/>
  <c r="K230" i="33" s="1"/>
  <c r="M230" i="33" s="1"/>
  <c r="D176" i="24"/>
  <c r="C176" i="24" s="1"/>
  <c r="O174" i="33" s="1"/>
  <c r="Q174" i="33" s="1"/>
  <c r="D16" i="26"/>
  <c r="C16" i="26" s="1"/>
  <c r="G12" i="20" s="1"/>
  <c r="F21" i="21"/>
  <c r="D21" i="21" s="1"/>
  <c r="D24" i="26"/>
  <c r="AT21" i="26"/>
  <c r="B34" i="16"/>
  <c r="N13" i="21"/>
  <c r="L10" i="24"/>
  <c r="Z8" i="29"/>
  <c r="D69" i="22"/>
  <c r="C69" i="22" s="1"/>
  <c r="G71" i="34" s="1"/>
  <c r="D155" i="24"/>
  <c r="M87" i="23"/>
  <c r="C87" i="23" s="1"/>
  <c r="K87" i="33" s="1"/>
  <c r="M83" i="23"/>
  <c r="C83" i="23" s="1"/>
  <c r="M67" i="23"/>
  <c r="C67" i="23" s="1"/>
  <c r="I67" i="27" s="1"/>
  <c r="K67" i="27" s="1"/>
  <c r="M186" i="23"/>
  <c r="C186" i="23" s="1"/>
  <c r="K186" i="34" s="1"/>
  <c r="M186" i="34" s="1"/>
  <c r="P190" i="33"/>
  <c r="L183" i="33"/>
  <c r="N183" i="33" s="1"/>
  <c r="D66" i="22"/>
  <c r="C66" i="22" s="1"/>
  <c r="AC24" i="26"/>
  <c r="AT24" i="26" s="1"/>
  <c r="D254" i="24"/>
  <c r="D112" i="24"/>
  <c r="L166" i="33"/>
  <c r="N166" i="33" s="1"/>
  <c r="O10" i="24"/>
  <c r="B35" i="16"/>
  <c r="R23" i="25"/>
  <c r="F22" i="21"/>
  <c r="D22" i="21" s="1"/>
  <c r="M95" i="23"/>
  <c r="C95" i="23" s="1"/>
  <c r="K95" i="34" s="1"/>
  <c r="M95" i="34" s="1"/>
  <c r="D174" i="22"/>
  <c r="C174" i="22" s="1"/>
  <c r="D236" i="24"/>
  <c r="P234" i="33" s="1"/>
  <c r="D173" i="22"/>
  <c r="C173" i="22" s="1"/>
  <c r="D248" i="22"/>
  <c r="C248" i="22" s="1"/>
  <c r="D123" i="24"/>
  <c r="D107" i="24"/>
  <c r="M229" i="23"/>
  <c r="C229" i="23" s="1"/>
  <c r="K229" i="33" s="1"/>
  <c r="M229" i="33" s="1"/>
  <c r="L225" i="33"/>
  <c r="N225" i="33" s="1"/>
  <c r="D116" i="24"/>
  <c r="L233" i="33"/>
  <c r="N233" i="33" s="1"/>
  <c r="D244" i="24"/>
  <c r="B45" i="16"/>
  <c r="M212" i="23"/>
  <c r="C212" i="23" s="1"/>
  <c r="M209" i="23"/>
  <c r="C209" i="23" s="1"/>
  <c r="K209" i="33" s="1"/>
  <c r="M209" i="33" s="1"/>
  <c r="F20" i="21"/>
  <c r="D20" i="21" s="1"/>
  <c r="D12" i="26"/>
  <c r="D222" i="24"/>
  <c r="C222" i="24" s="1"/>
  <c r="D38" i="24"/>
  <c r="L170" i="33"/>
  <c r="N170" i="33" s="1"/>
  <c r="D92" i="24"/>
  <c r="L67" i="33"/>
  <c r="N67" i="33" s="1"/>
  <c r="P198" i="33"/>
  <c r="R198" i="33" s="1"/>
  <c r="D113" i="24"/>
  <c r="M221" i="23"/>
  <c r="C221" i="23" s="1"/>
  <c r="D244" i="22"/>
  <c r="C244" i="22" s="1"/>
  <c r="D76" i="22"/>
  <c r="C76" i="22" s="1"/>
  <c r="D246" i="24"/>
  <c r="D114" i="24"/>
  <c r="D55" i="24"/>
  <c r="J193" i="27"/>
  <c r="L193" i="27" s="1"/>
  <c r="D220" i="24"/>
  <c r="P218" i="33" s="1"/>
  <c r="R17" i="25"/>
  <c r="D240" i="24"/>
  <c r="X10" i="24"/>
  <c r="M118" i="23"/>
  <c r="C118" i="23" s="1"/>
  <c r="L213" i="33"/>
  <c r="N213" i="33" s="1"/>
  <c r="AO175" i="24"/>
  <c r="L253" i="33"/>
  <c r="N253" i="33" s="1"/>
  <c r="J233" i="27"/>
  <c r="L233" i="27" s="1"/>
  <c r="N21" i="21"/>
  <c r="D20" i="26"/>
  <c r="N10" i="21"/>
  <c r="B33" i="16"/>
  <c r="B32" i="16"/>
  <c r="N193" i="27"/>
  <c r="P196" i="33"/>
  <c r="D28" i="24"/>
  <c r="P27" i="33" s="1"/>
  <c r="R27" i="33" s="1"/>
  <c r="M170" i="23"/>
  <c r="C170" i="23" s="1"/>
  <c r="K170" i="34" s="1"/>
  <c r="M170" i="34" s="1"/>
  <c r="D224" i="22"/>
  <c r="C224" i="22" s="1"/>
  <c r="D152" i="22"/>
  <c r="C152" i="22" s="1"/>
  <c r="D118" i="22"/>
  <c r="C118" i="22" s="1"/>
  <c r="D26" i="22"/>
  <c r="C26" i="22" s="1"/>
  <c r="G29" i="33" s="1"/>
  <c r="I29" i="33" s="1"/>
  <c r="D65" i="22"/>
  <c r="C65" i="22" s="1"/>
  <c r="G67" i="34" s="1"/>
  <c r="M248" i="23"/>
  <c r="C248" i="23" s="1"/>
  <c r="D203" i="22"/>
  <c r="C203" i="22" s="1"/>
  <c r="G205" i="34" s="1"/>
  <c r="M102" i="23"/>
  <c r="C102" i="23" s="1"/>
  <c r="K102" i="33" s="1"/>
  <c r="M102" i="33" s="1"/>
  <c r="M50" i="23"/>
  <c r="C50" i="23" s="1"/>
  <c r="K51" i="33" s="1"/>
  <c r="M51" i="33" s="1"/>
  <c r="M246" i="23"/>
  <c r="C246" i="23" s="1"/>
  <c r="J241" i="27"/>
  <c r="L241" i="27" s="1"/>
  <c r="D184" i="24"/>
  <c r="P182" i="33" s="1"/>
  <c r="D71" i="24"/>
  <c r="R11" i="25"/>
  <c r="M233" i="23"/>
  <c r="C233" i="23" s="1"/>
  <c r="K233" i="33" s="1"/>
  <c r="M233" i="33" s="1"/>
  <c r="M116" i="23"/>
  <c r="C116" i="23" s="1"/>
  <c r="K116" i="33" s="1"/>
  <c r="M116" i="33" s="1"/>
  <c r="F9" i="21"/>
  <c r="D9" i="21" s="1"/>
  <c r="M148" i="23"/>
  <c r="C148" i="23" s="1"/>
  <c r="K148" i="34" s="1"/>
  <c r="M148" i="34" s="1"/>
  <c r="F19" i="21"/>
  <c r="D19" i="21" s="1"/>
  <c r="BB77" i="31"/>
  <c r="D26" i="24"/>
  <c r="P25" i="33" s="1"/>
  <c r="R25" i="33" s="1"/>
  <c r="D72" i="22"/>
  <c r="C72" i="22" s="1"/>
  <c r="G74" i="34" s="1"/>
  <c r="I74" i="34" s="1"/>
  <c r="D13" i="22"/>
  <c r="C13" i="22" s="1"/>
  <c r="D242" i="24"/>
  <c r="O17" i="25"/>
  <c r="M17" i="25" s="1"/>
  <c r="M253" i="23"/>
  <c r="C253" i="23" s="1"/>
  <c r="K253" i="33" s="1"/>
  <c r="M253" i="33" s="1"/>
  <c r="M109" i="23"/>
  <c r="C109" i="23" s="1"/>
  <c r="I109" i="27" s="1"/>
  <c r="K109" i="27" s="1"/>
  <c r="M90" i="23"/>
  <c r="C90" i="23" s="1"/>
  <c r="K90" i="34" s="1"/>
  <c r="M90" i="34" s="1"/>
  <c r="D230" i="24"/>
  <c r="C230" i="24" s="1"/>
  <c r="BB209" i="31"/>
  <c r="AA10" i="24"/>
  <c r="Z18" i="29"/>
  <c r="E30" i="10"/>
  <c r="F30" i="10" s="1"/>
  <c r="M60" i="23"/>
  <c r="C60" i="23" s="1"/>
  <c r="K61" i="33" s="1"/>
  <c r="M61" i="33" s="1"/>
  <c r="E95" i="24"/>
  <c r="D59" i="24"/>
  <c r="P58" i="33" s="1"/>
  <c r="R58" i="33" s="1"/>
  <c r="J231" i="27"/>
  <c r="L231" i="27" s="1"/>
  <c r="O13" i="25"/>
  <c r="M13" i="25" s="1"/>
  <c r="P191" i="33"/>
  <c r="R191" i="33" s="1"/>
  <c r="B41" i="16"/>
  <c r="M108" i="23"/>
  <c r="C108" i="23" s="1"/>
  <c r="K108" i="33" s="1"/>
  <c r="M108" i="33" s="1"/>
  <c r="M121" i="23"/>
  <c r="C121" i="23" s="1"/>
  <c r="K121" i="34" s="1"/>
  <c r="M121" i="34" s="1"/>
  <c r="M251" i="23"/>
  <c r="C251" i="23" s="1"/>
  <c r="K251" i="33" s="1"/>
  <c r="M251" i="33" s="1"/>
  <c r="D101" i="24"/>
  <c r="D117" i="24"/>
  <c r="D111" i="24"/>
  <c r="M182" i="23"/>
  <c r="C182" i="23" s="1"/>
  <c r="K182" i="33" s="1"/>
  <c r="M182" i="33" s="1"/>
  <c r="M105" i="23"/>
  <c r="C105" i="23" s="1"/>
  <c r="D18" i="24"/>
  <c r="P17" i="33" s="1"/>
  <c r="R17" i="33" s="1"/>
  <c r="M245" i="23"/>
  <c r="C245" i="23" s="1"/>
  <c r="I245" i="27" s="1"/>
  <c r="K245" i="27" s="1"/>
  <c r="M224" i="23"/>
  <c r="C224" i="23" s="1"/>
  <c r="I224" i="27" s="1"/>
  <c r="K224" i="27" s="1"/>
  <c r="M222" i="23"/>
  <c r="C222" i="23" s="1"/>
  <c r="M154" i="23"/>
  <c r="C154" i="23" s="1"/>
  <c r="D56" i="22"/>
  <c r="C56" i="22" s="1"/>
  <c r="G59" i="33" s="1"/>
  <c r="I59" i="33" s="1"/>
  <c r="D252" i="24"/>
  <c r="P250" i="33" s="1"/>
  <c r="D247" i="24"/>
  <c r="D132" i="24"/>
  <c r="D50" i="24"/>
  <c r="P49" i="33" s="1"/>
  <c r="R49" i="33" s="1"/>
  <c r="D17" i="24"/>
  <c r="M46" i="23"/>
  <c r="C46" i="23" s="1"/>
  <c r="M106" i="23"/>
  <c r="C106" i="23" s="1"/>
  <c r="K106" i="34" s="1"/>
  <c r="M106" i="34" s="1"/>
  <c r="Z23" i="29"/>
  <c r="N189" i="27"/>
  <c r="J21" i="9"/>
  <c r="R24" i="25"/>
  <c r="M99" i="23"/>
  <c r="C99" i="23" s="1"/>
  <c r="K99" i="34" s="1"/>
  <c r="M99" i="34" s="1"/>
  <c r="M176" i="23"/>
  <c r="C176" i="23" s="1"/>
  <c r="K176" i="34" s="1"/>
  <c r="M176" i="34" s="1"/>
  <c r="N20" i="21"/>
  <c r="F17" i="21"/>
  <c r="D17" i="21" s="1"/>
  <c r="M112" i="23"/>
  <c r="C112" i="23" s="1"/>
  <c r="AB10" i="24"/>
  <c r="D20" i="24"/>
  <c r="P19" i="33" s="1"/>
  <c r="R19" i="33" s="1"/>
  <c r="D159" i="22"/>
  <c r="C159" i="22" s="1"/>
  <c r="G161" i="34" s="1"/>
  <c r="D239" i="22"/>
  <c r="C239" i="22" s="1"/>
  <c r="G241" i="34" s="1"/>
  <c r="D37" i="22"/>
  <c r="C37" i="22" s="1"/>
  <c r="G40" i="33" s="1"/>
  <c r="I40" i="33" s="1"/>
  <c r="D249" i="22"/>
  <c r="C249" i="22" s="1"/>
  <c r="M226" i="23"/>
  <c r="C226" i="23" s="1"/>
  <c r="K226" i="34" s="1"/>
  <c r="M226" i="34" s="1"/>
  <c r="M162" i="23"/>
  <c r="C162" i="23" s="1"/>
  <c r="M134" i="23"/>
  <c r="C134" i="23" s="1"/>
  <c r="M126" i="23"/>
  <c r="C126" i="23" s="1"/>
  <c r="D240" i="22"/>
  <c r="C240" i="22" s="1"/>
  <c r="D85" i="24"/>
  <c r="M36" i="23"/>
  <c r="C36" i="23" s="1"/>
  <c r="K37" i="33" s="1"/>
  <c r="M37" i="33" s="1"/>
  <c r="D255" i="24"/>
  <c r="D239" i="24"/>
  <c r="T10" i="24"/>
  <c r="M124" i="23"/>
  <c r="C124" i="23" s="1"/>
  <c r="K124" i="33" s="1"/>
  <c r="M124" i="33" s="1"/>
  <c r="M115" i="23"/>
  <c r="C115" i="23" s="1"/>
  <c r="K115" i="33" s="1"/>
  <c r="M115" i="33" s="1"/>
  <c r="M107" i="23"/>
  <c r="C107" i="23" s="1"/>
  <c r="S85" i="23"/>
  <c r="M89" i="23"/>
  <c r="C89" i="23" s="1"/>
  <c r="K89" i="34" s="1"/>
  <c r="M89" i="34" s="1"/>
  <c r="S73" i="23"/>
  <c r="M55" i="23"/>
  <c r="C55" i="23" s="1"/>
  <c r="M58" i="23"/>
  <c r="C58" i="23" s="1"/>
  <c r="K59" i="33" s="1"/>
  <c r="M59" i="33" s="1"/>
  <c r="M47" i="23"/>
  <c r="C47" i="23" s="1"/>
  <c r="K48" i="33" s="1"/>
  <c r="M48" i="33" s="1"/>
  <c r="M25" i="23"/>
  <c r="C25" i="23" s="1"/>
  <c r="K26" i="33" s="1"/>
  <c r="M26" i="33" s="1"/>
  <c r="M32" i="23"/>
  <c r="C32" i="23" s="1"/>
  <c r="M22" i="23"/>
  <c r="C22" i="23" s="1"/>
  <c r="D142" i="24"/>
  <c r="L251" i="33"/>
  <c r="N251" i="33" s="1"/>
  <c r="L205" i="33"/>
  <c r="N205" i="33" s="1"/>
  <c r="D185" i="24"/>
  <c r="P183" i="34" s="1"/>
  <c r="R183" i="34" s="1"/>
  <c r="D171" i="24"/>
  <c r="M127" i="23"/>
  <c r="C127" i="23" s="1"/>
  <c r="K127" i="33" s="1"/>
  <c r="M127" i="33" s="1"/>
  <c r="M129" i="23"/>
  <c r="C129" i="23" s="1"/>
  <c r="K129" i="34" s="1"/>
  <c r="J238" i="27"/>
  <c r="L238" i="27" s="1"/>
  <c r="O20" i="25"/>
  <c r="M20" i="25" s="1"/>
  <c r="D95" i="22"/>
  <c r="C95" i="22" s="1"/>
  <c r="D115" i="22"/>
  <c r="C115" i="22" s="1"/>
  <c r="D211" i="22"/>
  <c r="C211" i="22" s="1"/>
  <c r="D11" i="22"/>
  <c r="C11" i="22" s="1"/>
  <c r="G14" i="33" s="1"/>
  <c r="I14" i="33" s="1"/>
  <c r="D227" i="22"/>
  <c r="C227" i="22" s="1"/>
  <c r="M71" i="23"/>
  <c r="C71" i="23" s="1"/>
  <c r="D187" i="24"/>
  <c r="P185" i="34" s="1"/>
  <c r="R185" i="34" s="1"/>
  <c r="D250" i="24"/>
  <c r="D153" i="22"/>
  <c r="C153" i="22" s="1"/>
  <c r="G155" i="34" s="1"/>
  <c r="D235" i="22"/>
  <c r="C235" i="22" s="1"/>
  <c r="D231" i="22"/>
  <c r="C231" i="22" s="1"/>
  <c r="G233" i="34" s="1"/>
  <c r="D154" i="22"/>
  <c r="C154" i="22" s="1"/>
  <c r="D137" i="22"/>
  <c r="C137" i="22" s="1"/>
  <c r="D120" i="22"/>
  <c r="C120" i="22" s="1"/>
  <c r="D104" i="22"/>
  <c r="C104" i="22" s="1"/>
  <c r="G106" i="34" s="1"/>
  <c r="L182" i="33"/>
  <c r="N182" i="33" s="1"/>
  <c r="D27" i="24"/>
  <c r="P26" i="33" s="1"/>
  <c r="R26" i="33" s="1"/>
  <c r="D217" i="24"/>
  <c r="N215" i="27" s="1"/>
  <c r="M153" i="23"/>
  <c r="C153" i="23" s="1"/>
  <c r="F11" i="21"/>
  <c r="D11" i="21" s="1"/>
  <c r="M104" i="23"/>
  <c r="C104" i="23" s="1"/>
  <c r="K104" i="33" s="1"/>
  <c r="M104" i="33" s="1"/>
  <c r="M96" i="23"/>
  <c r="C96" i="23" s="1"/>
  <c r="K96" i="33" s="1"/>
  <c r="M96" i="33" s="1"/>
  <c r="D221" i="24"/>
  <c r="N219" i="27" s="1"/>
  <c r="M43" i="23"/>
  <c r="C43" i="23" s="1"/>
  <c r="AU188" i="24"/>
  <c r="O25" i="25"/>
  <c r="M25" i="25" s="1"/>
  <c r="O22" i="25"/>
  <c r="M22" i="25" s="1"/>
  <c r="M133" i="23"/>
  <c r="C133" i="23" s="1"/>
  <c r="K133" i="33" s="1"/>
  <c r="M133" i="33" s="1"/>
  <c r="M98" i="23"/>
  <c r="C98" i="23" s="1"/>
  <c r="M97" i="23"/>
  <c r="C97" i="23" s="1"/>
  <c r="K97" i="33" s="1"/>
  <c r="D128" i="24"/>
  <c r="P126" i="34" s="1"/>
  <c r="R126" i="34" s="1"/>
  <c r="N19" i="21"/>
  <c r="F16" i="21"/>
  <c r="D16" i="21" s="1"/>
  <c r="M42" i="23"/>
  <c r="C42" i="23" s="1"/>
  <c r="D185" i="22"/>
  <c r="C185" i="22" s="1"/>
  <c r="G187" i="34" s="1"/>
  <c r="D99" i="22"/>
  <c r="C99" i="22" s="1"/>
  <c r="M256" i="23"/>
  <c r="C256" i="23" s="1"/>
  <c r="K256" i="34" s="1"/>
  <c r="M256" i="34" s="1"/>
  <c r="D214" i="24"/>
  <c r="P212" i="33" s="1"/>
  <c r="H212" i="33" s="1"/>
  <c r="N210" i="27"/>
  <c r="M220" i="23"/>
  <c r="C220" i="23" s="1"/>
  <c r="K220" i="34" s="1"/>
  <c r="M220" i="34" s="1"/>
  <c r="AU252" i="24"/>
  <c r="M75" i="23"/>
  <c r="C75" i="23" s="1"/>
  <c r="K75" i="34" s="1"/>
  <c r="M75" i="34" s="1"/>
  <c r="N9" i="21"/>
  <c r="D238" i="24"/>
  <c r="P236" i="34" s="1"/>
  <c r="D234" i="24"/>
  <c r="C234" i="24" s="1"/>
  <c r="O232" i="33" s="1"/>
  <c r="Q232" i="33" s="1"/>
  <c r="B44" i="16"/>
  <c r="D164" i="22"/>
  <c r="C164" i="22" s="1"/>
  <c r="D145" i="22"/>
  <c r="C145" i="22" s="1"/>
  <c r="G147" i="34" s="1"/>
  <c r="D136" i="22"/>
  <c r="C136" i="22" s="1"/>
  <c r="M167" i="23"/>
  <c r="C167" i="23" s="1"/>
  <c r="D228" i="22"/>
  <c r="C228" i="22" s="1"/>
  <c r="D222" i="22"/>
  <c r="C222" i="22" s="1"/>
  <c r="D216" i="22"/>
  <c r="C216" i="22" s="1"/>
  <c r="D141" i="22"/>
  <c r="C141" i="22" s="1"/>
  <c r="D116" i="22"/>
  <c r="C116" i="22" s="1"/>
  <c r="G118" i="34" s="1"/>
  <c r="D108" i="22"/>
  <c r="C108" i="22" s="1"/>
  <c r="D41" i="22"/>
  <c r="C41" i="22" s="1"/>
  <c r="G44" i="33" s="1"/>
  <c r="I44" i="33" s="1"/>
  <c r="D34" i="22"/>
  <c r="C34" i="22" s="1"/>
  <c r="D213" i="22"/>
  <c r="C213" i="22" s="1"/>
  <c r="D184" i="22"/>
  <c r="C184" i="22" s="1"/>
  <c r="D251" i="24"/>
  <c r="P249" i="33" s="1"/>
  <c r="D42" i="22"/>
  <c r="C42" i="22" s="1"/>
  <c r="G45" i="33" s="1"/>
  <c r="I45" i="33" s="1"/>
  <c r="M147" i="23"/>
  <c r="C147" i="23" s="1"/>
  <c r="I147" i="27" s="1"/>
  <c r="K147" i="27" s="1"/>
  <c r="D215" i="22"/>
  <c r="C215" i="22" s="1"/>
  <c r="D52" i="22"/>
  <c r="C52" i="22" s="1"/>
  <c r="D151" i="24"/>
  <c r="U252" i="22"/>
  <c r="U83" i="22"/>
  <c r="U171" i="22"/>
  <c r="U71" i="22"/>
  <c r="D191" i="22"/>
  <c r="C191" i="22" s="1"/>
  <c r="AU254" i="24"/>
  <c r="AU246" i="24"/>
  <c r="AU187" i="24"/>
  <c r="AD81" i="24"/>
  <c r="AU81" i="24" s="1"/>
  <c r="J41" i="27"/>
  <c r="L41" i="27" s="1"/>
  <c r="J209" i="27"/>
  <c r="L209" i="27" s="1"/>
  <c r="J215" i="27"/>
  <c r="L215" i="27" s="1"/>
  <c r="D180" i="24"/>
  <c r="N178" i="27" s="1"/>
  <c r="P178" i="27" s="1"/>
  <c r="D83" i="24"/>
  <c r="R22" i="25"/>
  <c r="R21" i="25"/>
  <c r="R10" i="25"/>
  <c r="F18" i="21"/>
  <c r="M216" i="23"/>
  <c r="C216" i="23" s="1"/>
  <c r="K216" i="33" s="1"/>
  <c r="M216" i="33" s="1"/>
  <c r="M135" i="23"/>
  <c r="C135" i="23" s="1"/>
  <c r="I135" i="27" s="1"/>
  <c r="K135" i="27" s="1"/>
  <c r="J199" i="27"/>
  <c r="L199" i="27" s="1"/>
  <c r="AT27" i="26"/>
  <c r="T19" i="21"/>
  <c r="R10" i="24"/>
  <c r="M122" i="23"/>
  <c r="C122" i="23" s="1"/>
  <c r="K122" i="34" s="1"/>
  <c r="M122" i="34" s="1"/>
  <c r="M123" i="23"/>
  <c r="C123" i="23" s="1"/>
  <c r="D106" i="22"/>
  <c r="C106" i="22" s="1"/>
  <c r="D46" i="22"/>
  <c r="C46" i="22" s="1"/>
  <c r="D223" i="24"/>
  <c r="N221" i="27" s="1"/>
  <c r="M117" i="23"/>
  <c r="C117" i="23" s="1"/>
  <c r="K117" i="33" s="1"/>
  <c r="M117" i="33" s="1"/>
  <c r="M37" i="23"/>
  <c r="C37" i="23" s="1"/>
  <c r="L193" i="33"/>
  <c r="N193" i="33" s="1"/>
  <c r="D106" i="24"/>
  <c r="M177" i="23"/>
  <c r="C177" i="23" s="1"/>
  <c r="D165" i="22"/>
  <c r="C165" i="22" s="1"/>
  <c r="G167" i="34" s="1"/>
  <c r="D219" i="22"/>
  <c r="C219" i="22" s="1"/>
  <c r="D19" i="24"/>
  <c r="P18" i="33" s="1"/>
  <c r="R18" i="33" s="1"/>
  <c r="M168" i="23"/>
  <c r="C168" i="23" s="1"/>
  <c r="I168" i="27" s="1"/>
  <c r="K168" i="27" s="1"/>
  <c r="D242" i="22"/>
  <c r="C242" i="22" s="1"/>
  <c r="D217" i="22"/>
  <c r="C217" i="22" s="1"/>
  <c r="D110" i="22"/>
  <c r="C110" i="22" s="1"/>
  <c r="D102" i="22"/>
  <c r="C102" i="22" s="1"/>
  <c r="D38" i="22"/>
  <c r="C38" i="22" s="1"/>
  <c r="G41" i="33" s="1"/>
  <c r="I41" i="33" s="1"/>
  <c r="L176" i="33"/>
  <c r="N176" i="33" s="1"/>
  <c r="D181" i="22"/>
  <c r="C181" i="22" s="1"/>
  <c r="D238" i="22"/>
  <c r="C238" i="22" s="1"/>
  <c r="D111" i="22"/>
  <c r="C111" i="22" s="1"/>
  <c r="D27" i="22"/>
  <c r="C27" i="22" s="1"/>
  <c r="D176" i="22"/>
  <c r="C176" i="22" s="1"/>
  <c r="D226" i="24"/>
  <c r="C226" i="24" s="1"/>
  <c r="D96" i="22"/>
  <c r="C96" i="22" s="1"/>
  <c r="N254" i="23"/>
  <c r="O14" i="25"/>
  <c r="M14" i="25" s="1"/>
  <c r="D14" i="24"/>
  <c r="M242" i="23"/>
  <c r="C242" i="23" s="1"/>
  <c r="M228" i="23"/>
  <c r="C228" i="23" s="1"/>
  <c r="K228" i="33" s="1"/>
  <c r="M228" i="33" s="1"/>
  <c r="M169" i="23"/>
  <c r="C169" i="23" s="1"/>
  <c r="D129" i="24"/>
  <c r="U186" i="22"/>
  <c r="D96" i="24"/>
  <c r="C96" i="24" s="1"/>
  <c r="M238" i="23"/>
  <c r="C238" i="23" s="1"/>
  <c r="K238" i="34" s="1"/>
  <c r="M238" i="34" s="1"/>
  <c r="M12" i="23"/>
  <c r="C12" i="23" s="1"/>
  <c r="L122" i="33"/>
  <c r="N122" i="33" s="1"/>
  <c r="D179" i="24"/>
  <c r="N177" i="27" s="1"/>
  <c r="P177" i="27" s="1"/>
  <c r="D161" i="24"/>
  <c r="D138" i="24"/>
  <c r="D120" i="24"/>
  <c r="D58" i="24"/>
  <c r="P57" i="33" s="1"/>
  <c r="R57" i="33" s="1"/>
  <c r="D13" i="24"/>
  <c r="L243" i="33"/>
  <c r="N243" i="33" s="1"/>
  <c r="D88" i="24"/>
  <c r="C88" i="24" s="1"/>
  <c r="L113" i="33"/>
  <c r="N113" i="33" s="1"/>
  <c r="M184" i="23"/>
  <c r="C184" i="23" s="1"/>
  <c r="K184" i="33" s="1"/>
  <c r="M184" i="33" s="1"/>
  <c r="M57" i="23"/>
  <c r="C57" i="23" s="1"/>
  <c r="K58" i="33" s="1"/>
  <c r="M58" i="33" s="1"/>
  <c r="F23" i="21"/>
  <c r="D23" i="21" s="1"/>
  <c r="N207" i="27"/>
  <c r="B31" i="16"/>
  <c r="U77" i="22"/>
  <c r="M174" i="23"/>
  <c r="C174" i="23" s="1"/>
  <c r="D103" i="22"/>
  <c r="C103" i="22" s="1"/>
  <c r="G105" i="34" s="1"/>
  <c r="M119" i="23"/>
  <c r="C119" i="23" s="1"/>
  <c r="I119" i="27" s="1"/>
  <c r="K119" i="27" s="1"/>
  <c r="D121" i="22"/>
  <c r="C121" i="22" s="1"/>
  <c r="M215" i="23"/>
  <c r="C215" i="23" s="1"/>
  <c r="K215" i="33" s="1"/>
  <c r="M215" i="33" s="1"/>
  <c r="U33" i="22"/>
  <c r="M100" i="23"/>
  <c r="C100" i="23" s="1"/>
  <c r="K100" i="34" s="1"/>
  <c r="M100" i="34" s="1"/>
  <c r="D138" i="22"/>
  <c r="C138" i="22" s="1"/>
  <c r="D225" i="22"/>
  <c r="C225" i="22" s="1"/>
  <c r="L175" i="33"/>
  <c r="N175" i="33" s="1"/>
  <c r="D29" i="24"/>
  <c r="P28" i="33" s="1"/>
  <c r="R28" i="33" s="1"/>
  <c r="D23" i="24"/>
  <c r="P22" i="33" s="1"/>
  <c r="R22" i="33" s="1"/>
  <c r="D199" i="22"/>
  <c r="C199" i="22" s="1"/>
  <c r="D39" i="22"/>
  <c r="C39" i="22" s="1"/>
  <c r="G42" i="33" s="1"/>
  <c r="I42" i="33" s="1"/>
  <c r="AU164" i="24"/>
  <c r="M200" i="23"/>
  <c r="C200" i="23" s="1"/>
  <c r="I200" i="27" s="1"/>
  <c r="K200" i="27" s="1"/>
  <c r="L69" i="33"/>
  <c r="N69" i="33" s="1"/>
  <c r="D250" i="22"/>
  <c r="C250" i="22" s="1"/>
  <c r="M48" i="23"/>
  <c r="C48" i="23" s="1"/>
  <c r="K49" i="33" s="1"/>
  <c r="M49" i="33" s="1"/>
  <c r="D124" i="24"/>
  <c r="O24" i="25"/>
  <c r="M24" i="25" s="1"/>
  <c r="J175" i="27"/>
  <c r="L175" i="27" s="1"/>
  <c r="P10" i="24"/>
  <c r="M141" i="23"/>
  <c r="C141" i="23" s="1"/>
  <c r="K141" i="33" s="1"/>
  <c r="M141" i="33" s="1"/>
  <c r="S35" i="23"/>
  <c r="AE10" i="24"/>
  <c r="J137" i="27"/>
  <c r="L137" i="27" s="1"/>
  <c r="S10" i="24"/>
  <c r="D149" i="22"/>
  <c r="C149" i="22" s="1"/>
  <c r="M181" i="23"/>
  <c r="C181" i="23" s="1"/>
  <c r="K181" i="33" s="1"/>
  <c r="M181" i="33" s="1"/>
  <c r="G171" i="22"/>
  <c r="D48" i="22"/>
  <c r="C48" i="22" s="1"/>
  <c r="G51" i="33" s="1"/>
  <c r="I51" i="33" s="1"/>
  <c r="AU31" i="24"/>
  <c r="D81" i="22"/>
  <c r="C81" i="22" s="1"/>
  <c r="G83" i="34" s="1"/>
  <c r="D109" i="24"/>
  <c r="D125" i="24"/>
  <c r="D218" i="24"/>
  <c r="P216" i="34" s="1"/>
  <c r="D189" i="24"/>
  <c r="C189" i="24" s="1"/>
  <c r="M187" i="27" s="1"/>
  <c r="O187" i="27" s="1"/>
  <c r="D149" i="24"/>
  <c r="P147" i="34" s="1"/>
  <c r="D187" i="22"/>
  <c r="C187" i="22" s="1"/>
  <c r="D82" i="24"/>
  <c r="C82" i="24" s="1"/>
  <c r="M219" i="23"/>
  <c r="C219" i="23" s="1"/>
  <c r="K219" i="33" s="1"/>
  <c r="M219" i="33" s="1"/>
  <c r="J39" i="27"/>
  <c r="L39" i="27" s="1"/>
  <c r="V10" i="24"/>
  <c r="M240" i="23"/>
  <c r="C240" i="23" s="1"/>
  <c r="M231" i="23"/>
  <c r="C231" i="23" s="1"/>
  <c r="K231" i="34" s="1"/>
  <c r="M231" i="34" s="1"/>
  <c r="M223" i="23"/>
  <c r="C223" i="23" s="1"/>
  <c r="K223" i="33" s="1"/>
  <c r="M223" i="33" s="1"/>
  <c r="M210" i="23"/>
  <c r="C210" i="23" s="1"/>
  <c r="K210" i="34" s="1"/>
  <c r="M210" i="34" s="1"/>
  <c r="D147" i="24"/>
  <c r="C147" i="24" s="1"/>
  <c r="D161" i="22"/>
  <c r="C161" i="22" s="1"/>
  <c r="D94" i="22"/>
  <c r="C94" i="22" s="1"/>
  <c r="D229" i="22"/>
  <c r="C229" i="22" s="1"/>
  <c r="AU132" i="24"/>
  <c r="M103" i="23"/>
  <c r="C103" i="23" s="1"/>
  <c r="K103" i="33" s="1"/>
  <c r="M103" i="33" s="1"/>
  <c r="L71" i="33"/>
  <c r="N71" i="33" s="1"/>
  <c r="AT13" i="26"/>
  <c r="D248" i="24"/>
  <c r="M120" i="23"/>
  <c r="C120" i="23" s="1"/>
  <c r="K120" i="33" s="1"/>
  <c r="M120" i="33" s="1"/>
  <c r="M111" i="23"/>
  <c r="C111" i="23" s="1"/>
  <c r="K111" i="34" s="1"/>
  <c r="M111" i="34" s="1"/>
  <c r="M81" i="23"/>
  <c r="C81" i="23" s="1"/>
  <c r="M77" i="23"/>
  <c r="C77" i="23" s="1"/>
  <c r="K77" i="34" s="1"/>
  <c r="M77" i="34" s="1"/>
  <c r="M51" i="23"/>
  <c r="C51" i="23" s="1"/>
  <c r="M45" i="23"/>
  <c r="C45" i="23" s="1"/>
  <c r="K46" i="33" s="1"/>
  <c r="M46" i="33" s="1"/>
  <c r="M34" i="23"/>
  <c r="C34" i="23" s="1"/>
  <c r="K35" i="33" s="1"/>
  <c r="M35" i="33" s="1"/>
  <c r="M16" i="23"/>
  <c r="C16" i="23" s="1"/>
  <c r="K17" i="33" s="1"/>
  <c r="M17" i="33" s="1"/>
  <c r="D165" i="24"/>
  <c r="D130" i="24"/>
  <c r="D15" i="24"/>
  <c r="J225" i="27"/>
  <c r="L225" i="27" s="1"/>
  <c r="L197" i="33"/>
  <c r="N197" i="33" s="1"/>
  <c r="J105" i="27"/>
  <c r="L105" i="27" s="1"/>
  <c r="D224" i="24"/>
  <c r="N222" i="27" s="1"/>
  <c r="P222" i="27" s="1"/>
  <c r="D122" i="24"/>
  <c r="D67" i="24"/>
  <c r="D178" i="24"/>
  <c r="D80" i="24"/>
  <c r="M143" i="23"/>
  <c r="C143" i="23" s="1"/>
  <c r="I143" i="27" s="1"/>
  <c r="K143" i="27" s="1"/>
  <c r="R13" i="25"/>
  <c r="M227" i="23"/>
  <c r="C227" i="23" s="1"/>
  <c r="I227" i="27" s="1"/>
  <c r="K227" i="27" s="1"/>
  <c r="AL10" i="24"/>
  <c r="M53" i="23"/>
  <c r="C53" i="23" s="1"/>
  <c r="S93" i="23"/>
  <c r="M101" i="23"/>
  <c r="C101" i="23" s="1"/>
  <c r="N16" i="21"/>
  <c r="D147" i="22"/>
  <c r="C147" i="22" s="1"/>
  <c r="D220" i="22"/>
  <c r="C220" i="22" s="1"/>
  <c r="D88" i="22"/>
  <c r="C88" i="22" s="1"/>
  <c r="D249" i="24"/>
  <c r="D23" i="22"/>
  <c r="C23" i="22" s="1"/>
  <c r="G26" i="33" s="1"/>
  <c r="I26" i="33" s="1"/>
  <c r="AU17" i="24"/>
  <c r="M208" i="23"/>
  <c r="C208" i="23" s="1"/>
  <c r="K208" i="33" s="1"/>
  <c r="M208" i="33" s="1"/>
  <c r="M192" i="23"/>
  <c r="C192" i="23" s="1"/>
  <c r="I192" i="27" s="1"/>
  <c r="K192" i="27" s="1"/>
  <c r="D175" i="22"/>
  <c r="C175" i="22" s="1"/>
  <c r="J9" i="25"/>
  <c r="D241" i="24"/>
  <c r="M110" i="23"/>
  <c r="C110" i="23" s="1"/>
  <c r="J45" i="27"/>
  <c r="L45" i="27" s="1"/>
  <c r="M161" i="23"/>
  <c r="C161" i="23" s="1"/>
  <c r="I161" i="27" s="1"/>
  <c r="K161" i="27" s="1"/>
  <c r="M164" i="23"/>
  <c r="C164" i="23" s="1"/>
  <c r="K164" i="34" s="1"/>
  <c r="M164" i="34" s="1"/>
  <c r="D177" i="22"/>
  <c r="C177" i="22" s="1"/>
  <c r="D126" i="22"/>
  <c r="C126" i="22" s="1"/>
  <c r="P208" i="33"/>
  <c r="D82" i="22"/>
  <c r="C82" i="22" s="1"/>
  <c r="D24" i="22"/>
  <c r="C24" i="22" s="1"/>
  <c r="G27" i="33" s="1"/>
  <c r="I27" i="33" s="1"/>
  <c r="L180" i="33"/>
  <c r="N180" i="33" s="1"/>
  <c r="D214" i="22"/>
  <c r="C214" i="22" s="1"/>
  <c r="S254" i="23"/>
  <c r="D113" i="22"/>
  <c r="C113" i="22" s="1"/>
  <c r="P200" i="34"/>
  <c r="D35" i="24"/>
  <c r="P34" i="33" s="1"/>
  <c r="R34" i="33" s="1"/>
  <c r="D105" i="24"/>
  <c r="D121" i="24"/>
  <c r="D19" i="26"/>
  <c r="C19" i="26" s="1"/>
  <c r="D115" i="24"/>
  <c r="AC20" i="26"/>
  <c r="AT20" i="26" s="1"/>
  <c r="D251" i="22"/>
  <c r="C251" i="22" s="1"/>
  <c r="D15" i="22"/>
  <c r="C15" i="22" s="1"/>
  <c r="G18" i="33" s="1"/>
  <c r="I18" i="33" s="1"/>
  <c r="AU58" i="24"/>
  <c r="AU13" i="24"/>
  <c r="M202" i="23"/>
  <c r="C202" i="23" s="1"/>
  <c r="R18" i="25"/>
  <c r="P254" i="23"/>
  <c r="M241" i="23"/>
  <c r="C241" i="23" s="1"/>
  <c r="K241" i="34" s="1"/>
  <c r="M241" i="34" s="1"/>
  <c r="M234" i="23"/>
  <c r="C234" i="23" s="1"/>
  <c r="K234" i="33" s="1"/>
  <c r="M234" i="33" s="1"/>
  <c r="M214" i="23"/>
  <c r="C214" i="23" s="1"/>
  <c r="K214" i="33" s="1"/>
  <c r="M214" i="33" s="1"/>
  <c r="M209" i="27"/>
  <c r="O209" i="27" s="1"/>
  <c r="O12" i="25"/>
  <c r="M12" i="25" s="1"/>
  <c r="AQ10" i="24"/>
  <c r="M151" i="23"/>
  <c r="C151" i="23" s="1"/>
  <c r="K151" i="33" s="1"/>
  <c r="M151" i="33" s="1"/>
  <c r="M88" i="23"/>
  <c r="C88" i="23" s="1"/>
  <c r="I88" i="27" s="1"/>
  <c r="K88" i="27" s="1"/>
  <c r="M84" i="23"/>
  <c r="C84" i="23" s="1"/>
  <c r="M82" i="23"/>
  <c r="C82" i="23" s="1"/>
  <c r="K82" i="34" s="1"/>
  <c r="M82" i="34" s="1"/>
  <c r="M59" i="23"/>
  <c r="C59" i="23" s="1"/>
  <c r="K60" i="33" s="1"/>
  <c r="M60" i="33" s="1"/>
  <c r="M54" i="23"/>
  <c r="C54" i="23" s="1"/>
  <c r="L88" i="33"/>
  <c r="N88" i="33" s="1"/>
  <c r="AR10" i="24"/>
  <c r="D144" i="24"/>
  <c r="D97" i="24"/>
  <c r="D62" i="24"/>
  <c r="P61" i="33" s="1"/>
  <c r="R61" i="33" s="1"/>
  <c r="D41" i="24"/>
  <c r="P40" i="33" s="1"/>
  <c r="R40" i="33" s="1"/>
  <c r="M41" i="23"/>
  <c r="C41" i="23" s="1"/>
  <c r="K42" i="33" s="1"/>
  <c r="M42" i="33" s="1"/>
  <c r="L195" i="33"/>
  <c r="N195" i="33" s="1"/>
  <c r="J201" i="27"/>
  <c r="L201" i="27" s="1"/>
  <c r="D169" i="24"/>
  <c r="D32" i="24"/>
  <c r="P31" i="33" s="1"/>
  <c r="R31" i="33" s="1"/>
  <c r="L135" i="33"/>
  <c r="N135" i="33" s="1"/>
  <c r="N197" i="27"/>
  <c r="B42" i="16"/>
  <c r="L133" i="33"/>
  <c r="N133" i="33" s="1"/>
  <c r="J133" i="27"/>
  <c r="L133" i="27" s="1"/>
  <c r="J120" i="27"/>
  <c r="L120" i="27" s="1"/>
  <c r="L101" i="33"/>
  <c r="N101" i="33" s="1"/>
  <c r="L97" i="33"/>
  <c r="N97" i="33" s="1"/>
  <c r="D19" i="22"/>
  <c r="C19" i="22" s="1"/>
  <c r="G22" i="33" s="1"/>
  <c r="I22" i="33" s="1"/>
  <c r="D21" i="22"/>
  <c r="C21" i="22" s="1"/>
  <c r="G24" i="33" s="1"/>
  <c r="I24" i="33" s="1"/>
  <c r="J113" i="27"/>
  <c r="L113" i="27" s="1"/>
  <c r="E21" i="11"/>
  <c r="F21" i="11" s="1"/>
  <c r="J67" i="27"/>
  <c r="L67" i="27" s="1"/>
  <c r="J57" i="27"/>
  <c r="L57" i="27" s="1"/>
  <c r="M23" i="23"/>
  <c r="C23" i="23" s="1"/>
  <c r="K24" i="33" s="1"/>
  <c r="M24" i="33" s="1"/>
  <c r="M13" i="23"/>
  <c r="C13" i="23" s="1"/>
  <c r="M29" i="23"/>
  <c r="C29" i="23" s="1"/>
  <c r="K30" i="33" s="1"/>
  <c r="M30" i="33" s="1"/>
  <c r="M20" i="23"/>
  <c r="C20" i="23" s="1"/>
  <c r="K21" i="33" s="1"/>
  <c r="M21" i="33" s="1"/>
  <c r="M14" i="23"/>
  <c r="C14" i="23" s="1"/>
  <c r="M31" i="23"/>
  <c r="C31" i="23" s="1"/>
  <c r="K32" i="33" s="1"/>
  <c r="M32" i="33" s="1"/>
  <c r="M21" i="23"/>
  <c r="C21" i="23" s="1"/>
  <c r="D10" i="22"/>
  <c r="C10" i="22" s="1"/>
  <c r="G13" i="33" s="1"/>
  <c r="I13" i="33" s="1"/>
  <c r="D28" i="22"/>
  <c r="C28" i="22" s="1"/>
  <c r="G31" i="33" s="1"/>
  <c r="I31" i="33" s="1"/>
  <c r="D12" i="22"/>
  <c r="C12" i="22" s="1"/>
  <c r="O7" i="22"/>
  <c r="M33" i="23"/>
  <c r="C33" i="23" s="1"/>
  <c r="K34" i="33" s="1"/>
  <c r="M34" i="33" s="1"/>
  <c r="M19" i="23"/>
  <c r="C19" i="23" s="1"/>
  <c r="M15" i="23"/>
  <c r="C15" i="23" s="1"/>
  <c r="M24" i="23"/>
  <c r="C24" i="23" s="1"/>
  <c r="K25" i="33" s="1"/>
  <c r="M25" i="33" s="1"/>
  <c r="G7" i="22"/>
  <c r="D18" i="22"/>
  <c r="I10" i="24"/>
  <c r="S9" i="23"/>
  <c r="M17" i="23"/>
  <c r="C17" i="23" s="1"/>
  <c r="D30" i="22"/>
  <c r="C30" i="22" s="1"/>
  <c r="G33" i="33" s="1"/>
  <c r="I33" i="33" s="1"/>
  <c r="D14" i="22"/>
  <c r="C14" i="22" s="1"/>
  <c r="G17" i="33" s="1"/>
  <c r="I17" i="33" s="1"/>
  <c r="D33" i="24"/>
  <c r="P32" i="33" s="1"/>
  <c r="R32" i="33" s="1"/>
  <c r="J135" i="27"/>
  <c r="L135" i="27" s="1"/>
  <c r="D146" i="22"/>
  <c r="C146" i="22" s="1"/>
  <c r="D112" i="22"/>
  <c r="C112" i="22" s="1"/>
  <c r="D117" i="22"/>
  <c r="C117" i="22" s="1"/>
  <c r="M150" i="23"/>
  <c r="C150" i="23" s="1"/>
  <c r="K150" i="34" s="1"/>
  <c r="M150" i="34" s="1"/>
  <c r="L124" i="33"/>
  <c r="N124" i="33" s="1"/>
  <c r="J141" i="27"/>
  <c r="L141" i="27" s="1"/>
  <c r="D151" i="22"/>
  <c r="C151" i="22" s="1"/>
  <c r="D122" i="22"/>
  <c r="C122" i="22" s="1"/>
  <c r="D114" i="22"/>
  <c r="C114" i="22" s="1"/>
  <c r="D119" i="22"/>
  <c r="C119" i="22" s="1"/>
  <c r="D100" i="22"/>
  <c r="C100" i="22" s="1"/>
  <c r="G102" i="34" s="1"/>
  <c r="L109" i="33"/>
  <c r="N109" i="33" s="1"/>
  <c r="D136" i="24"/>
  <c r="D104" i="24"/>
  <c r="D130" i="22"/>
  <c r="C130" i="22" s="1"/>
  <c r="D107" i="22"/>
  <c r="C107" i="22" s="1"/>
  <c r="D109" i="22"/>
  <c r="C109" i="22" s="1"/>
  <c r="G111" i="34" s="1"/>
  <c r="M139" i="23"/>
  <c r="C139" i="23" s="1"/>
  <c r="K139" i="33" s="1"/>
  <c r="M139" i="33" s="1"/>
  <c r="D133" i="22"/>
  <c r="C133" i="22" s="1"/>
  <c r="D101" i="22"/>
  <c r="C101" i="22" s="1"/>
  <c r="D105" i="22"/>
  <c r="C105" i="22" s="1"/>
  <c r="M10" i="24"/>
  <c r="L117" i="33"/>
  <c r="N117" i="33" s="1"/>
  <c r="M131" i="23"/>
  <c r="C131" i="23" s="1"/>
  <c r="K131" i="33" s="1"/>
  <c r="M131" i="33" s="1"/>
  <c r="B39" i="16"/>
  <c r="AD87" i="24"/>
  <c r="AU87" i="24" s="1"/>
  <c r="L131" i="33"/>
  <c r="N131" i="33" s="1"/>
  <c r="E24" i="10"/>
  <c r="F24" i="10" s="1"/>
  <c r="D139" i="22"/>
  <c r="C139" i="22" s="1"/>
  <c r="G141" i="34" s="1"/>
  <c r="L129" i="33"/>
  <c r="N129" i="33" s="1"/>
  <c r="J10" i="24"/>
  <c r="D140" i="24"/>
  <c r="L143" i="33"/>
  <c r="N143" i="33" s="1"/>
  <c r="J127" i="27"/>
  <c r="L127" i="27" s="1"/>
  <c r="D134" i="22"/>
  <c r="C134" i="22" s="1"/>
  <c r="D135" i="22"/>
  <c r="C135" i="22" s="1"/>
  <c r="D127" i="22"/>
  <c r="C127" i="22" s="1"/>
  <c r="Y10" i="24"/>
  <c r="E28" i="11"/>
  <c r="F28" i="11" s="1"/>
  <c r="Z17" i="29"/>
  <c r="O19" i="25"/>
  <c r="M19" i="25" s="1"/>
  <c r="D148" i="22"/>
  <c r="C148" i="22" s="1"/>
  <c r="L148" i="33"/>
  <c r="N148" i="33" s="1"/>
  <c r="M149" i="23"/>
  <c r="C149" i="23" s="1"/>
  <c r="D150" i="22"/>
  <c r="C150" i="22" s="1"/>
  <c r="M155" i="23"/>
  <c r="C155" i="23" s="1"/>
  <c r="I155" i="27" s="1"/>
  <c r="K155" i="27" s="1"/>
  <c r="M156" i="23"/>
  <c r="C156" i="23" s="1"/>
  <c r="K156" i="33" s="1"/>
  <c r="M156" i="33" s="1"/>
  <c r="D22" i="26"/>
  <c r="C22" i="26" s="1"/>
  <c r="G18" i="20" s="1"/>
  <c r="E18" i="20" s="1"/>
  <c r="M163" i="23"/>
  <c r="C163" i="23" s="1"/>
  <c r="I163" i="27" s="1"/>
  <c r="K163" i="27" s="1"/>
  <c r="U155" i="22"/>
  <c r="D157" i="22"/>
  <c r="C157" i="22" s="1"/>
  <c r="AT22" i="26"/>
  <c r="R20" i="25"/>
  <c r="D170" i="22"/>
  <c r="C170" i="22" s="1"/>
  <c r="D167" i="22"/>
  <c r="C167" i="22" s="1"/>
  <c r="M171" i="23"/>
  <c r="C171" i="23" s="1"/>
  <c r="K171" i="33" s="1"/>
  <c r="M171" i="33" s="1"/>
  <c r="D173" i="24"/>
  <c r="E26" i="12"/>
  <c r="F26" i="12" s="1"/>
  <c r="D172" i="22"/>
  <c r="C172" i="22" s="1"/>
  <c r="G174" i="33" s="1"/>
  <c r="I174" i="33" s="1"/>
  <c r="M187" i="23"/>
  <c r="C187" i="23" s="1"/>
  <c r="K187" i="34" s="1"/>
  <c r="M187" i="34" s="1"/>
  <c r="AK10" i="24"/>
  <c r="M183" i="23"/>
  <c r="C183" i="23" s="1"/>
  <c r="K183" i="34" s="1"/>
  <c r="M183" i="34" s="1"/>
  <c r="D180" i="22"/>
  <c r="C180" i="22" s="1"/>
  <c r="D182" i="22"/>
  <c r="C182" i="22" s="1"/>
  <c r="M175" i="23"/>
  <c r="C175" i="23" s="1"/>
  <c r="I175" i="27" s="1"/>
  <c r="K175" i="27" s="1"/>
  <c r="AI10" i="24"/>
  <c r="N191" i="34"/>
  <c r="B43" i="16"/>
  <c r="AH10" i="24"/>
  <c r="N206" i="27"/>
  <c r="D207" i="22"/>
  <c r="C207" i="22" s="1"/>
  <c r="M196" i="23"/>
  <c r="C196" i="23" s="1"/>
  <c r="K196" i="33" s="1"/>
  <c r="M196" i="33" s="1"/>
  <c r="AF10" i="24"/>
  <c r="P204" i="33"/>
  <c r="N192" i="27"/>
  <c r="P201" i="34"/>
  <c r="P195" i="33"/>
  <c r="M213" i="23"/>
  <c r="C213" i="23" s="1"/>
  <c r="N211" i="23"/>
  <c r="D226" i="22"/>
  <c r="C226" i="22" s="1"/>
  <c r="D221" i="22"/>
  <c r="C221" i="22" s="1"/>
  <c r="L220" i="33"/>
  <c r="N220" i="33" s="1"/>
  <c r="D216" i="24"/>
  <c r="P214" i="33" s="1"/>
  <c r="D219" i="24"/>
  <c r="N217" i="27" s="1"/>
  <c r="J234" i="27"/>
  <c r="L234" i="27" s="1"/>
  <c r="M232" i="23"/>
  <c r="C232" i="23" s="1"/>
  <c r="I232" i="27" s="1"/>
  <c r="K232" i="27" s="1"/>
  <c r="M218" i="23"/>
  <c r="C218" i="23" s="1"/>
  <c r="I218" i="27" s="1"/>
  <c r="K218" i="27" s="1"/>
  <c r="L231" i="33"/>
  <c r="N231" i="33" s="1"/>
  <c r="D230" i="22"/>
  <c r="C230" i="22" s="1"/>
  <c r="D223" i="22"/>
  <c r="C223" i="22" s="1"/>
  <c r="D215" i="24"/>
  <c r="P213" i="33" s="1"/>
  <c r="M217" i="23"/>
  <c r="C217" i="23" s="1"/>
  <c r="D232" i="24"/>
  <c r="P230" i="34" s="1"/>
  <c r="J249" i="27"/>
  <c r="L249" i="27" s="1"/>
  <c r="L249" i="33"/>
  <c r="N249" i="33" s="1"/>
  <c r="J236" i="27"/>
  <c r="L236" i="27" s="1"/>
  <c r="L236" i="34"/>
  <c r="N236" i="34" s="1"/>
  <c r="G233" i="22"/>
  <c r="E33" i="11"/>
  <c r="F33" i="11" s="1"/>
  <c r="D253" i="24"/>
  <c r="M252" i="23"/>
  <c r="C252" i="23" s="1"/>
  <c r="D237" i="22"/>
  <c r="C237" i="22" s="1"/>
  <c r="D235" i="23"/>
  <c r="L245" i="33"/>
  <c r="N245" i="33" s="1"/>
  <c r="AU241" i="24"/>
  <c r="M249" i="23"/>
  <c r="C249" i="23" s="1"/>
  <c r="D236" i="22"/>
  <c r="C236" i="22" s="1"/>
  <c r="C241" i="22"/>
  <c r="D245" i="22"/>
  <c r="C245" i="22" s="1"/>
  <c r="L237" i="33"/>
  <c r="N237" i="33" s="1"/>
  <c r="N249" i="34"/>
  <c r="L238" i="33"/>
  <c r="N238" i="33" s="1"/>
  <c r="E253" i="22"/>
  <c r="D253" i="22" s="1"/>
  <c r="M255" i="23"/>
  <c r="C255" i="23" s="1"/>
  <c r="I255" i="27" s="1"/>
  <c r="K255" i="27" s="1"/>
  <c r="N24" i="21"/>
  <c r="O252" i="22"/>
  <c r="Z22" i="29"/>
  <c r="E30" i="12"/>
  <c r="F30" i="12" s="1"/>
  <c r="J31" i="9"/>
  <c r="Z21" i="29"/>
  <c r="E28" i="12"/>
  <c r="F28" i="12" s="1"/>
  <c r="Z20" i="29"/>
  <c r="Z15" i="29"/>
  <c r="D103" i="24"/>
  <c r="AU104" i="24"/>
  <c r="D99" i="24"/>
  <c r="AU114" i="24"/>
  <c r="E26" i="11"/>
  <c r="F26" i="11" s="1"/>
  <c r="D98" i="24"/>
  <c r="D119" i="24"/>
  <c r="D87" i="22"/>
  <c r="C87" i="22" s="1"/>
  <c r="L87" i="33"/>
  <c r="N87" i="33" s="1"/>
  <c r="S79" i="23"/>
  <c r="D80" i="22"/>
  <c r="C80" i="22" s="1"/>
  <c r="E22" i="11"/>
  <c r="F22" i="11" s="1"/>
  <c r="E19" i="12"/>
  <c r="F19" i="12" s="1"/>
  <c r="D75" i="22"/>
  <c r="C75" i="22" s="1"/>
  <c r="P73" i="23"/>
  <c r="J68" i="27"/>
  <c r="L68" i="27" s="1"/>
  <c r="U59" i="22"/>
  <c r="D61" i="22"/>
  <c r="C61" i="22" s="1"/>
  <c r="G63" i="33" s="1"/>
  <c r="I63" i="33" s="1"/>
  <c r="D62" i="22"/>
  <c r="C62" i="22" s="1"/>
  <c r="E18" i="12"/>
  <c r="F18" i="12" s="1"/>
  <c r="J65" i="27"/>
  <c r="L65" i="27" s="1"/>
  <c r="M65" i="23"/>
  <c r="C65" i="23" s="1"/>
  <c r="K65" i="33" s="1"/>
  <c r="M65" i="33" s="1"/>
  <c r="M66" i="23"/>
  <c r="C66" i="23" s="1"/>
  <c r="I66" i="27" s="1"/>
  <c r="K66" i="27" s="1"/>
  <c r="D67" i="22"/>
  <c r="C67" i="22" s="1"/>
  <c r="G69" i="34" s="1"/>
  <c r="J71" i="27"/>
  <c r="L71" i="27" s="1"/>
  <c r="D64" i="22"/>
  <c r="C64" i="22" s="1"/>
  <c r="N52" i="23"/>
  <c r="M56" i="23"/>
  <c r="C56" i="23" s="1"/>
  <c r="K57" i="33" s="1"/>
  <c r="M57" i="33" s="1"/>
  <c r="D58" i="22"/>
  <c r="C58" i="22" s="1"/>
  <c r="G61" i="33" s="1"/>
  <c r="I61" i="33" s="1"/>
  <c r="P52" i="23"/>
  <c r="D55" i="22"/>
  <c r="C55" i="22" s="1"/>
  <c r="G58" i="33" s="1"/>
  <c r="I58" i="33" s="1"/>
  <c r="F8" i="21"/>
  <c r="D17" i="22"/>
  <c r="C17" i="22" s="1"/>
  <c r="G20" i="33" s="1"/>
  <c r="I20" i="33" s="1"/>
  <c r="D21" i="24"/>
  <c r="P20" i="33" s="1"/>
  <c r="R20" i="33" s="1"/>
  <c r="D20" i="22"/>
  <c r="C20" i="22" s="1"/>
  <c r="G23" i="33" s="1"/>
  <c r="I23" i="33" s="1"/>
  <c r="AU33" i="24"/>
  <c r="C9" i="28"/>
  <c r="D12" i="24"/>
  <c r="M27" i="23"/>
  <c r="C27" i="23" s="1"/>
  <c r="K28" i="33" s="1"/>
  <c r="M28" i="33" s="1"/>
  <c r="D29" i="22"/>
  <c r="C29" i="22" s="1"/>
  <c r="G32" i="33" s="1"/>
  <c r="I32" i="33" s="1"/>
  <c r="M26" i="23"/>
  <c r="C26" i="23" s="1"/>
  <c r="D30" i="24"/>
  <c r="P29" i="33" s="1"/>
  <c r="R29" i="33" s="1"/>
  <c r="D25" i="24"/>
  <c r="P24" i="33" s="1"/>
  <c r="R24" i="33" s="1"/>
  <c r="D32" i="22"/>
  <c r="C32" i="22" s="1"/>
  <c r="G35" i="33" s="1"/>
  <c r="I35" i="33" s="1"/>
  <c r="D16" i="22"/>
  <c r="C16" i="22" s="1"/>
  <c r="G19" i="33" s="1"/>
  <c r="I19" i="33" s="1"/>
  <c r="D16" i="24"/>
  <c r="M18" i="23"/>
  <c r="C18" i="23" s="1"/>
  <c r="M44" i="23"/>
  <c r="C44" i="23" s="1"/>
  <c r="N35" i="23"/>
  <c r="D47" i="22"/>
  <c r="D40" i="22"/>
  <c r="C40" i="22" s="1"/>
  <c r="G43" i="33" s="1"/>
  <c r="I43" i="33" s="1"/>
  <c r="P35" i="23"/>
  <c r="M40" i="23"/>
  <c r="C40" i="23" s="1"/>
  <c r="K41" i="33" s="1"/>
  <c r="M41" i="33" s="1"/>
  <c r="J48" i="27"/>
  <c r="L48" i="27" s="1"/>
  <c r="D36" i="22"/>
  <c r="C36" i="22" s="1"/>
  <c r="M38" i="23"/>
  <c r="C38" i="23" s="1"/>
  <c r="K39" i="33" s="1"/>
  <c r="M39" i="33" s="1"/>
  <c r="D9" i="22"/>
  <c r="C9" i="22" s="1"/>
  <c r="G12" i="33" s="1"/>
  <c r="I12" i="33" s="1"/>
  <c r="B28" i="15"/>
  <c r="J32" i="27"/>
  <c r="L32" i="27" s="1"/>
  <c r="J27" i="27"/>
  <c r="L27" i="27" s="1"/>
  <c r="D9" i="23"/>
  <c r="J15" i="27"/>
  <c r="L15" i="27" s="1"/>
  <c r="M206" i="23"/>
  <c r="C206" i="23" s="1"/>
  <c r="K206" i="33" s="1"/>
  <c r="M206" i="33" s="1"/>
  <c r="M198" i="23"/>
  <c r="C198" i="23" s="1"/>
  <c r="I198" i="27" s="1"/>
  <c r="K198" i="27" s="1"/>
  <c r="J203" i="27"/>
  <c r="L203" i="27" s="1"/>
  <c r="J221" i="27"/>
  <c r="L221" i="27" s="1"/>
  <c r="J191" i="27"/>
  <c r="L191" i="33"/>
  <c r="N191" i="33" s="1"/>
  <c r="J227" i="27"/>
  <c r="L227" i="27" s="1"/>
  <c r="L227" i="33"/>
  <c r="N227" i="33" s="1"/>
  <c r="J207" i="27"/>
  <c r="L207" i="27" s="1"/>
  <c r="L207" i="33"/>
  <c r="N207" i="33" s="1"/>
  <c r="M244" i="23"/>
  <c r="C244" i="23" s="1"/>
  <c r="M250" i="23"/>
  <c r="C250" i="23" s="1"/>
  <c r="I250" i="27" s="1"/>
  <c r="K250" i="27" s="1"/>
  <c r="M194" i="23"/>
  <c r="C194" i="23" s="1"/>
  <c r="I194" i="27" s="1"/>
  <c r="K194" i="27" s="1"/>
  <c r="M142" i="23"/>
  <c r="C142" i="23" s="1"/>
  <c r="K142" i="33" s="1"/>
  <c r="M142" i="33" s="1"/>
  <c r="J230" i="27"/>
  <c r="L230" i="27" s="1"/>
  <c r="L230" i="33"/>
  <c r="N230" i="33" s="1"/>
  <c r="J223" i="27"/>
  <c r="L223" i="27" s="1"/>
  <c r="D179" i="22"/>
  <c r="C179" i="22" s="1"/>
  <c r="J181" i="27"/>
  <c r="L181" i="27" s="1"/>
  <c r="AT16" i="26"/>
  <c r="M130" i="23"/>
  <c r="C130" i="23" s="1"/>
  <c r="I130" i="27" s="1"/>
  <c r="K130" i="27" s="1"/>
  <c r="D169" i="22"/>
  <c r="C169" i="22" s="1"/>
  <c r="P188" i="23"/>
  <c r="M204" i="23"/>
  <c r="C204" i="23" s="1"/>
  <c r="U233" i="22"/>
  <c r="U142" i="22"/>
  <c r="U50" i="22"/>
  <c r="M76" i="23"/>
  <c r="C76" i="23" s="1"/>
  <c r="D229" i="24"/>
  <c r="C229" i="24" s="1"/>
  <c r="O227" i="34" s="1"/>
  <c r="Q227" i="34" s="1"/>
  <c r="D172" i="24"/>
  <c r="AD95" i="24"/>
  <c r="D91" i="24"/>
  <c r="AD75" i="24"/>
  <c r="AU75" i="24" s="1"/>
  <c r="D72" i="24"/>
  <c r="D66" i="24"/>
  <c r="D61" i="24"/>
  <c r="P60" i="33" s="1"/>
  <c r="R60" i="33" s="1"/>
  <c r="D56" i="24"/>
  <c r="P55" i="33" s="1"/>
  <c r="R55" i="33" s="1"/>
  <c r="D25" i="22"/>
  <c r="C25" i="22" s="1"/>
  <c r="G28" i="33" s="1"/>
  <c r="I28" i="33" s="1"/>
  <c r="M146" i="23"/>
  <c r="C146" i="23" s="1"/>
  <c r="I146" i="27" s="1"/>
  <c r="K146" i="27" s="1"/>
  <c r="D44" i="22"/>
  <c r="C44" i="22" s="1"/>
  <c r="G47" i="33" s="1"/>
  <c r="I47" i="33" s="1"/>
  <c r="D258" i="24"/>
  <c r="C258" i="24" s="1"/>
  <c r="M256" i="27" s="1"/>
  <c r="D68" i="22"/>
  <c r="C68" i="22" s="1"/>
  <c r="AD175" i="24"/>
  <c r="AU175" i="24" s="1"/>
  <c r="U209" i="22"/>
  <c r="AU194" i="24"/>
  <c r="M69" i="23"/>
  <c r="C69" i="23" s="1"/>
  <c r="I69" i="27" s="1"/>
  <c r="K69" i="27" s="1"/>
  <c r="D233" i="24"/>
  <c r="D225" i="24"/>
  <c r="P223" i="34" s="1"/>
  <c r="D168" i="24"/>
  <c r="D89" i="24"/>
  <c r="D78" i="24"/>
  <c r="D74" i="24"/>
  <c r="D69" i="24"/>
  <c r="O171" i="22"/>
  <c r="D181" i="24"/>
  <c r="P179" i="33" s="1"/>
  <c r="L234" i="33"/>
  <c r="N234" i="33" s="1"/>
  <c r="D183" i="24"/>
  <c r="P181" i="33" s="1"/>
  <c r="D86" i="22"/>
  <c r="C86" i="22" s="1"/>
  <c r="D218" i="22"/>
  <c r="C218" i="22" s="1"/>
  <c r="AD213" i="24"/>
  <c r="AU213" i="24" s="1"/>
  <c r="AD37" i="24"/>
  <c r="AU38" i="24"/>
  <c r="J189" i="27"/>
  <c r="L189" i="27" s="1"/>
  <c r="L189" i="33"/>
  <c r="N189" i="33" s="1"/>
  <c r="D235" i="24"/>
  <c r="D231" i="24"/>
  <c r="D227" i="24"/>
  <c r="D174" i="24"/>
  <c r="D170" i="24"/>
  <c r="D126" i="24"/>
  <c r="D110" i="24"/>
  <c r="D90" i="24"/>
  <c r="D86" i="24"/>
  <c r="D84" i="24"/>
  <c r="D79" i="24"/>
  <c r="D77" i="24"/>
  <c r="AD63" i="24"/>
  <c r="D73" i="24"/>
  <c r="D70" i="24"/>
  <c r="D68" i="24"/>
  <c r="D65" i="24"/>
  <c r="P63" i="33" s="1"/>
  <c r="R63" i="33" s="1"/>
  <c r="D60" i="24"/>
  <c r="P59" i="33" s="1"/>
  <c r="R59" i="33" s="1"/>
  <c r="D57" i="24"/>
  <c r="P56" i="33" s="1"/>
  <c r="R56" i="33" s="1"/>
  <c r="D52" i="24"/>
  <c r="P51" i="33" s="1"/>
  <c r="R51" i="33" s="1"/>
  <c r="D47" i="24"/>
  <c r="P46" i="33" s="1"/>
  <c r="R46" i="33" s="1"/>
  <c r="D45" i="24"/>
  <c r="P44" i="33" s="1"/>
  <c r="R44" i="33" s="1"/>
  <c r="D43" i="24"/>
  <c r="P42" i="33" s="1"/>
  <c r="R42" i="33" s="1"/>
  <c r="D40" i="24"/>
  <c r="P39" i="33" s="1"/>
  <c r="R39" i="33" s="1"/>
  <c r="D34" i="24"/>
  <c r="P33" i="33" s="1"/>
  <c r="R33" i="33" s="1"/>
  <c r="AD54" i="24"/>
  <c r="D163" i="24"/>
  <c r="D118" i="24"/>
  <c r="D102" i="24"/>
  <c r="D53" i="24"/>
  <c r="P52" i="33" s="1"/>
  <c r="R52" i="33" s="1"/>
  <c r="D51" i="24"/>
  <c r="P50" i="33" s="1"/>
  <c r="R50" i="33" s="1"/>
  <c r="D48" i="24"/>
  <c r="P47" i="33" s="1"/>
  <c r="R47" i="33" s="1"/>
  <c r="D46" i="24"/>
  <c r="P45" i="33" s="1"/>
  <c r="R45" i="33" s="1"/>
  <c r="D44" i="24"/>
  <c r="P43" i="33" s="1"/>
  <c r="R43" i="33" s="1"/>
  <c r="D39" i="24"/>
  <c r="P38" i="33" s="1"/>
  <c r="R38" i="33" s="1"/>
  <c r="AU50" i="24"/>
  <c r="D42" i="24"/>
  <c r="P41" i="33" s="1"/>
  <c r="R41" i="33" s="1"/>
  <c r="J53" i="27"/>
  <c r="L53" i="27" s="1"/>
  <c r="L53" i="34"/>
  <c r="N53" i="34" s="1"/>
  <c r="M39" i="23"/>
  <c r="C39" i="23" s="1"/>
  <c r="K40" i="33" s="1"/>
  <c r="M40" i="33" s="1"/>
  <c r="M30" i="23"/>
  <c r="C30" i="23" s="1"/>
  <c r="M28" i="23"/>
  <c r="C28" i="23" s="1"/>
  <c r="J13" i="27"/>
  <c r="L13" i="27" s="1"/>
  <c r="J168" i="27"/>
  <c r="L168" i="33"/>
  <c r="J159" i="27"/>
  <c r="L159" i="27" s="1"/>
  <c r="N159" i="34"/>
  <c r="L159" i="33"/>
  <c r="N159" i="33" s="1"/>
  <c r="J148" i="27"/>
  <c r="L148" i="27" s="1"/>
  <c r="N148" i="34"/>
  <c r="J121" i="27"/>
  <c r="L121" i="27" s="1"/>
  <c r="N121" i="34"/>
  <c r="L121" i="33"/>
  <c r="N121" i="33" s="1"/>
  <c r="J116" i="27"/>
  <c r="L116" i="33"/>
  <c r="J114" i="27"/>
  <c r="L114" i="27" s="1"/>
  <c r="N114" i="34"/>
  <c r="L114" i="33"/>
  <c r="N114" i="33" s="1"/>
  <c r="J111" i="27"/>
  <c r="L111" i="27" s="1"/>
  <c r="N111" i="34"/>
  <c r="L111" i="33"/>
  <c r="N111" i="33" s="1"/>
  <c r="L108" i="33"/>
  <c r="L106" i="33"/>
  <c r="N106" i="33" s="1"/>
  <c r="J103" i="27"/>
  <c r="L103" i="27" s="1"/>
  <c r="N103" i="34"/>
  <c r="L103" i="33"/>
  <c r="N103" i="33" s="1"/>
  <c r="J100" i="27"/>
  <c r="L100" i="33"/>
  <c r="J98" i="27"/>
  <c r="L98" i="27" s="1"/>
  <c r="N98" i="34"/>
  <c r="L98" i="33"/>
  <c r="N98" i="33" s="1"/>
  <c r="J95" i="27"/>
  <c r="L95" i="27" s="1"/>
  <c r="L95" i="33"/>
  <c r="N95" i="33" s="1"/>
  <c r="N95" i="34"/>
  <c r="J89" i="27"/>
  <c r="J82" i="27"/>
  <c r="L82" i="33"/>
  <c r="J75" i="27"/>
  <c r="L75" i="33"/>
  <c r="N62" i="23"/>
  <c r="M62" i="23" s="1"/>
  <c r="C62" i="23" s="1"/>
  <c r="K62" i="34" s="1"/>
  <c r="M62" i="34" s="1"/>
  <c r="P61" i="23"/>
  <c r="J72" i="27"/>
  <c r="L72" i="33"/>
  <c r="J66" i="27"/>
  <c r="L66" i="33"/>
  <c r="J60" i="27"/>
  <c r="J58" i="27"/>
  <c r="J55" i="27"/>
  <c r="J51" i="27"/>
  <c r="J49" i="27"/>
  <c r="J46" i="27"/>
  <c r="J44" i="27"/>
  <c r="J42" i="27"/>
  <c r="J37" i="27"/>
  <c r="J29" i="27"/>
  <c r="J23" i="27"/>
  <c r="L23" i="27" s="1"/>
  <c r="J19" i="27"/>
  <c r="L19" i="27" s="1"/>
  <c r="M64" i="23"/>
  <c r="C64" i="23" s="1"/>
  <c r="M49" i="23"/>
  <c r="C49" i="23" s="1"/>
  <c r="J172" i="27"/>
  <c r="L172" i="33"/>
  <c r="J163" i="27"/>
  <c r="L163" i="27" s="1"/>
  <c r="N163" i="34"/>
  <c r="L163" i="33"/>
  <c r="N163" i="33" s="1"/>
  <c r="J153" i="27"/>
  <c r="L153" i="27" s="1"/>
  <c r="L153" i="33"/>
  <c r="N153" i="33" s="1"/>
  <c r="J123" i="27"/>
  <c r="L123" i="27" s="1"/>
  <c r="L123" i="33"/>
  <c r="N123" i="33" s="1"/>
  <c r="N123" i="34"/>
  <c r="J119" i="27"/>
  <c r="L119" i="27" s="1"/>
  <c r="N119" i="34"/>
  <c r="L119" i="33"/>
  <c r="N119" i="33" s="1"/>
  <c r="J115" i="27"/>
  <c r="L115" i="27" s="1"/>
  <c r="N115" i="34"/>
  <c r="L115" i="33"/>
  <c r="N115" i="33" s="1"/>
  <c r="L112" i="33"/>
  <c r="N112" i="33" s="1"/>
  <c r="L110" i="33"/>
  <c r="N110" i="33" s="1"/>
  <c r="J107" i="27"/>
  <c r="L107" i="27" s="1"/>
  <c r="N107" i="34"/>
  <c r="L107" i="33"/>
  <c r="N107" i="33" s="1"/>
  <c r="J104" i="27"/>
  <c r="L104" i="27" s="1"/>
  <c r="N104" i="34"/>
  <c r="L104" i="33"/>
  <c r="N104" i="33" s="1"/>
  <c r="J102" i="27"/>
  <c r="L102" i="27" s="1"/>
  <c r="N102" i="34"/>
  <c r="L102" i="33"/>
  <c r="N102" i="33" s="1"/>
  <c r="J99" i="27"/>
  <c r="L99" i="27" s="1"/>
  <c r="N99" i="34"/>
  <c r="L99" i="33"/>
  <c r="N99" i="33" s="1"/>
  <c r="J96" i="27"/>
  <c r="L96" i="27" s="1"/>
  <c r="L96" i="33"/>
  <c r="N96" i="33" s="1"/>
  <c r="N96" i="34"/>
  <c r="J94" i="27"/>
  <c r="L94" i="27" s="1"/>
  <c r="L94" i="33"/>
  <c r="N94" i="33" s="1"/>
  <c r="L94" i="34"/>
  <c r="N94" i="34" s="1"/>
  <c r="L90" i="33"/>
  <c r="N90" i="33" s="1"/>
  <c r="J77" i="27"/>
  <c r="J64" i="27"/>
  <c r="L64" i="33"/>
  <c r="J59" i="27"/>
  <c r="J56" i="27"/>
  <c r="J54" i="27"/>
  <c r="J50" i="27"/>
  <c r="J47" i="27"/>
  <c r="J43" i="27"/>
  <c r="J40" i="27"/>
  <c r="J38" i="27"/>
  <c r="J36" i="27"/>
  <c r="L36" i="27" s="1"/>
  <c r="L36" i="34"/>
  <c r="J34" i="27"/>
  <c r="L34" i="27" s="1"/>
  <c r="J25" i="27"/>
  <c r="J21" i="27"/>
  <c r="L21" i="27" s="1"/>
  <c r="J17" i="27"/>
  <c r="L17" i="27" s="1"/>
  <c r="M68" i="23"/>
  <c r="C68" i="23" s="1"/>
  <c r="B40" i="16"/>
  <c r="M140" i="23"/>
  <c r="C140" i="23" s="1"/>
  <c r="K140" i="33" s="1"/>
  <c r="M140" i="33" s="1"/>
  <c r="M136" i="23"/>
  <c r="C136" i="23" s="1"/>
  <c r="I136" i="27" s="1"/>
  <c r="K136" i="27" s="1"/>
  <c r="M132" i="23"/>
  <c r="C132" i="23" s="1"/>
  <c r="I132" i="27" s="1"/>
  <c r="K132" i="27" s="1"/>
  <c r="D257" i="24"/>
  <c r="AU257" i="24"/>
  <c r="AD256" i="24"/>
  <c r="AD237" i="24"/>
  <c r="M128" i="23"/>
  <c r="C128" i="23" s="1"/>
  <c r="K128" i="33" s="1"/>
  <c r="M128" i="33" s="1"/>
  <c r="N125" i="23"/>
  <c r="D140" i="22"/>
  <c r="C140" i="22" s="1"/>
  <c r="D132" i="22"/>
  <c r="C132" i="22" s="1"/>
  <c r="D128" i="22"/>
  <c r="C128" i="22" s="1"/>
  <c r="G130" i="34" s="1"/>
  <c r="B38" i="16"/>
  <c r="BB91" i="31"/>
  <c r="I23" i="9" s="1"/>
  <c r="M63" i="23"/>
  <c r="C63" i="23" s="1"/>
  <c r="K63" i="33" s="1"/>
  <c r="M63" i="33" s="1"/>
  <c r="D10" i="25"/>
  <c r="C10" i="25" s="1"/>
  <c r="F8" i="20" s="1"/>
  <c r="D35" i="23"/>
  <c r="AO75" i="24"/>
  <c r="M74" i="23"/>
  <c r="C74" i="23" s="1"/>
  <c r="N73" i="23"/>
  <c r="T12" i="21"/>
  <c r="J9" i="21"/>
  <c r="U123" i="22"/>
  <c r="N239" i="23"/>
  <c r="P235" i="23"/>
  <c r="J18" i="27"/>
  <c r="L18" i="27" s="1"/>
  <c r="S188" i="23"/>
  <c r="S157" i="23"/>
  <c r="S235" i="23"/>
  <c r="M236" i="23"/>
  <c r="C236" i="23" s="1"/>
  <c r="J252" i="27"/>
  <c r="L252" i="27" s="1"/>
  <c r="N252" i="34"/>
  <c r="L252" i="33"/>
  <c r="N252" i="33" s="1"/>
  <c r="J248" i="27"/>
  <c r="L248" i="27" s="1"/>
  <c r="L248" i="33"/>
  <c r="N248" i="33" s="1"/>
  <c r="N248" i="34"/>
  <c r="J246" i="27"/>
  <c r="L246" i="27" s="1"/>
  <c r="L246" i="33"/>
  <c r="N246" i="33" s="1"/>
  <c r="N246" i="34"/>
  <c r="J242" i="27"/>
  <c r="L242" i="27" s="1"/>
  <c r="L242" i="33"/>
  <c r="N242" i="33" s="1"/>
  <c r="N242" i="34"/>
  <c r="J239" i="27"/>
  <c r="L239" i="33"/>
  <c r="J229" i="27"/>
  <c r="L229" i="33"/>
  <c r="J226" i="27"/>
  <c r="L226" i="27" s="1"/>
  <c r="J222" i="27"/>
  <c r="L222" i="27" s="1"/>
  <c r="J217" i="27"/>
  <c r="L217" i="27" s="1"/>
  <c r="J214" i="27"/>
  <c r="L214" i="27" s="1"/>
  <c r="L214" i="33"/>
  <c r="N214" i="33" s="1"/>
  <c r="J208" i="27"/>
  <c r="L208" i="27" s="1"/>
  <c r="L208" i="33"/>
  <c r="N208" i="33" s="1"/>
  <c r="N208" i="34"/>
  <c r="J204" i="27"/>
  <c r="L204" i="27" s="1"/>
  <c r="L204" i="33"/>
  <c r="N204" i="33" s="1"/>
  <c r="N204" i="34"/>
  <c r="J200" i="27"/>
  <c r="L200" i="27" s="1"/>
  <c r="L200" i="33"/>
  <c r="N200" i="33" s="1"/>
  <c r="N200" i="34"/>
  <c r="J196" i="27"/>
  <c r="L196" i="27" s="1"/>
  <c r="L196" i="33"/>
  <c r="N196" i="33" s="1"/>
  <c r="N196" i="34"/>
  <c r="J192" i="27"/>
  <c r="L192" i="27" s="1"/>
  <c r="L192" i="33"/>
  <c r="N192" i="33" s="1"/>
  <c r="N192" i="34"/>
  <c r="J179" i="27"/>
  <c r="L179" i="27" s="1"/>
  <c r="J169" i="27"/>
  <c r="L169" i="33"/>
  <c r="J164" i="27"/>
  <c r="L164" i="33"/>
  <c r="J160" i="27"/>
  <c r="L160" i="33"/>
  <c r="J150" i="27"/>
  <c r="L142" i="33"/>
  <c r="L138" i="33"/>
  <c r="L134" i="33"/>
  <c r="J130" i="27"/>
  <c r="L130" i="33"/>
  <c r="R8" i="21"/>
  <c r="M8" i="21"/>
  <c r="AU160" i="24"/>
  <c r="AD159" i="24"/>
  <c r="D160" i="24"/>
  <c r="AU156" i="24"/>
  <c r="D156" i="24"/>
  <c r="P154" i="34" s="1"/>
  <c r="AU152" i="24"/>
  <c r="D152" i="24"/>
  <c r="P150" i="34" s="1"/>
  <c r="AU148" i="24"/>
  <c r="D148" i="24"/>
  <c r="P146" i="34" s="1"/>
  <c r="AD146" i="24"/>
  <c r="D178" i="22"/>
  <c r="C178" i="22" s="1"/>
  <c r="G180" i="34" s="1"/>
  <c r="J26" i="27"/>
  <c r="L26" i="27" s="1"/>
  <c r="J22" i="27"/>
  <c r="L22" i="27" s="1"/>
  <c r="M243" i="23"/>
  <c r="C243" i="23" s="1"/>
  <c r="S211" i="23"/>
  <c r="P211" i="23"/>
  <c r="S144" i="23"/>
  <c r="P125" i="23"/>
  <c r="D205" i="22"/>
  <c r="C205" i="22" s="1"/>
  <c r="G207" i="34" s="1"/>
  <c r="D201" i="22"/>
  <c r="C201" i="22" s="1"/>
  <c r="D189" i="22"/>
  <c r="C189" i="22" s="1"/>
  <c r="D145" i="24"/>
  <c r="D141" i="24"/>
  <c r="D137" i="24"/>
  <c r="D133" i="24"/>
  <c r="J256" i="27"/>
  <c r="L256" i="34"/>
  <c r="L256" i="33"/>
  <c r="J250" i="27"/>
  <c r="L250" i="27" s="1"/>
  <c r="L250" i="33"/>
  <c r="N250" i="33" s="1"/>
  <c r="N250" i="34"/>
  <c r="J247" i="27"/>
  <c r="L247" i="27" s="1"/>
  <c r="L247" i="33"/>
  <c r="N247" i="33" s="1"/>
  <c r="N247" i="34"/>
  <c r="J244" i="27"/>
  <c r="L244" i="27" s="1"/>
  <c r="N244" i="34"/>
  <c r="L244" i="33"/>
  <c r="N244" i="33" s="1"/>
  <c r="J240" i="27"/>
  <c r="L240" i="27" s="1"/>
  <c r="L240" i="33"/>
  <c r="N240" i="33" s="1"/>
  <c r="N240" i="34"/>
  <c r="J232" i="27"/>
  <c r="L232" i="33"/>
  <c r="J228" i="27"/>
  <c r="L228" i="27" s="1"/>
  <c r="L228" i="33"/>
  <c r="N228" i="33" s="1"/>
  <c r="J224" i="27"/>
  <c r="L224" i="27" s="1"/>
  <c r="J219" i="27"/>
  <c r="L219" i="27" s="1"/>
  <c r="L219" i="33"/>
  <c r="N219" i="33" s="1"/>
  <c r="N219" i="34"/>
  <c r="J216" i="27"/>
  <c r="L216" i="27" s="1"/>
  <c r="J210" i="27"/>
  <c r="L210" i="27" s="1"/>
  <c r="L210" i="33"/>
  <c r="N210" i="33" s="1"/>
  <c r="N210" i="34"/>
  <c r="J206" i="27"/>
  <c r="L206" i="27" s="1"/>
  <c r="L206" i="33"/>
  <c r="N206" i="33" s="1"/>
  <c r="N206" i="34"/>
  <c r="J202" i="27"/>
  <c r="L202" i="33"/>
  <c r="N202" i="33" s="1"/>
  <c r="N202" i="34"/>
  <c r="J198" i="27"/>
  <c r="L198" i="27" s="1"/>
  <c r="L198" i="33"/>
  <c r="N198" i="33" s="1"/>
  <c r="N198" i="34"/>
  <c r="J194" i="27"/>
  <c r="L194" i="27" s="1"/>
  <c r="L194" i="33"/>
  <c r="N194" i="33" s="1"/>
  <c r="N194" i="34"/>
  <c r="J190" i="27"/>
  <c r="L190" i="33"/>
  <c r="J187" i="27"/>
  <c r="L187" i="27" s="1"/>
  <c r="M165" i="34"/>
  <c r="J171" i="27"/>
  <c r="L171" i="33"/>
  <c r="J167" i="27"/>
  <c r="L167" i="33"/>
  <c r="J162" i="27"/>
  <c r="L162" i="33"/>
  <c r="J158" i="27"/>
  <c r="L158" i="34"/>
  <c r="L158" i="33"/>
  <c r="J155" i="27"/>
  <c r="L155" i="27" s="1"/>
  <c r="L155" i="33"/>
  <c r="N155" i="33" s="1"/>
  <c r="J146" i="27"/>
  <c r="L146" i="33"/>
  <c r="L140" i="33"/>
  <c r="L136" i="33"/>
  <c r="J132" i="27"/>
  <c r="L132" i="33"/>
  <c r="J128" i="27"/>
  <c r="L128" i="33"/>
  <c r="E127" i="24"/>
  <c r="AU166" i="24"/>
  <c r="D166" i="24"/>
  <c r="AU162" i="24"/>
  <c r="D162" i="24"/>
  <c r="AU158" i="24"/>
  <c r="D158" i="24"/>
  <c r="P156" i="34" s="1"/>
  <c r="D154" i="24"/>
  <c r="P152" i="34" s="1"/>
  <c r="AU154" i="24"/>
  <c r="AU150" i="24"/>
  <c r="D150" i="24"/>
  <c r="P148" i="34" s="1"/>
  <c r="AU129" i="24"/>
  <c r="AD127" i="24"/>
  <c r="D127" i="24" s="1"/>
  <c r="D232" i="22"/>
  <c r="C232" i="22" s="1"/>
  <c r="G234" i="34" s="1"/>
  <c r="D210" i="22"/>
  <c r="C210" i="22" s="1"/>
  <c r="G212" i="33" s="1"/>
  <c r="I212" i="33" s="1"/>
  <c r="D197" i="22"/>
  <c r="C197" i="22" s="1"/>
  <c r="G199" i="34" s="1"/>
  <c r="D193" i="22"/>
  <c r="C193" i="22" s="1"/>
  <c r="G195" i="34" s="1"/>
  <c r="D143" i="24"/>
  <c r="D139" i="24"/>
  <c r="D135" i="24"/>
  <c r="D131" i="24"/>
  <c r="D25" i="25"/>
  <c r="C25" i="25" s="1"/>
  <c r="F23" i="20" s="1"/>
  <c r="E23" i="25"/>
  <c r="C23" i="25" s="1"/>
  <c r="D211" i="23"/>
  <c r="N145" i="23"/>
  <c r="P144" i="23"/>
  <c r="D18" i="25"/>
  <c r="C18" i="25" s="1"/>
  <c r="F16" i="20" s="1"/>
  <c r="D125" i="23"/>
  <c r="N94" i="23"/>
  <c r="P93" i="23"/>
  <c r="N86" i="23"/>
  <c r="N85" i="23" s="1"/>
  <c r="P85" i="23"/>
  <c r="D15" i="25"/>
  <c r="D85" i="23"/>
  <c r="N80" i="23"/>
  <c r="P79" i="23"/>
  <c r="J62" i="27"/>
  <c r="L62" i="34"/>
  <c r="D43" i="22"/>
  <c r="C43" i="22" s="1"/>
  <c r="G46" i="33" s="1"/>
  <c r="I46" i="33" s="1"/>
  <c r="N188" i="23"/>
  <c r="M190" i="23"/>
  <c r="C190" i="23" s="1"/>
  <c r="L255" i="33"/>
  <c r="L255" i="34"/>
  <c r="J212" i="27"/>
  <c r="L212" i="34"/>
  <c r="N212" i="34" s="1"/>
  <c r="J126" i="27"/>
  <c r="L126" i="27" s="1"/>
  <c r="L126" i="33"/>
  <c r="N126" i="33" s="1"/>
  <c r="L126" i="34"/>
  <c r="J86" i="27"/>
  <c r="L86" i="34"/>
  <c r="S14" i="25"/>
  <c r="E12" i="25"/>
  <c r="C12" i="25" s="1"/>
  <c r="F10" i="20" s="1"/>
  <c r="D61" i="23"/>
  <c r="P9" i="25"/>
  <c r="J24" i="27"/>
  <c r="L24" i="27" s="1"/>
  <c r="N165" i="34"/>
  <c r="L145" i="34"/>
  <c r="J178" i="27"/>
  <c r="L178" i="27" s="1"/>
  <c r="D31" i="22"/>
  <c r="C31" i="22" s="1"/>
  <c r="G34" i="33" s="1"/>
  <c r="I34" i="33" s="1"/>
  <c r="J20" i="27"/>
  <c r="L20" i="27" s="1"/>
  <c r="J186" i="27"/>
  <c r="L186" i="27" s="1"/>
  <c r="L177" i="33"/>
  <c r="N177" i="33" s="1"/>
  <c r="D74" i="22"/>
  <c r="C74" i="22" s="1"/>
  <c r="J156" i="27"/>
  <c r="L156" i="27" s="1"/>
  <c r="L151" i="33"/>
  <c r="N151" i="33" s="1"/>
  <c r="J78" i="27"/>
  <c r="L78" i="33"/>
  <c r="L154" i="33"/>
  <c r="N154" i="33" s="1"/>
  <c r="J152" i="27"/>
  <c r="L152" i="27" s="1"/>
  <c r="L145" i="33"/>
  <c r="L185" i="33"/>
  <c r="N185" i="33" s="1"/>
  <c r="J16" i="27"/>
  <c r="L16" i="27" s="1"/>
  <c r="L149" i="33"/>
  <c r="N149" i="33" s="1"/>
  <c r="D186" i="24"/>
  <c r="U91" i="22"/>
  <c r="D177" i="24"/>
  <c r="E23" i="10"/>
  <c r="F23" i="10" s="1"/>
  <c r="O83" i="22"/>
  <c r="D84" i="22"/>
  <c r="C84" i="22" s="1"/>
  <c r="G86" i="33" s="1"/>
  <c r="I86" i="33" s="1"/>
  <c r="G186" i="22"/>
  <c r="E188" i="22"/>
  <c r="E186" i="22" s="1"/>
  <c r="L81" i="33"/>
  <c r="J81" i="27"/>
  <c r="L147" i="33"/>
  <c r="N147" i="33" s="1"/>
  <c r="O233" i="22"/>
  <c r="B36" i="16"/>
  <c r="O71" i="22"/>
  <c r="O33" i="22"/>
  <c r="D208" i="22"/>
  <c r="C208" i="22" s="1"/>
  <c r="G210" i="34" s="1"/>
  <c r="D204" i="22"/>
  <c r="C204" i="22" s="1"/>
  <c r="G206" i="34" s="1"/>
  <c r="D200" i="22"/>
  <c r="C200" i="22" s="1"/>
  <c r="G202" i="34" s="1"/>
  <c r="D196" i="22"/>
  <c r="C196" i="22" s="1"/>
  <c r="G198" i="34" s="1"/>
  <c r="D192" i="22"/>
  <c r="C192" i="22" s="1"/>
  <c r="G194" i="34" s="1"/>
  <c r="O50" i="22"/>
  <c r="C51" i="22"/>
  <c r="G54" i="33" s="1"/>
  <c r="I54" i="33" s="1"/>
  <c r="J84" i="27"/>
  <c r="L84" i="33"/>
  <c r="O59" i="22"/>
  <c r="D206" i="22"/>
  <c r="C206" i="22" s="1"/>
  <c r="G208" i="34" s="1"/>
  <c r="D202" i="22"/>
  <c r="C202" i="22" s="1"/>
  <c r="G204" i="34" s="1"/>
  <c r="D198" i="22"/>
  <c r="C198" i="22" s="1"/>
  <c r="G200" i="34" s="1"/>
  <c r="D194" i="22"/>
  <c r="C194" i="22" s="1"/>
  <c r="G196" i="34" s="1"/>
  <c r="D190" i="22"/>
  <c r="C190" i="22" s="1"/>
  <c r="G192" i="34" s="1"/>
  <c r="D60" i="22"/>
  <c r="C60" i="22" s="1"/>
  <c r="D24" i="24"/>
  <c r="P23" i="33" s="1"/>
  <c r="R23" i="33" s="1"/>
  <c r="E43" i="6"/>
  <c r="F43" i="6" s="1"/>
  <c r="O209" i="22"/>
  <c r="N212" i="33"/>
  <c r="N228" i="34"/>
  <c r="E29" i="10"/>
  <c r="F29" i="10" s="1"/>
  <c r="N232" i="34"/>
  <c r="N214" i="34"/>
  <c r="O186" i="22"/>
  <c r="E171" i="22"/>
  <c r="O21" i="25"/>
  <c r="M21" i="25" s="1"/>
  <c r="E27" i="10"/>
  <c r="F27" i="10" s="1"/>
  <c r="E30" i="11"/>
  <c r="F30" i="11" s="1"/>
  <c r="J174" i="27"/>
  <c r="L174" i="34"/>
  <c r="L174" i="33"/>
  <c r="Z19" i="29"/>
  <c r="E27" i="12"/>
  <c r="F27" i="12" s="1"/>
  <c r="E19" i="25"/>
  <c r="D144" i="23"/>
  <c r="N153" i="34"/>
  <c r="L145" i="27"/>
  <c r="N155" i="34"/>
  <c r="N146" i="34"/>
  <c r="D93" i="22"/>
  <c r="C93" i="22" s="1"/>
  <c r="G95" i="34" s="1"/>
  <c r="O91" i="22"/>
  <c r="J118" i="27"/>
  <c r="L118" i="33"/>
  <c r="N86" i="33"/>
  <c r="D79" i="22"/>
  <c r="C79" i="22" s="1"/>
  <c r="G81" i="34" s="1"/>
  <c r="O77" i="22"/>
  <c r="L80" i="34"/>
  <c r="L79" i="34" s="1"/>
  <c r="L80" i="33"/>
  <c r="N80" i="33" s="1"/>
  <c r="L80" i="27"/>
  <c r="O142" i="22"/>
  <c r="D143" i="22"/>
  <c r="E175" i="24"/>
  <c r="J76" i="27"/>
  <c r="L76" i="33"/>
  <c r="S61" i="23"/>
  <c r="M72" i="23"/>
  <c r="C72" i="23" s="1"/>
  <c r="G142" i="22"/>
  <c r="E144" i="22"/>
  <c r="E92" i="22"/>
  <c r="D92" i="22" s="1"/>
  <c r="C92" i="22" s="1"/>
  <c r="G91" i="22"/>
  <c r="E85" i="22"/>
  <c r="G83" i="22"/>
  <c r="G50" i="22"/>
  <c r="E53" i="22"/>
  <c r="D53" i="22" s="1"/>
  <c r="C53" i="22" s="1"/>
  <c r="O155" i="22"/>
  <c r="D162" i="22"/>
  <c r="C162" i="22" s="1"/>
  <c r="G164" i="34" s="1"/>
  <c r="O123" i="22"/>
  <c r="D124" i="22"/>
  <c r="L74" i="33"/>
  <c r="L74" i="34"/>
  <c r="J74" i="27"/>
  <c r="L70" i="33"/>
  <c r="J70" i="27"/>
  <c r="G123" i="22"/>
  <c r="E125" i="22"/>
  <c r="E78" i="22"/>
  <c r="G77" i="22"/>
  <c r="E73" i="22"/>
  <c r="G71" i="22"/>
  <c r="E7" i="22"/>
  <c r="D8" i="22"/>
  <c r="D158" i="22"/>
  <c r="C158" i="22" s="1"/>
  <c r="G160" i="34" s="1"/>
  <c r="D156" i="22"/>
  <c r="C156" i="22" s="1"/>
  <c r="K8" i="21"/>
  <c r="G209" i="22"/>
  <c r="E212" i="22"/>
  <c r="D97" i="22"/>
  <c r="D254" i="22"/>
  <c r="D160" i="22"/>
  <c r="E155" i="22"/>
  <c r="N180" i="23"/>
  <c r="P173" i="23"/>
  <c r="J83" i="27"/>
  <c r="L83" i="33"/>
  <c r="E243" i="22"/>
  <c r="D243" i="22" s="1"/>
  <c r="C243" i="22" s="1"/>
  <c r="G245" i="34" s="1"/>
  <c r="G59" i="22"/>
  <c r="D70" i="22"/>
  <c r="E59" i="22"/>
  <c r="E35" i="22"/>
  <c r="G33" i="22"/>
  <c r="D234" i="22"/>
  <c r="M178" i="23"/>
  <c r="C178" i="23" s="1"/>
  <c r="S173" i="23"/>
  <c r="P157" i="23"/>
  <c r="N158" i="23"/>
  <c r="T12" i="25"/>
  <c r="AT19" i="26"/>
  <c r="G155" i="22"/>
  <c r="M159" i="23"/>
  <c r="C159" i="23" s="1"/>
  <c r="O9" i="25" l="1"/>
  <c r="M9" i="25" s="1"/>
  <c r="L9" i="25" s="1"/>
  <c r="B14" i="26"/>
  <c r="P10" i="34"/>
  <c r="R10" i="34" s="1"/>
  <c r="N10" i="27"/>
  <c r="P10" i="27" s="1"/>
  <c r="K30" i="34"/>
  <c r="M30" i="34" s="1"/>
  <c r="K31" i="33"/>
  <c r="M31" i="33" s="1"/>
  <c r="G38" i="34"/>
  <c r="I38" i="34" s="1"/>
  <c r="G39" i="33"/>
  <c r="I39" i="33" s="1"/>
  <c r="K18" i="34"/>
  <c r="M18" i="34" s="1"/>
  <c r="K19" i="33"/>
  <c r="M19" i="33" s="1"/>
  <c r="K15" i="34"/>
  <c r="M15" i="34" s="1"/>
  <c r="K16" i="33"/>
  <c r="M16" i="33" s="1"/>
  <c r="G14" i="34"/>
  <c r="I14" i="34" s="1"/>
  <c r="G15" i="33"/>
  <c r="I15" i="33" s="1"/>
  <c r="K13" i="34"/>
  <c r="M13" i="34" s="1"/>
  <c r="K14" i="33"/>
  <c r="M14" i="33" s="1"/>
  <c r="K54" i="34"/>
  <c r="M54" i="34" s="1"/>
  <c r="K55" i="33"/>
  <c r="M55" i="33" s="1"/>
  <c r="K12" i="34"/>
  <c r="M12" i="34" s="1"/>
  <c r="K13" i="33"/>
  <c r="M13" i="33" s="1"/>
  <c r="P12" i="34"/>
  <c r="R12" i="34" s="1"/>
  <c r="P13" i="33"/>
  <c r="R13" i="33" s="1"/>
  <c r="I43" i="27"/>
  <c r="K43" i="27" s="1"/>
  <c r="K44" i="33"/>
  <c r="M44" i="33" s="1"/>
  <c r="K46" i="34"/>
  <c r="M46" i="34" s="1"/>
  <c r="K47" i="33"/>
  <c r="M47" i="33" s="1"/>
  <c r="H63" i="33"/>
  <c r="J63" i="33" s="1"/>
  <c r="H40" i="33"/>
  <c r="J40" i="33" s="1"/>
  <c r="H25" i="33"/>
  <c r="J25" i="33" s="1"/>
  <c r="H49" i="33"/>
  <c r="J49" i="33" s="1"/>
  <c r="H42" i="33"/>
  <c r="J42" i="33" s="1"/>
  <c r="H29" i="33"/>
  <c r="J29" i="33" s="1"/>
  <c r="K49" i="34"/>
  <c r="M49" i="34" s="1"/>
  <c r="K50" i="33"/>
  <c r="M50" i="33" s="1"/>
  <c r="K28" i="34"/>
  <c r="M28" i="34" s="1"/>
  <c r="K29" i="33"/>
  <c r="M29" i="33" s="1"/>
  <c r="K44" i="34"/>
  <c r="M44" i="34" s="1"/>
  <c r="K45" i="33"/>
  <c r="M45" i="33" s="1"/>
  <c r="K21" i="34"/>
  <c r="M21" i="34" s="1"/>
  <c r="K22" i="33"/>
  <c r="M22" i="33" s="1"/>
  <c r="P13" i="34"/>
  <c r="R13" i="34" s="1"/>
  <c r="P14" i="33"/>
  <c r="R14" i="33" s="1"/>
  <c r="I37" i="27"/>
  <c r="K37" i="27" s="1"/>
  <c r="K38" i="33"/>
  <c r="M38" i="33" s="1"/>
  <c r="G54" i="34"/>
  <c r="G55" i="33"/>
  <c r="I55" i="33" s="1"/>
  <c r="K32" i="34"/>
  <c r="M32" i="34" s="1"/>
  <c r="K33" i="33"/>
  <c r="M33" i="33" s="1"/>
  <c r="K55" i="34"/>
  <c r="M55" i="34" s="1"/>
  <c r="K56" i="33"/>
  <c r="M56" i="33" s="1"/>
  <c r="C55" i="24"/>
  <c r="O54" i="33" s="1"/>
  <c r="Q54" i="33" s="1"/>
  <c r="P54" i="33"/>
  <c r="C38" i="24"/>
  <c r="O37" i="33" s="1"/>
  <c r="Q37" i="33" s="1"/>
  <c r="P37" i="33"/>
  <c r="E47" i="27"/>
  <c r="G47" i="27" s="1"/>
  <c r="G48" i="33"/>
  <c r="I48" i="33" s="1"/>
  <c r="H24" i="33"/>
  <c r="J24" i="33" s="1"/>
  <c r="N24" i="33"/>
  <c r="H50" i="33"/>
  <c r="J50" i="33" s="1"/>
  <c r="N50" i="33"/>
  <c r="H61" i="33"/>
  <c r="J61" i="33" s="1"/>
  <c r="N61" i="33"/>
  <c r="H27" i="33"/>
  <c r="J27" i="33" s="1"/>
  <c r="N27" i="33"/>
  <c r="N12" i="33"/>
  <c r="H22" i="33"/>
  <c r="J22" i="33" s="1"/>
  <c r="N22" i="33"/>
  <c r="H39" i="33"/>
  <c r="J39" i="33" s="1"/>
  <c r="N39" i="33"/>
  <c r="H48" i="33"/>
  <c r="J48" i="33" s="1"/>
  <c r="N48" i="33"/>
  <c r="H60" i="33"/>
  <c r="J60" i="33" s="1"/>
  <c r="N60" i="33"/>
  <c r="H20" i="33"/>
  <c r="J20" i="33" s="1"/>
  <c r="N20" i="33"/>
  <c r="H38" i="33"/>
  <c r="J38" i="33" s="1"/>
  <c r="N38" i="33"/>
  <c r="H47" i="33"/>
  <c r="J47" i="33" s="1"/>
  <c r="N47" i="33"/>
  <c r="H59" i="33"/>
  <c r="J59" i="33" s="1"/>
  <c r="N59" i="33"/>
  <c r="H26" i="33"/>
  <c r="J26" i="33" s="1"/>
  <c r="N26" i="33"/>
  <c r="H46" i="33"/>
  <c r="J46" i="33" s="1"/>
  <c r="N46" i="33"/>
  <c r="H57" i="33"/>
  <c r="J57" i="33" s="1"/>
  <c r="N57" i="33"/>
  <c r="H23" i="33"/>
  <c r="J23" i="33" s="1"/>
  <c r="K26" i="34"/>
  <c r="M26" i="34" s="1"/>
  <c r="K27" i="33"/>
  <c r="M27" i="33" s="1"/>
  <c r="K17" i="34"/>
  <c r="M17" i="34" s="1"/>
  <c r="K18" i="33"/>
  <c r="M18" i="33" s="1"/>
  <c r="K53" i="34"/>
  <c r="M53" i="34" s="1"/>
  <c r="K54" i="33"/>
  <c r="M54" i="33" s="1"/>
  <c r="G29" i="34"/>
  <c r="G30" i="33"/>
  <c r="I30" i="33" s="1"/>
  <c r="E48" i="27"/>
  <c r="G48" i="27" s="1"/>
  <c r="G49" i="33"/>
  <c r="I49" i="33" s="1"/>
  <c r="G36" i="34"/>
  <c r="I36" i="34" s="1"/>
  <c r="G37" i="33"/>
  <c r="I37" i="33" s="1"/>
  <c r="K42" i="34"/>
  <c r="M42" i="34" s="1"/>
  <c r="K43" i="33"/>
  <c r="M43" i="33" s="1"/>
  <c r="K22" i="34"/>
  <c r="M22" i="34" s="1"/>
  <c r="K23" i="33"/>
  <c r="M23" i="33" s="1"/>
  <c r="K11" i="34"/>
  <c r="M11" i="34" s="1"/>
  <c r="K12" i="33"/>
  <c r="M12" i="33" s="1"/>
  <c r="H33" i="33"/>
  <c r="J33" i="33" s="1"/>
  <c r="H34" i="33"/>
  <c r="J34" i="33" s="1"/>
  <c r="H58" i="33"/>
  <c r="J58" i="33" s="1"/>
  <c r="H32" i="33"/>
  <c r="J32" i="33" s="1"/>
  <c r="H17" i="33"/>
  <c r="J17" i="33" s="1"/>
  <c r="H31" i="33"/>
  <c r="J31" i="33" s="1"/>
  <c r="G55" i="34"/>
  <c r="G56" i="33"/>
  <c r="I56" i="33" s="1"/>
  <c r="P14" i="34"/>
  <c r="R14" i="34" s="1"/>
  <c r="P15" i="33"/>
  <c r="R15" i="33" s="1"/>
  <c r="K19" i="34"/>
  <c r="M19" i="34" s="1"/>
  <c r="K20" i="33"/>
  <c r="M20" i="33" s="1"/>
  <c r="K14" i="34"/>
  <c r="M14" i="34" s="1"/>
  <c r="K15" i="33"/>
  <c r="M15" i="33" s="1"/>
  <c r="I51" i="27"/>
  <c r="K51" i="27" s="1"/>
  <c r="K52" i="33"/>
  <c r="M52" i="33" s="1"/>
  <c r="P11" i="34"/>
  <c r="R11" i="34" s="1"/>
  <c r="P12" i="33"/>
  <c r="R12" i="33" s="1"/>
  <c r="P15" i="34"/>
  <c r="R15" i="34" s="1"/>
  <c r="P16" i="33"/>
  <c r="R16" i="33" s="1"/>
  <c r="G15" i="34"/>
  <c r="I15" i="34" s="1"/>
  <c r="G16" i="33"/>
  <c r="I16" i="33" s="1"/>
  <c r="H28" i="33"/>
  <c r="J28" i="33" s="1"/>
  <c r="N28" i="33"/>
  <c r="N16" i="33"/>
  <c r="H45" i="33"/>
  <c r="J45" i="33" s="1"/>
  <c r="N45" i="33"/>
  <c r="H56" i="33"/>
  <c r="J56" i="33" s="1"/>
  <c r="N56" i="33"/>
  <c r="H19" i="33"/>
  <c r="J19" i="33" s="1"/>
  <c r="N19" i="33"/>
  <c r="H44" i="33"/>
  <c r="J44" i="33" s="1"/>
  <c r="N44" i="33"/>
  <c r="H55" i="33"/>
  <c r="J55" i="33" s="1"/>
  <c r="N55" i="33"/>
  <c r="N15" i="33"/>
  <c r="N14" i="33"/>
  <c r="H30" i="33"/>
  <c r="J30" i="33" s="1"/>
  <c r="N30" i="33"/>
  <c r="H43" i="33"/>
  <c r="J43" i="33" s="1"/>
  <c r="N43" i="33"/>
  <c r="H52" i="33"/>
  <c r="J52" i="33" s="1"/>
  <c r="N52" i="33"/>
  <c r="N13" i="33"/>
  <c r="H35" i="33"/>
  <c r="J35" i="33" s="1"/>
  <c r="N35" i="33"/>
  <c r="H41" i="33"/>
  <c r="J41" i="33" s="1"/>
  <c r="N41" i="33"/>
  <c r="H51" i="33"/>
  <c r="J51" i="33" s="1"/>
  <c r="N51" i="33"/>
  <c r="H18" i="33"/>
  <c r="J18" i="33" s="1"/>
  <c r="P186" i="34"/>
  <c r="R186" i="34" s="1"/>
  <c r="AE17" i="29"/>
  <c r="AF17" i="29" s="1"/>
  <c r="D63" i="24"/>
  <c r="C63" i="24" s="1"/>
  <c r="AE11" i="29"/>
  <c r="AF11" i="29" s="1"/>
  <c r="C242" i="5"/>
  <c r="O6" i="21"/>
  <c r="E32" i="6"/>
  <c r="F32" i="6" s="1"/>
  <c r="AE22" i="29"/>
  <c r="AF22" i="29" s="1"/>
  <c r="J8" i="25"/>
  <c r="C80" i="5"/>
  <c r="Q8" i="25"/>
  <c r="E31" i="6"/>
  <c r="F31" i="6" s="1"/>
  <c r="AE19" i="29"/>
  <c r="AF19" i="29" s="1"/>
  <c r="D8" i="21"/>
  <c r="C8" i="21" s="1"/>
  <c r="D8" i="23"/>
  <c r="P8" i="23"/>
  <c r="O15" i="25"/>
  <c r="M15" i="25" s="1"/>
  <c r="E33" i="6"/>
  <c r="F33" i="6" s="1"/>
  <c r="I20" i="9"/>
  <c r="AE18" i="29"/>
  <c r="AF18" i="29" s="1"/>
  <c r="I26" i="9"/>
  <c r="C150" i="5"/>
  <c r="I25" i="9"/>
  <c r="C59" i="5"/>
  <c r="I17" i="9"/>
  <c r="H186" i="33"/>
  <c r="J186" i="33" s="1"/>
  <c r="N10" i="24"/>
  <c r="C188" i="24"/>
  <c r="O186" i="34" s="1"/>
  <c r="Q186" i="34" s="1"/>
  <c r="N186" i="27"/>
  <c r="P186" i="27" s="1"/>
  <c r="E93" i="24"/>
  <c r="AU95" i="24"/>
  <c r="C195" i="5"/>
  <c r="I28" i="9"/>
  <c r="E42" i="6"/>
  <c r="F42" i="6" s="1"/>
  <c r="I29" i="9"/>
  <c r="E29" i="6"/>
  <c r="F29" i="6" s="1"/>
  <c r="I16" i="9"/>
  <c r="C47" i="22"/>
  <c r="C127" i="24"/>
  <c r="C26" i="26"/>
  <c r="B26" i="26" s="1"/>
  <c r="L188" i="34"/>
  <c r="N188" i="34" s="1"/>
  <c r="R15" i="25"/>
  <c r="S8" i="25"/>
  <c r="T8" i="25"/>
  <c r="E45" i="27"/>
  <c r="G45" i="27" s="1"/>
  <c r="G45" i="34"/>
  <c r="I45" i="34" s="1"/>
  <c r="P42" i="34"/>
  <c r="R42" i="34" s="1"/>
  <c r="P51" i="34"/>
  <c r="R51" i="34" s="1"/>
  <c r="P41" i="34"/>
  <c r="P55" i="34"/>
  <c r="N68" i="27"/>
  <c r="P68" i="27" s="1"/>
  <c r="P68" i="34"/>
  <c r="P68" i="33"/>
  <c r="P77" i="33"/>
  <c r="P77" i="34"/>
  <c r="R77" i="34" s="1"/>
  <c r="P108" i="33"/>
  <c r="R108" i="33" s="1"/>
  <c r="P108" i="34"/>
  <c r="R108" i="34" s="1"/>
  <c r="N72" i="27"/>
  <c r="F72" i="27" s="1"/>
  <c r="H72" i="27" s="1"/>
  <c r="P72" i="34"/>
  <c r="R72" i="34" s="1"/>
  <c r="P72" i="33"/>
  <c r="R72" i="33" s="1"/>
  <c r="G46" i="34"/>
  <c r="I46" i="34" s="1"/>
  <c r="P54" i="34"/>
  <c r="R54" i="34" s="1"/>
  <c r="E51" i="27"/>
  <c r="G51" i="27" s="1"/>
  <c r="G51" i="34"/>
  <c r="I51" i="34" s="1"/>
  <c r="G42" i="34"/>
  <c r="I42" i="34" s="1"/>
  <c r="P23" i="34"/>
  <c r="I27" i="27"/>
  <c r="K27" i="27" s="1"/>
  <c r="K27" i="34"/>
  <c r="M27" i="34" s="1"/>
  <c r="E22" i="27"/>
  <c r="G22" i="27" s="1"/>
  <c r="G22" i="34"/>
  <c r="I22" i="34" s="1"/>
  <c r="G57" i="34"/>
  <c r="I57" i="34" s="1"/>
  <c r="G64" i="33"/>
  <c r="I64" i="33" s="1"/>
  <c r="G64" i="34"/>
  <c r="I64" i="34" s="1"/>
  <c r="N96" i="27"/>
  <c r="P96" i="27" s="1"/>
  <c r="P96" i="33"/>
  <c r="H96" i="33" s="1"/>
  <c r="J96" i="33" s="1"/>
  <c r="P96" i="34"/>
  <c r="R96" i="34" s="1"/>
  <c r="G238" i="33"/>
  <c r="I238" i="33" s="1"/>
  <c r="G238" i="34"/>
  <c r="I238" i="34" s="1"/>
  <c r="G228" i="33"/>
  <c r="I228" i="33" s="1"/>
  <c r="G228" i="34"/>
  <c r="I228" i="34" s="1"/>
  <c r="G209" i="33"/>
  <c r="I209" i="33" s="1"/>
  <c r="G209" i="34"/>
  <c r="I209" i="34" s="1"/>
  <c r="E182" i="27"/>
  <c r="G182" i="27" s="1"/>
  <c r="G182" i="34"/>
  <c r="I182" i="34" s="1"/>
  <c r="G169" i="33"/>
  <c r="I169" i="33" s="1"/>
  <c r="G169" i="34"/>
  <c r="I169" i="34" s="1"/>
  <c r="G114" i="34"/>
  <c r="I114" i="34" s="1"/>
  <c r="G16" i="34"/>
  <c r="I16" i="34" s="1"/>
  <c r="I31" i="27"/>
  <c r="K31" i="27" s="1"/>
  <c r="K31" i="34"/>
  <c r="M31" i="34" s="1"/>
  <c r="I13" i="27"/>
  <c r="G23" i="34"/>
  <c r="I23" i="34" s="1"/>
  <c r="N167" i="27"/>
  <c r="P167" i="27" s="1"/>
  <c r="P167" i="33"/>
  <c r="R167" i="33" s="1"/>
  <c r="P167" i="34"/>
  <c r="R167" i="34" s="1"/>
  <c r="G17" i="34"/>
  <c r="I17" i="34" s="1"/>
  <c r="G222" i="33"/>
  <c r="I222" i="33" s="1"/>
  <c r="G222" i="34"/>
  <c r="I222" i="34" s="1"/>
  <c r="C124" i="24"/>
  <c r="O122" i="33" s="1"/>
  <c r="Q122" i="33" s="1"/>
  <c r="P122" i="34"/>
  <c r="H122" i="34" s="1"/>
  <c r="J122" i="34" s="1"/>
  <c r="P122" i="33"/>
  <c r="H122" i="33" s="1"/>
  <c r="J122" i="33" s="1"/>
  <c r="G201" i="33"/>
  <c r="I201" i="33" s="1"/>
  <c r="G201" i="34"/>
  <c r="I201" i="34" s="1"/>
  <c r="G227" i="34"/>
  <c r="I227" i="34" s="1"/>
  <c r="C161" i="24"/>
  <c r="O159" i="34" s="1"/>
  <c r="Q159" i="34" s="1"/>
  <c r="P159" i="33"/>
  <c r="H159" i="33" s="1"/>
  <c r="P159" i="34"/>
  <c r="H159" i="34" s="1"/>
  <c r="J159" i="34" s="1"/>
  <c r="N12" i="27"/>
  <c r="P12" i="27" s="1"/>
  <c r="G240" i="33"/>
  <c r="I240" i="33" s="1"/>
  <c r="G240" i="34"/>
  <c r="I240" i="34" s="1"/>
  <c r="G104" i="33"/>
  <c r="I104" i="33" s="1"/>
  <c r="G104" i="34"/>
  <c r="I104" i="34" s="1"/>
  <c r="P81" i="33"/>
  <c r="R81" i="33" s="1"/>
  <c r="P81" i="34"/>
  <c r="R81" i="34" s="1"/>
  <c r="N149" i="27"/>
  <c r="P149" i="27" s="1"/>
  <c r="P149" i="34"/>
  <c r="R149" i="34" s="1"/>
  <c r="G110" i="33"/>
  <c r="I110" i="33" s="1"/>
  <c r="G110" i="34"/>
  <c r="I110" i="34" s="1"/>
  <c r="G224" i="34"/>
  <c r="I224" i="34" s="1"/>
  <c r="G101" i="34"/>
  <c r="I101" i="34" s="1"/>
  <c r="E156" i="27"/>
  <c r="G156" i="27" s="1"/>
  <c r="G156" i="34"/>
  <c r="I156" i="34" s="1"/>
  <c r="C250" i="24"/>
  <c r="M248" i="27" s="1"/>
  <c r="O248" i="27" s="1"/>
  <c r="P248" i="33"/>
  <c r="H248" i="33" s="1"/>
  <c r="G13" i="34"/>
  <c r="I13" i="34" s="1"/>
  <c r="P169" i="34"/>
  <c r="R169" i="34" s="1"/>
  <c r="P169" i="33"/>
  <c r="R169" i="33" s="1"/>
  <c r="K25" i="34"/>
  <c r="M25" i="34" s="1"/>
  <c r="C255" i="24"/>
  <c r="O253" i="33" s="1"/>
  <c r="Q253" i="33" s="1"/>
  <c r="P253" i="33"/>
  <c r="H253" i="33" s="1"/>
  <c r="J253" i="33" s="1"/>
  <c r="G251" i="33"/>
  <c r="I251" i="33" s="1"/>
  <c r="G251" i="34"/>
  <c r="I251" i="34" s="1"/>
  <c r="P18" i="34"/>
  <c r="G120" i="34"/>
  <c r="I120" i="34" s="1"/>
  <c r="P26" i="34"/>
  <c r="E78" i="27"/>
  <c r="G78" i="27" s="1"/>
  <c r="G78" i="34"/>
  <c r="I78" i="34" s="1"/>
  <c r="C113" i="24"/>
  <c r="O111" i="33" s="1"/>
  <c r="Q111" i="33" s="1"/>
  <c r="P111" i="33"/>
  <c r="H111" i="33" s="1"/>
  <c r="J111" i="33" s="1"/>
  <c r="P111" i="34"/>
  <c r="H111" i="34" s="1"/>
  <c r="J111" i="34" s="1"/>
  <c r="P121" i="33"/>
  <c r="R121" i="33" s="1"/>
  <c r="P121" i="34"/>
  <c r="R121" i="34" s="1"/>
  <c r="C254" i="24"/>
  <c r="O252" i="33" s="1"/>
  <c r="Q252" i="33" s="1"/>
  <c r="P252" i="33"/>
  <c r="R252" i="33" s="1"/>
  <c r="N47" i="27"/>
  <c r="P47" i="27" s="1"/>
  <c r="P47" i="34"/>
  <c r="R47" i="34" s="1"/>
  <c r="P98" i="34"/>
  <c r="R98" i="34" s="1"/>
  <c r="P98" i="33"/>
  <c r="R98" i="33" s="1"/>
  <c r="G170" i="33"/>
  <c r="I170" i="33" s="1"/>
  <c r="G170" i="34"/>
  <c r="I170" i="34" s="1"/>
  <c r="G47" i="34"/>
  <c r="I47" i="34" s="1"/>
  <c r="N31" i="34"/>
  <c r="N16" i="34"/>
  <c r="R6" i="21"/>
  <c r="M6" i="21"/>
  <c r="D18" i="21"/>
  <c r="C18" i="21" s="1"/>
  <c r="B18" i="21" s="1"/>
  <c r="M158" i="23"/>
  <c r="C158" i="23" s="1"/>
  <c r="K158" i="33" s="1"/>
  <c r="M158" i="33" s="1"/>
  <c r="N157" i="23"/>
  <c r="M157" i="23" s="1"/>
  <c r="C157" i="23" s="1"/>
  <c r="G33" i="34"/>
  <c r="I33" i="34" s="1"/>
  <c r="P160" i="34"/>
  <c r="P160" i="33"/>
  <c r="R160" i="33" s="1"/>
  <c r="P37" i="34"/>
  <c r="R37" i="34" s="1"/>
  <c r="P49" i="34"/>
  <c r="P161" i="34"/>
  <c r="P161" i="33"/>
  <c r="P38" i="34"/>
  <c r="R38" i="34" s="1"/>
  <c r="P50" i="34"/>
  <c r="R50" i="34" s="1"/>
  <c r="N66" i="27"/>
  <c r="P66" i="27" s="1"/>
  <c r="P66" i="33"/>
  <c r="R66" i="33" s="1"/>
  <c r="P66" i="34"/>
  <c r="R66" i="34" s="1"/>
  <c r="P75" i="33"/>
  <c r="H75" i="33" s="1"/>
  <c r="J75" i="33" s="1"/>
  <c r="P75" i="34"/>
  <c r="H75" i="34" s="1"/>
  <c r="J75" i="34" s="1"/>
  <c r="P172" i="34"/>
  <c r="R172" i="34" s="1"/>
  <c r="P172" i="33"/>
  <c r="R172" i="33" s="1"/>
  <c r="N67" i="27"/>
  <c r="P67" i="27" s="1"/>
  <c r="P67" i="33"/>
  <c r="P67" i="34"/>
  <c r="H67" i="34" s="1"/>
  <c r="J67" i="34" s="1"/>
  <c r="P166" i="33"/>
  <c r="P166" i="34"/>
  <c r="N70" i="27"/>
  <c r="P70" i="27" s="1"/>
  <c r="P70" i="33"/>
  <c r="R70" i="33" s="1"/>
  <c r="P70" i="34"/>
  <c r="R70" i="34" s="1"/>
  <c r="P170" i="33"/>
  <c r="P170" i="34"/>
  <c r="H170" i="34" s="1"/>
  <c r="J170" i="34" s="1"/>
  <c r="G171" i="33"/>
  <c r="I171" i="33" s="1"/>
  <c r="G171" i="34"/>
  <c r="I171" i="34" s="1"/>
  <c r="G181" i="33"/>
  <c r="I181" i="33" s="1"/>
  <c r="G181" i="34"/>
  <c r="I181" i="34" s="1"/>
  <c r="G34" i="34"/>
  <c r="I34" i="34" s="1"/>
  <c r="G31" i="34"/>
  <c r="I31" i="34" s="1"/>
  <c r="G66" i="33"/>
  <c r="I66" i="33" s="1"/>
  <c r="G66" i="34"/>
  <c r="I66" i="34" s="1"/>
  <c r="C119" i="24"/>
  <c r="M117" i="27" s="1"/>
  <c r="O117" i="27" s="1"/>
  <c r="P117" i="33"/>
  <c r="P117" i="34"/>
  <c r="N97" i="27"/>
  <c r="P97" i="27" s="1"/>
  <c r="P97" i="33"/>
  <c r="R97" i="33" s="1"/>
  <c r="P97" i="34"/>
  <c r="R97" i="34" s="1"/>
  <c r="E243" i="27"/>
  <c r="G243" i="27" s="1"/>
  <c r="G243" i="34"/>
  <c r="I243" i="34" s="1"/>
  <c r="C253" i="24"/>
  <c r="O251" i="34" s="1"/>
  <c r="Q251" i="34" s="1"/>
  <c r="P251" i="33"/>
  <c r="H251" i="33" s="1"/>
  <c r="J251" i="33" s="1"/>
  <c r="E232" i="27"/>
  <c r="G232" i="27" s="1"/>
  <c r="G232" i="34"/>
  <c r="I232" i="34" s="1"/>
  <c r="G223" i="33"/>
  <c r="I223" i="33" s="1"/>
  <c r="G223" i="34"/>
  <c r="I223" i="34" s="1"/>
  <c r="E184" i="27"/>
  <c r="G184" i="27" s="1"/>
  <c r="G184" i="34"/>
  <c r="I184" i="34" s="1"/>
  <c r="G109" i="34"/>
  <c r="I109" i="34" s="1"/>
  <c r="E121" i="27"/>
  <c r="G121" i="27" s="1"/>
  <c r="G121" i="34"/>
  <c r="I121" i="34" s="1"/>
  <c r="E153" i="27"/>
  <c r="G153" i="27" s="1"/>
  <c r="G153" i="34"/>
  <c r="I153" i="34" s="1"/>
  <c r="G119" i="34"/>
  <c r="I119" i="34" s="1"/>
  <c r="P31" i="34"/>
  <c r="R31" i="34" s="1"/>
  <c r="K24" i="34"/>
  <c r="M24" i="34" s="1"/>
  <c r="I29" i="27"/>
  <c r="K29" i="27" s="1"/>
  <c r="K29" i="34"/>
  <c r="M29" i="34" s="1"/>
  <c r="C32" i="24"/>
  <c r="P30" i="34"/>
  <c r="R30" i="34" s="1"/>
  <c r="P95" i="33"/>
  <c r="R95" i="33" s="1"/>
  <c r="P95" i="34"/>
  <c r="R95" i="34" s="1"/>
  <c r="P113" i="33"/>
  <c r="R113" i="33" s="1"/>
  <c r="P113" i="34"/>
  <c r="R113" i="34" s="1"/>
  <c r="C35" i="24"/>
  <c r="O34" i="33" s="1"/>
  <c r="Q34" i="33" s="1"/>
  <c r="P33" i="34"/>
  <c r="R33" i="34" s="1"/>
  <c r="G216" i="33"/>
  <c r="I216" i="33" s="1"/>
  <c r="G216" i="34"/>
  <c r="I216" i="34" s="1"/>
  <c r="C241" i="24"/>
  <c r="O239" i="34" s="1"/>
  <c r="Q239" i="34" s="1"/>
  <c r="P239" i="33"/>
  <c r="H239" i="33" s="1"/>
  <c r="J239" i="33" s="1"/>
  <c r="P78" i="33"/>
  <c r="R78" i="33" s="1"/>
  <c r="P78" i="34"/>
  <c r="R78" i="34" s="1"/>
  <c r="C165" i="24"/>
  <c r="O163" i="33" s="1"/>
  <c r="Q163" i="33" s="1"/>
  <c r="P163" i="33"/>
  <c r="R163" i="33" s="1"/>
  <c r="P163" i="34"/>
  <c r="R163" i="34" s="1"/>
  <c r="K34" i="34"/>
  <c r="M34" i="34" s="1"/>
  <c r="G163" i="34"/>
  <c r="I163" i="34" s="1"/>
  <c r="G50" i="34"/>
  <c r="I50" i="34" s="1"/>
  <c r="G252" i="34"/>
  <c r="I252" i="34" s="1"/>
  <c r="E41" i="27"/>
  <c r="G41" i="27" s="1"/>
  <c r="G41" i="34"/>
  <c r="I41" i="34" s="1"/>
  <c r="E98" i="27"/>
  <c r="G98" i="27" s="1"/>
  <c r="G98" i="34"/>
  <c r="I98" i="34" s="1"/>
  <c r="E113" i="27"/>
  <c r="G113" i="27" s="1"/>
  <c r="G113" i="34"/>
  <c r="I113" i="34" s="1"/>
  <c r="G40" i="34"/>
  <c r="I40" i="34" s="1"/>
  <c r="E244" i="27"/>
  <c r="G244" i="27" s="1"/>
  <c r="G244" i="34"/>
  <c r="I244" i="34" s="1"/>
  <c r="G108" i="33"/>
  <c r="I108" i="33" s="1"/>
  <c r="G108" i="34"/>
  <c r="I108" i="34" s="1"/>
  <c r="G186" i="34"/>
  <c r="I186" i="34" s="1"/>
  <c r="G43" i="34"/>
  <c r="I43" i="34" s="1"/>
  <c r="G218" i="34"/>
  <c r="I218" i="34" s="1"/>
  <c r="G229" i="33"/>
  <c r="I229" i="33" s="1"/>
  <c r="G229" i="34"/>
  <c r="I229" i="34" s="1"/>
  <c r="E97" i="27"/>
  <c r="G97" i="27" s="1"/>
  <c r="G97" i="34"/>
  <c r="I97" i="34" s="1"/>
  <c r="P237" i="34"/>
  <c r="H237" i="34" s="1"/>
  <c r="J237" i="34" s="1"/>
  <c r="P237" i="33"/>
  <c r="H237" i="33" s="1"/>
  <c r="J237" i="33" s="1"/>
  <c r="G242" i="34"/>
  <c r="I242" i="34" s="1"/>
  <c r="G58" i="34"/>
  <c r="I58" i="34" s="1"/>
  <c r="N99" i="27"/>
  <c r="P99" i="27" s="1"/>
  <c r="P99" i="33"/>
  <c r="R99" i="33" s="1"/>
  <c r="P99" i="34"/>
  <c r="H99" i="34" s="1"/>
  <c r="J99" i="34" s="1"/>
  <c r="P57" i="34"/>
  <c r="R57" i="34" s="1"/>
  <c r="G28" i="34"/>
  <c r="I28" i="34" s="1"/>
  <c r="C240" i="24"/>
  <c r="O238" i="34" s="1"/>
  <c r="Q238" i="34" s="1"/>
  <c r="P238" i="33"/>
  <c r="H238" i="33" s="1"/>
  <c r="J238" i="33" s="1"/>
  <c r="P114" i="34"/>
  <c r="H114" i="34" s="1"/>
  <c r="J114" i="34" s="1"/>
  <c r="P114" i="33"/>
  <c r="H114" i="33" s="1"/>
  <c r="J114" i="33" s="1"/>
  <c r="C107" i="24"/>
  <c r="O105" i="34" s="1"/>
  <c r="Q105" i="34" s="1"/>
  <c r="P105" i="33"/>
  <c r="H105" i="33" s="1"/>
  <c r="J105" i="33" s="1"/>
  <c r="P105" i="34"/>
  <c r="R105" i="34" s="1"/>
  <c r="C112" i="24"/>
  <c r="O110" i="34" s="1"/>
  <c r="Q110" i="34" s="1"/>
  <c r="P110" i="34"/>
  <c r="H110" i="34" s="1"/>
  <c r="J110" i="34" s="1"/>
  <c r="P110" i="33"/>
  <c r="H110" i="33" s="1"/>
  <c r="J110" i="33" s="1"/>
  <c r="P162" i="33"/>
  <c r="R162" i="33" s="1"/>
  <c r="P162" i="34"/>
  <c r="R162" i="34" s="1"/>
  <c r="G65" i="33"/>
  <c r="I65" i="33" s="1"/>
  <c r="G65" i="34"/>
  <c r="I65" i="34" s="1"/>
  <c r="P243" i="34"/>
  <c r="R243" i="34" s="1"/>
  <c r="P243" i="33"/>
  <c r="H243" i="33" s="1"/>
  <c r="J243" i="33" s="1"/>
  <c r="E100" i="27"/>
  <c r="G100" i="27" s="1"/>
  <c r="G100" i="34"/>
  <c r="I100" i="34" s="1"/>
  <c r="P34" i="34"/>
  <c r="N17" i="34"/>
  <c r="N20" i="34"/>
  <c r="N32" i="34"/>
  <c r="N33" i="34"/>
  <c r="N30" i="34"/>
  <c r="D8" i="25"/>
  <c r="H24" i="15"/>
  <c r="V6" i="22"/>
  <c r="N22" i="27"/>
  <c r="P22" i="27" s="1"/>
  <c r="P22" i="34"/>
  <c r="R22" i="34" s="1"/>
  <c r="G76" i="34"/>
  <c r="I76" i="34" s="1"/>
  <c r="G203" i="33"/>
  <c r="I203" i="33" s="1"/>
  <c r="G203" i="34"/>
  <c r="I203" i="34" s="1"/>
  <c r="P46" i="34"/>
  <c r="R46" i="34" s="1"/>
  <c r="P116" i="33"/>
  <c r="R116" i="33" s="1"/>
  <c r="P116" i="34"/>
  <c r="R116" i="34" s="1"/>
  <c r="P32" i="34"/>
  <c r="R32" i="34" s="1"/>
  <c r="P45" i="34"/>
  <c r="R45" i="34" s="1"/>
  <c r="N63" i="27"/>
  <c r="P63" i="27" s="1"/>
  <c r="P63" i="34"/>
  <c r="P84" i="33"/>
  <c r="R84" i="33" s="1"/>
  <c r="P84" i="34"/>
  <c r="R84" i="34" s="1"/>
  <c r="P168" i="34"/>
  <c r="R168" i="34" s="1"/>
  <c r="P168" i="33"/>
  <c r="R168" i="33" s="1"/>
  <c r="E70" i="27"/>
  <c r="G70" i="27" s="1"/>
  <c r="G70" i="34"/>
  <c r="I70" i="34" s="1"/>
  <c r="E27" i="27"/>
  <c r="G27" i="27" s="1"/>
  <c r="G27" i="34"/>
  <c r="I27" i="34" s="1"/>
  <c r="N64" i="27"/>
  <c r="P64" i="27" s="1"/>
  <c r="P64" i="34"/>
  <c r="R64" i="34" s="1"/>
  <c r="P64" i="33"/>
  <c r="G18" i="34"/>
  <c r="I18" i="34" s="1"/>
  <c r="E19" i="27"/>
  <c r="G19" i="27" s="1"/>
  <c r="G19" i="34"/>
  <c r="I19" i="34" s="1"/>
  <c r="G60" i="34"/>
  <c r="I60" i="34" s="1"/>
  <c r="E82" i="27"/>
  <c r="G82" i="27" s="1"/>
  <c r="G82" i="34"/>
  <c r="I82" i="34" s="1"/>
  <c r="P101" i="33"/>
  <c r="P101" i="34"/>
  <c r="R101" i="34" s="1"/>
  <c r="E247" i="27"/>
  <c r="G247" i="27" s="1"/>
  <c r="G247" i="34"/>
  <c r="I247" i="34" s="1"/>
  <c r="G225" i="34"/>
  <c r="I225" i="34" s="1"/>
  <c r="P171" i="33"/>
  <c r="R171" i="33" s="1"/>
  <c r="P171" i="34"/>
  <c r="R171" i="34" s="1"/>
  <c r="G103" i="34"/>
  <c r="I103" i="34" s="1"/>
  <c r="N102" i="27"/>
  <c r="P102" i="27" s="1"/>
  <c r="P102" i="34"/>
  <c r="H102" i="34" s="1"/>
  <c r="J102" i="34" s="1"/>
  <c r="P102" i="33"/>
  <c r="H102" i="33" s="1"/>
  <c r="J102" i="33" s="1"/>
  <c r="E124" i="27"/>
  <c r="G124" i="27" s="1"/>
  <c r="G124" i="34"/>
  <c r="I124" i="34" s="1"/>
  <c r="I33" i="27"/>
  <c r="K33" i="27" s="1"/>
  <c r="K33" i="34"/>
  <c r="M33" i="34" s="1"/>
  <c r="G12" i="34"/>
  <c r="I12" i="34" s="1"/>
  <c r="K20" i="34"/>
  <c r="M20" i="34" s="1"/>
  <c r="P60" i="34"/>
  <c r="R60" i="34" s="1"/>
  <c r="P103" i="33"/>
  <c r="R103" i="33" s="1"/>
  <c r="P103" i="34"/>
  <c r="H103" i="34" s="1"/>
  <c r="J103" i="34" s="1"/>
  <c r="E84" i="27"/>
  <c r="G84" i="27" s="1"/>
  <c r="G84" i="34"/>
  <c r="I84" i="34" s="1"/>
  <c r="C249" i="24"/>
  <c r="O247" i="33" s="1"/>
  <c r="Q247" i="33" s="1"/>
  <c r="P247" i="33"/>
  <c r="H247" i="33" s="1"/>
  <c r="J247" i="33" s="1"/>
  <c r="C122" i="24"/>
  <c r="O120" i="33" s="1"/>
  <c r="Q120" i="33" s="1"/>
  <c r="P120" i="33"/>
  <c r="R120" i="33" s="1"/>
  <c r="P120" i="34"/>
  <c r="R120" i="34" s="1"/>
  <c r="K16" i="34"/>
  <c r="M16" i="34" s="1"/>
  <c r="C248" i="24"/>
  <c r="O246" i="33" s="1"/>
  <c r="Q246" i="33" s="1"/>
  <c r="P246" i="33"/>
  <c r="R246" i="33" s="1"/>
  <c r="E96" i="27"/>
  <c r="G96" i="27" s="1"/>
  <c r="G96" i="34"/>
  <c r="I96" i="34" s="1"/>
  <c r="N107" i="27"/>
  <c r="P107" i="27" s="1"/>
  <c r="P107" i="33"/>
  <c r="R107" i="33" s="1"/>
  <c r="P107" i="34"/>
  <c r="H107" i="34" s="1"/>
  <c r="J107" i="34" s="1"/>
  <c r="G24" i="34"/>
  <c r="I24" i="34" s="1"/>
  <c r="G151" i="34"/>
  <c r="I151" i="34" s="1"/>
  <c r="C29" i="24"/>
  <c r="P27" i="34"/>
  <c r="N118" i="27"/>
  <c r="P118" i="27" s="1"/>
  <c r="P118" i="34"/>
  <c r="R118" i="34" s="1"/>
  <c r="P118" i="33"/>
  <c r="R118" i="33" s="1"/>
  <c r="G219" i="33"/>
  <c r="I219" i="33" s="1"/>
  <c r="G219" i="34"/>
  <c r="I219" i="34" s="1"/>
  <c r="G221" i="33"/>
  <c r="I221" i="33" s="1"/>
  <c r="G221" i="34"/>
  <c r="I221" i="34" s="1"/>
  <c r="C106" i="24"/>
  <c r="O104" i="33" s="1"/>
  <c r="Q104" i="33" s="1"/>
  <c r="P104" i="33"/>
  <c r="H104" i="33" s="1"/>
  <c r="J104" i="33" s="1"/>
  <c r="P104" i="34"/>
  <c r="R104" i="34" s="1"/>
  <c r="G48" i="34"/>
  <c r="I48" i="34" s="1"/>
  <c r="G193" i="34"/>
  <c r="I193" i="34" s="1"/>
  <c r="G217" i="33"/>
  <c r="I217" i="33" s="1"/>
  <c r="G217" i="34"/>
  <c r="I217" i="34" s="1"/>
  <c r="N25" i="27"/>
  <c r="P25" i="27" s="1"/>
  <c r="P25" i="34"/>
  <c r="G122" i="33"/>
  <c r="I122" i="33" s="1"/>
  <c r="G122" i="34"/>
  <c r="I122" i="34" s="1"/>
  <c r="E237" i="27"/>
  <c r="G237" i="27" s="1"/>
  <c r="G237" i="34"/>
  <c r="I237" i="34" s="1"/>
  <c r="G117" i="33"/>
  <c r="I117" i="33" s="1"/>
  <c r="G117" i="34"/>
  <c r="I117" i="34" s="1"/>
  <c r="P83" i="33"/>
  <c r="R83" i="33" s="1"/>
  <c r="P83" i="34"/>
  <c r="R83" i="34" s="1"/>
  <c r="N48" i="27"/>
  <c r="P48" i="27" s="1"/>
  <c r="P48" i="34"/>
  <c r="H48" i="34" s="1"/>
  <c r="J48" i="34" s="1"/>
  <c r="P115" i="33"/>
  <c r="H115" i="33" s="1"/>
  <c r="J115" i="33" s="1"/>
  <c r="P115" i="34"/>
  <c r="R115" i="34" s="1"/>
  <c r="C242" i="24"/>
  <c r="O240" i="33" s="1"/>
  <c r="Q240" i="33" s="1"/>
  <c r="P240" i="33"/>
  <c r="R240" i="33" s="1"/>
  <c r="G226" i="33"/>
  <c r="I226" i="33" s="1"/>
  <c r="G226" i="34"/>
  <c r="I226" i="34" s="1"/>
  <c r="N244" i="27"/>
  <c r="P244" i="27" s="1"/>
  <c r="P244" i="33"/>
  <c r="H244" i="33" s="1"/>
  <c r="J244" i="33" s="1"/>
  <c r="K212" i="33"/>
  <c r="M212" i="33" s="1"/>
  <c r="I212" i="27"/>
  <c r="K212" i="27" s="1"/>
  <c r="E175" i="27"/>
  <c r="G175" i="27" s="1"/>
  <c r="G175" i="34"/>
  <c r="I175" i="34" s="1"/>
  <c r="G176" i="34"/>
  <c r="I176" i="34" s="1"/>
  <c r="E68" i="27"/>
  <c r="G68" i="27" s="1"/>
  <c r="G68" i="34"/>
  <c r="I68" i="34" s="1"/>
  <c r="C108" i="24"/>
  <c r="M106" i="27" s="1"/>
  <c r="O106" i="27" s="1"/>
  <c r="P106" i="34"/>
  <c r="H106" i="34" s="1"/>
  <c r="J106" i="34" s="1"/>
  <c r="P106" i="33"/>
  <c r="R106" i="33" s="1"/>
  <c r="N155" i="27"/>
  <c r="P155" i="27" s="1"/>
  <c r="P155" i="34"/>
  <c r="R155" i="34" s="1"/>
  <c r="G249" i="33"/>
  <c r="I249" i="33" s="1"/>
  <c r="G249" i="34"/>
  <c r="I249" i="34" s="1"/>
  <c r="BC7" i="31"/>
  <c r="E15" i="9" s="1"/>
  <c r="AM11" i="24"/>
  <c r="AM10" i="24" s="1"/>
  <c r="AD22" i="24"/>
  <c r="AD11" i="24" s="1"/>
  <c r="AD10" i="24" s="1"/>
  <c r="N24" i="34"/>
  <c r="G6" i="22"/>
  <c r="O6" i="22"/>
  <c r="S8" i="23"/>
  <c r="K6" i="21"/>
  <c r="J6" i="21"/>
  <c r="P164" i="34"/>
  <c r="R164" i="34" s="1"/>
  <c r="P164" i="33"/>
  <c r="R164" i="33" s="1"/>
  <c r="G191" i="34"/>
  <c r="I191" i="34" s="1"/>
  <c r="P40" i="34"/>
  <c r="R40" i="34" s="1"/>
  <c r="P44" i="34"/>
  <c r="R44" i="34" s="1"/>
  <c r="P100" i="33"/>
  <c r="P100" i="34"/>
  <c r="R100" i="34" s="1"/>
  <c r="P43" i="34"/>
  <c r="R43" i="34" s="1"/>
  <c r="P58" i="34"/>
  <c r="N71" i="27"/>
  <c r="P71" i="27" s="1"/>
  <c r="P71" i="33"/>
  <c r="P71" i="34"/>
  <c r="P82" i="33"/>
  <c r="R82" i="33" s="1"/>
  <c r="P82" i="34"/>
  <c r="R82" i="34" s="1"/>
  <c r="P124" i="33"/>
  <c r="P124" i="34"/>
  <c r="E220" i="27"/>
  <c r="G220" i="27" s="1"/>
  <c r="G220" i="34"/>
  <c r="I220" i="34" s="1"/>
  <c r="P76" i="34"/>
  <c r="R76" i="34" s="1"/>
  <c r="P76" i="33"/>
  <c r="R76" i="33" s="1"/>
  <c r="P59" i="34"/>
  <c r="R59" i="34" s="1"/>
  <c r="G11" i="34"/>
  <c r="I11" i="34" s="1"/>
  <c r="P28" i="34"/>
  <c r="R28" i="34" s="1"/>
  <c r="C21" i="24"/>
  <c r="P19" i="34"/>
  <c r="G63" i="34"/>
  <c r="I63" i="34" s="1"/>
  <c r="G77" i="34"/>
  <c r="I77" i="34" s="1"/>
  <c r="E239" i="27"/>
  <c r="G239" i="27" s="1"/>
  <c r="G239" i="34"/>
  <c r="I239" i="34" s="1"/>
  <c r="G172" i="34"/>
  <c r="I172" i="34" s="1"/>
  <c r="E159" i="27"/>
  <c r="G159" i="27" s="1"/>
  <c r="G159" i="34"/>
  <c r="I159" i="34" s="1"/>
  <c r="G152" i="33"/>
  <c r="I152" i="33" s="1"/>
  <c r="G152" i="34"/>
  <c r="I152" i="34" s="1"/>
  <c r="E150" i="27"/>
  <c r="G150" i="27" s="1"/>
  <c r="G150" i="34"/>
  <c r="I150" i="34" s="1"/>
  <c r="G107" i="34"/>
  <c r="I107" i="34" s="1"/>
  <c r="E116" i="27"/>
  <c r="G116" i="27" s="1"/>
  <c r="G116" i="34"/>
  <c r="I116" i="34" s="1"/>
  <c r="E148" i="27"/>
  <c r="G148" i="27" s="1"/>
  <c r="G148" i="34"/>
  <c r="I148" i="34" s="1"/>
  <c r="G32" i="34"/>
  <c r="I32" i="34" s="1"/>
  <c r="G30" i="34"/>
  <c r="I30" i="34" s="1"/>
  <c r="I23" i="27"/>
  <c r="K23" i="27" s="1"/>
  <c r="K23" i="34"/>
  <c r="M23" i="34" s="1"/>
  <c r="G21" i="34"/>
  <c r="I21" i="34" s="1"/>
  <c r="N39" i="27"/>
  <c r="P39" i="27" s="1"/>
  <c r="P39" i="34"/>
  <c r="G253" i="33"/>
  <c r="I253" i="33" s="1"/>
  <c r="G253" i="34"/>
  <c r="I253" i="34" s="1"/>
  <c r="P119" i="33"/>
  <c r="R119" i="33" s="1"/>
  <c r="P119" i="34"/>
  <c r="R119" i="34" s="1"/>
  <c r="G115" i="33"/>
  <c r="I115" i="33" s="1"/>
  <c r="G115" i="34"/>
  <c r="I115" i="34" s="1"/>
  <c r="G26" i="34"/>
  <c r="I26" i="34" s="1"/>
  <c r="G179" i="34"/>
  <c r="I179" i="34" s="1"/>
  <c r="G177" i="33"/>
  <c r="I177" i="33" s="1"/>
  <c r="G177" i="34"/>
  <c r="I177" i="34" s="1"/>
  <c r="G25" i="34"/>
  <c r="I25" i="34" s="1"/>
  <c r="G149" i="34"/>
  <c r="I149" i="34" s="1"/>
  <c r="N65" i="27"/>
  <c r="P65" i="27" s="1"/>
  <c r="P65" i="33"/>
  <c r="H65" i="33" s="1"/>
  <c r="J65" i="33" s="1"/>
  <c r="P65" i="34"/>
  <c r="R65" i="34" s="1"/>
  <c r="G231" i="34"/>
  <c r="I231" i="34" s="1"/>
  <c r="N123" i="27"/>
  <c r="P123" i="27" s="1"/>
  <c r="P123" i="33"/>
  <c r="H123" i="33" s="1"/>
  <c r="J123" i="33" s="1"/>
  <c r="P123" i="34"/>
  <c r="R123" i="34" s="1"/>
  <c r="N21" i="27"/>
  <c r="P21" i="27" s="1"/>
  <c r="P21" i="34"/>
  <c r="E123" i="27"/>
  <c r="G123" i="27" s="1"/>
  <c r="G123" i="34"/>
  <c r="I123" i="34" s="1"/>
  <c r="C58" i="24"/>
  <c r="O57" i="33" s="1"/>
  <c r="Q57" i="33" s="1"/>
  <c r="P56" i="34"/>
  <c r="R56" i="34" s="1"/>
  <c r="E178" i="27"/>
  <c r="G178" i="27" s="1"/>
  <c r="G178" i="34"/>
  <c r="I178" i="34" s="1"/>
  <c r="G183" i="34"/>
  <c r="I183" i="34" s="1"/>
  <c r="G112" i="33"/>
  <c r="I112" i="33" s="1"/>
  <c r="G112" i="34"/>
  <c r="I112" i="34" s="1"/>
  <c r="C19" i="24"/>
  <c r="P17" i="34"/>
  <c r="R17" i="34" s="1"/>
  <c r="E44" i="27"/>
  <c r="G44" i="27" s="1"/>
  <c r="G44" i="34"/>
  <c r="I44" i="34" s="1"/>
  <c r="E215" i="27"/>
  <c r="G215" i="27" s="1"/>
  <c r="G215" i="34"/>
  <c r="I215" i="34" s="1"/>
  <c r="G230" i="33"/>
  <c r="I230" i="33" s="1"/>
  <c r="G230" i="34"/>
  <c r="I230" i="34" s="1"/>
  <c r="I165" i="34"/>
  <c r="G166" i="34"/>
  <c r="I166" i="34" s="1"/>
  <c r="G213" i="33"/>
  <c r="I213" i="33" s="1"/>
  <c r="G213" i="34"/>
  <c r="I213" i="34" s="1"/>
  <c r="G39" i="34"/>
  <c r="I39" i="34" s="1"/>
  <c r="P245" i="34"/>
  <c r="H245" i="34" s="1"/>
  <c r="J245" i="34" s="1"/>
  <c r="P245" i="33"/>
  <c r="H245" i="33" s="1"/>
  <c r="J245" i="33" s="1"/>
  <c r="P16" i="34"/>
  <c r="R16" i="34" s="1"/>
  <c r="P109" i="33"/>
  <c r="R109" i="33" s="1"/>
  <c r="P109" i="34"/>
  <c r="R109" i="34" s="1"/>
  <c r="P24" i="34"/>
  <c r="R24" i="34" s="1"/>
  <c r="N69" i="27"/>
  <c r="P69" i="27" s="1"/>
  <c r="P69" i="33"/>
  <c r="H69" i="33" s="1"/>
  <c r="J69" i="33" s="1"/>
  <c r="P69" i="34"/>
  <c r="H69" i="34" s="1"/>
  <c r="J69" i="34" s="1"/>
  <c r="E154" i="27"/>
  <c r="G154" i="27" s="1"/>
  <c r="G154" i="34"/>
  <c r="I154" i="34" s="1"/>
  <c r="P112" i="33"/>
  <c r="R112" i="33" s="1"/>
  <c r="P112" i="34"/>
  <c r="H112" i="34" s="1"/>
  <c r="J112" i="34" s="1"/>
  <c r="G246" i="34"/>
  <c r="I246" i="34" s="1"/>
  <c r="N242" i="27"/>
  <c r="F242" i="27" s="1"/>
  <c r="H242" i="27" s="1"/>
  <c r="P242" i="33"/>
  <c r="H242" i="33" s="1"/>
  <c r="J242" i="33" s="1"/>
  <c r="G250" i="34"/>
  <c r="I250" i="34" s="1"/>
  <c r="G59" i="34"/>
  <c r="I59" i="34" s="1"/>
  <c r="C155" i="24"/>
  <c r="M153" i="27" s="1"/>
  <c r="O153" i="27" s="1"/>
  <c r="P153" i="34"/>
  <c r="R153" i="34" s="1"/>
  <c r="P29" i="34"/>
  <c r="C153" i="24"/>
  <c r="O151" i="33" s="1"/>
  <c r="Q151" i="33" s="1"/>
  <c r="P151" i="34"/>
  <c r="R151" i="34" s="1"/>
  <c r="E197" i="27"/>
  <c r="G197" i="27" s="1"/>
  <c r="G197" i="34"/>
  <c r="I197" i="34" s="1"/>
  <c r="G56" i="34"/>
  <c r="I56" i="34" s="1"/>
  <c r="N28" i="34"/>
  <c r="N22" i="34"/>
  <c r="C8" i="28"/>
  <c r="B8" i="28"/>
  <c r="P129" i="33"/>
  <c r="P129" i="34"/>
  <c r="P139" i="33"/>
  <c r="P139" i="34"/>
  <c r="G142" i="34"/>
  <c r="I142" i="34" s="1"/>
  <c r="E129" i="27"/>
  <c r="G129" i="27" s="1"/>
  <c r="G129" i="34"/>
  <c r="I129" i="34" s="1"/>
  <c r="G133" i="33"/>
  <c r="I133" i="33" s="1"/>
  <c r="G133" i="34"/>
  <c r="I133" i="34" s="1"/>
  <c r="G135" i="34"/>
  <c r="I135" i="34" s="1"/>
  <c r="C138" i="24"/>
  <c r="M136" i="27" s="1"/>
  <c r="O136" i="27" s="1"/>
  <c r="P136" i="33"/>
  <c r="R136" i="33" s="1"/>
  <c r="P136" i="34"/>
  <c r="R136" i="34" s="1"/>
  <c r="P127" i="33"/>
  <c r="R127" i="33" s="1"/>
  <c r="P127" i="34"/>
  <c r="R127" i="34" s="1"/>
  <c r="E138" i="27"/>
  <c r="G138" i="27" s="1"/>
  <c r="G138" i="34"/>
  <c r="I138" i="34" s="1"/>
  <c r="E139" i="27"/>
  <c r="G139" i="27" s="1"/>
  <c r="G139" i="34"/>
  <c r="I139" i="34" s="1"/>
  <c r="N130" i="27"/>
  <c r="P130" i="27" s="1"/>
  <c r="P130" i="34"/>
  <c r="R130" i="34" s="1"/>
  <c r="P130" i="33"/>
  <c r="R130" i="33" s="1"/>
  <c r="P141" i="33"/>
  <c r="P141" i="34"/>
  <c r="P135" i="33"/>
  <c r="P135" i="34"/>
  <c r="G134" i="34"/>
  <c r="I134" i="34" s="1"/>
  <c r="G136" i="34"/>
  <c r="I136" i="34" s="1"/>
  <c r="P128" i="33"/>
  <c r="R128" i="33" s="1"/>
  <c r="P128" i="34"/>
  <c r="R128" i="34" s="1"/>
  <c r="G143" i="34"/>
  <c r="I143" i="34" s="1"/>
  <c r="P132" i="33"/>
  <c r="R132" i="33" s="1"/>
  <c r="P132" i="34"/>
  <c r="R132" i="34" s="1"/>
  <c r="P137" i="33"/>
  <c r="P137" i="34"/>
  <c r="P131" i="33"/>
  <c r="P131" i="34"/>
  <c r="G140" i="33"/>
  <c r="I140" i="33" s="1"/>
  <c r="G140" i="34"/>
  <c r="I140" i="34" s="1"/>
  <c r="P133" i="33"/>
  <c r="P133" i="34"/>
  <c r="P143" i="33"/>
  <c r="P143" i="34"/>
  <c r="G137" i="34"/>
  <c r="I137" i="34" s="1"/>
  <c r="P138" i="34"/>
  <c r="R138" i="34" s="1"/>
  <c r="P138" i="33"/>
  <c r="R138" i="33" s="1"/>
  <c r="G132" i="33"/>
  <c r="I132" i="33" s="1"/>
  <c r="G132" i="34"/>
  <c r="I132" i="34" s="1"/>
  <c r="C136" i="24"/>
  <c r="M134" i="27" s="1"/>
  <c r="O134" i="27" s="1"/>
  <c r="P134" i="34"/>
  <c r="R134" i="34" s="1"/>
  <c r="P134" i="33"/>
  <c r="R134" i="33" s="1"/>
  <c r="P142" i="34"/>
  <c r="R142" i="34" s="1"/>
  <c r="P142" i="33"/>
  <c r="R142" i="33" s="1"/>
  <c r="E128" i="27"/>
  <c r="G128" i="27" s="1"/>
  <c r="G128" i="34"/>
  <c r="I128" i="34" s="1"/>
  <c r="P140" i="33"/>
  <c r="R140" i="33" s="1"/>
  <c r="P140" i="34"/>
  <c r="R140" i="34" s="1"/>
  <c r="G131" i="34"/>
  <c r="I131" i="34" s="1"/>
  <c r="E6" i="21"/>
  <c r="F14" i="21"/>
  <c r="F7" i="21" s="1"/>
  <c r="G13" i="20"/>
  <c r="G88" i="33"/>
  <c r="I88" i="33" s="1"/>
  <c r="G88" i="34"/>
  <c r="I88" i="34" s="1"/>
  <c r="C89" i="24"/>
  <c r="O87" i="34" s="1"/>
  <c r="Q87" i="34" s="1"/>
  <c r="P87" i="33"/>
  <c r="P87" i="34"/>
  <c r="H87" i="34" s="1"/>
  <c r="J87" i="34" s="1"/>
  <c r="G89" i="33"/>
  <c r="I89" i="33" s="1"/>
  <c r="G89" i="34"/>
  <c r="I89" i="34" s="1"/>
  <c r="P88" i="33"/>
  <c r="P88" i="34"/>
  <c r="G90" i="34"/>
  <c r="I90" i="34" s="1"/>
  <c r="P89" i="34"/>
  <c r="R89" i="34" s="1"/>
  <c r="P89" i="33"/>
  <c r="N90" i="27"/>
  <c r="F90" i="27" s="1"/>
  <c r="H90" i="27" s="1"/>
  <c r="P90" i="33"/>
  <c r="H90" i="33" s="1"/>
  <c r="J90" i="33" s="1"/>
  <c r="P90" i="34"/>
  <c r="H90" i="34" s="1"/>
  <c r="J90" i="34" s="1"/>
  <c r="T14" i="21"/>
  <c r="U6" i="21"/>
  <c r="L85" i="34"/>
  <c r="N85" i="34" s="1"/>
  <c r="N14" i="21"/>
  <c r="N6" i="21" s="1"/>
  <c r="E8" i="25"/>
  <c r="N145" i="34"/>
  <c r="L144" i="34"/>
  <c r="N144" i="34" s="1"/>
  <c r="C253" i="22"/>
  <c r="G255" i="33" s="1"/>
  <c r="I255" i="33" s="1"/>
  <c r="C50" i="22"/>
  <c r="Y7" i="22"/>
  <c r="U18" i="22"/>
  <c r="U7" i="22" s="1"/>
  <c r="U6" i="22" s="1"/>
  <c r="C72" i="24"/>
  <c r="M70" i="27" s="1"/>
  <c r="O70" i="27" s="1"/>
  <c r="C69" i="24"/>
  <c r="O67" i="33" s="1"/>
  <c r="Q67" i="33" s="1"/>
  <c r="C66" i="24"/>
  <c r="O64" i="34" s="1"/>
  <c r="Q64" i="34" s="1"/>
  <c r="C67" i="24"/>
  <c r="O65" i="34" s="1"/>
  <c r="Q65" i="34" s="1"/>
  <c r="G106" i="33"/>
  <c r="I106" i="33" s="1"/>
  <c r="E106" i="27"/>
  <c r="G106" i="27" s="1"/>
  <c r="F16" i="10"/>
  <c r="N190" i="27"/>
  <c r="F190" i="27" s="1"/>
  <c r="H190" i="27" s="1"/>
  <c r="W8" i="21"/>
  <c r="W6" i="21" s="1"/>
  <c r="C12" i="26"/>
  <c r="G8" i="20" s="1"/>
  <c r="D8" i="20" s="1"/>
  <c r="AO11" i="26"/>
  <c r="AO10" i="26" s="1"/>
  <c r="AO22" i="24"/>
  <c r="AP11" i="24"/>
  <c r="AM11" i="26"/>
  <c r="AM10" i="26" s="1"/>
  <c r="N30" i="16"/>
  <c r="M30" i="16"/>
  <c r="AL11" i="26"/>
  <c r="AL10" i="26" s="1"/>
  <c r="AI11" i="26"/>
  <c r="AI10" i="26" s="1"/>
  <c r="L30" i="16"/>
  <c r="AF11" i="26"/>
  <c r="AF10" i="26" s="1"/>
  <c r="K30" i="16"/>
  <c r="AG11" i="24"/>
  <c r="AG10" i="24" s="1"/>
  <c r="AB11" i="26"/>
  <c r="AB10" i="26" s="1"/>
  <c r="J30" i="16"/>
  <c r="I30" i="16"/>
  <c r="Y11" i="26"/>
  <c r="Y10" i="26" s="1"/>
  <c r="H30" i="16"/>
  <c r="V11" i="26"/>
  <c r="V10" i="26" s="1"/>
  <c r="F30" i="16"/>
  <c r="P11" i="26"/>
  <c r="P10" i="26" s="1"/>
  <c r="M11" i="26"/>
  <c r="M10" i="26" s="1"/>
  <c r="E30" i="16"/>
  <c r="D30" i="16"/>
  <c r="J11" i="26"/>
  <c r="J10" i="26" s="1"/>
  <c r="AZ7" i="31"/>
  <c r="BA7" i="31"/>
  <c r="H15" i="9" s="1"/>
  <c r="W7" i="22"/>
  <c r="W6" i="22" s="1"/>
  <c r="K11" i="24"/>
  <c r="K10" i="24" s="1"/>
  <c r="E22" i="24"/>
  <c r="N142" i="27"/>
  <c r="P142" i="27" s="1"/>
  <c r="C28" i="24"/>
  <c r="P174" i="34"/>
  <c r="R174" i="34" s="1"/>
  <c r="L11" i="25"/>
  <c r="I9" i="20" s="1"/>
  <c r="H9" i="20" s="1"/>
  <c r="P155" i="33"/>
  <c r="H155" i="33" s="1"/>
  <c r="J155" i="33" s="1"/>
  <c r="AT26" i="26"/>
  <c r="C36" i="24"/>
  <c r="G183" i="33"/>
  <c r="I183" i="33" s="1"/>
  <c r="P252" i="34"/>
  <c r="H252" i="34" s="1"/>
  <c r="J252" i="34" s="1"/>
  <c r="K237" i="33"/>
  <c r="M237" i="33" s="1"/>
  <c r="N74" i="27"/>
  <c r="P74" i="27" s="1"/>
  <c r="K137" i="34"/>
  <c r="M137" i="34" s="1"/>
  <c r="N34" i="27"/>
  <c r="P34" i="27" s="1"/>
  <c r="B15" i="26"/>
  <c r="E242" i="27"/>
  <c r="G242" i="27" s="1"/>
  <c r="N26" i="27"/>
  <c r="G197" i="33"/>
  <c r="I197" i="33" s="1"/>
  <c r="G131" i="33"/>
  <c r="I131" i="33" s="1"/>
  <c r="C157" i="24"/>
  <c r="M155" i="27" s="1"/>
  <c r="O155" i="27" s="1"/>
  <c r="C12" i="21"/>
  <c r="B12" i="21" s="1"/>
  <c r="AE9" i="29"/>
  <c r="AF9" i="29" s="1"/>
  <c r="K88" i="33"/>
  <c r="M88" i="33" s="1"/>
  <c r="I247" i="27"/>
  <c r="K247" i="27" s="1"/>
  <c r="P194" i="33"/>
  <c r="H194" i="33" s="1"/>
  <c r="J194" i="33" s="1"/>
  <c r="P151" i="33"/>
  <c r="R151" i="33" s="1"/>
  <c r="E17" i="27"/>
  <c r="G17" i="27" s="1"/>
  <c r="P74" i="33"/>
  <c r="R74" i="33" s="1"/>
  <c r="C123" i="24"/>
  <c r="M121" i="27" s="1"/>
  <c r="O121" i="27" s="1"/>
  <c r="E30" i="6"/>
  <c r="F30" i="6" s="1"/>
  <c r="K203" i="33"/>
  <c r="M203" i="33" s="1"/>
  <c r="I203" i="27"/>
  <c r="K203" i="27" s="1"/>
  <c r="I137" i="27"/>
  <c r="K137" i="27" s="1"/>
  <c r="E131" i="27"/>
  <c r="G131" i="27" s="1"/>
  <c r="P197" i="33"/>
  <c r="R197" i="33" s="1"/>
  <c r="N128" i="27"/>
  <c r="P128" i="27" s="1"/>
  <c r="P190" i="34"/>
  <c r="R190" i="34" s="1"/>
  <c r="N57" i="27"/>
  <c r="P57" i="27" s="1"/>
  <c r="C76" i="24"/>
  <c r="M74" i="27" s="1"/>
  <c r="O74" i="27" s="1"/>
  <c r="I127" i="27"/>
  <c r="K127" i="27" s="1"/>
  <c r="C17" i="21"/>
  <c r="B17" i="21" s="1"/>
  <c r="K251" i="34"/>
  <c r="M251" i="34" s="1"/>
  <c r="O192" i="34"/>
  <c r="Q192" i="34" s="1"/>
  <c r="E238" i="27"/>
  <c r="G238" i="27" s="1"/>
  <c r="N243" i="27"/>
  <c r="F243" i="27" s="1"/>
  <c r="H243" i="27" s="1"/>
  <c r="N226" i="27"/>
  <c r="P226" i="27" s="1"/>
  <c r="N234" i="27"/>
  <c r="F234" i="27" s="1"/>
  <c r="H234" i="27" s="1"/>
  <c r="P226" i="33"/>
  <c r="R226" i="33" s="1"/>
  <c r="P222" i="34"/>
  <c r="H222" i="34" s="1"/>
  <c r="J222" i="34" s="1"/>
  <c r="P226" i="34"/>
  <c r="H226" i="34" s="1"/>
  <c r="J226" i="34" s="1"/>
  <c r="P228" i="34"/>
  <c r="R228" i="34" s="1"/>
  <c r="N218" i="27"/>
  <c r="P218" i="27" s="1"/>
  <c r="C22" i="21"/>
  <c r="B22" i="21" s="1"/>
  <c r="P174" i="33"/>
  <c r="R174" i="33" s="1"/>
  <c r="G176" i="33"/>
  <c r="I176" i="33" s="1"/>
  <c r="P180" i="34"/>
  <c r="H180" i="34" s="1"/>
  <c r="J180" i="34" s="1"/>
  <c r="N180" i="27"/>
  <c r="P180" i="27" s="1"/>
  <c r="F177" i="27"/>
  <c r="H177" i="27" s="1"/>
  <c r="I185" i="34"/>
  <c r="G185" i="33"/>
  <c r="I185" i="33" s="1"/>
  <c r="E185" i="27"/>
  <c r="G185" i="27" s="1"/>
  <c r="E176" i="27"/>
  <c r="G176" i="27" s="1"/>
  <c r="K175" i="34"/>
  <c r="M175" i="34" s="1"/>
  <c r="E149" i="27"/>
  <c r="G149" i="27" s="1"/>
  <c r="N153" i="27"/>
  <c r="P153" i="27" s="1"/>
  <c r="N114" i="27"/>
  <c r="P114" i="27" s="1"/>
  <c r="C100" i="24"/>
  <c r="O98" i="33" s="1"/>
  <c r="Q98" i="33" s="1"/>
  <c r="N115" i="27"/>
  <c r="N112" i="27"/>
  <c r="P112" i="27" s="1"/>
  <c r="I248" i="34"/>
  <c r="E248" i="27"/>
  <c r="G248" i="27" s="1"/>
  <c r="P202" i="33"/>
  <c r="R202" i="33" s="1"/>
  <c r="N56" i="27"/>
  <c r="P56" i="27" s="1"/>
  <c r="K216" i="34"/>
  <c r="M216" i="34" s="1"/>
  <c r="C245" i="24"/>
  <c r="O243" i="34" s="1"/>
  <c r="Q243" i="34" s="1"/>
  <c r="N241" i="27"/>
  <c r="P241" i="27" s="1"/>
  <c r="N238" i="27"/>
  <c r="F238" i="27" s="1"/>
  <c r="H238" i="27" s="1"/>
  <c r="C71" i="24"/>
  <c r="O69" i="34" s="1"/>
  <c r="Q69" i="34" s="1"/>
  <c r="E231" i="27"/>
  <c r="G231" i="27" s="1"/>
  <c r="G134" i="33"/>
  <c r="I134" i="33" s="1"/>
  <c r="E140" i="27"/>
  <c r="G140" i="27" s="1"/>
  <c r="N24" i="27"/>
  <c r="P24" i="27" s="1"/>
  <c r="N250" i="27"/>
  <c r="F250" i="27" s="1"/>
  <c r="H250" i="27" s="1"/>
  <c r="C243" i="24"/>
  <c r="M241" i="27" s="1"/>
  <c r="O241" i="27" s="1"/>
  <c r="N121" i="27"/>
  <c r="P121" i="27" s="1"/>
  <c r="P185" i="33"/>
  <c r="R185" i="33" s="1"/>
  <c r="P177" i="33"/>
  <c r="R177" i="33" s="1"/>
  <c r="L22" i="25"/>
  <c r="I20" i="20" s="1"/>
  <c r="H20" i="20" s="1"/>
  <c r="G154" i="33"/>
  <c r="I154" i="33" s="1"/>
  <c r="E108" i="27"/>
  <c r="G108" i="27" s="1"/>
  <c r="C86" i="5"/>
  <c r="N162" i="27"/>
  <c r="P162" i="27" s="1"/>
  <c r="C164" i="24"/>
  <c r="O162" i="33" s="1"/>
  <c r="Q162" i="33" s="1"/>
  <c r="C20" i="24"/>
  <c r="O19" i="33" s="1"/>
  <c r="Q19" i="33" s="1"/>
  <c r="G166" i="33"/>
  <c r="I166" i="33" s="1"/>
  <c r="B21" i="26"/>
  <c r="E56" i="27"/>
  <c r="G56" i="27" s="1"/>
  <c r="K50" i="34"/>
  <c r="M50" i="34" s="1"/>
  <c r="G77" i="33"/>
  <c r="I77" i="33" s="1"/>
  <c r="C26" i="24"/>
  <c r="C252" i="24"/>
  <c r="O250" i="34" s="1"/>
  <c r="N122" i="27"/>
  <c r="N98" i="27"/>
  <c r="P98" i="27" s="1"/>
  <c r="N147" i="27"/>
  <c r="K67" i="33"/>
  <c r="M67" i="33" s="1"/>
  <c r="O202" i="34"/>
  <c r="Q202" i="34" s="1"/>
  <c r="C50" i="24"/>
  <c r="O49" i="33" s="1"/>
  <c r="Q49" i="33" s="1"/>
  <c r="C111" i="24"/>
  <c r="O109" i="34" s="1"/>
  <c r="Q109" i="34" s="1"/>
  <c r="E41" i="6"/>
  <c r="F41" i="6" s="1"/>
  <c r="B23" i="26"/>
  <c r="L25" i="25"/>
  <c r="I23" i="20" s="1"/>
  <c r="H23" i="20" s="1"/>
  <c r="G120" i="33"/>
  <c r="I120" i="33" s="1"/>
  <c r="I251" i="27"/>
  <c r="K251" i="27" s="1"/>
  <c r="E216" i="27"/>
  <c r="G216" i="27" s="1"/>
  <c r="N198" i="27"/>
  <c r="P198" i="27" s="1"/>
  <c r="N205" i="27"/>
  <c r="P205" i="27" s="1"/>
  <c r="K238" i="33"/>
  <c r="M238" i="33" s="1"/>
  <c r="D213" i="24"/>
  <c r="C213" i="24" s="1"/>
  <c r="C59" i="24"/>
  <c r="O58" i="33" s="1"/>
  <c r="Q58" i="33" s="1"/>
  <c r="I89" i="27"/>
  <c r="K89" i="27" s="1"/>
  <c r="I170" i="27"/>
  <c r="K170" i="27" s="1"/>
  <c r="P53" i="34"/>
  <c r="H53" i="34" s="1"/>
  <c r="O198" i="33"/>
  <c r="Q198" i="33" s="1"/>
  <c r="C109" i="24"/>
  <c r="O107" i="33" s="1"/>
  <c r="Q107" i="33" s="1"/>
  <c r="I237" i="27"/>
  <c r="K237" i="27" s="1"/>
  <c r="N202" i="27"/>
  <c r="P202" i="27" s="1"/>
  <c r="C134" i="24"/>
  <c r="O132" i="34" s="1"/>
  <c r="Q132" i="34" s="1"/>
  <c r="I55" i="27"/>
  <c r="K55" i="27" s="1"/>
  <c r="I59" i="27"/>
  <c r="K59" i="27" s="1"/>
  <c r="AE20" i="29"/>
  <c r="AF20" i="29" s="1"/>
  <c r="P206" i="34"/>
  <c r="R206" i="34" s="1"/>
  <c r="G124" i="33"/>
  <c r="I124" i="33" s="1"/>
  <c r="P198" i="34"/>
  <c r="R198" i="34" s="1"/>
  <c r="N252" i="27"/>
  <c r="F252" i="27" s="1"/>
  <c r="H252" i="27" s="1"/>
  <c r="N213" i="27"/>
  <c r="F213" i="27" s="1"/>
  <c r="H213" i="27" s="1"/>
  <c r="P205" i="34"/>
  <c r="R205" i="34" s="1"/>
  <c r="P36" i="34"/>
  <c r="H36" i="34" s="1"/>
  <c r="E177" i="27"/>
  <c r="G177" i="27" s="1"/>
  <c r="K207" i="34"/>
  <c r="M207" i="34" s="1"/>
  <c r="K207" i="33"/>
  <c r="M207" i="33" s="1"/>
  <c r="I207" i="27"/>
  <c r="K207" i="27" s="1"/>
  <c r="C21" i="21"/>
  <c r="B21" i="21" s="1"/>
  <c r="K247" i="34"/>
  <c r="M247" i="34" s="1"/>
  <c r="E120" i="27"/>
  <c r="G120" i="27" s="1"/>
  <c r="K170" i="33"/>
  <c r="M170" i="33" s="1"/>
  <c r="I176" i="27"/>
  <c r="K176" i="27" s="1"/>
  <c r="K182" i="34"/>
  <c r="M182" i="34" s="1"/>
  <c r="P180" i="33"/>
  <c r="R180" i="33" s="1"/>
  <c r="C220" i="24"/>
  <c r="O218" i="34" s="1"/>
  <c r="Q218" i="34" s="1"/>
  <c r="N246" i="27"/>
  <c r="P246" i="27" s="1"/>
  <c r="P241" i="34"/>
  <c r="H241" i="34" s="1"/>
  <c r="J241" i="34" s="1"/>
  <c r="C244" i="24"/>
  <c r="O242" i="33" s="1"/>
  <c r="Q242" i="33" s="1"/>
  <c r="P242" i="34"/>
  <c r="R242" i="34" s="1"/>
  <c r="N151" i="27"/>
  <c r="P151" i="27" s="1"/>
  <c r="N110" i="27"/>
  <c r="P110" i="27" s="1"/>
  <c r="I77" i="27"/>
  <c r="K77" i="27" s="1"/>
  <c r="K189" i="33"/>
  <c r="M189" i="33" s="1"/>
  <c r="I197" i="27"/>
  <c r="K197" i="27" s="1"/>
  <c r="N232" i="27"/>
  <c r="P232" i="27" s="1"/>
  <c r="P86" i="33"/>
  <c r="R86" i="33" s="1"/>
  <c r="N174" i="27"/>
  <c r="P174" i="27" s="1"/>
  <c r="L19" i="25"/>
  <c r="I17" i="20" s="1"/>
  <c r="H17" i="20" s="1"/>
  <c r="C116" i="24"/>
  <c r="O114" i="34" s="1"/>
  <c r="Q114" i="34" s="1"/>
  <c r="C23" i="21"/>
  <c r="B23" i="21" s="1"/>
  <c r="C114" i="24"/>
  <c r="P196" i="34"/>
  <c r="H196" i="34" s="1"/>
  <c r="J196" i="34" s="1"/>
  <c r="I225" i="27"/>
  <c r="K225" i="27" s="1"/>
  <c r="G78" i="33"/>
  <c r="I78" i="33" s="1"/>
  <c r="N111" i="27"/>
  <c r="E212" i="27"/>
  <c r="G212" i="27" s="1"/>
  <c r="N224" i="27"/>
  <c r="F224" i="27" s="1"/>
  <c r="H224" i="27" s="1"/>
  <c r="P153" i="33"/>
  <c r="R153" i="33" s="1"/>
  <c r="K225" i="33"/>
  <c r="M225" i="33" s="1"/>
  <c r="N62" i="27"/>
  <c r="F62" i="27" s="1"/>
  <c r="H62" i="27" s="1"/>
  <c r="P234" i="34"/>
  <c r="R234" i="34" s="1"/>
  <c r="L23" i="25"/>
  <c r="I21" i="20" s="1"/>
  <c r="H21" i="20" s="1"/>
  <c r="N29" i="27"/>
  <c r="P29" i="27" s="1"/>
  <c r="C49" i="24"/>
  <c r="I172" i="27"/>
  <c r="K172" i="27" s="1"/>
  <c r="E170" i="27"/>
  <c r="G170" i="27" s="1"/>
  <c r="K166" i="34"/>
  <c r="M166" i="34" s="1"/>
  <c r="K163" i="34"/>
  <c r="M163" i="34" s="1"/>
  <c r="K156" i="34"/>
  <c r="M156" i="34" s="1"/>
  <c r="G149" i="33"/>
  <c r="I149" i="33" s="1"/>
  <c r="G148" i="33"/>
  <c r="I148" i="33" s="1"/>
  <c r="E58" i="27"/>
  <c r="G58" i="27" s="1"/>
  <c r="C128" i="24"/>
  <c r="O126" i="34" s="1"/>
  <c r="Q126" i="34" s="1"/>
  <c r="C19" i="21"/>
  <c r="B19" i="21" s="1"/>
  <c r="O187" i="34"/>
  <c r="Q187" i="34" s="1"/>
  <c r="E59" i="27"/>
  <c r="G59" i="27" s="1"/>
  <c r="AE12" i="29"/>
  <c r="AF12" i="29" s="1"/>
  <c r="G163" i="33"/>
  <c r="I163" i="33" s="1"/>
  <c r="K224" i="34"/>
  <c r="M224" i="34" s="1"/>
  <c r="N126" i="27"/>
  <c r="P126" i="27" s="1"/>
  <c r="P220" i="34"/>
  <c r="R220" i="34" s="1"/>
  <c r="E217" i="27"/>
  <c r="G217" i="27" s="1"/>
  <c r="P240" i="34"/>
  <c r="R240" i="34" s="1"/>
  <c r="I229" i="27"/>
  <c r="K229" i="27" s="1"/>
  <c r="P215" i="34"/>
  <c r="H215" i="34" s="1"/>
  <c r="J215" i="34" s="1"/>
  <c r="P62" i="34"/>
  <c r="G247" i="33"/>
  <c r="I247" i="33" s="1"/>
  <c r="C236" i="24"/>
  <c r="M234" i="27" s="1"/>
  <c r="O234" i="27" s="1"/>
  <c r="C24" i="26"/>
  <c r="G20" i="20" s="1"/>
  <c r="D20" i="20" s="1"/>
  <c r="P182" i="34"/>
  <c r="R182" i="34" s="1"/>
  <c r="C31" i="24"/>
  <c r="O232" i="34"/>
  <c r="Q232" i="34" s="1"/>
  <c r="N78" i="27"/>
  <c r="P78" i="27" s="1"/>
  <c r="G21" i="20"/>
  <c r="D21" i="20" s="1"/>
  <c r="G193" i="33"/>
  <c r="I193" i="33" s="1"/>
  <c r="E39" i="6"/>
  <c r="F39" i="6" s="1"/>
  <c r="C163" i="5"/>
  <c r="N245" i="27"/>
  <c r="F245" i="27" s="1"/>
  <c r="H245" i="27" s="1"/>
  <c r="M193" i="27"/>
  <c r="O193" i="27" s="1"/>
  <c r="N132" i="27"/>
  <c r="P132" i="27" s="1"/>
  <c r="I113" i="27"/>
  <c r="K113" i="27" s="1"/>
  <c r="I156" i="27"/>
  <c r="K156" i="27" s="1"/>
  <c r="B17" i="26"/>
  <c r="P200" i="33"/>
  <c r="R200" i="33" s="1"/>
  <c r="G101" i="33"/>
  <c r="I101" i="33" s="1"/>
  <c r="P251" i="34"/>
  <c r="H251" i="34" s="1"/>
  <c r="J251" i="34" s="1"/>
  <c r="N106" i="27"/>
  <c r="P106" i="27" s="1"/>
  <c r="P232" i="33"/>
  <c r="R232" i="33" s="1"/>
  <c r="C13" i="21"/>
  <c r="M232" i="27"/>
  <c r="O232" i="27" s="1"/>
  <c r="G231" i="33"/>
  <c r="I231" i="33" s="1"/>
  <c r="I233" i="27"/>
  <c r="K233" i="27" s="1"/>
  <c r="E205" i="27"/>
  <c r="G205" i="27" s="1"/>
  <c r="I205" i="34"/>
  <c r="R218" i="33"/>
  <c r="H218" i="33"/>
  <c r="J218" i="33" s="1"/>
  <c r="K163" i="33"/>
  <c r="M163" i="33" s="1"/>
  <c r="N196" i="27"/>
  <c r="P196" i="27" s="1"/>
  <c r="G175" i="33"/>
  <c r="I175" i="33" s="1"/>
  <c r="O187" i="33"/>
  <c r="Q187" i="33" s="1"/>
  <c r="I50" i="27"/>
  <c r="K50" i="27" s="1"/>
  <c r="E50" i="27"/>
  <c r="G50" i="27" s="1"/>
  <c r="N119" i="27"/>
  <c r="G212" i="34"/>
  <c r="I212" i="34" s="1"/>
  <c r="P218" i="34"/>
  <c r="H218" i="34" s="1"/>
  <c r="J218" i="34" s="1"/>
  <c r="P250" i="34"/>
  <c r="R250" i="34" s="1"/>
  <c r="N236" i="27"/>
  <c r="F236" i="27" s="1"/>
  <c r="H236" i="27" s="1"/>
  <c r="N240" i="27"/>
  <c r="P240" i="27" s="1"/>
  <c r="F222" i="27"/>
  <c r="H222" i="27" s="1"/>
  <c r="P205" i="33"/>
  <c r="H205" i="33" s="1"/>
  <c r="J205" i="33" s="1"/>
  <c r="P209" i="34"/>
  <c r="H209" i="34" s="1"/>
  <c r="J209" i="34" s="1"/>
  <c r="K67" i="34"/>
  <c r="M67" i="34" s="1"/>
  <c r="P178" i="33"/>
  <c r="R178" i="33" s="1"/>
  <c r="N33" i="27"/>
  <c r="P33" i="27" s="1"/>
  <c r="C92" i="24"/>
  <c r="M90" i="27" s="1"/>
  <c r="O90" i="27" s="1"/>
  <c r="N36" i="27"/>
  <c r="F36" i="27" s="1"/>
  <c r="H36" i="27" s="1"/>
  <c r="K197" i="33"/>
  <c r="M197" i="33" s="1"/>
  <c r="N113" i="27"/>
  <c r="N105" i="27"/>
  <c r="P105" i="27" s="1"/>
  <c r="AU190" i="24"/>
  <c r="O191" i="34"/>
  <c r="Q191" i="34" s="1"/>
  <c r="C18" i="24"/>
  <c r="O190" i="34"/>
  <c r="Q190" i="34" s="1"/>
  <c r="I111" i="27"/>
  <c r="K111" i="27" s="1"/>
  <c r="G215" i="33"/>
  <c r="I215" i="33" s="1"/>
  <c r="I106" i="34"/>
  <c r="E201" i="27"/>
  <c r="G201" i="27" s="1"/>
  <c r="K155" i="34"/>
  <c r="M155" i="34" s="1"/>
  <c r="P210" i="33"/>
  <c r="R210" i="33" s="1"/>
  <c r="P244" i="34"/>
  <c r="R244" i="34" s="1"/>
  <c r="C224" i="24"/>
  <c r="O222" i="33" s="1"/>
  <c r="Q222" i="33" s="1"/>
  <c r="O209" i="33"/>
  <c r="Q209" i="33" s="1"/>
  <c r="K39" i="34"/>
  <c r="M39" i="34" s="1"/>
  <c r="C217" i="24"/>
  <c r="M215" i="27" s="1"/>
  <c r="O215" i="27" s="1"/>
  <c r="P189" i="33"/>
  <c r="H189" i="33" s="1"/>
  <c r="J189" i="33" s="1"/>
  <c r="K189" i="34"/>
  <c r="M189" i="34" s="1"/>
  <c r="N109" i="27"/>
  <c r="C144" i="24"/>
  <c r="O142" i="33" s="1"/>
  <c r="Q142" i="33" s="1"/>
  <c r="N16" i="27"/>
  <c r="P16" i="27" s="1"/>
  <c r="K172" i="34"/>
  <c r="M172" i="34" s="1"/>
  <c r="C184" i="24"/>
  <c r="M182" i="27" s="1"/>
  <c r="O182" i="27" s="1"/>
  <c r="K221" i="34"/>
  <c r="M221" i="34" s="1"/>
  <c r="K221" i="33"/>
  <c r="M221" i="33" s="1"/>
  <c r="I221" i="27"/>
  <c r="K221" i="27" s="1"/>
  <c r="I241" i="34"/>
  <c r="E241" i="27"/>
  <c r="G241" i="27" s="1"/>
  <c r="G67" i="33"/>
  <c r="I67" i="33" s="1"/>
  <c r="I67" i="34"/>
  <c r="E67" i="27"/>
  <c r="G67" i="27" s="1"/>
  <c r="E91" i="22"/>
  <c r="E65" i="27"/>
  <c r="G65" i="27" s="1"/>
  <c r="K90" i="33"/>
  <c r="M90" i="33" s="1"/>
  <c r="I183" i="27"/>
  <c r="K183" i="27" s="1"/>
  <c r="N53" i="27"/>
  <c r="F53" i="27" s="1"/>
  <c r="H53" i="27" s="1"/>
  <c r="N220" i="27"/>
  <c r="F220" i="27" s="1"/>
  <c r="H220" i="27" s="1"/>
  <c r="I25" i="27"/>
  <c r="K25" i="27" s="1"/>
  <c r="P222" i="33"/>
  <c r="R222" i="33" s="1"/>
  <c r="K77" i="33"/>
  <c r="M77" i="33" s="1"/>
  <c r="P193" i="33"/>
  <c r="H193" i="33" s="1"/>
  <c r="J193" i="33" s="1"/>
  <c r="K138" i="34"/>
  <c r="M138" i="34" s="1"/>
  <c r="M196" i="27"/>
  <c r="O196" i="27" s="1"/>
  <c r="K232" i="34"/>
  <c r="M232" i="34" s="1"/>
  <c r="K214" i="34"/>
  <c r="M214" i="34" s="1"/>
  <c r="K215" i="34"/>
  <c r="M215" i="34" s="1"/>
  <c r="C117" i="24"/>
  <c r="O115" i="33" s="1"/>
  <c r="Q115" i="33" s="1"/>
  <c r="P220" i="33"/>
  <c r="R220" i="33" s="1"/>
  <c r="C214" i="24"/>
  <c r="M212" i="27" s="1"/>
  <c r="O212" i="27" s="1"/>
  <c r="N253" i="27"/>
  <c r="P253" i="27" s="1"/>
  <c r="C246" i="24"/>
  <c r="O244" i="33" s="1"/>
  <c r="Q244" i="33" s="1"/>
  <c r="I114" i="27"/>
  <c r="K114" i="27" s="1"/>
  <c r="K194" i="33"/>
  <c r="M194" i="33" s="1"/>
  <c r="P219" i="34"/>
  <c r="R219" i="34" s="1"/>
  <c r="P193" i="34"/>
  <c r="H193" i="34" s="1"/>
  <c r="J193" i="34" s="1"/>
  <c r="I166" i="27"/>
  <c r="K166" i="27" s="1"/>
  <c r="C27" i="24"/>
  <c r="O26" i="33" s="1"/>
  <c r="Q26" i="33" s="1"/>
  <c r="N169" i="27"/>
  <c r="P169" i="27" s="1"/>
  <c r="N212" i="27"/>
  <c r="P212" i="27" s="1"/>
  <c r="N15" i="27"/>
  <c r="P15" i="27" s="1"/>
  <c r="E11" i="20"/>
  <c r="O227" i="33"/>
  <c r="Q227" i="33" s="1"/>
  <c r="C115" i="24"/>
  <c r="M113" i="27" s="1"/>
  <c r="O113" i="27" s="1"/>
  <c r="C24" i="21"/>
  <c r="B24" i="21" s="1"/>
  <c r="K227" i="34"/>
  <c r="M227" i="34" s="1"/>
  <c r="N191" i="27"/>
  <c r="P191" i="27" s="1"/>
  <c r="C132" i="24"/>
  <c r="M130" i="27" s="1"/>
  <c r="O130" i="27" s="1"/>
  <c r="L17" i="25"/>
  <c r="I15" i="20" s="1"/>
  <c r="H15" i="20" s="1"/>
  <c r="G9" i="20"/>
  <c r="D9" i="20" s="1"/>
  <c r="C10" i="21"/>
  <c r="B10" i="21" s="1"/>
  <c r="E179" i="27"/>
  <c r="G179" i="27" s="1"/>
  <c r="P246" i="34"/>
  <c r="R246" i="34" s="1"/>
  <c r="C251" i="24"/>
  <c r="O249" i="34" s="1"/>
  <c r="Q249" i="34" s="1"/>
  <c r="C130" i="24"/>
  <c r="M128" i="27" s="1"/>
  <c r="O128" i="27" s="1"/>
  <c r="K233" i="34"/>
  <c r="M233" i="34" s="1"/>
  <c r="P191" i="34"/>
  <c r="R191" i="34" s="1"/>
  <c r="E39" i="27"/>
  <c r="G39" i="27" s="1"/>
  <c r="B16" i="26"/>
  <c r="G98" i="33"/>
  <c r="I98" i="33" s="1"/>
  <c r="E219" i="27"/>
  <c r="G219" i="27" s="1"/>
  <c r="I46" i="27"/>
  <c r="K46" i="27" s="1"/>
  <c r="E221" i="27"/>
  <c r="G221" i="27" s="1"/>
  <c r="G151" i="33"/>
  <c r="I151" i="33" s="1"/>
  <c r="G100" i="33"/>
  <c r="I100" i="33" s="1"/>
  <c r="G232" i="33"/>
  <c r="I232" i="33" s="1"/>
  <c r="K176" i="33"/>
  <c r="M176" i="33" s="1"/>
  <c r="K186" i="33"/>
  <c r="M186" i="33" s="1"/>
  <c r="K224" i="33"/>
  <c r="M224" i="33" s="1"/>
  <c r="I215" i="27"/>
  <c r="K215" i="27" s="1"/>
  <c r="P224" i="34"/>
  <c r="H224" i="34" s="1"/>
  <c r="J224" i="34" s="1"/>
  <c r="N248" i="27"/>
  <c r="F248" i="27" s="1"/>
  <c r="H248" i="27" s="1"/>
  <c r="P253" i="34"/>
  <c r="H253" i="34" s="1"/>
  <c r="J253" i="34" s="1"/>
  <c r="I117" i="27"/>
  <c r="K117" i="27" s="1"/>
  <c r="P238" i="34"/>
  <c r="H238" i="34" s="1"/>
  <c r="J238" i="34" s="1"/>
  <c r="I39" i="27"/>
  <c r="K39" i="27" s="1"/>
  <c r="N83" i="27"/>
  <c r="P83" i="27" s="1"/>
  <c r="O174" i="34"/>
  <c r="I49" i="27"/>
  <c r="K49" i="27" s="1"/>
  <c r="I205" i="27"/>
  <c r="K205" i="27" s="1"/>
  <c r="P207" i="34"/>
  <c r="H207" i="34" s="1"/>
  <c r="J207" i="34" s="1"/>
  <c r="N182" i="27"/>
  <c r="F182" i="27" s="1"/>
  <c r="H182" i="27" s="1"/>
  <c r="C15" i="24"/>
  <c r="C14" i="24"/>
  <c r="K227" i="33"/>
  <c r="M227" i="33" s="1"/>
  <c r="K199" i="33"/>
  <c r="M199" i="33" s="1"/>
  <c r="G143" i="33"/>
  <c r="I143" i="33" s="1"/>
  <c r="I147" i="34"/>
  <c r="E147" i="27"/>
  <c r="G147" i="27" s="1"/>
  <c r="K98" i="33"/>
  <c r="M98" i="33" s="1"/>
  <c r="I98" i="27"/>
  <c r="K98" i="27" s="1"/>
  <c r="K98" i="34"/>
  <c r="M98" i="34" s="1"/>
  <c r="I153" i="27"/>
  <c r="K153" i="27" s="1"/>
  <c r="K153" i="34"/>
  <c r="M153" i="34" s="1"/>
  <c r="K112" i="33"/>
  <c r="M112" i="33" s="1"/>
  <c r="I112" i="27"/>
  <c r="K112" i="27" s="1"/>
  <c r="E233" i="27"/>
  <c r="G233" i="27" s="1"/>
  <c r="I233" i="34"/>
  <c r="G233" i="33"/>
  <c r="I233" i="33" s="1"/>
  <c r="K162" i="33"/>
  <c r="M162" i="33" s="1"/>
  <c r="I162" i="27"/>
  <c r="K162" i="27" s="1"/>
  <c r="K105" i="34"/>
  <c r="M105" i="34" s="1"/>
  <c r="K105" i="33"/>
  <c r="M105" i="33" s="1"/>
  <c r="K101" i="34"/>
  <c r="M101" i="34" s="1"/>
  <c r="K101" i="33"/>
  <c r="M101" i="33" s="1"/>
  <c r="C218" i="5"/>
  <c r="K168" i="33"/>
  <c r="M168" i="33" s="1"/>
  <c r="G178" i="33"/>
  <c r="I178" i="33" s="1"/>
  <c r="I228" i="27"/>
  <c r="K228" i="27" s="1"/>
  <c r="I209" i="27"/>
  <c r="K209" i="27" s="1"/>
  <c r="C232" i="24"/>
  <c r="M230" i="27" s="1"/>
  <c r="O230" i="27" s="1"/>
  <c r="N185" i="27"/>
  <c r="P185" i="27" s="1"/>
  <c r="N30" i="27"/>
  <c r="P30" i="27" s="1"/>
  <c r="G244" i="33"/>
  <c r="I244" i="33" s="1"/>
  <c r="G220" i="33"/>
  <c r="I220" i="33" s="1"/>
  <c r="E122" i="27"/>
  <c r="G122" i="27" s="1"/>
  <c r="K256" i="33"/>
  <c r="M256" i="33" s="1"/>
  <c r="E104" i="27"/>
  <c r="G104" i="27" s="1"/>
  <c r="G248" i="33"/>
  <c r="I248" i="33" s="1"/>
  <c r="E213" i="27"/>
  <c r="G213" i="27" s="1"/>
  <c r="I90" i="27"/>
  <c r="K90" i="27" s="1"/>
  <c r="G179" i="33"/>
  <c r="I179" i="33" s="1"/>
  <c r="E250" i="27"/>
  <c r="G250" i="27" s="1"/>
  <c r="G74" i="33"/>
  <c r="I74" i="33" s="1"/>
  <c r="E43" i="27"/>
  <c r="G43" i="27" s="1"/>
  <c r="C121" i="24"/>
  <c r="O119" i="33" s="1"/>
  <c r="Q119" i="33" s="1"/>
  <c r="C101" i="24"/>
  <c r="O99" i="33" s="1"/>
  <c r="R212" i="33"/>
  <c r="P228" i="33"/>
  <c r="H228" i="33" s="1"/>
  <c r="J228" i="33" s="1"/>
  <c r="P248" i="34"/>
  <c r="R248" i="34" s="1"/>
  <c r="P239" i="34"/>
  <c r="H239" i="34" s="1"/>
  <c r="J239" i="34" s="1"/>
  <c r="C247" i="24"/>
  <c r="O245" i="34" s="1"/>
  <c r="Q245" i="34" s="1"/>
  <c r="P149" i="33"/>
  <c r="R149" i="33" s="1"/>
  <c r="P147" i="33"/>
  <c r="H147" i="33" s="1"/>
  <c r="J147" i="33" s="1"/>
  <c r="G186" i="33"/>
  <c r="I186" i="33" s="1"/>
  <c r="AU63" i="24"/>
  <c r="P11" i="33"/>
  <c r="R11" i="33" s="1"/>
  <c r="N81" i="27"/>
  <c r="P81" i="27" s="1"/>
  <c r="K231" i="33"/>
  <c r="M231" i="33" s="1"/>
  <c r="C85" i="24"/>
  <c r="O83" i="33" s="1"/>
  <c r="Q83" i="33" s="1"/>
  <c r="N127" i="27"/>
  <c r="K245" i="33"/>
  <c r="M245" i="33" s="1"/>
  <c r="K228" i="34"/>
  <c r="M228" i="34" s="1"/>
  <c r="P212" i="34"/>
  <c r="R212" i="34" s="1"/>
  <c r="C187" i="24"/>
  <c r="O185" i="33" s="1"/>
  <c r="Q185" i="33" s="1"/>
  <c r="C171" i="24"/>
  <c r="O169" i="33" s="1"/>
  <c r="Q169" i="33" s="1"/>
  <c r="N60" i="27"/>
  <c r="P60" i="27" s="1"/>
  <c r="N201" i="27"/>
  <c r="P201" i="27" s="1"/>
  <c r="C17" i="24"/>
  <c r="AE21" i="29"/>
  <c r="AF21" i="29" s="1"/>
  <c r="I60" i="27"/>
  <c r="K60" i="27" s="1"/>
  <c r="K60" i="34"/>
  <c r="M60" i="34" s="1"/>
  <c r="C142" i="24"/>
  <c r="M140" i="27" s="1"/>
  <c r="O140" i="27" s="1"/>
  <c r="H185" i="34"/>
  <c r="J185" i="34" s="1"/>
  <c r="K89" i="33"/>
  <c r="M89" i="33" s="1"/>
  <c r="G242" i="33"/>
  <c r="I242" i="33" s="1"/>
  <c r="I106" i="27"/>
  <c r="K106" i="27" s="1"/>
  <c r="I182" i="27"/>
  <c r="K182" i="27" s="1"/>
  <c r="E25" i="27"/>
  <c r="G25" i="27" s="1"/>
  <c r="E74" i="27"/>
  <c r="G74" i="27" s="1"/>
  <c r="N228" i="27"/>
  <c r="F228" i="27" s="1"/>
  <c r="H228" i="27" s="1"/>
  <c r="C149" i="24"/>
  <c r="O147" i="33" s="1"/>
  <c r="K124" i="34"/>
  <c r="M124" i="34" s="1"/>
  <c r="I231" i="27"/>
  <c r="K231" i="27" s="1"/>
  <c r="K245" i="34"/>
  <c r="M245" i="34" s="1"/>
  <c r="C180" i="24"/>
  <c r="M178" i="27" s="1"/>
  <c r="O178" i="27" s="1"/>
  <c r="C91" i="24"/>
  <c r="O89" i="34" s="1"/>
  <c r="Q89" i="34" s="1"/>
  <c r="C80" i="24"/>
  <c r="O78" i="34" s="1"/>
  <c r="Q78" i="34" s="1"/>
  <c r="G159" i="33"/>
  <c r="I159" i="33" s="1"/>
  <c r="K47" i="34"/>
  <c r="M47" i="34" s="1"/>
  <c r="G96" i="33"/>
  <c r="I96" i="33" s="1"/>
  <c r="K111" i="33"/>
  <c r="M111" i="33" s="1"/>
  <c r="G84" i="33"/>
  <c r="I84" i="33" s="1"/>
  <c r="G135" i="33"/>
  <c r="I135" i="33" s="1"/>
  <c r="G82" i="33"/>
  <c r="I82" i="33" s="1"/>
  <c r="AE10" i="29"/>
  <c r="AF10" i="29" s="1"/>
  <c r="K155" i="33"/>
  <c r="M155" i="33" s="1"/>
  <c r="E163" i="27"/>
  <c r="G163" i="27" s="1"/>
  <c r="N27" i="27"/>
  <c r="P27" i="27" s="1"/>
  <c r="G10" i="20"/>
  <c r="E10" i="20" s="1"/>
  <c r="G250" i="33"/>
  <c r="I250" i="33" s="1"/>
  <c r="E15" i="27"/>
  <c r="G15" i="27" s="1"/>
  <c r="N214" i="27"/>
  <c r="P214" i="27" s="1"/>
  <c r="I124" i="27"/>
  <c r="K124" i="27" s="1"/>
  <c r="I115" i="27"/>
  <c r="K115" i="27" s="1"/>
  <c r="K115" i="34"/>
  <c r="M115" i="34" s="1"/>
  <c r="C223" i="24"/>
  <c r="M221" i="27" s="1"/>
  <c r="O221" i="27" s="1"/>
  <c r="I223" i="27"/>
  <c r="K223" i="27" s="1"/>
  <c r="M73" i="23"/>
  <c r="C73" i="23" s="1"/>
  <c r="C74" i="24"/>
  <c r="R64" i="33"/>
  <c r="N140" i="27"/>
  <c r="P140" i="27" s="1"/>
  <c r="C185" i="24"/>
  <c r="L24" i="25"/>
  <c r="B24" i="25" s="1"/>
  <c r="I58" i="27"/>
  <c r="K58" i="27" s="1"/>
  <c r="K58" i="34"/>
  <c r="M58" i="34" s="1"/>
  <c r="K41" i="34"/>
  <c r="M41" i="34" s="1"/>
  <c r="G15" i="20"/>
  <c r="E15" i="20" s="1"/>
  <c r="B19" i="26"/>
  <c r="E187" i="27"/>
  <c r="G187" i="27" s="1"/>
  <c r="G187" i="33"/>
  <c r="I187" i="33" s="1"/>
  <c r="E155" i="27"/>
  <c r="G155" i="27" s="1"/>
  <c r="I155" i="34"/>
  <c r="K107" i="34"/>
  <c r="M107" i="34" s="1"/>
  <c r="I107" i="27"/>
  <c r="K107" i="27" s="1"/>
  <c r="K107" i="33"/>
  <c r="M107" i="33" s="1"/>
  <c r="K134" i="34"/>
  <c r="M134" i="34" s="1"/>
  <c r="I134" i="27"/>
  <c r="K134" i="27" s="1"/>
  <c r="M86" i="27"/>
  <c r="O86" i="27" s="1"/>
  <c r="O86" i="34"/>
  <c r="Q86" i="34" s="1"/>
  <c r="O86" i="33"/>
  <c r="Q86" i="33" s="1"/>
  <c r="K169" i="33"/>
  <c r="M169" i="33" s="1"/>
  <c r="I169" i="27"/>
  <c r="K169" i="27" s="1"/>
  <c r="K169" i="34"/>
  <c r="M169" i="34" s="1"/>
  <c r="E167" i="27"/>
  <c r="G167" i="27" s="1"/>
  <c r="I167" i="34"/>
  <c r="G167" i="33"/>
  <c r="I167" i="33" s="1"/>
  <c r="P183" i="33"/>
  <c r="N183" i="27"/>
  <c r="G224" i="33"/>
  <c r="I224" i="33" s="1"/>
  <c r="G138" i="33"/>
  <c r="I138" i="33" s="1"/>
  <c r="G97" i="33"/>
  <c r="I97" i="33" s="1"/>
  <c r="P192" i="34"/>
  <c r="R192" i="34" s="1"/>
  <c r="L85" i="33"/>
  <c r="O200" i="34"/>
  <c r="Q200" i="34" s="1"/>
  <c r="G113" i="33"/>
  <c r="I113" i="33" s="1"/>
  <c r="H202" i="34"/>
  <c r="J202" i="34" s="1"/>
  <c r="M210" i="27"/>
  <c r="O210" i="27" s="1"/>
  <c r="P249" i="34"/>
  <c r="H249" i="34" s="1"/>
  <c r="J249" i="34" s="1"/>
  <c r="P236" i="33"/>
  <c r="R236" i="33" s="1"/>
  <c r="P221" i="33"/>
  <c r="R221" i="33" s="1"/>
  <c r="P227" i="33"/>
  <c r="H227" i="33" s="1"/>
  <c r="J227" i="33" s="1"/>
  <c r="K127" i="34"/>
  <c r="M127" i="34" s="1"/>
  <c r="I139" i="27"/>
  <c r="K139" i="27" s="1"/>
  <c r="K103" i="34"/>
  <c r="M103" i="34" s="1"/>
  <c r="I140" i="27"/>
  <c r="K140" i="27" s="1"/>
  <c r="K113" i="34"/>
  <c r="M113" i="34" s="1"/>
  <c r="N18" i="27"/>
  <c r="E252" i="27"/>
  <c r="G252" i="27" s="1"/>
  <c r="G23" i="20"/>
  <c r="D23" i="20" s="1"/>
  <c r="K187" i="33"/>
  <c r="M187" i="33" s="1"/>
  <c r="G139" i="33"/>
  <c r="I139" i="33" s="1"/>
  <c r="G156" i="33"/>
  <c r="I156" i="33" s="1"/>
  <c r="I82" i="27"/>
  <c r="K82" i="27" s="1"/>
  <c r="O206" i="34"/>
  <c r="Q206" i="34" s="1"/>
  <c r="E251" i="27"/>
  <c r="G251" i="27" s="1"/>
  <c r="G142" i="33"/>
  <c r="I142" i="33" s="1"/>
  <c r="G137" i="33"/>
  <c r="I137" i="33" s="1"/>
  <c r="N208" i="27"/>
  <c r="F208" i="27" s="1"/>
  <c r="H208" i="27" s="1"/>
  <c r="G136" i="33"/>
  <c r="I136" i="33" s="1"/>
  <c r="E183" i="27"/>
  <c r="G183" i="27" s="1"/>
  <c r="I214" i="27"/>
  <c r="K214" i="27" s="1"/>
  <c r="E249" i="27"/>
  <c r="G249" i="27" s="1"/>
  <c r="E117" i="27"/>
  <c r="G117" i="27" s="1"/>
  <c r="K117" i="34"/>
  <c r="M117" i="34" s="1"/>
  <c r="E101" i="27"/>
  <c r="G101" i="27" s="1"/>
  <c r="E240" i="27"/>
  <c r="G240" i="27" s="1"/>
  <c r="P126" i="33"/>
  <c r="R126" i="33" s="1"/>
  <c r="P224" i="33"/>
  <c r="R224" i="33" s="1"/>
  <c r="N216" i="27"/>
  <c r="P216" i="27" s="1"/>
  <c r="P187" i="33"/>
  <c r="R187" i="33" s="1"/>
  <c r="P210" i="34"/>
  <c r="H210" i="34" s="1"/>
  <c r="J210" i="34" s="1"/>
  <c r="N249" i="27"/>
  <c r="F249" i="27" s="1"/>
  <c r="H249" i="27" s="1"/>
  <c r="C238" i="24"/>
  <c r="O236" i="34" s="1"/>
  <c r="Q236" i="34" s="1"/>
  <c r="N237" i="27"/>
  <c r="P237" i="27" s="1"/>
  <c r="P221" i="34"/>
  <c r="H221" i="34" s="1"/>
  <c r="J221" i="34" s="1"/>
  <c r="H126" i="34"/>
  <c r="J126" i="34" s="1"/>
  <c r="P219" i="33"/>
  <c r="R219" i="33" s="1"/>
  <c r="P215" i="33"/>
  <c r="R215" i="33" s="1"/>
  <c r="C83" i="24"/>
  <c r="O81" i="33" s="1"/>
  <c r="Q81" i="33" s="1"/>
  <c r="K153" i="33"/>
  <c r="M153" i="33" s="1"/>
  <c r="K192" i="34"/>
  <c r="M192" i="34" s="1"/>
  <c r="C219" i="24"/>
  <c r="O217" i="34" s="1"/>
  <c r="Q217" i="34" s="1"/>
  <c r="K193" i="33"/>
  <c r="M193" i="33" s="1"/>
  <c r="P189" i="34"/>
  <c r="H189" i="34" s="1"/>
  <c r="J189" i="34" s="1"/>
  <c r="P145" i="33"/>
  <c r="R145" i="33" s="1"/>
  <c r="K179" i="33"/>
  <c r="M179" i="33" s="1"/>
  <c r="K37" i="34"/>
  <c r="M37" i="34" s="1"/>
  <c r="P227" i="34"/>
  <c r="R227" i="34" s="1"/>
  <c r="P177" i="34"/>
  <c r="R177" i="34" s="1"/>
  <c r="K203" i="34"/>
  <c r="M203" i="34" s="1"/>
  <c r="N227" i="27"/>
  <c r="F227" i="27" s="1"/>
  <c r="H227" i="27" s="1"/>
  <c r="M227" i="27"/>
  <c r="O227" i="27" s="1"/>
  <c r="K59" i="34"/>
  <c r="M59" i="34" s="1"/>
  <c r="K200" i="34"/>
  <c r="M200" i="34" s="1"/>
  <c r="H182" i="33"/>
  <c r="J182" i="33" s="1"/>
  <c r="L13" i="25"/>
  <c r="B13" i="25" s="1"/>
  <c r="L18" i="25"/>
  <c r="I16" i="20" s="1"/>
  <c r="H16" i="20" s="1"/>
  <c r="K164" i="33"/>
  <c r="M164" i="33" s="1"/>
  <c r="E229" i="27"/>
  <c r="G229" i="27" s="1"/>
  <c r="K171" i="34"/>
  <c r="M171" i="34" s="1"/>
  <c r="K82" i="33"/>
  <c r="M82" i="33" s="1"/>
  <c r="E63" i="27"/>
  <c r="G63" i="27" s="1"/>
  <c r="E137" i="27"/>
  <c r="G137" i="27" s="1"/>
  <c r="G182" i="33"/>
  <c r="I182" i="33" s="1"/>
  <c r="C151" i="24"/>
  <c r="M149" i="27" s="1"/>
  <c r="O149" i="27" s="1"/>
  <c r="C120" i="24"/>
  <c r="O118" i="34" s="1"/>
  <c r="Q118" i="34" s="1"/>
  <c r="P179" i="34"/>
  <c r="R179" i="34" s="1"/>
  <c r="K162" i="34"/>
  <c r="M162" i="34" s="1"/>
  <c r="C221" i="24"/>
  <c r="O219" i="33" s="1"/>
  <c r="Q219" i="33" s="1"/>
  <c r="I196" i="27"/>
  <c r="K196" i="27" s="1"/>
  <c r="K193" i="34"/>
  <c r="M193" i="34" s="1"/>
  <c r="K175" i="33"/>
  <c r="M175" i="33" s="1"/>
  <c r="K205" i="34"/>
  <c r="M205" i="34" s="1"/>
  <c r="N86" i="27"/>
  <c r="P86" i="27" s="1"/>
  <c r="K142" i="34"/>
  <c r="M142" i="34" s="1"/>
  <c r="E83" i="27"/>
  <c r="G83" i="27" s="1"/>
  <c r="E171" i="27"/>
  <c r="G171" i="27" s="1"/>
  <c r="K109" i="34"/>
  <c r="M109" i="34" s="1"/>
  <c r="G252" i="33"/>
  <c r="I252" i="33" s="1"/>
  <c r="E166" i="27"/>
  <c r="G166" i="27" s="1"/>
  <c r="E26" i="27"/>
  <c r="G26" i="27" s="1"/>
  <c r="P208" i="34"/>
  <c r="R208" i="34" s="1"/>
  <c r="C11" i="21"/>
  <c r="B11" i="21" s="1"/>
  <c r="E66" i="27"/>
  <c r="G66" i="27" s="1"/>
  <c r="K116" i="34"/>
  <c r="M116" i="34" s="1"/>
  <c r="G241" i="33"/>
  <c r="I241" i="33" s="1"/>
  <c r="C239" i="24"/>
  <c r="O237" i="34" s="1"/>
  <c r="Q237" i="34" s="1"/>
  <c r="K121" i="33"/>
  <c r="M121" i="33" s="1"/>
  <c r="J85" i="27"/>
  <c r="I206" i="27"/>
  <c r="K206" i="27" s="1"/>
  <c r="N80" i="27"/>
  <c r="F80" i="27" s="1"/>
  <c r="H80" i="27" s="1"/>
  <c r="M211" i="23"/>
  <c r="C211" i="23" s="1"/>
  <c r="I238" i="27"/>
  <c r="K238" i="27" s="1"/>
  <c r="K69" i="34"/>
  <c r="M69" i="34" s="1"/>
  <c r="P232" i="34"/>
  <c r="R232" i="34" s="1"/>
  <c r="E90" i="27"/>
  <c r="G90" i="27" s="1"/>
  <c r="P86" i="34"/>
  <c r="C179" i="24"/>
  <c r="O177" i="33" s="1"/>
  <c r="Q177" i="33" s="1"/>
  <c r="C33" i="24"/>
  <c r="O32" i="33" s="1"/>
  <c r="Q32" i="33" s="1"/>
  <c r="D75" i="24"/>
  <c r="C75" i="24" s="1"/>
  <c r="I116" i="27"/>
  <c r="K116" i="27" s="1"/>
  <c r="I199" i="27"/>
  <c r="K199" i="27" s="1"/>
  <c r="K200" i="33"/>
  <c r="M200" i="33" s="1"/>
  <c r="I201" i="27"/>
  <c r="K201" i="27" s="1"/>
  <c r="C20" i="21"/>
  <c r="B20" i="21" s="1"/>
  <c r="K141" i="34"/>
  <c r="M141" i="34" s="1"/>
  <c r="E143" i="27"/>
  <c r="G143" i="27" s="1"/>
  <c r="K136" i="34"/>
  <c r="M136" i="34" s="1"/>
  <c r="K135" i="34"/>
  <c r="M135" i="34" s="1"/>
  <c r="E135" i="27"/>
  <c r="G135" i="27" s="1"/>
  <c r="K134" i="33"/>
  <c r="M134" i="33" s="1"/>
  <c r="K130" i="33"/>
  <c r="M130" i="33" s="1"/>
  <c r="K174" i="34"/>
  <c r="M174" i="34" s="1"/>
  <c r="K174" i="33"/>
  <c r="M174" i="33" s="1"/>
  <c r="I174" i="27"/>
  <c r="K174" i="27" s="1"/>
  <c r="I29" i="34"/>
  <c r="K177" i="34"/>
  <c r="M177" i="34" s="1"/>
  <c r="K177" i="33"/>
  <c r="M177" i="33" s="1"/>
  <c r="I177" i="27"/>
  <c r="K177" i="27" s="1"/>
  <c r="I123" i="27"/>
  <c r="K123" i="27" s="1"/>
  <c r="K123" i="33"/>
  <c r="M123" i="33" s="1"/>
  <c r="K123" i="34"/>
  <c r="M123" i="34" s="1"/>
  <c r="K84" i="34"/>
  <c r="M84" i="34" s="1"/>
  <c r="I84" i="27"/>
  <c r="K84" i="27" s="1"/>
  <c r="I45" i="27"/>
  <c r="K45" i="27" s="1"/>
  <c r="K45" i="34"/>
  <c r="M45" i="34" s="1"/>
  <c r="M94" i="27"/>
  <c r="O94" i="27" s="1"/>
  <c r="O94" i="33"/>
  <c r="Q94" i="33" s="1"/>
  <c r="G118" i="33"/>
  <c r="I118" i="33" s="1"/>
  <c r="I118" i="34"/>
  <c r="E118" i="27"/>
  <c r="G118" i="27" s="1"/>
  <c r="N136" i="27"/>
  <c r="P136" i="27" s="1"/>
  <c r="E218" i="27"/>
  <c r="G218" i="27" s="1"/>
  <c r="G218" i="33"/>
  <c r="I218" i="33" s="1"/>
  <c r="K130" i="34"/>
  <c r="M130" i="34" s="1"/>
  <c r="I103" i="27"/>
  <c r="K103" i="27" s="1"/>
  <c r="K138" i="33"/>
  <c r="M138" i="33" s="1"/>
  <c r="G205" i="33"/>
  <c r="I205" i="33" s="1"/>
  <c r="N28" i="27"/>
  <c r="P28" i="27" s="1"/>
  <c r="K48" i="34"/>
  <c r="M48" i="34" s="1"/>
  <c r="N194" i="27"/>
  <c r="F194" i="27" s="1"/>
  <c r="H194" i="27" s="1"/>
  <c r="C105" i="24"/>
  <c r="O103" i="34" s="1"/>
  <c r="Q103" i="34" s="1"/>
  <c r="P216" i="33"/>
  <c r="R216" i="33" s="1"/>
  <c r="C97" i="24"/>
  <c r="O95" i="33" s="1"/>
  <c r="Q95" i="33" s="1"/>
  <c r="K210" i="33"/>
  <c r="M210" i="33" s="1"/>
  <c r="I208" i="27"/>
  <c r="K208" i="27" s="1"/>
  <c r="P217" i="34"/>
  <c r="R217" i="34" s="1"/>
  <c r="E225" i="27"/>
  <c r="G225" i="27" s="1"/>
  <c r="M207" i="27"/>
  <c r="O207" i="27" s="1"/>
  <c r="I54" i="27"/>
  <c r="K54" i="27" s="1"/>
  <c r="D81" i="24"/>
  <c r="C81" i="24" s="1"/>
  <c r="H183" i="34"/>
  <c r="J183" i="34" s="1"/>
  <c r="E193" i="27"/>
  <c r="G193" i="27" s="1"/>
  <c r="I141" i="27"/>
  <c r="K141" i="27" s="1"/>
  <c r="K135" i="33"/>
  <c r="M135" i="33" s="1"/>
  <c r="K112" i="34"/>
  <c r="M112" i="34" s="1"/>
  <c r="I164" i="27"/>
  <c r="K164" i="27" s="1"/>
  <c r="E252" i="22"/>
  <c r="E222" i="27"/>
  <c r="G222" i="27" s="1"/>
  <c r="E224" i="27"/>
  <c r="G224" i="27" s="1"/>
  <c r="I181" i="27"/>
  <c r="K181" i="27" s="1"/>
  <c r="G147" i="33"/>
  <c r="I147" i="33" s="1"/>
  <c r="E151" i="27"/>
  <c r="G151" i="27" s="1"/>
  <c r="E28" i="27"/>
  <c r="G28" i="27" s="1"/>
  <c r="E40" i="27"/>
  <c r="G40" i="27" s="1"/>
  <c r="E112" i="27"/>
  <c r="G112" i="27" s="1"/>
  <c r="E228" i="27"/>
  <c r="G228" i="27" s="1"/>
  <c r="I48" i="27"/>
  <c r="K48" i="27" s="1"/>
  <c r="M208" i="27"/>
  <c r="O208" i="27" s="1"/>
  <c r="K168" i="34"/>
  <c r="M168" i="34" s="1"/>
  <c r="K184" i="34"/>
  <c r="M184" i="34" s="1"/>
  <c r="E181" i="27"/>
  <c r="G181" i="27" s="1"/>
  <c r="L21" i="25"/>
  <c r="I19" i="20" s="1"/>
  <c r="H19" i="20" s="1"/>
  <c r="G225" i="33"/>
  <c r="I225" i="33" s="1"/>
  <c r="I216" i="27"/>
  <c r="K216" i="27" s="1"/>
  <c r="P194" i="34"/>
  <c r="H194" i="34" s="1"/>
  <c r="J194" i="34" s="1"/>
  <c r="G172" i="33"/>
  <c r="I172" i="33" s="1"/>
  <c r="E57" i="27"/>
  <c r="G57" i="27" s="1"/>
  <c r="G109" i="33"/>
  <c r="I109" i="33" s="1"/>
  <c r="E36" i="27"/>
  <c r="G36" i="27" s="1"/>
  <c r="E107" i="27"/>
  <c r="G107" i="27" s="1"/>
  <c r="N103" i="27"/>
  <c r="P103" i="27" s="1"/>
  <c r="C218" i="24"/>
  <c r="O216" i="33" s="1"/>
  <c r="Q216" i="33" s="1"/>
  <c r="P247" i="34"/>
  <c r="H247" i="34" s="1"/>
  <c r="J247" i="34" s="1"/>
  <c r="E203" i="27"/>
  <c r="G203" i="27" s="1"/>
  <c r="E186" i="27"/>
  <c r="G186" i="27" s="1"/>
  <c r="O209" i="34"/>
  <c r="Q209" i="34" s="1"/>
  <c r="K194" i="34"/>
  <c r="M194" i="34" s="1"/>
  <c r="I210" i="27"/>
  <c r="K210" i="27" s="1"/>
  <c r="K250" i="33"/>
  <c r="M250" i="33" s="1"/>
  <c r="K192" i="33"/>
  <c r="M192" i="33" s="1"/>
  <c r="K208" i="34"/>
  <c r="M208" i="34" s="1"/>
  <c r="P80" i="34"/>
  <c r="R80" i="34" s="1"/>
  <c r="P217" i="33"/>
  <c r="R217" i="33" s="1"/>
  <c r="P213" i="34"/>
  <c r="R213" i="34" s="1"/>
  <c r="K209" i="34"/>
  <c r="M209" i="34" s="1"/>
  <c r="P209" i="33"/>
  <c r="R209" i="33" s="1"/>
  <c r="N94" i="27"/>
  <c r="P94" i="27" s="1"/>
  <c r="C129" i="24"/>
  <c r="O127" i="34" s="1"/>
  <c r="Q127" i="34" s="1"/>
  <c r="P178" i="34"/>
  <c r="R178" i="34" s="1"/>
  <c r="M174" i="27"/>
  <c r="O174" i="27" s="1"/>
  <c r="C169" i="24"/>
  <c r="O167" i="34" s="1"/>
  <c r="Q167" i="34" s="1"/>
  <c r="N159" i="27"/>
  <c r="I36" i="27"/>
  <c r="K36" i="27" s="1"/>
  <c r="K132" i="33"/>
  <c r="M132" i="33" s="1"/>
  <c r="P207" i="33"/>
  <c r="H207" i="33" s="1"/>
  <c r="J207" i="33" s="1"/>
  <c r="C183" i="24"/>
  <c r="O181" i="34" s="1"/>
  <c r="Q181" i="34" s="1"/>
  <c r="C62" i="24"/>
  <c r="O61" i="33" s="1"/>
  <c r="Q61" i="33" s="1"/>
  <c r="P201" i="33"/>
  <c r="H201" i="33" s="1"/>
  <c r="J201" i="33" s="1"/>
  <c r="C13" i="24"/>
  <c r="L10" i="25"/>
  <c r="I8" i="20" s="1"/>
  <c r="H8" i="20" s="1"/>
  <c r="I42" i="27"/>
  <c r="K42" i="27" s="1"/>
  <c r="P94" i="34"/>
  <c r="R94" i="34" s="1"/>
  <c r="N209" i="27"/>
  <c r="P209" i="27" s="1"/>
  <c r="H191" i="33"/>
  <c r="J191" i="33" s="1"/>
  <c r="M254" i="23"/>
  <c r="C254" i="23" s="1"/>
  <c r="I220" i="27"/>
  <c r="K220" i="27" s="1"/>
  <c r="I230" i="27"/>
  <c r="K230" i="27" s="1"/>
  <c r="K230" i="34"/>
  <c r="M230" i="34" s="1"/>
  <c r="G83" i="33"/>
  <c r="I83" i="33" s="1"/>
  <c r="I41" i="27"/>
  <c r="K41" i="27" s="1"/>
  <c r="E230" i="27"/>
  <c r="G230" i="27" s="1"/>
  <c r="I256" i="27"/>
  <c r="N17" i="27"/>
  <c r="G155" i="33"/>
  <c r="I155" i="33" s="1"/>
  <c r="E24" i="27"/>
  <c r="G24" i="27" s="1"/>
  <c r="I184" i="27"/>
  <c r="K184" i="27" s="1"/>
  <c r="E172" i="27"/>
  <c r="G172" i="27" s="1"/>
  <c r="G68" i="33"/>
  <c r="I68" i="33" s="1"/>
  <c r="G128" i="33"/>
  <c r="I128" i="33" s="1"/>
  <c r="P80" i="33"/>
  <c r="R80" i="33" s="1"/>
  <c r="P94" i="33"/>
  <c r="H94" i="33" s="1"/>
  <c r="J94" i="33" s="1"/>
  <c r="E246" i="27"/>
  <c r="G246" i="27" s="1"/>
  <c r="K122" i="33"/>
  <c r="M122" i="33" s="1"/>
  <c r="E19" i="20"/>
  <c r="N11" i="27"/>
  <c r="K143" i="33"/>
  <c r="M143" i="33" s="1"/>
  <c r="K161" i="33"/>
  <c r="M161" i="33" s="1"/>
  <c r="R182" i="33"/>
  <c r="K108" i="34"/>
  <c r="M108" i="34" s="1"/>
  <c r="K100" i="33"/>
  <c r="M100" i="33" s="1"/>
  <c r="O204" i="34"/>
  <c r="Q204" i="34" s="1"/>
  <c r="E223" i="27"/>
  <c r="G223" i="27" s="1"/>
  <c r="E136" i="27"/>
  <c r="G136" i="27" s="1"/>
  <c r="E174" i="27"/>
  <c r="G174" i="27" s="1"/>
  <c r="G123" i="33"/>
  <c r="I123" i="33" s="1"/>
  <c r="N149" i="34"/>
  <c r="K226" i="33"/>
  <c r="M226" i="33" s="1"/>
  <c r="G107" i="33"/>
  <c r="I107" i="33" s="1"/>
  <c r="K250" i="34"/>
  <c r="M250" i="34" s="1"/>
  <c r="N104" i="27"/>
  <c r="P104" i="27" s="1"/>
  <c r="K196" i="34"/>
  <c r="M196" i="34" s="1"/>
  <c r="G243" i="33"/>
  <c r="I243" i="33" s="1"/>
  <c r="O197" i="34"/>
  <c r="Q197" i="34" s="1"/>
  <c r="P145" i="34"/>
  <c r="R145" i="34" s="1"/>
  <c r="C103" i="24"/>
  <c r="O101" i="33" s="1"/>
  <c r="Q101" i="33" s="1"/>
  <c r="K114" i="33"/>
  <c r="M114" i="33" s="1"/>
  <c r="K220" i="33"/>
  <c r="M220" i="33" s="1"/>
  <c r="L20" i="25"/>
  <c r="I47" i="27"/>
  <c r="K47" i="27" s="1"/>
  <c r="C42" i="5"/>
  <c r="AE8" i="29"/>
  <c r="AF8" i="29" s="1"/>
  <c r="K131" i="34"/>
  <c r="M131" i="34" s="1"/>
  <c r="I129" i="27"/>
  <c r="K129" i="27" s="1"/>
  <c r="K128" i="34"/>
  <c r="M128" i="34" s="1"/>
  <c r="G105" i="33"/>
  <c r="I105" i="33" s="1"/>
  <c r="E105" i="27"/>
  <c r="G105" i="27" s="1"/>
  <c r="I99" i="27"/>
  <c r="K99" i="27" s="1"/>
  <c r="I100" i="27"/>
  <c r="K100" i="27" s="1"/>
  <c r="G114" i="33"/>
  <c r="I114" i="33" s="1"/>
  <c r="I108" i="27"/>
  <c r="K108" i="27" s="1"/>
  <c r="K106" i="33"/>
  <c r="M106" i="33" s="1"/>
  <c r="G116" i="33"/>
  <c r="I116" i="33" s="1"/>
  <c r="K120" i="34"/>
  <c r="M120" i="34" s="1"/>
  <c r="K119" i="33"/>
  <c r="M119" i="33" s="1"/>
  <c r="K110" i="33"/>
  <c r="M110" i="33" s="1"/>
  <c r="I110" i="27"/>
  <c r="K110" i="27" s="1"/>
  <c r="K110" i="34"/>
  <c r="M110" i="34" s="1"/>
  <c r="K81" i="33"/>
  <c r="M81" i="33" s="1"/>
  <c r="K81" i="34"/>
  <c r="M81" i="34" s="1"/>
  <c r="K202" i="33"/>
  <c r="M202" i="33" s="1"/>
  <c r="I202" i="27"/>
  <c r="K202" i="27" s="1"/>
  <c r="I167" i="27"/>
  <c r="K167" i="27" s="1"/>
  <c r="K167" i="33"/>
  <c r="M167" i="33" s="1"/>
  <c r="K167" i="34"/>
  <c r="M167" i="34" s="1"/>
  <c r="P176" i="34"/>
  <c r="N176" i="27"/>
  <c r="P176" i="33"/>
  <c r="H147" i="34"/>
  <c r="J147" i="34" s="1"/>
  <c r="I131" i="27"/>
  <c r="K131" i="27" s="1"/>
  <c r="I101" i="27"/>
  <c r="K101" i="27" s="1"/>
  <c r="K161" i="34"/>
  <c r="M161" i="34" s="1"/>
  <c r="I142" i="27"/>
  <c r="K142" i="27" s="1"/>
  <c r="I105" i="27"/>
  <c r="K105" i="27" s="1"/>
  <c r="E253" i="27"/>
  <c r="G253" i="27" s="1"/>
  <c r="E169" i="27"/>
  <c r="G169" i="27" s="1"/>
  <c r="K88" i="34"/>
  <c r="M88" i="34" s="1"/>
  <c r="I187" i="27"/>
  <c r="K187" i="27" s="1"/>
  <c r="E114" i="27"/>
  <c r="G114" i="27" s="1"/>
  <c r="K181" i="34"/>
  <c r="M181" i="34" s="1"/>
  <c r="P206" i="33"/>
  <c r="H206" i="33" s="1"/>
  <c r="J206" i="33" s="1"/>
  <c r="E226" i="27"/>
  <c r="G226" i="27" s="1"/>
  <c r="E60" i="27"/>
  <c r="G60" i="27" s="1"/>
  <c r="E23" i="27"/>
  <c r="G23" i="27" s="1"/>
  <c r="N185" i="34"/>
  <c r="G184" i="33"/>
  <c r="I184" i="33" s="1"/>
  <c r="I187" i="34"/>
  <c r="E227" i="27"/>
  <c r="G227" i="27" s="1"/>
  <c r="I226" i="27"/>
  <c r="K226" i="27" s="1"/>
  <c r="N200" i="27"/>
  <c r="F200" i="27" s="1"/>
  <c r="H200" i="27" s="1"/>
  <c r="C125" i="24"/>
  <c r="O123" i="34" s="1"/>
  <c r="Q123" i="34" s="1"/>
  <c r="P187" i="34"/>
  <c r="H187" i="34" s="1"/>
  <c r="J187" i="34" s="1"/>
  <c r="N251" i="27"/>
  <c r="F251" i="27" s="1"/>
  <c r="H251" i="27" s="1"/>
  <c r="N247" i="27"/>
  <c r="F247" i="27" s="1"/>
  <c r="H247" i="27" s="1"/>
  <c r="N239" i="27"/>
  <c r="I120" i="27"/>
  <c r="K120" i="27" s="1"/>
  <c r="C23" i="24"/>
  <c r="O22" i="33" s="1"/>
  <c r="Q22" i="33" s="1"/>
  <c r="K206" i="34"/>
  <c r="M206" i="34" s="1"/>
  <c r="N120" i="27"/>
  <c r="P120" i="27" s="1"/>
  <c r="C215" i="24"/>
  <c r="M213" i="27" s="1"/>
  <c r="O213" i="27" s="1"/>
  <c r="C98" i="24"/>
  <c r="O96" i="34" s="1"/>
  <c r="Q96" i="34" s="1"/>
  <c r="J144" i="27"/>
  <c r="L144" i="27" s="1"/>
  <c r="P197" i="34"/>
  <c r="H197" i="34" s="1"/>
  <c r="J197" i="34" s="1"/>
  <c r="N145" i="27"/>
  <c r="G246" i="33"/>
  <c r="I246" i="33" s="1"/>
  <c r="K179" i="34"/>
  <c r="M179" i="34" s="1"/>
  <c r="K69" i="33"/>
  <c r="M69" i="33" s="1"/>
  <c r="C20" i="26"/>
  <c r="G16" i="20" s="1"/>
  <c r="E16" i="20" s="1"/>
  <c r="N134" i="27"/>
  <c r="P134" i="27" s="1"/>
  <c r="N13" i="27"/>
  <c r="P13" i="27" s="1"/>
  <c r="C140" i="24"/>
  <c r="O138" i="34" s="1"/>
  <c r="Q138" i="34" s="1"/>
  <c r="N95" i="27"/>
  <c r="P95" i="27" s="1"/>
  <c r="C9" i="25"/>
  <c r="F7" i="20" s="1"/>
  <c r="C41" i="24"/>
  <c r="O40" i="33" s="1"/>
  <c r="Q40" i="33" s="1"/>
  <c r="M52" i="23"/>
  <c r="C52" i="23" s="1"/>
  <c r="K202" i="34"/>
  <c r="M202" i="34" s="1"/>
  <c r="K201" i="33"/>
  <c r="M201" i="33" s="1"/>
  <c r="C178" i="24"/>
  <c r="K195" i="33"/>
  <c r="M195" i="33" s="1"/>
  <c r="I195" i="27"/>
  <c r="K195" i="27" s="1"/>
  <c r="I241" i="27"/>
  <c r="K241" i="27" s="1"/>
  <c r="K241" i="33"/>
  <c r="M241" i="33" s="1"/>
  <c r="E110" i="27"/>
  <c r="G110" i="27" s="1"/>
  <c r="N163" i="27"/>
  <c r="P163" i="27" s="1"/>
  <c r="K219" i="34"/>
  <c r="M219" i="34" s="1"/>
  <c r="I219" i="27"/>
  <c r="K219" i="27" s="1"/>
  <c r="I253" i="27"/>
  <c r="K253" i="27" s="1"/>
  <c r="K253" i="34"/>
  <c r="M253" i="34" s="1"/>
  <c r="I161" i="34"/>
  <c r="E161" i="27"/>
  <c r="G161" i="27" s="1"/>
  <c r="G161" i="33"/>
  <c r="I161" i="33" s="1"/>
  <c r="J125" i="27"/>
  <c r="L125" i="27" s="1"/>
  <c r="I133" i="27"/>
  <c r="K133" i="27" s="1"/>
  <c r="K129" i="33"/>
  <c r="M129" i="33" s="1"/>
  <c r="K140" i="34"/>
  <c r="M140" i="34" s="1"/>
  <c r="E152" i="27"/>
  <c r="G152" i="27" s="1"/>
  <c r="E134" i="27"/>
  <c r="G134" i="27" s="1"/>
  <c r="K185" i="33"/>
  <c r="M185" i="33" s="1"/>
  <c r="G227" i="33"/>
  <c r="I227" i="33" s="1"/>
  <c r="K218" i="33"/>
  <c r="M218" i="33" s="1"/>
  <c r="N187" i="27"/>
  <c r="F187" i="27" s="1"/>
  <c r="H187" i="27" s="1"/>
  <c r="G191" i="33"/>
  <c r="I191" i="33" s="1"/>
  <c r="K223" i="34"/>
  <c r="M223" i="34" s="1"/>
  <c r="K234" i="34"/>
  <c r="M234" i="34" s="1"/>
  <c r="N230" i="27"/>
  <c r="P230" i="27" s="1"/>
  <c r="K65" i="34"/>
  <c r="M65" i="34" s="1"/>
  <c r="K132" i="34"/>
  <c r="M132" i="34" s="1"/>
  <c r="K119" i="34"/>
  <c r="M119" i="34" s="1"/>
  <c r="K51" i="34"/>
  <c r="M51" i="34" s="1"/>
  <c r="I122" i="27"/>
  <c r="K122" i="27" s="1"/>
  <c r="M35" i="23"/>
  <c r="C35" i="23" s="1"/>
  <c r="K133" i="34"/>
  <c r="M133" i="34" s="1"/>
  <c r="L125" i="33"/>
  <c r="N125" i="33" s="1"/>
  <c r="K99" i="33"/>
  <c r="M99" i="33" s="1"/>
  <c r="K102" i="34"/>
  <c r="M102" i="34" s="1"/>
  <c r="I102" i="27"/>
  <c r="K102" i="27" s="1"/>
  <c r="G119" i="33"/>
  <c r="I119" i="33" s="1"/>
  <c r="I121" i="27"/>
  <c r="K121" i="27" s="1"/>
  <c r="I96" i="27"/>
  <c r="K96" i="27" s="1"/>
  <c r="I97" i="27"/>
  <c r="K97" i="27" s="1"/>
  <c r="K95" i="33"/>
  <c r="M95" i="33" s="1"/>
  <c r="K96" i="34"/>
  <c r="M96" i="34" s="1"/>
  <c r="E64" i="27"/>
  <c r="G64" i="27" s="1"/>
  <c r="K66" i="34"/>
  <c r="M66" i="34" s="1"/>
  <c r="I14" i="27"/>
  <c r="K14" i="27" s="1"/>
  <c r="E30" i="27"/>
  <c r="G30" i="27" s="1"/>
  <c r="E12" i="27"/>
  <c r="G12" i="27" s="1"/>
  <c r="G111" i="33"/>
  <c r="I111" i="33" s="1"/>
  <c r="E111" i="27"/>
  <c r="G111" i="27" s="1"/>
  <c r="K104" i="34"/>
  <c r="M104" i="34" s="1"/>
  <c r="K97" i="34"/>
  <c r="M97" i="34" s="1"/>
  <c r="E103" i="27"/>
  <c r="G103" i="27" s="1"/>
  <c r="E115" i="27"/>
  <c r="G115" i="27" s="1"/>
  <c r="E119" i="27"/>
  <c r="G119" i="27" s="1"/>
  <c r="I104" i="27"/>
  <c r="K104" i="27" s="1"/>
  <c r="I95" i="27"/>
  <c r="K95" i="27" s="1"/>
  <c r="E89" i="27"/>
  <c r="G89" i="27" s="1"/>
  <c r="K84" i="33"/>
  <c r="M84" i="33" s="1"/>
  <c r="C68" i="5"/>
  <c r="I63" i="27"/>
  <c r="K63" i="27" s="1"/>
  <c r="I65" i="27"/>
  <c r="K65" i="27" s="1"/>
  <c r="K57" i="34"/>
  <c r="M57" i="34" s="1"/>
  <c r="I53" i="27"/>
  <c r="K53" i="27" s="1"/>
  <c r="I57" i="27"/>
  <c r="K57" i="27" s="1"/>
  <c r="K43" i="34"/>
  <c r="M43" i="34" s="1"/>
  <c r="E46" i="27"/>
  <c r="G46" i="27" s="1"/>
  <c r="J35" i="27"/>
  <c r="I10" i="28" s="1"/>
  <c r="I38" i="27"/>
  <c r="K38" i="27" s="1"/>
  <c r="E42" i="27"/>
  <c r="G42" i="27" s="1"/>
  <c r="K38" i="34"/>
  <c r="M38" i="34" s="1"/>
  <c r="I34" i="27"/>
  <c r="K34" i="27" s="1"/>
  <c r="E14" i="27"/>
  <c r="G14" i="27" s="1"/>
  <c r="E18" i="27"/>
  <c r="G18" i="27" s="1"/>
  <c r="C30" i="24"/>
  <c r="O29" i="33" s="1"/>
  <c r="Q29" i="33" s="1"/>
  <c r="I11" i="27"/>
  <c r="K11" i="27" s="1"/>
  <c r="E32" i="27"/>
  <c r="G32" i="27" s="1"/>
  <c r="E13" i="27"/>
  <c r="G13" i="27" s="1"/>
  <c r="N31" i="27"/>
  <c r="P31" i="27" s="1"/>
  <c r="E21" i="27"/>
  <c r="G21" i="27" s="1"/>
  <c r="E29" i="27"/>
  <c r="G29" i="27" s="1"/>
  <c r="I22" i="27"/>
  <c r="K22" i="27" s="1"/>
  <c r="I26" i="27"/>
  <c r="K26" i="27" s="1"/>
  <c r="E16" i="27"/>
  <c r="G16" i="27" s="1"/>
  <c r="C24" i="24"/>
  <c r="O23" i="33" s="1"/>
  <c r="Q23" i="33" s="1"/>
  <c r="I149" i="27"/>
  <c r="K149" i="27" s="1"/>
  <c r="K149" i="34"/>
  <c r="M149" i="34" s="1"/>
  <c r="K149" i="33"/>
  <c r="M149" i="33" s="1"/>
  <c r="I102" i="34"/>
  <c r="E102" i="27"/>
  <c r="G102" i="27" s="1"/>
  <c r="G102" i="33"/>
  <c r="I102" i="33" s="1"/>
  <c r="K139" i="34"/>
  <c r="M139" i="34" s="1"/>
  <c r="G103" i="33"/>
  <c r="I103" i="33" s="1"/>
  <c r="G153" i="33"/>
  <c r="I153" i="33" s="1"/>
  <c r="G121" i="33"/>
  <c r="I121" i="33" s="1"/>
  <c r="I111" i="34"/>
  <c r="K146" i="33"/>
  <c r="M146" i="33" s="1"/>
  <c r="J93" i="27"/>
  <c r="L93" i="27" s="1"/>
  <c r="K109" i="33"/>
  <c r="M109" i="33" s="1"/>
  <c r="E142" i="27"/>
  <c r="G142" i="27" s="1"/>
  <c r="N145" i="33"/>
  <c r="K147" i="33"/>
  <c r="M147" i="33" s="1"/>
  <c r="I148" i="27"/>
  <c r="K148" i="27" s="1"/>
  <c r="E109" i="27"/>
  <c r="G109" i="27" s="1"/>
  <c r="O94" i="34"/>
  <c r="Q94" i="34" s="1"/>
  <c r="I150" i="27"/>
  <c r="K150" i="27" s="1"/>
  <c r="N117" i="27"/>
  <c r="P117" i="27" s="1"/>
  <c r="M125" i="23"/>
  <c r="C125" i="23" s="1"/>
  <c r="C16" i="21"/>
  <c r="B16" i="21" s="1"/>
  <c r="C99" i="24"/>
  <c r="N138" i="27"/>
  <c r="P138" i="27" s="1"/>
  <c r="E132" i="27"/>
  <c r="G132" i="27" s="1"/>
  <c r="K148" i="33"/>
  <c r="M148" i="33" s="1"/>
  <c r="K150" i="33"/>
  <c r="M150" i="33" s="1"/>
  <c r="C104" i="24"/>
  <c r="O102" i="34" s="1"/>
  <c r="Q102" i="34" s="1"/>
  <c r="K147" i="34"/>
  <c r="M147" i="34" s="1"/>
  <c r="I105" i="34"/>
  <c r="I128" i="27"/>
  <c r="K128" i="27" s="1"/>
  <c r="G90" i="33"/>
  <c r="I90" i="33" s="1"/>
  <c r="D87" i="24"/>
  <c r="C131" i="5"/>
  <c r="AE16" i="29"/>
  <c r="AF16" i="29" s="1"/>
  <c r="E37" i="6"/>
  <c r="F37" i="6" s="1"/>
  <c r="K143" i="34"/>
  <c r="M143" i="34" s="1"/>
  <c r="K136" i="33"/>
  <c r="M136" i="33" s="1"/>
  <c r="G129" i="33"/>
  <c r="I129" i="33" s="1"/>
  <c r="G141" i="33"/>
  <c r="I141" i="33" s="1"/>
  <c r="E141" i="27"/>
  <c r="G141" i="27" s="1"/>
  <c r="I141" i="34"/>
  <c r="E133" i="27"/>
  <c r="G133" i="27" s="1"/>
  <c r="K151" i="34"/>
  <c r="M151" i="34" s="1"/>
  <c r="G150" i="33"/>
  <c r="I150" i="33" s="1"/>
  <c r="K152" i="34"/>
  <c r="M152" i="34" s="1"/>
  <c r="I151" i="27"/>
  <c r="K151" i="27" s="1"/>
  <c r="L144" i="33"/>
  <c r="N144" i="33" s="1"/>
  <c r="K31" i="9"/>
  <c r="L31" i="9" s="1"/>
  <c r="I152" i="27"/>
  <c r="K152" i="27" s="1"/>
  <c r="L157" i="34"/>
  <c r="N157" i="34" s="1"/>
  <c r="B22" i="26"/>
  <c r="I168" i="34"/>
  <c r="G168" i="33"/>
  <c r="I168" i="33" s="1"/>
  <c r="E168" i="27"/>
  <c r="G168" i="27" s="1"/>
  <c r="N171" i="27"/>
  <c r="P171" i="27" s="1"/>
  <c r="C173" i="24"/>
  <c r="I171" i="27"/>
  <c r="K171" i="27" s="1"/>
  <c r="R179" i="33"/>
  <c r="H179" i="33"/>
  <c r="J179" i="33" s="1"/>
  <c r="I185" i="27"/>
  <c r="K185" i="27" s="1"/>
  <c r="I186" i="27"/>
  <c r="K186" i="27" s="1"/>
  <c r="D171" i="22"/>
  <c r="G174" i="34"/>
  <c r="N181" i="27"/>
  <c r="K183" i="33"/>
  <c r="M183" i="33" s="1"/>
  <c r="G189" i="33"/>
  <c r="I189" i="33" s="1"/>
  <c r="E189" i="27"/>
  <c r="G189" i="27" s="1"/>
  <c r="G189" i="34"/>
  <c r="I189" i="34" s="1"/>
  <c r="H198" i="33"/>
  <c r="J198" i="33" s="1"/>
  <c r="N204" i="27"/>
  <c r="F204" i="27" s="1"/>
  <c r="H204" i="27" s="1"/>
  <c r="K198" i="33"/>
  <c r="M198" i="33" s="1"/>
  <c r="P204" i="34"/>
  <c r="R204" i="34" s="1"/>
  <c r="P192" i="33"/>
  <c r="H192" i="33" s="1"/>
  <c r="J192" i="33" s="1"/>
  <c r="E209" i="27"/>
  <c r="G209" i="27" s="1"/>
  <c r="E191" i="27"/>
  <c r="G191" i="27" s="1"/>
  <c r="K198" i="34"/>
  <c r="M198" i="34" s="1"/>
  <c r="N195" i="27"/>
  <c r="P195" i="34"/>
  <c r="K191" i="33"/>
  <c r="M191" i="33" s="1"/>
  <c r="I191" i="27"/>
  <c r="K191" i="27" s="1"/>
  <c r="K191" i="34"/>
  <c r="M191" i="34" s="1"/>
  <c r="M188" i="23"/>
  <c r="C188" i="23" s="1"/>
  <c r="K217" i="33"/>
  <c r="M217" i="33" s="1"/>
  <c r="I217" i="27"/>
  <c r="K217" i="27" s="1"/>
  <c r="K217" i="34"/>
  <c r="M217" i="34" s="1"/>
  <c r="K229" i="34"/>
  <c r="M229" i="34" s="1"/>
  <c r="K232" i="33"/>
  <c r="M232" i="33" s="1"/>
  <c r="L211" i="34"/>
  <c r="N211" i="34" s="1"/>
  <c r="K212" i="34"/>
  <c r="M212" i="34" s="1"/>
  <c r="K218" i="34"/>
  <c r="M218" i="34" s="1"/>
  <c r="C216" i="24"/>
  <c r="O214" i="34" s="1"/>
  <c r="Q214" i="34" s="1"/>
  <c r="P230" i="33"/>
  <c r="R230" i="33" s="1"/>
  <c r="N223" i="27"/>
  <c r="P223" i="27" s="1"/>
  <c r="K222" i="33"/>
  <c r="M222" i="33" s="1"/>
  <c r="I222" i="27"/>
  <c r="K222" i="27" s="1"/>
  <c r="K222" i="34"/>
  <c r="M222" i="34" s="1"/>
  <c r="K213" i="33"/>
  <c r="M213" i="33" s="1"/>
  <c r="K213" i="34"/>
  <c r="M213" i="34" s="1"/>
  <c r="I213" i="27"/>
  <c r="K213" i="27" s="1"/>
  <c r="L211" i="33"/>
  <c r="N211" i="33" s="1"/>
  <c r="P214" i="34"/>
  <c r="H214" i="34" s="1"/>
  <c r="J214" i="34" s="1"/>
  <c r="I234" i="27"/>
  <c r="K234" i="27" s="1"/>
  <c r="I249" i="27"/>
  <c r="K249" i="27" s="1"/>
  <c r="K249" i="33"/>
  <c r="M249" i="33" s="1"/>
  <c r="K249" i="34"/>
  <c r="M249" i="34" s="1"/>
  <c r="G237" i="33"/>
  <c r="I237" i="33" s="1"/>
  <c r="G239" i="33"/>
  <c r="I239" i="33" s="1"/>
  <c r="K255" i="34"/>
  <c r="K254" i="34" s="1"/>
  <c r="K255" i="33"/>
  <c r="AE23" i="29"/>
  <c r="AF23" i="29" s="1"/>
  <c r="C263" i="5"/>
  <c r="E44" i="6"/>
  <c r="F44" i="6" s="1"/>
  <c r="AE15" i="29"/>
  <c r="AF15" i="29" s="1"/>
  <c r="E36" i="6"/>
  <c r="F36" i="6" s="1"/>
  <c r="C99" i="5"/>
  <c r="N101" i="27"/>
  <c r="P101" i="27" s="1"/>
  <c r="K87" i="34"/>
  <c r="M87" i="34" s="1"/>
  <c r="I87" i="27"/>
  <c r="K87" i="27" s="1"/>
  <c r="E86" i="27"/>
  <c r="G86" i="27" s="1"/>
  <c r="N89" i="27"/>
  <c r="P89" i="27" s="1"/>
  <c r="G86" i="34"/>
  <c r="I86" i="34" s="1"/>
  <c r="E88" i="27"/>
  <c r="G88" i="27" s="1"/>
  <c r="E76" i="27"/>
  <c r="G76" i="27" s="1"/>
  <c r="E77" i="27"/>
  <c r="G77" i="27" s="1"/>
  <c r="G76" i="33"/>
  <c r="I76" i="33" s="1"/>
  <c r="G71" i="33"/>
  <c r="I71" i="33" s="1"/>
  <c r="E71" i="27"/>
  <c r="G71" i="27" s="1"/>
  <c r="I71" i="34"/>
  <c r="K63" i="34"/>
  <c r="M63" i="34" s="1"/>
  <c r="N61" i="23"/>
  <c r="M61" i="23" s="1"/>
  <c r="C61" i="23" s="1"/>
  <c r="N65" i="34"/>
  <c r="I62" i="27"/>
  <c r="I71" i="27"/>
  <c r="K71" i="27" s="1"/>
  <c r="K71" i="33"/>
  <c r="M71" i="33" s="1"/>
  <c r="K71" i="34"/>
  <c r="M71" i="34" s="1"/>
  <c r="G70" i="33"/>
  <c r="I70" i="33" s="1"/>
  <c r="K66" i="33"/>
  <c r="M66" i="33" s="1"/>
  <c r="K56" i="34"/>
  <c r="M56" i="34" s="1"/>
  <c r="I56" i="27"/>
  <c r="K56" i="27" s="1"/>
  <c r="M56" i="27"/>
  <c r="O56" i="27" s="1"/>
  <c r="C16" i="24"/>
  <c r="N14" i="27"/>
  <c r="P14" i="27" s="1"/>
  <c r="C12" i="24"/>
  <c r="O10" i="34" s="1"/>
  <c r="E34" i="27"/>
  <c r="G34" i="27" s="1"/>
  <c r="N19" i="27"/>
  <c r="P19" i="27" s="1"/>
  <c r="C25" i="24"/>
  <c r="O24" i="33" s="1"/>
  <c r="Q24" i="33" s="1"/>
  <c r="E31" i="27"/>
  <c r="G31" i="27" s="1"/>
  <c r="N23" i="27"/>
  <c r="P23" i="27" s="1"/>
  <c r="E11" i="27"/>
  <c r="G11" i="27" s="1"/>
  <c r="I40" i="27"/>
  <c r="K40" i="27" s="1"/>
  <c r="K40" i="34"/>
  <c r="M40" i="34" s="1"/>
  <c r="I44" i="27"/>
  <c r="K44" i="27" s="1"/>
  <c r="L36" i="33"/>
  <c r="N36" i="33" s="1"/>
  <c r="K36" i="34"/>
  <c r="M36" i="34" s="1"/>
  <c r="E38" i="27"/>
  <c r="G38" i="27" s="1"/>
  <c r="I19" i="27"/>
  <c r="K19" i="27" s="1"/>
  <c r="I24" i="27"/>
  <c r="K24" i="27" s="1"/>
  <c r="I17" i="27"/>
  <c r="K17" i="27" s="1"/>
  <c r="I16" i="27"/>
  <c r="K16" i="27" s="1"/>
  <c r="I20" i="27"/>
  <c r="K20" i="27" s="1"/>
  <c r="I32" i="27"/>
  <c r="K32" i="27" s="1"/>
  <c r="J9" i="27"/>
  <c r="L9" i="27" s="1"/>
  <c r="I21" i="27"/>
  <c r="K21" i="27" s="1"/>
  <c r="I15" i="27"/>
  <c r="K15" i="27" s="1"/>
  <c r="I12" i="27"/>
  <c r="K12" i="27" s="1"/>
  <c r="L9" i="34"/>
  <c r="N9" i="34" s="1"/>
  <c r="L10" i="33"/>
  <c r="N10" i="33" s="1"/>
  <c r="I75" i="27"/>
  <c r="K75" i="27" s="1"/>
  <c r="L191" i="27"/>
  <c r="N54" i="27"/>
  <c r="P54" i="27" s="1"/>
  <c r="C56" i="24"/>
  <c r="O55" i="33" s="1"/>
  <c r="Q55" i="33" s="1"/>
  <c r="N170" i="27"/>
  <c r="P170" i="27" s="1"/>
  <c r="C172" i="24"/>
  <c r="D188" i="22"/>
  <c r="D186" i="22" s="1"/>
  <c r="L53" i="33"/>
  <c r="N53" i="33" s="1"/>
  <c r="K75" i="33"/>
  <c r="M75" i="33" s="1"/>
  <c r="D95" i="24"/>
  <c r="C95" i="24" s="1"/>
  <c r="I81" i="27"/>
  <c r="K81" i="27" s="1"/>
  <c r="P199" i="34"/>
  <c r="N199" i="27"/>
  <c r="P199" i="33"/>
  <c r="R195" i="33"/>
  <c r="H195" i="33"/>
  <c r="J195" i="33" s="1"/>
  <c r="K204" i="34"/>
  <c r="M204" i="34" s="1"/>
  <c r="I204" i="27"/>
  <c r="K204" i="27" s="1"/>
  <c r="K204" i="33"/>
  <c r="M204" i="33" s="1"/>
  <c r="K146" i="34"/>
  <c r="M146" i="34" s="1"/>
  <c r="N59" i="27"/>
  <c r="P59" i="27" s="1"/>
  <c r="C61" i="24"/>
  <c r="O60" i="33" s="1"/>
  <c r="Q60" i="33" s="1"/>
  <c r="N87" i="27"/>
  <c r="P87" i="27" s="1"/>
  <c r="R181" i="33"/>
  <c r="H181" i="33"/>
  <c r="J181" i="33" s="1"/>
  <c r="O256" i="34"/>
  <c r="Q256" i="34" s="1"/>
  <c r="O256" i="33"/>
  <c r="Q256" i="33" s="1"/>
  <c r="O256" i="27"/>
  <c r="C78" i="24"/>
  <c r="N76" i="27"/>
  <c r="P76" i="27" s="1"/>
  <c r="P231" i="34"/>
  <c r="N231" i="27"/>
  <c r="P231" i="33"/>
  <c r="C233" i="24"/>
  <c r="P181" i="34"/>
  <c r="P223" i="33"/>
  <c r="C225" i="24"/>
  <c r="F178" i="27"/>
  <c r="H178" i="27" s="1"/>
  <c r="N203" i="27"/>
  <c r="P203" i="33"/>
  <c r="P203" i="34"/>
  <c r="N166" i="27"/>
  <c r="P166" i="27" s="1"/>
  <c r="C168" i="24"/>
  <c r="P256" i="34"/>
  <c r="R256" i="34" s="1"/>
  <c r="P256" i="33"/>
  <c r="R256" i="33" s="1"/>
  <c r="N256" i="27"/>
  <c r="P256" i="27" s="1"/>
  <c r="N179" i="27"/>
  <c r="C181" i="24"/>
  <c r="N42" i="27"/>
  <c r="P42" i="27" s="1"/>
  <c r="C44" i="24"/>
  <c r="O43" i="33" s="1"/>
  <c r="Q43" i="33" s="1"/>
  <c r="N46" i="27"/>
  <c r="P46" i="27" s="1"/>
  <c r="C48" i="24"/>
  <c r="O47" i="33" s="1"/>
  <c r="Q47" i="33" s="1"/>
  <c r="N51" i="27"/>
  <c r="P51" i="27" s="1"/>
  <c r="C53" i="24"/>
  <c r="O52" i="33" s="1"/>
  <c r="Q52" i="33" s="1"/>
  <c r="N116" i="27"/>
  <c r="P116" i="27" s="1"/>
  <c r="C118" i="24"/>
  <c r="R223" i="34"/>
  <c r="H223" i="34"/>
  <c r="J223" i="34" s="1"/>
  <c r="D54" i="24"/>
  <c r="C54" i="24" s="1"/>
  <c r="AU54" i="24"/>
  <c r="C40" i="24"/>
  <c r="O39" i="33" s="1"/>
  <c r="Q39" i="33" s="1"/>
  <c r="N38" i="27"/>
  <c r="P38" i="27" s="1"/>
  <c r="C45" i="24"/>
  <c r="O44" i="33" s="1"/>
  <c r="Q44" i="33" s="1"/>
  <c r="N43" i="27"/>
  <c r="P43" i="27" s="1"/>
  <c r="N50" i="27"/>
  <c r="P50" i="27" s="1"/>
  <c r="C52" i="24"/>
  <c r="O51" i="33" s="1"/>
  <c r="Q51" i="33" s="1"/>
  <c r="N58" i="27"/>
  <c r="P58" i="27" s="1"/>
  <c r="C60" i="24"/>
  <c r="O59" i="33" s="1"/>
  <c r="Q59" i="33" s="1"/>
  <c r="C68" i="24"/>
  <c r="C73" i="24"/>
  <c r="N75" i="27"/>
  <c r="C77" i="24"/>
  <c r="N82" i="27"/>
  <c r="P82" i="27" s="1"/>
  <c r="C84" i="24"/>
  <c r="N88" i="27"/>
  <c r="C90" i="24"/>
  <c r="N124" i="27"/>
  <c r="P124" i="27" s="1"/>
  <c r="C126" i="24"/>
  <c r="C174" i="24"/>
  <c r="N172" i="27"/>
  <c r="P172" i="27" s="1"/>
  <c r="P229" i="34"/>
  <c r="R229" i="34" s="1"/>
  <c r="P229" i="33"/>
  <c r="R229" i="33" s="1"/>
  <c r="N229" i="27"/>
  <c r="P229" i="27" s="1"/>
  <c r="C231" i="24"/>
  <c r="AU37" i="24"/>
  <c r="D37" i="24"/>
  <c r="C37" i="24" s="1"/>
  <c r="R201" i="34"/>
  <c r="H201" i="34"/>
  <c r="J201" i="34" s="1"/>
  <c r="N40" i="27"/>
  <c r="P40" i="27" s="1"/>
  <c r="C42" i="24"/>
  <c r="O41" i="33" s="1"/>
  <c r="Q41" i="33" s="1"/>
  <c r="N37" i="27"/>
  <c r="P37" i="27" s="1"/>
  <c r="C39" i="24"/>
  <c r="O38" i="33" s="1"/>
  <c r="Q38" i="33" s="1"/>
  <c r="C46" i="24"/>
  <c r="O45" i="33" s="1"/>
  <c r="Q45" i="33" s="1"/>
  <c r="N44" i="27"/>
  <c r="P44" i="27" s="1"/>
  <c r="N49" i="27"/>
  <c r="P49" i="27" s="1"/>
  <c r="C51" i="24"/>
  <c r="O50" i="33" s="1"/>
  <c r="Q50" i="33" s="1"/>
  <c r="N100" i="27"/>
  <c r="P100" i="27" s="1"/>
  <c r="R100" i="33"/>
  <c r="C102" i="24"/>
  <c r="N161" i="27"/>
  <c r="P161" i="27" s="1"/>
  <c r="C163" i="24"/>
  <c r="O70" i="33"/>
  <c r="Q70" i="33" s="1"/>
  <c r="C34" i="24"/>
  <c r="N32" i="27"/>
  <c r="P32" i="27" s="1"/>
  <c r="N41" i="27"/>
  <c r="P41" i="27" s="1"/>
  <c r="C43" i="24"/>
  <c r="O42" i="33" s="1"/>
  <c r="Q42" i="33" s="1"/>
  <c r="N45" i="27"/>
  <c r="P45" i="27" s="1"/>
  <c r="C47" i="24"/>
  <c r="O46" i="33" s="1"/>
  <c r="Q46" i="33" s="1"/>
  <c r="C57" i="24"/>
  <c r="O56" i="33" s="1"/>
  <c r="Q56" i="33" s="1"/>
  <c r="N55" i="27"/>
  <c r="P55" i="27" s="1"/>
  <c r="C65" i="24"/>
  <c r="O63" i="33" s="1"/>
  <c r="Q63" i="33" s="1"/>
  <c r="C70" i="24"/>
  <c r="N77" i="27"/>
  <c r="P77" i="27" s="1"/>
  <c r="C79" i="24"/>
  <c r="C86" i="24"/>
  <c r="N84" i="27"/>
  <c r="P84" i="27" s="1"/>
  <c r="N108" i="27"/>
  <c r="P108" i="27" s="1"/>
  <c r="C110" i="24"/>
  <c r="N168" i="27"/>
  <c r="P168" i="27" s="1"/>
  <c r="C170" i="24"/>
  <c r="P225" i="33"/>
  <c r="C227" i="24"/>
  <c r="N225" i="27"/>
  <c r="P225" i="34"/>
  <c r="P233" i="33"/>
  <c r="P233" i="34"/>
  <c r="C235" i="24"/>
  <c r="N233" i="27"/>
  <c r="L25" i="27"/>
  <c r="L38" i="27"/>
  <c r="N40" i="34"/>
  <c r="N43" i="34"/>
  <c r="N45" i="34"/>
  <c r="L50" i="27"/>
  <c r="N54" i="34"/>
  <c r="L52" i="34"/>
  <c r="N52" i="34" s="1"/>
  <c r="L56" i="27"/>
  <c r="N64" i="33"/>
  <c r="L64" i="27"/>
  <c r="L77" i="27"/>
  <c r="N172" i="34"/>
  <c r="L29" i="27"/>
  <c r="N37" i="34"/>
  <c r="N42" i="34"/>
  <c r="L44" i="27"/>
  <c r="N46" i="34"/>
  <c r="L49" i="27"/>
  <c r="N51" i="34"/>
  <c r="L55" i="27"/>
  <c r="N60" i="34"/>
  <c r="L60" i="27"/>
  <c r="N66" i="34"/>
  <c r="N72" i="34"/>
  <c r="N75" i="33"/>
  <c r="N82" i="33"/>
  <c r="L82" i="27"/>
  <c r="L89" i="27"/>
  <c r="N100" i="34"/>
  <c r="N108" i="34"/>
  <c r="N116" i="34"/>
  <c r="N168" i="34"/>
  <c r="L168" i="27"/>
  <c r="K68" i="34"/>
  <c r="M68" i="34" s="1"/>
  <c r="K68" i="33"/>
  <c r="M68" i="33" s="1"/>
  <c r="I68" i="27"/>
  <c r="K68" i="27" s="1"/>
  <c r="N36" i="34"/>
  <c r="L35" i="34"/>
  <c r="N35" i="34" s="1"/>
  <c r="N38" i="34"/>
  <c r="L40" i="27"/>
  <c r="L43" i="27"/>
  <c r="L47" i="27"/>
  <c r="N50" i="34"/>
  <c r="L54" i="27"/>
  <c r="J52" i="27"/>
  <c r="N56" i="34"/>
  <c r="N59" i="34"/>
  <c r="L59" i="27"/>
  <c r="N64" i="34"/>
  <c r="N77" i="34"/>
  <c r="N172" i="33"/>
  <c r="L172" i="27"/>
  <c r="K64" i="34"/>
  <c r="M64" i="34" s="1"/>
  <c r="K64" i="33"/>
  <c r="M64" i="33" s="1"/>
  <c r="I64" i="27"/>
  <c r="K64" i="27" s="1"/>
  <c r="L37" i="27"/>
  <c r="L42" i="27"/>
  <c r="N44" i="34"/>
  <c r="L46" i="27"/>
  <c r="L51" i="27"/>
  <c r="L58" i="27"/>
  <c r="N66" i="33"/>
  <c r="L66" i="27"/>
  <c r="N72" i="33"/>
  <c r="N75" i="34"/>
  <c r="L75" i="27"/>
  <c r="N82" i="34"/>
  <c r="N89" i="34"/>
  <c r="N100" i="33"/>
  <c r="L100" i="27"/>
  <c r="N108" i="33"/>
  <c r="N116" i="33"/>
  <c r="L116" i="27"/>
  <c r="N168" i="33"/>
  <c r="D17" i="20"/>
  <c r="D18" i="20"/>
  <c r="E12" i="20"/>
  <c r="D12" i="20"/>
  <c r="C26" i="16"/>
  <c r="AU256" i="24"/>
  <c r="D256" i="24"/>
  <c r="C256" i="24" s="1"/>
  <c r="AU237" i="24"/>
  <c r="D237" i="24"/>
  <c r="C237" i="24" s="1"/>
  <c r="N255" i="27"/>
  <c r="P255" i="34"/>
  <c r="H255" i="34" s="1"/>
  <c r="C257" i="24"/>
  <c r="P255" i="33"/>
  <c r="H255" i="33" s="1"/>
  <c r="P207" i="27"/>
  <c r="F207" i="27"/>
  <c r="H207" i="27" s="1"/>
  <c r="E130" i="27"/>
  <c r="G130" i="27" s="1"/>
  <c r="I130" i="34"/>
  <c r="G130" i="33"/>
  <c r="I130" i="33" s="1"/>
  <c r="R230" i="34"/>
  <c r="H230" i="34"/>
  <c r="J230" i="34" s="1"/>
  <c r="R234" i="33"/>
  <c r="H234" i="33"/>
  <c r="J234" i="33" s="1"/>
  <c r="N239" i="34"/>
  <c r="L235" i="34"/>
  <c r="N235" i="34" s="1"/>
  <c r="N239" i="33"/>
  <c r="L235" i="33"/>
  <c r="N235" i="33" s="1"/>
  <c r="L239" i="27"/>
  <c r="J235" i="27"/>
  <c r="C9" i="21"/>
  <c r="K126" i="34"/>
  <c r="M126" i="34" s="1"/>
  <c r="K126" i="33"/>
  <c r="M126" i="33" s="1"/>
  <c r="I126" i="27"/>
  <c r="K126" i="27" s="1"/>
  <c r="M239" i="23"/>
  <c r="C239" i="23" s="1"/>
  <c r="N235" i="23"/>
  <c r="M235" i="23" s="1"/>
  <c r="C235" i="23" s="1"/>
  <c r="C131" i="24"/>
  <c r="N129" i="27"/>
  <c r="P129" i="27" s="1"/>
  <c r="N137" i="27"/>
  <c r="P137" i="27" s="1"/>
  <c r="C139" i="24"/>
  <c r="E195" i="27"/>
  <c r="G195" i="27" s="1"/>
  <c r="G195" i="33"/>
  <c r="I195" i="33" s="1"/>
  <c r="I195" i="34"/>
  <c r="O205" i="33"/>
  <c r="Q205" i="33" s="1"/>
  <c r="O205" i="34"/>
  <c r="Q205" i="34" s="1"/>
  <c r="M205" i="27"/>
  <c r="O205" i="27" s="1"/>
  <c r="N148" i="27"/>
  <c r="P148" i="27" s="1"/>
  <c r="C150" i="24"/>
  <c r="P148" i="33"/>
  <c r="N156" i="27"/>
  <c r="P156" i="27" s="1"/>
  <c r="C158" i="24"/>
  <c r="P156" i="33"/>
  <c r="N160" i="27"/>
  <c r="P160" i="27" s="1"/>
  <c r="C162" i="24"/>
  <c r="R160" i="34"/>
  <c r="C166" i="24"/>
  <c r="N164" i="27"/>
  <c r="P164" i="27" s="1"/>
  <c r="N128" i="33"/>
  <c r="L128" i="27"/>
  <c r="N132" i="34"/>
  <c r="N136" i="33"/>
  <c r="N140" i="33"/>
  <c r="N146" i="33"/>
  <c r="N158" i="33"/>
  <c r="L157" i="33"/>
  <c r="N157" i="33" s="1"/>
  <c r="L158" i="27"/>
  <c r="J157" i="27"/>
  <c r="N162" i="33"/>
  <c r="N167" i="33"/>
  <c r="L167" i="27"/>
  <c r="N171" i="33"/>
  <c r="N190" i="34"/>
  <c r="L190" i="27"/>
  <c r="J188" i="27"/>
  <c r="L232" i="27"/>
  <c r="N256" i="33"/>
  <c r="L256" i="27"/>
  <c r="N135" i="27"/>
  <c r="P135" i="27" s="1"/>
  <c r="C137" i="24"/>
  <c r="N143" i="27"/>
  <c r="P143" i="27" s="1"/>
  <c r="C145" i="24"/>
  <c r="K243" i="34"/>
  <c r="M243" i="34" s="1"/>
  <c r="I243" i="27"/>
  <c r="K243" i="27" s="1"/>
  <c r="K243" i="33"/>
  <c r="M243" i="33" s="1"/>
  <c r="M189" i="27"/>
  <c r="O189" i="27" s="1"/>
  <c r="O189" i="34"/>
  <c r="Q189" i="34" s="1"/>
  <c r="O189" i="33"/>
  <c r="Q189" i="33" s="1"/>
  <c r="AU146" i="24"/>
  <c r="D146" i="24"/>
  <c r="C146" i="24" s="1"/>
  <c r="AU159" i="24"/>
  <c r="D159" i="24"/>
  <c r="C159" i="24" s="1"/>
  <c r="N130" i="34"/>
  <c r="L130" i="27"/>
  <c r="N134" i="33"/>
  <c r="N138" i="33"/>
  <c r="N142" i="33"/>
  <c r="L150" i="27"/>
  <c r="N160" i="34"/>
  <c r="N164" i="34"/>
  <c r="L164" i="27"/>
  <c r="N169" i="34"/>
  <c r="N229" i="34"/>
  <c r="L229" i="27"/>
  <c r="I242" i="27"/>
  <c r="K242" i="27" s="1"/>
  <c r="K242" i="33"/>
  <c r="M242" i="33" s="1"/>
  <c r="K242" i="34"/>
  <c r="M242" i="34" s="1"/>
  <c r="K248" i="34"/>
  <c r="M248" i="34" s="1"/>
  <c r="K248" i="33"/>
  <c r="M248" i="33" s="1"/>
  <c r="I248" i="27"/>
  <c r="K248" i="27" s="1"/>
  <c r="I236" i="27"/>
  <c r="K236" i="33"/>
  <c r="K236" i="34"/>
  <c r="AU127" i="24"/>
  <c r="K160" i="33"/>
  <c r="M160" i="33" s="1"/>
  <c r="I160" i="27"/>
  <c r="K160" i="27" s="1"/>
  <c r="K160" i="34"/>
  <c r="M160" i="34" s="1"/>
  <c r="N133" i="27"/>
  <c r="P133" i="27" s="1"/>
  <c r="C135" i="24"/>
  <c r="C143" i="24"/>
  <c r="N141" i="27"/>
  <c r="P141" i="27" s="1"/>
  <c r="E199" i="27"/>
  <c r="G199" i="27" s="1"/>
  <c r="I199" i="34"/>
  <c r="G199" i="33"/>
  <c r="I199" i="33" s="1"/>
  <c r="E234" i="27"/>
  <c r="G234" i="27" s="1"/>
  <c r="G234" i="33"/>
  <c r="I234" i="33" s="1"/>
  <c r="I234" i="34"/>
  <c r="P193" i="27"/>
  <c r="F193" i="27"/>
  <c r="H193" i="27" s="1"/>
  <c r="N152" i="27"/>
  <c r="P152" i="27" s="1"/>
  <c r="C154" i="24"/>
  <c r="P152" i="33"/>
  <c r="N128" i="34"/>
  <c r="N132" i="33"/>
  <c r="L132" i="27"/>
  <c r="N136" i="34"/>
  <c r="N140" i="34"/>
  <c r="L146" i="27"/>
  <c r="N158" i="34"/>
  <c r="N162" i="34"/>
  <c r="L162" i="27"/>
  <c r="N167" i="34"/>
  <c r="N171" i="34"/>
  <c r="L171" i="27"/>
  <c r="L188" i="33"/>
  <c r="N188" i="33" s="1"/>
  <c r="N190" i="33"/>
  <c r="L202" i="27"/>
  <c r="N232" i="33"/>
  <c r="K240" i="34"/>
  <c r="M240" i="34" s="1"/>
  <c r="I240" i="27"/>
  <c r="K240" i="27" s="1"/>
  <c r="K240" i="33"/>
  <c r="M240" i="33" s="1"/>
  <c r="N256" i="34"/>
  <c r="C133" i="24"/>
  <c r="N131" i="27"/>
  <c r="P131" i="27" s="1"/>
  <c r="C141" i="24"/>
  <c r="N139" i="27"/>
  <c r="P139" i="27" s="1"/>
  <c r="I207" i="34"/>
  <c r="E207" i="27"/>
  <c r="G207" i="27" s="1"/>
  <c r="G207" i="33"/>
  <c r="I207" i="33" s="1"/>
  <c r="K244" i="34"/>
  <c r="M244" i="34" s="1"/>
  <c r="I244" i="27"/>
  <c r="K244" i="27" s="1"/>
  <c r="K244" i="33"/>
  <c r="M244" i="33" s="1"/>
  <c r="P197" i="27"/>
  <c r="F197" i="27"/>
  <c r="H197" i="27" s="1"/>
  <c r="P189" i="27"/>
  <c r="F189" i="27"/>
  <c r="H189" i="27" s="1"/>
  <c r="O145" i="34"/>
  <c r="Q145" i="34" s="1"/>
  <c r="M145" i="27"/>
  <c r="O145" i="27" s="1"/>
  <c r="O145" i="33"/>
  <c r="Q145" i="33" s="1"/>
  <c r="N146" i="27"/>
  <c r="P146" i="27" s="1"/>
  <c r="C148" i="24"/>
  <c r="P146" i="33"/>
  <c r="R146" i="33" s="1"/>
  <c r="N150" i="27"/>
  <c r="P150" i="27" s="1"/>
  <c r="C152" i="24"/>
  <c r="R150" i="34"/>
  <c r="P150" i="33"/>
  <c r="N154" i="27"/>
  <c r="P154" i="27" s="1"/>
  <c r="P154" i="33"/>
  <c r="C156" i="24"/>
  <c r="N158" i="27"/>
  <c r="F158" i="27" s="1"/>
  <c r="H158" i="27" s="1"/>
  <c r="P158" i="34"/>
  <c r="P158" i="33"/>
  <c r="C160" i="24"/>
  <c r="N130" i="33"/>
  <c r="N134" i="34"/>
  <c r="N138" i="34"/>
  <c r="N142" i="34"/>
  <c r="N150" i="34"/>
  <c r="N160" i="33"/>
  <c r="L160" i="27"/>
  <c r="N164" i="33"/>
  <c r="N169" i="33"/>
  <c r="L169" i="27"/>
  <c r="N229" i="33"/>
  <c r="K246" i="34"/>
  <c r="M246" i="34" s="1"/>
  <c r="K246" i="33"/>
  <c r="M246" i="33" s="1"/>
  <c r="I246" i="27"/>
  <c r="K246" i="27" s="1"/>
  <c r="I252" i="27"/>
  <c r="K252" i="27" s="1"/>
  <c r="K252" i="33"/>
  <c r="M252" i="33" s="1"/>
  <c r="K252" i="34"/>
  <c r="M252" i="34" s="1"/>
  <c r="E50" i="22"/>
  <c r="I28" i="27"/>
  <c r="K28" i="27" s="1"/>
  <c r="F221" i="27"/>
  <c r="H221" i="27" s="1"/>
  <c r="P221" i="27"/>
  <c r="P8" i="25"/>
  <c r="R14" i="25"/>
  <c r="L14" i="25" s="1"/>
  <c r="L86" i="27"/>
  <c r="L254" i="34"/>
  <c r="N254" i="34" s="1"/>
  <c r="N255" i="34"/>
  <c r="J254" i="27"/>
  <c r="K190" i="33"/>
  <c r="I190" i="27"/>
  <c r="K190" i="34"/>
  <c r="P219" i="27"/>
  <c r="F219" i="27"/>
  <c r="H219" i="27" s="1"/>
  <c r="P215" i="27"/>
  <c r="F215" i="27"/>
  <c r="H215" i="27" s="1"/>
  <c r="M10" i="23"/>
  <c r="C10" i="23" s="1"/>
  <c r="N9" i="23"/>
  <c r="M9" i="23" s="1"/>
  <c r="C9" i="23" s="1"/>
  <c r="N62" i="34"/>
  <c r="C15" i="25"/>
  <c r="M86" i="23"/>
  <c r="C86" i="23" s="1"/>
  <c r="N93" i="23"/>
  <c r="M93" i="23" s="1"/>
  <c r="C93" i="23" s="1"/>
  <c r="M94" i="23"/>
  <c r="C94" i="23" s="1"/>
  <c r="M145" i="23"/>
  <c r="C145" i="23" s="1"/>
  <c r="N144" i="23"/>
  <c r="M144" i="23" s="1"/>
  <c r="C144" i="23" s="1"/>
  <c r="F21" i="20"/>
  <c r="M62" i="27"/>
  <c r="O62" i="34"/>
  <c r="M80" i="27"/>
  <c r="O80" i="34"/>
  <c r="O80" i="33"/>
  <c r="P217" i="27"/>
  <c r="F217" i="27"/>
  <c r="H217" i="27" s="1"/>
  <c r="N86" i="34"/>
  <c r="N126" i="34"/>
  <c r="L125" i="34"/>
  <c r="N125" i="34" s="1"/>
  <c r="L212" i="27"/>
  <c r="J211" i="27"/>
  <c r="L254" i="33"/>
  <c r="N254" i="33" s="1"/>
  <c r="N255" i="33"/>
  <c r="N79" i="23"/>
  <c r="M79" i="23" s="1"/>
  <c r="C79" i="23" s="1"/>
  <c r="M80" i="23"/>
  <c r="C80" i="23" s="1"/>
  <c r="R213" i="33"/>
  <c r="H213" i="33"/>
  <c r="J213" i="33" s="1"/>
  <c r="K154" i="34"/>
  <c r="I154" i="27"/>
  <c r="K154" i="33"/>
  <c r="J165" i="34"/>
  <c r="E33" i="27"/>
  <c r="G33" i="27" s="1"/>
  <c r="E233" i="22"/>
  <c r="I30" i="27"/>
  <c r="K30" i="27" s="1"/>
  <c r="H78" i="33"/>
  <c r="J78" i="33" s="1"/>
  <c r="N78" i="33"/>
  <c r="L78" i="27"/>
  <c r="R147" i="34"/>
  <c r="K78" i="33"/>
  <c r="M78" i="33" s="1"/>
  <c r="K78" i="34"/>
  <c r="M78" i="34" s="1"/>
  <c r="I78" i="27"/>
  <c r="K78" i="27" s="1"/>
  <c r="I18" i="27"/>
  <c r="K18" i="27" s="1"/>
  <c r="H236" i="34"/>
  <c r="J236" i="34" s="1"/>
  <c r="R236" i="34"/>
  <c r="N78" i="34"/>
  <c r="R249" i="33"/>
  <c r="H249" i="33"/>
  <c r="J249" i="33" s="1"/>
  <c r="R241" i="33"/>
  <c r="H241" i="33"/>
  <c r="J241" i="33" s="1"/>
  <c r="F210" i="27"/>
  <c r="H210" i="27" s="1"/>
  <c r="P210" i="27"/>
  <c r="P184" i="33"/>
  <c r="P184" i="34"/>
  <c r="C186" i="24"/>
  <c r="N184" i="27"/>
  <c r="R250" i="33"/>
  <c r="H250" i="33"/>
  <c r="J250" i="33" s="1"/>
  <c r="G22" i="20"/>
  <c r="M228" i="27"/>
  <c r="O228" i="27" s="1"/>
  <c r="O228" i="34"/>
  <c r="Q228" i="34" s="1"/>
  <c r="O228" i="33"/>
  <c r="Q228" i="33" s="1"/>
  <c r="O224" i="34"/>
  <c r="Q224" i="34" s="1"/>
  <c r="O224" i="33"/>
  <c r="Q224" i="33" s="1"/>
  <c r="M224" i="27"/>
  <c r="O224" i="27" s="1"/>
  <c r="O220" i="34"/>
  <c r="Q220" i="34" s="1"/>
  <c r="M220" i="27"/>
  <c r="O220" i="27" s="1"/>
  <c r="O220" i="33"/>
  <c r="Q220" i="33" s="1"/>
  <c r="O226" i="34"/>
  <c r="Q226" i="34" s="1"/>
  <c r="M226" i="27"/>
  <c r="O226" i="27" s="1"/>
  <c r="O226" i="33"/>
  <c r="Q226" i="33" s="1"/>
  <c r="R214" i="33"/>
  <c r="H214" i="33"/>
  <c r="J214" i="33" s="1"/>
  <c r="R216" i="34"/>
  <c r="H216" i="34"/>
  <c r="J216" i="34" s="1"/>
  <c r="P175" i="33"/>
  <c r="P175" i="34"/>
  <c r="N175" i="27"/>
  <c r="C177" i="24"/>
  <c r="I192" i="34"/>
  <c r="E192" i="27"/>
  <c r="G192" i="27" s="1"/>
  <c r="G192" i="33"/>
  <c r="I192" i="33" s="1"/>
  <c r="E200" i="27"/>
  <c r="G200" i="27" s="1"/>
  <c r="G200" i="33"/>
  <c r="I200" i="33" s="1"/>
  <c r="I200" i="34"/>
  <c r="E208" i="27"/>
  <c r="G208" i="27" s="1"/>
  <c r="G208" i="33"/>
  <c r="I208" i="33" s="1"/>
  <c r="I208" i="34"/>
  <c r="N84" i="33"/>
  <c r="R200" i="34"/>
  <c r="H200" i="34"/>
  <c r="J200" i="34" s="1"/>
  <c r="G53" i="34"/>
  <c r="I53" i="34" s="1"/>
  <c r="E53" i="27"/>
  <c r="G53" i="27" s="1"/>
  <c r="G194" i="33"/>
  <c r="I194" i="33" s="1"/>
  <c r="E194" i="27"/>
  <c r="G194" i="27" s="1"/>
  <c r="I194" i="34"/>
  <c r="E202" i="27"/>
  <c r="G202" i="27" s="1"/>
  <c r="G202" i="33"/>
  <c r="I202" i="33" s="1"/>
  <c r="I202" i="34"/>
  <c r="E210" i="27"/>
  <c r="G210" i="27" s="1"/>
  <c r="G210" i="33"/>
  <c r="I210" i="33" s="1"/>
  <c r="I210" i="34"/>
  <c r="L81" i="27"/>
  <c r="N81" i="34"/>
  <c r="G62" i="34"/>
  <c r="I62" i="34" s="1"/>
  <c r="E62" i="27"/>
  <c r="E196" i="27"/>
  <c r="G196" i="27" s="1"/>
  <c r="G196" i="33"/>
  <c r="I196" i="33" s="1"/>
  <c r="I196" i="34"/>
  <c r="E204" i="27"/>
  <c r="G204" i="27" s="1"/>
  <c r="G204" i="33"/>
  <c r="I204" i="33" s="1"/>
  <c r="I204" i="34"/>
  <c r="N84" i="34"/>
  <c r="L84" i="27"/>
  <c r="M194" i="27"/>
  <c r="O194" i="27" s="1"/>
  <c r="O194" i="34"/>
  <c r="Q194" i="34" s="1"/>
  <c r="O194" i="33"/>
  <c r="Q194" i="33" s="1"/>
  <c r="O200" i="33"/>
  <c r="Q200" i="33" s="1"/>
  <c r="M180" i="27"/>
  <c r="O180" i="27" s="1"/>
  <c r="O180" i="33"/>
  <c r="Q180" i="33" s="1"/>
  <c r="O180" i="34"/>
  <c r="Q180" i="34" s="1"/>
  <c r="E198" i="27"/>
  <c r="G198" i="27" s="1"/>
  <c r="G198" i="33"/>
  <c r="I198" i="33" s="1"/>
  <c r="I198" i="34"/>
  <c r="E206" i="27"/>
  <c r="G206" i="27" s="1"/>
  <c r="G206" i="33"/>
  <c r="I206" i="33" s="1"/>
  <c r="I206" i="34"/>
  <c r="N81" i="33"/>
  <c r="J212" i="33"/>
  <c r="L173" i="33"/>
  <c r="N173" i="33" s="1"/>
  <c r="N174" i="33"/>
  <c r="J173" i="27"/>
  <c r="L174" i="27"/>
  <c r="C180" i="5"/>
  <c r="E40" i="6"/>
  <c r="F40" i="6" s="1"/>
  <c r="N174" i="34"/>
  <c r="L173" i="34"/>
  <c r="N173" i="34" s="1"/>
  <c r="C19" i="25"/>
  <c r="G95" i="33"/>
  <c r="I95" i="33" s="1"/>
  <c r="E95" i="27"/>
  <c r="G95" i="27" s="1"/>
  <c r="I95" i="34"/>
  <c r="N118" i="34"/>
  <c r="L93" i="34"/>
  <c r="N93" i="34" s="1"/>
  <c r="L118" i="27"/>
  <c r="F118" i="27"/>
  <c r="H118" i="27" s="1"/>
  <c r="K118" i="34"/>
  <c r="M118" i="34" s="1"/>
  <c r="K118" i="33"/>
  <c r="M118" i="33" s="1"/>
  <c r="I118" i="27"/>
  <c r="K118" i="27" s="1"/>
  <c r="N118" i="33"/>
  <c r="L93" i="33"/>
  <c r="E81" i="27"/>
  <c r="G81" i="27" s="1"/>
  <c r="G81" i="33"/>
  <c r="I81" i="33" s="1"/>
  <c r="I81" i="34"/>
  <c r="N80" i="34"/>
  <c r="D50" i="22"/>
  <c r="G158" i="33"/>
  <c r="I158" i="33" s="1"/>
  <c r="E158" i="27"/>
  <c r="G158" i="27" s="1"/>
  <c r="G158" i="34"/>
  <c r="I158" i="34" s="1"/>
  <c r="C8" i="22"/>
  <c r="D7" i="22"/>
  <c r="K70" i="33"/>
  <c r="I70" i="27"/>
  <c r="K70" i="27" s="1"/>
  <c r="K70" i="34"/>
  <c r="N70" i="33"/>
  <c r="L62" i="33"/>
  <c r="N62" i="33" s="1"/>
  <c r="K74" i="34"/>
  <c r="I74" i="27"/>
  <c r="K74" i="33"/>
  <c r="N74" i="34"/>
  <c r="L73" i="34"/>
  <c r="N73" i="34" s="1"/>
  <c r="H74" i="34"/>
  <c r="P206" i="27"/>
  <c r="F206" i="27"/>
  <c r="H206" i="27" s="1"/>
  <c r="E55" i="27"/>
  <c r="G55" i="27" s="1"/>
  <c r="I55" i="34"/>
  <c r="D144" i="22"/>
  <c r="C144" i="22" s="1"/>
  <c r="G146" i="34" s="1"/>
  <c r="E142" i="22"/>
  <c r="I76" i="27"/>
  <c r="K76" i="27" s="1"/>
  <c r="K76" i="34"/>
  <c r="M76" i="34" s="1"/>
  <c r="K76" i="33"/>
  <c r="M76" i="33" s="1"/>
  <c r="L76" i="27"/>
  <c r="R208" i="33"/>
  <c r="H208" i="33"/>
  <c r="J208" i="33" s="1"/>
  <c r="C143" i="22"/>
  <c r="I69" i="34"/>
  <c r="E69" i="27"/>
  <c r="G69" i="27" s="1"/>
  <c r="G69" i="33"/>
  <c r="I69" i="33" s="1"/>
  <c r="G160" i="33"/>
  <c r="I160" i="33" s="1"/>
  <c r="E160" i="27"/>
  <c r="G160" i="27" s="1"/>
  <c r="I160" i="34"/>
  <c r="D73" i="22"/>
  <c r="E71" i="22"/>
  <c r="D78" i="22"/>
  <c r="E77" i="22"/>
  <c r="D125" i="22"/>
  <c r="C125" i="22" s="1"/>
  <c r="G127" i="34" s="1"/>
  <c r="E123" i="22"/>
  <c r="J61" i="27"/>
  <c r="L70" i="27"/>
  <c r="L61" i="34"/>
  <c r="N61" i="34" s="1"/>
  <c r="N70" i="34"/>
  <c r="J73" i="27"/>
  <c r="L74" i="27"/>
  <c r="N74" i="33"/>
  <c r="L73" i="33"/>
  <c r="N73" i="33" s="1"/>
  <c r="R190" i="33"/>
  <c r="H190" i="33"/>
  <c r="J190" i="33" s="1"/>
  <c r="C124" i="22"/>
  <c r="I164" i="34"/>
  <c r="E164" i="27"/>
  <c r="G164" i="27" s="1"/>
  <c r="G164" i="33"/>
  <c r="I164" i="33" s="1"/>
  <c r="D85" i="22"/>
  <c r="E83" i="22"/>
  <c r="E94" i="27"/>
  <c r="G94" i="27" s="1"/>
  <c r="G94" i="34"/>
  <c r="I94" i="34" s="1"/>
  <c r="G94" i="33"/>
  <c r="I94" i="33" s="1"/>
  <c r="K72" i="33"/>
  <c r="M72" i="33" s="1"/>
  <c r="I72" i="27"/>
  <c r="K72" i="34"/>
  <c r="M72" i="34" s="1"/>
  <c r="N76" i="34"/>
  <c r="N76" i="33"/>
  <c r="D175" i="24"/>
  <c r="C175" i="24" s="1"/>
  <c r="P192" i="27"/>
  <c r="F192" i="27"/>
  <c r="H192" i="27" s="1"/>
  <c r="I83" i="34"/>
  <c r="R12" i="25"/>
  <c r="H196" i="33"/>
  <c r="J196" i="33" s="1"/>
  <c r="R196" i="33"/>
  <c r="N83" i="33"/>
  <c r="L79" i="33"/>
  <c r="L83" i="27"/>
  <c r="J79" i="27"/>
  <c r="M180" i="23"/>
  <c r="C180" i="23" s="1"/>
  <c r="N173" i="23"/>
  <c r="M173" i="23" s="1"/>
  <c r="C173" i="23" s="1"/>
  <c r="R204" i="33"/>
  <c r="H204" i="33"/>
  <c r="J204" i="33" s="1"/>
  <c r="C97" i="22"/>
  <c r="G99" i="34" s="1"/>
  <c r="D91" i="22"/>
  <c r="D212" i="22"/>
  <c r="E209" i="22"/>
  <c r="K178" i="34"/>
  <c r="K178" i="33"/>
  <c r="I178" i="27"/>
  <c r="E54" i="27"/>
  <c r="C234" i="22"/>
  <c r="D233" i="22"/>
  <c r="D35" i="22"/>
  <c r="E33" i="22"/>
  <c r="C70" i="22"/>
  <c r="G72" i="34" s="1"/>
  <c r="I72" i="34" s="1"/>
  <c r="D59" i="22"/>
  <c r="E245" i="27"/>
  <c r="G245" i="27" s="1"/>
  <c r="I245" i="34"/>
  <c r="G245" i="33"/>
  <c r="I245" i="33" s="1"/>
  <c r="M87" i="33"/>
  <c r="I83" i="27"/>
  <c r="K83" i="27" s="1"/>
  <c r="K83" i="34"/>
  <c r="M83" i="34" s="1"/>
  <c r="K83" i="33"/>
  <c r="M83" i="33" s="1"/>
  <c r="N83" i="34"/>
  <c r="C160" i="22"/>
  <c r="G162" i="34" s="1"/>
  <c r="D155" i="22"/>
  <c r="D252" i="22"/>
  <c r="C254" i="22"/>
  <c r="K159" i="34"/>
  <c r="K159" i="33"/>
  <c r="M159" i="33" s="1"/>
  <c r="I159" i="27"/>
  <c r="M97" i="33"/>
  <c r="C171" i="22"/>
  <c r="E180" i="27"/>
  <c r="G180" i="33"/>
  <c r="M129" i="34"/>
  <c r="H14" i="33" l="1"/>
  <c r="J14" i="33" s="1"/>
  <c r="H186" i="34"/>
  <c r="J186" i="34" s="1"/>
  <c r="H169" i="34"/>
  <c r="J169" i="34" s="1"/>
  <c r="H13" i="33"/>
  <c r="J13" i="33" s="1"/>
  <c r="O53" i="34"/>
  <c r="Q53" i="34" s="1"/>
  <c r="M53" i="27"/>
  <c r="F186" i="27"/>
  <c r="H186" i="27" s="1"/>
  <c r="H10" i="34"/>
  <c r="J10" i="34" s="1"/>
  <c r="K10" i="34"/>
  <c r="M10" i="34" s="1"/>
  <c r="I10" i="27"/>
  <c r="M36" i="27"/>
  <c r="O36" i="27" s="1"/>
  <c r="O36" i="34"/>
  <c r="Q36" i="34" s="1"/>
  <c r="O14" i="34"/>
  <c r="Q14" i="34" s="1"/>
  <c r="O15" i="33"/>
  <c r="Q15" i="33" s="1"/>
  <c r="O11" i="34"/>
  <c r="Q11" i="34" s="1"/>
  <c r="O12" i="33"/>
  <c r="Q12" i="33" s="1"/>
  <c r="O12" i="34"/>
  <c r="Q12" i="34" s="1"/>
  <c r="O13" i="33"/>
  <c r="Q13" i="33" s="1"/>
  <c r="O29" i="34"/>
  <c r="Q29" i="34" s="1"/>
  <c r="O30" i="33"/>
  <c r="Q30" i="33" s="1"/>
  <c r="O19" i="34"/>
  <c r="Q19" i="34" s="1"/>
  <c r="O20" i="33"/>
  <c r="Q20" i="33" s="1"/>
  <c r="E49" i="27"/>
  <c r="G49" i="27" s="1"/>
  <c r="G50" i="33"/>
  <c r="I50" i="33" s="1"/>
  <c r="H12" i="33"/>
  <c r="J12" i="33" s="1"/>
  <c r="O15" i="34"/>
  <c r="Q15" i="34" s="1"/>
  <c r="O16" i="33"/>
  <c r="Q16" i="33" s="1"/>
  <c r="M47" i="27"/>
  <c r="O47" i="27" s="1"/>
  <c r="O48" i="33"/>
  <c r="Q48" i="33" s="1"/>
  <c r="O26" i="34"/>
  <c r="Q26" i="34" s="1"/>
  <c r="O27" i="33"/>
  <c r="Q27" i="33" s="1"/>
  <c r="O30" i="34"/>
  <c r="Q30" i="34" s="1"/>
  <c r="O31" i="33"/>
  <c r="Q31" i="33" s="1"/>
  <c r="R37" i="33"/>
  <c r="H37" i="33"/>
  <c r="J37" i="33" s="1"/>
  <c r="O24" i="34"/>
  <c r="Q24" i="34" s="1"/>
  <c r="O25" i="33"/>
  <c r="Q25" i="33" s="1"/>
  <c r="O34" i="34"/>
  <c r="Q34" i="34" s="1"/>
  <c r="O35" i="33"/>
  <c r="Q35" i="33" s="1"/>
  <c r="O27" i="34"/>
  <c r="Q27" i="34" s="1"/>
  <c r="O28" i="33"/>
  <c r="Q28" i="33" s="1"/>
  <c r="O32" i="34"/>
  <c r="Q32" i="34" s="1"/>
  <c r="O33" i="33"/>
  <c r="Q33" i="33" s="1"/>
  <c r="O13" i="34"/>
  <c r="Q13" i="34" s="1"/>
  <c r="O14" i="33"/>
  <c r="Q14" i="33" s="1"/>
  <c r="O16" i="34"/>
  <c r="Q16" i="34" s="1"/>
  <c r="O17" i="33"/>
  <c r="Q17" i="33" s="1"/>
  <c r="O17" i="34"/>
  <c r="Q17" i="34" s="1"/>
  <c r="O18" i="33"/>
  <c r="Q18" i="33" s="1"/>
  <c r="R54" i="33"/>
  <c r="H54" i="33"/>
  <c r="J54" i="33" s="1"/>
  <c r="H15" i="33"/>
  <c r="J15" i="33" s="1"/>
  <c r="H16" i="33"/>
  <c r="J16" i="33" s="1"/>
  <c r="F21" i="27"/>
  <c r="H21" i="27" s="1"/>
  <c r="O240" i="34"/>
  <c r="Q240" i="34" s="1"/>
  <c r="O159" i="33"/>
  <c r="Q159" i="33" s="1"/>
  <c r="O248" i="34"/>
  <c r="Q248" i="34" s="1"/>
  <c r="H98" i="34"/>
  <c r="J98" i="34" s="1"/>
  <c r="H103" i="33"/>
  <c r="J103" i="33" s="1"/>
  <c r="O70" i="34"/>
  <c r="Q70" i="34" s="1"/>
  <c r="E255" i="27"/>
  <c r="G255" i="27" s="1"/>
  <c r="M247" i="27"/>
  <c r="O247" i="27" s="1"/>
  <c r="H119" i="34"/>
  <c r="J119" i="34" s="1"/>
  <c r="P242" i="27"/>
  <c r="R237" i="34"/>
  <c r="H109" i="33"/>
  <c r="J109" i="33" s="1"/>
  <c r="O186" i="33"/>
  <c r="Q186" i="33" s="1"/>
  <c r="F67" i="27"/>
  <c r="H67" i="27" s="1"/>
  <c r="H33" i="34"/>
  <c r="J33" i="34" s="1"/>
  <c r="H142" i="34"/>
  <c r="J142" i="34" s="1"/>
  <c r="M65" i="27"/>
  <c r="O65" i="27" s="1"/>
  <c r="O246" i="34"/>
  <c r="Q246" i="34" s="1"/>
  <c r="F130" i="27"/>
  <c r="H130" i="27" s="1"/>
  <c r="H60" i="34"/>
  <c r="J60" i="34" s="1"/>
  <c r="M246" i="27"/>
  <c r="O246" i="27" s="1"/>
  <c r="M186" i="27"/>
  <c r="O186" i="27" s="1"/>
  <c r="O253" i="34"/>
  <c r="Q253" i="34" s="1"/>
  <c r="O153" i="34"/>
  <c r="Q153" i="34" s="1"/>
  <c r="M159" i="27"/>
  <c r="O159" i="27" s="1"/>
  <c r="O248" i="33"/>
  <c r="Q248" i="33" s="1"/>
  <c r="F96" i="27"/>
  <c r="H96" i="27" s="1"/>
  <c r="M122" i="27"/>
  <c r="O122" i="27" s="1"/>
  <c r="O122" i="34"/>
  <c r="Q122" i="34" s="1"/>
  <c r="O136" i="34"/>
  <c r="Q136" i="34" s="1"/>
  <c r="F149" i="27"/>
  <c r="H149" i="27" s="1"/>
  <c r="F99" i="27"/>
  <c r="H99" i="27" s="1"/>
  <c r="O252" i="34"/>
  <c r="Q252" i="34" s="1"/>
  <c r="H243" i="34"/>
  <c r="J243" i="34" s="1"/>
  <c r="M253" i="27"/>
  <c r="O253" i="27" s="1"/>
  <c r="R114" i="34"/>
  <c r="F39" i="27"/>
  <c r="H39" i="27" s="1"/>
  <c r="R170" i="34"/>
  <c r="F12" i="27"/>
  <c r="H12" i="27" s="1"/>
  <c r="H113" i="34"/>
  <c r="J113" i="34" s="1"/>
  <c r="H11" i="34"/>
  <c r="J11" i="34" s="1"/>
  <c r="M252" i="27"/>
  <c r="O252" i="27" s="1"/>
  <c r="H140" i="33"/>
  <c r="J140" i="33" s="1"/>
  <c r="K158" i="34"/>
  <c r="M158" i="34" s="1"/>
  <c r="H81" i="34"/>
  <c r="J81" i="34" s="1"/>
  <c r="R112" i="34"/>
  <c r="H132" i="33"/>
  <c r="J132" i="33" s="1"/>
  <c r="R69" i="34"/>
  <c r="B13" i="21"/>
  <c r="G255" i="34"/>
  <c r="I255" i="34" s="1"/>
  <c r="N8" i="23"/>
  <c r="E18" i="11"/>
  <c r="F18" i="11" s="1"/>
  <c r="G15" i="9"/>
  <c r="F107" i="27"/>
  <c r="H107" i="27" s="1"/>
  <c r="M240" i="27"/>
  <c r="O240" i="27" s="1"/>
  <c r="O56" i="34"/>
  <c r="Q56" i="34" s="1"/>
  <c r="M19" i="27"/>
  <c r="O19" i="27" s="1"/>
  <c r="F244" i="27"/>
  <c r="H244" i="27" s="1"/>
  <c r="F155" i="27"/>
  <c r="H155" i="27" s="1"/>
  <c r="H138" i="34"/>
  <c r="J138" i="34" s="1"/>
  <c r="F25" i="27"/>
  <c r="H25" i="27" s="1"/>
  <c r="M104" i="27"/>
  <c r="O104" i="27" s="1"/>
  <c r="M17" i="27"/>
  <c r="O17" i="27" s="1"/>
  <c r="F123" i="27"/>
  <c r="H123" i="27" s="1"/>
  <c r="O104" i="34"/>
  <c r="Q104" i="34" s="1"/>
  <c r="D93" i="24"/>
  <c r="C93" i="24" s="1"/>
  <c r="H22" i="34"/>
  <c r="J22" i="34" s="1"/>
  <c r="H127" i="34"/>
  <c r="J127" i="34" s="1"/>
  <c r="O136" i="33"/>
  <c r="Q136" i="33" s="1"/>
  <c r="O65" i="33"/>
  <c r="Q65" i="33" s="1"/>
  <c r="F48" i="27"/>
  <c r="H48" i="27" s="1"/>
  <c r="M120" i="27"/>
  <c r="O120" i="27" s="1"/>
  <c r="R180" i="34"/>
  <c r="R155" i="33"/>
  <c r="H162" i="34"/>
  <c r="J162" i="34" s="1"/>
  <c r="O120" i="34"/>
  <c r="Q120" i="34" s="1"/>
  <c r="I158" i="27"/>
  <c r="K158" i="27" s="1"/>
  <c r="M111" i="27"/>
  <c r="O111" i="27" s="1"/>
  <c r="H30" i="34"/>
  <c r="J30" i="34" s="1"/>
  <c r="G49" i="34"/>
  <c r="I49" i="34" s="1"/>
  <c r="H12" i="34"/>
  <c r="J12" i="34" s="1"/>
  <c r="N93" i="33"/>
  <c r="N91" i="33"/>
  <c r="F174" i="27"/>
  <c r="H174" i="27" s="1"/>
  <c r="R207" i="34"/>
  <c r="F74" i="27"/>
  <c r="H74" i="27" s="1"/>
  <c r="M251" i="27"/>
  <c r="O251" i="27" s="1"/>
  <c r="O163" i="34"/>
  <c r="Q163" i="34" s="1"/>
  <c r="H83" i="34"/>
  <c r="J83" i="34" s="1"/>
  <c r="H128" i="34"/>
  <c r="J128" i="34" s="1"/>
  <c r="B12" i="26"/>
  <c r="H89" i="34"/>
  <c r="J89" i="34" s="1"/>
  <c r="O153" i="33"/>
  <c r="Q153" i="33" s="1"/>
  <c r="M110" i="27"/>
  <c r="O110" i="27" s="1"/>
  <c r="M151" i="27"/>
  <c r="O151" i="27" s="1"/>
  <c r="H197" i="33"/>
  <c r="J197" i="33" s="1"/>
  <c r="F167" i="27"/>
  <c r="H167" i="27" s="1"/>
  <c r="F69" i="27"/>
  <c r="H69" i="27" s="1"/>
  <c r="F102" i="27"/>
  <c r="H102" i="27" s="1"/>
  <c r="R8" i="25"/>
  <c r="R245" i="34"/>
  <c r="R243" i="33"/>
  <c r="O247" i="34"/>
  <c r="Q247" i="34" s="1"/>
  <c r="O151" i="34"/>
  <c r="Q151" i="34" s="1"/>
  <c r="F97" i="27"/>
  <c r="H97" i="27" s="1"/>
  <c r="H121" i="33"/>
  <c r="J121" i="33" s="1"/>
  <c r="C15" i="20"/>
  <c r="O110" i="33"/>
  <c r="Q110" i="33" s="1"/>
  <c r="O106" i="34"/>
  <c r="Q106" i="34" s="1"/>
  <c r="O106" i="33"/>
  <c r="Q106" i="33" s="1"/>
  <c r="L15" i="25"/>
  <c r="I13" i="20" s="1"/>
  <c r="H13" i="20" s="1"/>
  <c r="M26" i="27"/>
  <c r="O26" i="27" s="1"/>
  <c r="F22" i="27"/>
  <c r="H22" i="27" s="1"/>
  <c r="O111" i="34"/>
  <c r="Q111" i="34" s="1"/>
  <c r="M239" i="27"/>
  <c r="O239" i="27" s="1"/>
  <c r="O251" i="33"/>
  <c r="Q251" i="33" s="1"/>
  <c r="O134" i="33"/>
  <c r="Q134" i="33" s="1"/>
  <c r="M67" i="27"/>
  <c r="O67" i="27" s="1"/>
  <c r="O117" i="33"/>
  <c r="Q117" i="33" s="1"/>
  <c r="M163" i="27"/>
  <c r="O163" i="27" s="1"/>
  <c r="B16" i="20"/>
  <c r="O87" i="33"/>
  <c r="Q87" i="33" s="1"/>
  <c r="O117" i="34"/>
  <c r="Q117" i="34" s="1"/>
  <c r="M238" i="27"/>
  <c r="O238" i="27" s="1"/>
  <c r="M27" i="27"/>
  <c r="O27" i="27" s="1"/>
  <c r="R115" i="33"/>
  <c r="O239" i="33"/>
  <c r="Q239" i="33" s="1"/>
  <c r="O134" i="34"/>
  <c r="Q134" i="34" s="1"/>
  <c r="O67" i="34"/>
  <c r="Q67" i="34" s="1"/>
  <c r="O105" i="33"/>
  <c r="Q105" i="33" s="1"/>
  <c r="H95" i="34"/>
  <c r="J95" i="34" s="1"/>
  <c r="H101" i="34"/>
  <c r="J101" i="34" s="1"/>
  <c r="O238" i="33"/>
  <c r="Q238" i="33" s="1"/>
  <c r="H28" i="34"/>
  <c r="J28" i="34" s="1"/>
  <c r="M105" i="27"/>
  <c r="O105" i="27" s="1"/>
  <c r="M30" i="27"/>
  <c r="O30" i="27" s="1"/>
  <c r="F47" i="27"/>
  <c r="H47" i="27" s="1"/>
  <c r="B9" i="21"/>
  <c r="H86" i="33"/>
  <c r="J86" i="33" s="1"/>
  <c r="P90" i="27"/>
  <c r="M87" i="27"/>
  <c r="O87" i="27" s="1"/>
  <c r="C18" i="22"/>
  <c r="H13" i="34"/>
  <c r="J13" i="34" s="1"/>
  <c r="M23" i="27"/>
  <c r="O23" i="27" s="1"/>
  <c r="O23" i="34"/>
  <c r="Q23" i="34" s="1"/>
  <c r="O25" i="34"/>
  <c r="Q25" i="34" s="1"/>
  <c r="O18" i="34"/>
  <c r="Q18" i="34" s="1"/>
  <c r="L29" i="16"/>
  <c r="L26" i="16" s="1"/>
  <c r="N29" i="16"/>
  <c r="N26" i="16" s="1"/>
  <c r="R25" i="34"/>
  <c r="H25" i="34"/>
  <c r="J25" i="34" s="1"/>
  <c r="R34" i="34"/>
  <c r="H34" i="34"/>
  <c r="J34" i="34" s="1"/>
  <c r="B9" i="25"/>
  <c r="M13" i="27"/>
  <c r="O13" i="27" s="1"/>
  <c r="H29" i="16"/>
  <c r="H26" i="16" s="1"/>
  <c r="M29" i="16"/>
  <c r="M26" i="16" s="1"/>
  <c r="X8" i="21"/>
  <c r="X6" i="21" s="1"/>
  <c r="Y6" i="22"/>
  <c r="E15" i="10"/>
  <c r="R27" i="34"/>
  <c r="H27" i="34"/>
  <c r="J27" i="34" s="1"/>
  <c r="M33" i="27"/>
  <c r="O33" i="27" s="1"/>
  <c r="O33" i="34"/>
  <c r="Q33" i="34" s="1"/>
  <c r="R23" i="34"/>
  <c r="H23" i="34"/>
  <c r="J23" i="34" s="1"/>
  <c r="E6" i="22"/>
  <c r="L8" i="34"/>
  <c r="N8" i="34" s="1"/>
  <c r="H32" i="34"/>
  <c r="J32" i="34" s="1"/>
  <c r="H17" i="34"/>
  <c r="J17" i="34" s="1"/>
  <c r="H16" i="34"/>
  <c r="J16" i="34" s="1"/>
  <c r="M28" i="27"/>
  <c r="O28" i="27" s="1"/>
  <c r="O28" i="34"/>
  <c r="Q28" i="34" s="1"/>
  <c r="M31" i="27"/>
  <c r="O31" i="27" s="1"/>
  <c r="O31" i="34"/>
  <c r="Q31" i="34" s="1"/>
  <c r="Q174" i="34"/>
  <c r="E29" i="16"/>
  <c r="E26" i="16" s="1"/>
  <c r="J29" i="16"/>
  <c r="J26" i="16" s="1"/>
  <c r="K29" i="16"/>
  <c r="K26" i="16" s="1"/>
  <c r="R26" i="34"/>
  <c r="H26" i="34"/>
  <c r="J26" i="34" s="1"/>
  <c r="R18" i="34"/>
  <c r="H18" i="34"/>
  <c r="J18" i="34" s="1"/>
  <c r="H24" i="34"/>
  <c r="J24" i="34" s="1"/>
  <c r="Q10" i="34"/>
  <c r="O22" i="34"/>
  <c r="Q22" i="34" s="1"/>
  <c r="O21" i="34"/>
  <c r="Q21" i="34" s="1"/>
  <c r="B30" i="16"/>
  <c r="D29" i="16"/>
  <c r="F29" i="16"/>
  <c r="F26" i="16" s="1"/>
  <c r="I29" i="16"/>
  <c r="I26" i="16" s="1"/>
  <c r="R29" i="34"/>
  <c r="H29" i="34"/>
  <c r="J29" i="34" s="1"/>
  <c r="H15" i="34"/>
  <c r="J15" i="34" s="1"/>
  <c r="R21" i="34"/>
  <c r="H21" i="34"/>
  <c r="J21" i="34" s="1"/>
  <c r="R19" i="34"/>
  <c r="H19" i="34"/>
  <c r="J19" i="34" s="1"/>
  <c r="C8" i="25"/>
  <c r="H14" i="34"/>
  <c r="J14" i="34" s="1"/>
  <c r="H31" i="34"/>
  <c r="J31" i="34" s="1"/>
  <c r="I15" i="28"/>
  <c r="D92" i="5" s="1"/>
  <c r="J8" i="27"/>
  <c r="L8" i="27" s="1"/>
  <c r="C87" i="24"/>
  <c r="D14" i="21"/>
  <c r="D7" i="21" s="1"/>
  <c r="F6" i="21"/>
  <c r="M85" i="23"/>
  <c r="N85" i="33"/>
  <c r="D13" i="20"/>
  <c r="H62" i="34"/>
  <c r="J62" i="34" s="1"/>
  <c r="P61" i="34"/>
  <c r="R61" i="34" s="1"/>
  <c r="I174" i="34"/>
  <c r="G173" i="34"/>
  <c r="I173" i="34" s="1"/>
  <c r="R86" i="34"/>
  <c r="P85" i="34"/>
  <c r="R85" i="34" s="1"/>
  <c r="F75" i="27"/>
  <c r="H75" i="27" s="1"/>
  <c r="P75" i="27"/>
  <c r="F127" i="27"/>
  <c r="H127" i="27" s="1"/>
  <c r="P127" i="27"/>
  <c r="F109" i="27"/>
  <c r="H109" i="27" s="1"/>
  <c r="P109" i="27"/>
  <c r="F122" i="27"/>
  <c r="H122" i="27" s="1"/>
  <c r="P122" i="27"/>
  <c r="F26" i="27"/>
  <c r="H26" i="27" s="1"/>
  <c r="P26" i="27"/>
  <c r="F256" i="27"/>
  <c r="H256" i="27" s="1"/>
  <c r="F11" i="27"/>
  <c r="H11" i="27" s="1"/>
  <c r="P11" i="27"/>
  <c r="F18" i="27"/>
  <c r="H18" i="27" s="1"/>
  <c r="P18" i="27"/>
  <c r="F113" i="27"/>
  <c r="H113" i="27" s="1"/>
  <c r="P113" i="27"/>
  <c r="F119" i="27"/>
  <c r="H119" i="27" s="1"/>
  <c r="P119" i="27"/>
  <c r="F111" i="27"/>
  <c r="H111" i="27" s="1"/>
  <c r="P111" i="27"/>
  <c r="K256" i="27"/>
  <c r="I254" i="27"/>
  <c r="F147" i="27"/>
  <c r="H147" i="27" s="1"/>
  <c r="P147" i="27"/>
  <c r="F115" i="27"/>
  <c r="H115" i="27" s="1"/>
  <c r="P115" i="27"/>
  <c r="F255" i="27"/>
  <c r="H255" i="27" s="1"/>
  <c r="F17" i="27"/>
  <c r="H17" i="27" s="1"/>
  <c r="P17" i="27"/>
  <c r="F159" i="27"/>
  <c r="H159" i="27" s="1"/>
  <c r="P159" i="27"/>
  <c r="P190" i="27"/>
  <c r="F241" i="27"/>
  <c r="H241" i="27" s="1"/>
  <c r="O64" i="33"/>
  <c r="Q64" i="33" s="1"/>
  <c r="M64" i="27"/>
  <c r="O64" i="27" s="1"/>
  <c r="F16" i="27"/>
  <c r="H16" i="27" s="1"/>
  <c r="O72" i="34"/>
  <c r="Q72" i="34" s="1"/>
  <c r="M72" i="27"/>
  <c r="D22" i="24"/>
  <c r="P21" i="33" s="1"/>
  <c r="AU22" i="24"/>
  <c r="D42" i="5"/>
  <c r="D17" i="5"/>
  <c r="M34" i="27"/>
  <c r="O34" i="27" s="1"/>
  <c r="AN11" i="26"/>
  <c r="AN10" i="26" s="1"/>
  <c r="AO11" i="24"/>
  <c r="AO10" i="24" s="1"/>
  <c r="AP10" i="24"/>
  <c r="AC11" i="26"/>
  <c r="AC10" i="26" s="1"/>
  <c r="AT10" i="26" s="1"/>
  <c r="V8" i="21"/>
  <c r="V6" i="21" s="1"/>
  <c r="E11" i="24"/>
  <c r="E10" i="24" s="1"/>
  <c r="AU10" i="24"/>
  <c r="D11" i="26"/>
  <c r="D10" i="26" s="1"/>
  <c r="Z7" i="29"/>
  <c r="E15" i="12"/>
  <c r="F15" i="12" s="1"/>
  <c r="I15" i="9"/>
  <c r="AU11" i="24"/>
  <c r="H138" i="33"/>
  <c r="J138" i="33" s="1"/>
  <c r="H174" i="34"/>
  <c r="J174" i="34" s="1"/>
  <c r="H121" i="34"/>
  <c r="J121" i="34" s="1"/>
  <c r="H228" i="34"/>
  <c r="J228" i="34" s="1"/>
  <c r="O155" i="34"/>
  <c r="Q155" i="34" s="1"/>
  <c r="F42" i="27"/>
  <c r="H42" i="27" s="1"/>
  <c r="H202" i="33"/>
  <c r="J202" i="33" s="1"/>
  <c r="F142" i="27"/>
  <c r="H142" i="27" s="1"/>
  <c r="R69" i="33"/>
  <c r="B11" i="25"/>
  <c r="C9" i="20"/>
  <c r="P243" i="27"/>
  <c r="C20" i="20"/>
  <c r="F57" i="27"/>
  <c r="H57" i="27" s="1"/>
  <c r="B22" i="25"/>
  <c r="R194" i="33"/>
  <c r="H240" i="34"/>
  <c r="J240" i="34" s="1"/>
  <c r="H205" i="34"/>
  <c r="J205" i="34" s="1"/>
  <c r="O90" i="34"/>
  <c r="Q90" i="34" s="1"/>
  <c r="M69" i="27"/>
  <c r="O69" i="27" s="1"/>
  <c r="H151" i="33"/>
  <c r="J151" i="33" s="1"/>
  <c r="F56" i="27"/>
  <c r="H56" i="27" s="1"/>
  <c r="O69" i="33"/>
  <c r="Q69" i="33" s="1"/>
  <c r="R251" i="33"/>
  <c r="M242" i="27"/>
  <c r="O242" i="27" s="1"/>
  <c r="M250" i="27"/>
  <c r="O250" i="27" s="1"/>
  <c r="O241" i="34"/>
  <c r="Q241" i="34" s="1"/>
  <c r="H74" i="33"/>
  <c r="J74" i="33" s="1"/>
  <c r="O241" i="33"/>
  <c r="Q241" i="33" s="1"/>
  <c r="M198" i="27"/>
  <c r="O198" i="27" s="1"/>
  <c r="R252" i="34"/>
  <c r="F34" i="27"/>
  <c r="H34" i="27" s="1"/>
  <c r="O155" i="33"/>
  <c r="Q155" i="33" s="1"/>
  <c r="P238" i="27"/>
  <c r="R65" i="33"/>
  <c r="O192" i="33"/>
  <c r="Q192" i="33" s="1"/>
  <c r="O74" i="34"/>
  <c r="Q74" i="34" s="1"/>
  <c r="H206" i="34"/>
  <c r="J206" i="34" s="1"/>
  <c r="O198" i="34"/>
  <c r="Q198" i="34" s="1"/>
  <c r="F218" i="27"/>
  <c r="H218" i="27" s="1"/>
  <c r="P250" i="27"/>
  <c r="O121" i="33"/>
  <c r="Q121" i="33" s="1"/>
  <c r="O121" i="34"/>
  <c r="Q121" i="34" s="1"/>
  <c r="H198" i="34"/>
  <c r="J198" i="34" s="1"/>
  <c r="H242" i="34"/>
  <c r="J242" i="34" s="1"/>
  <c r="R96" i="33"/>
  <c r="F128" i="27"/>
  <c r="H128" i="27" s="1"/>
  <c r="O202" i="33"/>
  <c r="Q202" i="33" s="1"/>
  <c r="M202" i="27"/>
  <c r="O202" i="27" s="1"/>
  <c r="M192" i="27"/>
  <c r="O192" i="27" s="1"/>
  <c r="F246" i="27"/>
  <c r="H246" i="27" s="1"/>
  <c r="M243" i="27"/>
  <c r="O243" i="27" s="1"/>
  <c r="P251" i="27"/>
  <c r="F205" i="27"/>
  <c r="H205" i="27" s="1"/>
  <c r="H132" i="34"/>
  <c r="J132" i="34" s="1"/>
  <c r="C23" i="20"/>
  <c r="F24" i="27"/>
  <c r="H24" i="27" s="1"/>
  <c r="O74" i="33"/>
  <c r="Q74" i="33" s="1"/>
  <c r="H190" i="34"/>
  <c r="J190" i="34" s="1"/>
  <c r="M18" i="27"/>
  <c r="O18" i="27" s="1"/>
  <c r="R53" i="34"/>
  <c r="F226" i="27"/>
  <c r="H226" i="27" s="1"/>
  <c r="P224" i="27"/>
  <c r="P234" i="27"/>
  <c r="R226" i="34"/>
  <c r="H226" i="33"/>
  <c r="J226" i="33" s="1"/>
  <c r="F214" i="27"/>
  <c r="H214" i="27" s="1"/>
  <c r="R222" i="34"/>
  <c r="H224" i="33"/>
  <c r="J224" i="33" s="1"/>
  <c r="O221" i="33"/>
  <c r="Q221" i="33" s="1"/>
  <c r="P213" i="27"/>
  <c r="O218" i="33"/>
  <c r="Q218" i="33" s="1"/>
  <c r="B23" i="25"/>
  <c r="F180" i="27"/>
  <c r="H180" i="27" s="1"/>
  <c r="H185" i="33"/>
  <c r="J185" i="33" s="1"/>
  <c r="M185" i="27"/>
  <c r="O185" i="27" s="1"/>
  <c r="H174" i="33"/>
  <c r="J174" i="33" s="1"/>
  <c r="H182" i="34"/>
  <c r="J182" i="34" s="1"/>
  <c r="F153" i="27"/>
  <c r="H153" i="27" s="1"/>
  <c r="O149" i="34"/>
  <c r="Q149" i="34" s="1"/>
  <c r="H151" i="34"/>
  <c r="J151" i="34" s="1"/>
  <c r="F114" i="27"/>
  <c r="H114" i="27" s="1"/>
  <c r="H119" i="33"/>
  <c r="J119" i="33" s="1"/>
  <c r="R110" i="33"/>
  <c r="R110" i="34"/>
  <c r="M98" i="27"/>
  <c r="O98" i="27" s="1"/>
  <c r="O98" i="34"/>
  <c r="Q98" i="34" s="1"/>
  <c r="R111" i="34"/>
  <c r="F110" i="27"/>
  <c r="H110" i="27" s="1"/>
  <c r="R102" i="34"/>
  <c r="F112" i="27"/>
  <c r="H112" i="27" s="1"/>
  <c r="D15" i="20"/>
  <c r="R114" i="33"/>
  <c r="H105" i="34"/>
  <c r="J105" i="34" s="1"/>
  <c r="R105" i="33"/>
  <c r="M109" i="27"/>
  <c r="O109" i="27" s="1"/>
  <c r="M123" i="27"/>
  <c r="O123" i="27" s="1"/>
  <c r="O109" i="33"/>
  <c r="Q109" i="33" s="1"/>
  <c r="H106" i="33"/>
  <c r="J106" i="33" s="1"/>
  <c r="O118" i="33"/>
  <c r="Q118" i="33" s="1"/>
  <c r="H123" i="34"/>
  <c r="J123" i="34" s="1"/>
  <c r="O243" i="33"/>
  <c r="Q243" i="33" s="1"/>
  <c r="R90" i="33"/>
  <c r="M24" i="27"/>
  <c r="O24" i="27" s="1"/>
  <c r="H252" i="33"/>
  <c r="J252" i="33" s="1"/>
  <c r="F240" i="27"/>
  <c r="H240" i="27" s="1"/>
  <c r="F98" i="27"/>
  <c r="H98" i="27" s="1"/>
  <c r="H153" i="33"/>
  <c r="J153" i="33" s="1"/>
  <c r="H128" i="33"/>
  <c r="J128" i="33" s="1"/>
  <c r="H234" i="34"/>
  <c r="J234" i="34" s="1"/>
  <c r="M48" i="27"/>
  <c r="O48" i="27" s="1"/>
  <c r="F106" i="27"/>
  <c r="H106" i="27" s="1"/>
  <c r="F121" i="27"/>
  <c r="H121" i="27" s="1"/>
  <c r="F105" i="27"/>
  <c r="H105" i="27" s="1"/>
  <c r="H177" i="33"/>
  <c r="J177" i="33" s="1"/>
  <c r="O48" i="34"/>
  <c r="Q48" i="34" s="1"/>
  <c r="O182" i="34"/>
  <c r="Q182" i="34" s="1"/>
  <c r="H107" i="33"/>
  <c r="J107" i="33" s="1"/>
  <c r="F253" i="27"/>
  <c r="H253" i="27" s="1"/>
  <c r="H130" i="33"/>
  <c r="J130" i="33" s="1"/>
  <c r="O230" i="34"/>
  <c r="Q230" i="34" s="1"/>
  <c r="M25" i="27"/>
  <c r="O25" i="27" s="1"/>
  <c r="B25" i="25"/>
  <c r="O89" i="33"/>
  <c r="Q89" i="33" s="1"/>
  <c r="M83" i="27"/>
  <c r="O83" i="27" s="1"/>
  <c r="M162" i="27"/>
  <c r="O162" i="27" s="1"/>
  <c r="F162" i="27"/>
  <c r="H162" i="27" s="1"/>
  <c r="O162" i="34"/>
  <c r="Q162" i="34" s="1"/>
  <c r="O250" i="33"/>
  <c r="Q250" i="33" s="1"/>
  <c r="R242" i="33"/>
  <c r="F126" i="27"/>
  <c r="H126" i="27" s="1"/>
  <c r="F198" i="27"/>
  <c r="H198" i="27" s="1"/>
  <c r="M218" i="27"/>
  <c r="O218" i="27" s="1"/>
  <c r="O210" i="34"/>
  <c r="Q210" i="34" s="1"/>
  <c r="M249" i="27"/>
  <c r="O249" i="27" s="1"/>
  <c r="R238" i="34"/>
  <c r="M118" i="27"/>
  <c r="O118" i="27" s="1"/>
  <c r="H219" i="33"/>
  <c r="J219" i="33" s="1"/>
  <c r="O193" i="34"/>
  <c r="Q193" i="34" s="1"/>
  <c r="R205" i="33"/>
  <c r="M167" i="27"/>
  <c r="O167" i="27" s="1"/>
  <c r="R207" i="33"/>
  <c r="H77" i="34"/>
  <c r="J77" i="34" s="1"/>
  <c r="B18" i="25"/>
  <c r="H145" i="33"/>
  <c r="J145" i="33" s="1"/>
  <c r="M132" i="27"/>
  <c r="O132" i="27" s="1"/>
  <c r="H155" i="34"/>
  <c r="J155" i="34" s="1"/>
  <c r="M57" i="27"/>
  <c r="O57" i="27" s="1"/>
  <c r="M206" i="27"/>
  <c r="O206" i="27" s="1"/>
  <c r="R104" i="33"/>
  <c r="P227" i="27"/>
  <c r="H47" i="34"/>
  <c r="J47" i="34" s="1"/>
  <c r="H109" i="34"/>
  <c r="J109" i="34" s="1"/>
  <c r="O132" i="33"/>
  <c r="Q132" i="33" s="1"/>
  <c r="I18" i="28"/>
  <c r="H83" i="33"/>
  <c r="J83" i="33" s="1"/>
  <c r="H81" i="33"/>
  <c r="J81" i="33" s="1"/>
  <c r="P194" i="27"/>
  <c r="R247" i="33"/>
  <c r="M245" i="27"/>
  <c r="O245" i="27" s="1"/>
  <c r="O193" i="33"/>
  <c r="Q193" i="33" s="1"/>
  <c r="R159" i="33"/>
  <c r="O230" i="33"/>
  <c r="Q230" i="33" s="1"/>
  <c r="F29" i="27"/>
  <c r="H29" i="27" s="1"/>
  <c r="F65" i="27"/>
  <c r="H65" i="27" s="1"/>
  <c r="B17" i="25"/>
  <c r="O57" i="34"/>
  <c r="Q57" i="34" s="1"/>
  <c r="M107" i="27"/>
  <c r="O107" i="27" s="1"/>
  <c r="H244" i="34"/>
  <c r="J244" i="34" s="1"/>
  <c r="M95" i="27"/>
  <c r="O95" i="27" s="1"/>
  <c r="H217" i="33"/>
  <c r="J217" i="33" s="1"/>
  <c r="M191" i="27"/>
  <c r="O191" i="27" s="1"/>
  <c r="F196" i="27"/>
  <c r="H196" i="27" s="1"/>
  <c r="H115" i="34"/>
  <c r="J115" i="34" s="1"/>
  <c r="O107" i="34"/>
  <c r="Q107" i="34" s="1"/>
  <c r="H97" i="33"/>
  <c r="J97" i="33" s="1"/>
  <c r="P252" i="27"/>
  <c r="R251" i="34"/>
  <c r="M147" i="27"/>
  <c r="O147" i="27" s="1"/>
  <c r="H98" i="33"/>
  <c r="J98" i="33" s="1"/>
  <c r="F202" i="27"/>
  <c r="H202" i="27" s="1"/>
  <c r="F232" i="27"/>
  <c r="H232" i="27" s="1"/>
  <c r="R36" i="34"/>
  <c r="M142" i="27"/>
  <c r="O142" i="27" s="1"/>
  <c r="R106" i="34"/>
  <c r="O215" i="34"/>
  <c r="Q215" i="34" s="1"/>
  <c r="F169" i="27"/>
  <c r="H169" i="27" s="1"/>
  <c r="R196" i="34"/>
  <c r="H76" i="34"/>
  <c r="J76" i="34" s="1"/>
  <c r="F78" i="27"/>
  <c r="H78" i="27" s="1"/>
  <c r="O242" i="34"/>
  <c r="Q242" i="34" s="1"/>
  <c r="R62" i="34"/>
  <c r="F132" i="27"/>
  <c r="H132" i="27" s="1"/>
  <c r="H162" i="33"/>
  <c r="O178" i="33"/>
  <c r="Q178" i="33" s="1"/>
  <c r="H66" i="33"/>
  <c r="J66" i="33" s="1"/>
  <c r="H51" i="34"/>
  <c r="J51" i="34" s="1"/>
  <c r="O112" i="33"/>
  <c r="Q112" i="33" s="1"/>
  <c r="M112" i="27"/>
  <c r="O112" i="27" s="1"/>
  <c r="O112" i="34"/>
  <c r="Q112" i="34" s="1"/>
  <c r="F103" i="27"/>
  <c r="H103" i="27" s="1"/>
  <c r="O126" i="33"/>
  <c r="Q126" i="33" s="1"/>
  <c r="H220" i="34"/>
  <c r="J220" i="34" s="1"/>
  <c r="O147" i="34"/>
  <c r="Q147" i="34" s="1"/>
  <c r="R244" i="33"/>
  <c r="E9" i="20"/>
  <c r="B9" i="20" s="1"/>
  <c r="H113" i="33"/>
  <c r="J113" i="33" s="1"/>
  <c r="H204" i="34"/>
  <c r="J204" i="34" s="1"/>
  <c r="O196" i="33"/>
  <c r="Q196" i="33" s="1"/>
  <c r="H118" i="33"/>
  <c r="J118" i="33" s="1"/>
  <c r="P220" i="27"/>
  <c r="R241" i="34"/>
  <c r="P236" i="27"/>
  <c r="H112" i="33"/>
  <c r="J112" i="33" s="1"/>
  <c r="M217" i="27"/>
  <c r="O217" i="27" s="1"/>
  <c r="H219" i="34"/>
  <c r="J219" i="34" s="1"/>
  <c r="R193" i="34"/>
  <c r="M29" i="27"/>
  <c r="O29" i="27" s="1"/>
  <c r="O72" i="33"/>
  <c r="Q72" i="33" s="1"/>
  <c r="H180" i="33"/>
  <c r="J180" i="33" s="1"/>
  <c r="H220" i="33"/>
  <c r="J220" i="33" s="1"/>
  <c r="O182" i="33"/>
  <c r="Q182" i="33" s="1"/>
  <c r="M114" i="27"/>
  <c r="O114" i="27" s="1"/>
  <c r="R123" i="33"/>
  <c r="O234" i="33"/>
  <c r="Q234" i="33" s="1"/>
  <c r="O114" i="33"/>
  <c r="Q114" i="33" s="1"/>
  <c r="O196" i="34"/>
  <c r="Q196" i="34" s="1"/>
  <c r="O119" i="34"/>
  <c r="Q119" i="34" s="1"/>
  <c r="F216" i="27"/>
  <c r="H216" i="27" s="1"/>
  <c r="H250" i="34"/>
  <c r="J250" i="34" s="1"/>
  <c r="H210" i="33"/>
  <c r="J210" i="33" s="1"/>
  <c r="H215" i="33"/>
  <c r="J215" i="33" s="1"/>
  <c r="H11" i="33"/>
  <c r="J11" i="33" s="1"/>
  <c r="R193" i="33"/>
  <c r="R90" i="34"/>
  <c r="R159" i="34"/>
  <c r="F151" i="27"/>
  <c r="H151" i="27" s="1"/>
  <c r="O47" i="34"/>
  <c r="Q47" i="34" s="1"/>
  <c r="O245" i="33"/>
  <c r="Q245" i="33" s="1"/>
  <c r="H130" i="34"/>
  <c r="J130" i="34" s="1"/>
  <c r="O234" i="34"/>
  <c r="Q234" i="34" s="1"/>
  <c r="O204" i="33"/>
  <c r="Q204" i="33" s="1"/>
  <c r="R206" i="33"/>
  <c r="P53" i="27"/>
  <c r="H200" i="33"/>
  <c r="J200" i="33" s="1"/>
  <c r="H99" i="33"/>
  <c r="J99" i="33" s="1"/>
  <c r="R107" i="34"/>
  <c r="O115" i="34"/>
  <c r="Q115" i="34" s="1"/>
  <c r="M126" i="27"/>
  <c r="O126" i="27" s="1"/>
  <c r="P248" i="27"/>
  <c r="R248" i="33"/>
  <c r="R253" i="34"/>
  <c r="P245" i="27"/>
  <c r="O244" i="34"/>
  <c r="Q244" i="34" s="1"/>
  <c r="H240" i="33"/>
  <c r="J240" i="33" s="1"/>
  <c r="P80" i="27"/>
  <c r="R215" i="34"/>
  <c r="F212" i="27"/>
  <c r="H212" i="27" s="1"/>
  <c r="H232" i="33"/>
  <c r="J232" i="33" s="1"/>
  <c r="O197" i="33"/>
  <c r="Q197" i="33" s="1"/>
  <c r="E20" i="20"/>
  <c r="B20" i="20" s="1"/>
  <c r="P182" i="27"/>
  <c r="O60" i="34"/>
  <c r="Q60" i="34" s="1"/>
  <c r="O177" i="34"/>
  <c r="Q177" i="34" s="1"/>
  <c r="F33" i="27"/>
  <c r="H33" i="27" s="1"/>
  <c r="H178" i="33"/>
  <c r="J178" i="33" s="1"/>
  <c r="O78" i="33"/>
  <c r="Q78" i="33" s="1"/>
  <c r="M115" i="27"/>
  <c r="O115" i="27" s="1"/>
  <c r="H248" i="34"/>
  <c r="J248" i="34" s="1"/>
  <c r="H120" i="34"/>
  <c r="J120" i="34" s="1"/>
  <c r="O128" i="34"/>
  <c r="Q128" i="34" s="1"/>
  <c r="F15" i="27"/>
  <c r="H15" i="27" s="1"/>
  <c r="M204" i="27"/>
  <c r="O204" i="27" s="1"/>
  <c r="H97" i="34"/>
  <c r="J97" i="34" s="1"/>
  <c r="P228" i="27"/>
  <c r="H246" i="33"/>
  <c r="J246" i="33" s="1"/>
  <c r="F237" i="27"/>
  <c r="H237" i="27" s="1"/>
  <c r="M244" i="27"/>
  <c r="O244" i="27" s="1"/>
  <c r="R122" i="33"/>
  <c r="O81" i="34"/>
  <c r="Q81" i="34" s="1"/>
  <c r="O219" i="34"/>
  <c r="Q219" i="34" s="1"/>
  <c r="F94" i="27"/>
  <c r="R189" i="34"/>
  <c r="H209" i="33"/>
  <c r="J209" i="33" s="1"/>
  <c r="H64" i="33"/>
  <c r="J64" i="33" s="1"/>
  <c r="M169" i="27"/>
  <c r="O169" i="27" s="1"/>
  <c r="R227" i="33"/>
  <c r="F191" i="27"/>
  <c r="H191" i="27" s="1"/>
  <c r="B24" i="26"/>
  <c r="H149" i="33"/>
  <c r="J149" i="33" s="1"/>
  <c r="F185" i="27"/>
  <c r="H185" i="27" s="1"/>
  <c r="H57" i="34"/>
  <c r="J57" i="34" s="1"/>
  <c r="H153" i="34"/>
  <c r="J153" i="34" s="1"/>
  <c r="M16" i="27"/>
  <c r="O16" i="27" s="1"/>
  <c r="O190" i="33"/>
  <c r="Q190" i="33" s="1"/>
  <c r="M190" i="27"/>
  <c r="O190" i="27" s="1"/>
  <c r="O215" i="33"/>
  <c r="Q215" i="33" s="1"/>
  <c r="M197" i="27"/>
  <c r="O197" i="27" s="1"/>
  <c r="O90" i="33"/>
  <c r="Q90" i="33" s="1"/>
  <c r="F27" i="27"/>
  <c r="H27" i="27" s="1"/>
  <c r="M99" i="27"/>
  <c r="O99" i="27" s="1"/>
  <c r="R111" i="33"/>
  <c r="M119" i="27"/>
  <c r="O119" i="27" s="1"/>
  <c r="R224" i="34"/>
  <c r="R218" i="34"/>
  <c r="O216" i="34"/>
  <c r="Q216" i="34" s="1"/>
  <c r="H246" i="34"/>
  <c r="J246" i="34" s="1"/>
  <c r="R210" i="34"/>
  <c r="R249" i="34"/>
  <c r="R239" i="34"/>
  <c r="O249" i="33"/>
  <c r="Q249" i="33" s="1"/>
  <c r="R238" i="33"/>
  <c r="O237" i="33"/>
  <c r="Q237" i="33" s="1"/>
  <c r="R221" i="34"/>
  <c r="F104" i="27"/>
  <c r="H104" i="27" s="1"/>
  <c r="H169" i="33"/>
  <c r="R94" i="33"/>
  <c r="R189" i="33"/>
  <c r="R209" i="34"/>
  <c r="H167" i="34"/>
  <c r="J167" i="34" s="1"/>
  <c r="O83" i="34"/>
  <c r="Q83" i="34" s="1"/>
  <c r="H160" i="34"/>
  <c r="J160" i="34" s="1"/>
  <c r="O178" i="34"/>
  <c r="Q178" i="34" s="1"/>
  <c r="P36" i="27"/>
  <c r="F230" i="27"/>
  <c r="H230" i="27" s="1"/>
  <c r="C19" i="20"/>
  <c r="R48" i="34"/>
  <c r="H163" i="33"/>
  <c r="H187" i="33"/>
  <c r="J187" i="33" s="1"/>
  <c r="O142" i="34"/>
  <c r="Q142" i="34" s="1"/>
  <c r="R99" i="34"/>
  <c r="O210" i="33"/>
  <c r="Q210" i="33" s="1"/>
  <c r="H96" i="34"/>
  <c r="J96" i="34" s="1"/>
  <c r="N61" i="27"/>
  <c r="P61" i="27" s="1"/>
  <c r="H227" i="34"/>
  <c r="J227" i="34" s="1"/>
  <c r="H221" i="33"/>
  <c r="J221" i="33" s="1"/>
  <c r="O191" i="33"/>
  <c r="Q191" i="33" s="1"/>
  <c r="L85" i="27"/>
  <c r="F83" i="27"/>
  <c r="H83" i="27" s="1"/>
  <c r="P208" i="27"/>
  <c r="O206" i="33"/>
  <c r="Q206" i="33" s="1"/>
  <c r="I19" i="28"/>
  <c r="M200" i="27"/>
  <c r="O200" i="27" s="1"/>
  <c r="O99" i="34"/>
  <c r="Q99" i="34" s="1"/>
  <c r="R245" i="33"/>
  <c r="R147" i="33"/>
  <c r="O96" i="33"/>
  <c r="Q96" i="33" s="1"/>
  <c r="H104" i="34"/>
  <c r="J104" i="34" s="1"/>
  <c r="H142" i="33"/>
  <c r="J142" i="33" s="1"/>
  <c r="H136" i="33"/>
  <c r="J136" i="33" s="1"/>
  <c r="H56" i="34"/>
  <c r="J56" i="34" s="1"/>
  <c r="F64" i="27"/>
  <c r="H64" i="27" s="1"/>
  <c r="O169" i="34"/>
  <c r="Q169" i="34" s="1"/>
  <c r="O138" i="33"/>
  <c r="Q138" i="33" s="1"/>
  <c r="H222" i="33"/>
  <c r="J222" i="33" s="1"/>
  <c r="O222" i="34"/>
  <c r="Q222" i="34" s="1"/>
  <c r="M222" i="27"/>
  <c r="O222" i="27" s="1"/>
  <c r="F30" i="27"/>
  <c r="H30" i="27" s="1"/>
  <c r="F77" i="27"/>
  <c r="H77" i="27" s="1"/>
  <c r="R87" i="34"/>
  <c r="H70" i="34"/>
  <c r="J70" i="34" s="1"/>
  <c r="H208" i="34"/>
  <c r="J208" i="34" s="1"/>
  <c r="R247" i="34"/>
  <c r="H78" i="34"/>
  <c r="J78" i="34" s="1"/>
  <c r="H179" i="34"/>
  <c r="J179" i="34" s="1"/>
  <c r="O217" i="33"/>
  <c r="Q217" i="33" s="1"/>
  <c r="O212" i="33"/>
  <c r="Q212" i="33" s="1"/>
  <c r="O207" i="33"/>
  <c r="Q207" i="33" s="1"/>
  <c r="F172" i="27"/>
  <c r="H172" i="27" s="1"/>
  <c r="H50" i="34"/>
  <c r="J50" i="34" s="1"/>
  <c r="M60" i="27"/>
  <c r="O60" i="27" s="1"/>
  <c r="M177" i="27"/>
  <c r="O177" i="27" s="1"/>
  <c r="O128" i="33"/>
  <c r="Q128" i="33" s="1"/>
  <c r="H191" i="34"/>
  <c r="J191" i="34" s="1"/>
  <c r="F209" i="27"/>
  <c r="H209" i="27" s="1"/>
  <c r="O140" i="34"/>
  <c r="Q140" i="34" s="1"/>
  <c r="O212" i="34"/>
  <c r="Q212" i="34" s="1"/>
  <c r="H127" i="33"/>
  <c r="J127" i="33" s="1"/>
  <c r="O130" i="33"/>
  <c r="Q130" i="33" s="1"/>
  <c r="O130" i="34"/>
  <c r="Q130" i="34" s="1"/>
  <c r="O113" i="33"/>
  <c r="Q113" i="33" s="1"/>
  <c r="O113" i="34"/>
  <c r="Q113" i="34" s="1"/>
  <c r="F28" i="27"/>
  <c r="H28" i="27" s="1"/>
  <c r="M214" i="27"/>
  <c r="O214" i="27" s="1"/>
  <c r="P247" i="27"/>
  <c r="H217" i="34"/>
  <c r="J217" i="34" s="1"/>
  <c r="H140" i="34"/>
  <c r="J140" i="34" s="1"/>
  <c r="O167" i="33"/>
  <c r="Q167" i="33" s="1"/>
  <c r="D16" i="20"/>
  <c r="M181" i="27"/>
  <c r="O181" i="27" s="1"/>
  <c r="F87" i="27"/>
  <c r="H87" i="27" s="1"/>
  <c r="F140" i="27"/>
  <c r="H140" i="27" s="1"/>
  <c r="M12" i="27"/>
  <c r="O12" i="27" s="1"/>
  <c r="C16" i="20"/>
  <c r="O201" i="33"/>
  <c r="Q201" i="33" s="1"/>
  <c r="O201" i="34"/>
  <c r="Q201" i="34" s="1"/>
  <c r="M15" i="27"/>
  <c r="O15" i="27" s="1"/>
  <c r="R228" i="33"/>
  <c r="P187" i="27"/>
  <c r="H229" i="33"/>
  <c r="J229" i="33" s="1"/>
  <c r="C8" i="20"/>
  <c r="F223" i="27"/>
  <c r="H223" i="27" s="1"/>
  <c r="H163" i="34"/>
  <c r="J163" i="34" s="1"/>
  <c r="O140" i="33"/>
  <c r="Q140" i="33" s="1"/>
  <c r="O208" i="34"/>
  <c r="Q208" i="34" s="1"/>
  <c r="H192" i="34"/>
  <c r="J192" i="34" s="1"/>
  <c r="H118" i="34"/>
  <c r="J118" i="34" s="1"/>
  <c r="F81" i="27"/>
  <c r="H81" i="27" s="1"/>
  <c r="R194" i="34"/>
  <c r="O123" i="33"/>
  <c r="Q123" i="33" s="1"/>
  <c r="O103" i="33"/>
  <c r="Q103" i="33" s="1"/>
  <c r="R253" i="33"/>
  <c r="R239" i="33"/>
  <c r="P249" i="27"/>
  <c r="H236" i="33"/>
  <c r="J236" i="33" s="1"/>
  <c r="M236" i="27"/>
  <c r="O236" i="27" s="1"/>
  <c r="M237" i="27"/>
  <c r="O237" i="27" s="1"/>
  <c r="O221" i="34"/>
  <c r="Q221" i="34" s="1"/>
  <c r="R197" i="34"/>
  <c r="H171" i="34"/>
  <c r="J171" i="34" s="1"/>
  <c r="M127" i="27"/>
  <c r="O127" i="27" s="1"/>
  <c r="E23" i="20"/>
  <c r="B23" i="20" s="1"/>
  <c r="D10" i="20"/>
  <c r="H72" i="34"/>
  <c r="J72" i="34" s="1"/>
  <c r="F60" i="27"/>
  <c r="H60" i="27" s="1"/>
  <c r="O185" i="34"/>
  <c r="Q185" i="34" s="1"/>
  <c r="R201" i="33"/>
  <c r="M89" i="27"/>
  <c r="O89" i="27" s="1"/>
  <c r="F201" i="27"/>
  <c r="H201" i="27" s="1"/>
  <c r="M78" i="27"/>
  <c r="O78" i="27" s="1"/>
  <c r="M183" i="27"/>
  <c r="O183" i="27" s="1"/>
  <c r="O183" i="33"/>
  <c r="Q183" i="33" s="1"/>
  <c r="O183" i="34"/>
  <c r="Q183" i="34" s="1"/>
  <c r="F76" i="27"/>
  <c r="H76" i="27" s="1"/>
  <c r="O127" i="33"/>
  <c r="Q127" i="33" s="1"/>
  <c r="H212" i="34"/>
  <c r="J212" i="34" s="1"/>
  <c r="M201" i="27"/>
  <c r="O201" i="27" s="1"/>
  <c r="B21" i="25"/>
  <c r="H84" i="33"/>
  <c r="J84" i="33" s="1"/>
  <c r="R237" i="33"/>
  <c r="O236" i="33"/>
  <c r="Q236" i="33" s="1"/>
  <c r="B20" i="26"/>
  <c r="F120" i="27"/>
  <c r="H120" i="27" s="1"/>
  <c r="H213" i="34"/>
  <c r="J213" i="34" s="1"/>
  <c r="F86" i="27"/>
  <c r="H86" i="27" s="1"/>
  <c r="H256" i="34"/>
  <c r="J256" i="34" s="1"/>
  <c r="H136" i="34"/>
  <c r="J136" i="34" s="1"/>
  <c r="O207" i="34"/>
  <c r="Q207" i="34" s="1"/>
  <c r="I22" i="20"/>
  <c r="H22" i="20" s="1"/>
  <c r="I11" i="20"/>
  <c r="H11" i="20" s="1"/>
  <c r="B11" i="20" s="1"/>
  <c r="R39" i="34"/>
  <c r="H39" i="34"/>
  <c r="J39" i="34" s="1"/>
  <c r="F183" i="27"/>
  <c r="H183" i="27" s="1"/>
  <c r="P183" i="27"/>
  <c r="P85" i="33"/>
  <c r="O208" i="33"/>
  <c r="Q208" i="33" s="1"/>
  <c r="M103" i="27"/>
  <c r="O103" i="27" s="1"/>
  <c r="M216" i="27"/>
  <c r="O216" i="27" s="1"/>
  <c r="O214" i="33"/>
  <c r="Q214" i="33" s="1"/>
  <c r="P235" i="34"/>
  <c r="R235" i="34" s="1"/>
  <c r="O149" i="33"/>
  <c r="Q149" i="33" s="1"/>
  <c r="H120" i="33"/>
  <c r="J120" i="33" s="1"/>
  <c r="M81" i="27"/>
  <c r="O81" i="27" s="1"/>
  <c r="M219" i="27"/>
  <c r="O219" i="27" s="1"/>
  <c r="H72" i="33"/>
  <c r="J72" i="33" s="1"/>
  <c r="O181" i="33"/>
  <c r="Q181" i="33" s="1"/>
  <c r="M11" i="27"/>
  <c r="O11" i="27" s="1"/>
  <c r="M101" i="27"/>
  <c r="O101" i="27" s="1"/>
  <c r="O101" i="34"/>
  <c r="Q101" i="34" s="1"/>
  <c r="H65" i="34"/>
  <c r="J65" i="34" s="1"/>
  <c r="H149" i="34"/>
  <c r="J149" i="34" s="1"/>
  <c r="R183" i="33"/>
  <c r="H183" i="33"/>
  <c r="J183" i="33" s="1"/>
  <c r="C188" i="22"/>
  <c r="R214" i="34"/>
  <c r="H86" i="34"/>
  <c r="J86" i="34" s="1"/>
  <c r="H134" i="34"/>
  <c r="J134" i="34" s="1"/>
  <c r="H134" i="33"/>
  <c r="J134" i="33" s="1"/>
  <c r="H126" i="33"/>
  <c r="J126" i="33" s="1"/>
  <c r="F37" i="27"/>
  <c r="H37" i="27" s="1"/>
  <c r="H177" i="34"/>
  <c r="J177" i="34" s="1"/>
  <c r="H178" i="34"/>
  <c r="J178" i="34" s="1"/>
  <c r="H232" i="34"/>
  <c r="J232" i="34" s="1"/>
  <c r="P79" i="34"/>
  <c r="R79" i="34" s="1"/>
  <c r="I18" i="20"/>
  <c r="B20" i="25"/>
  <c r="H145" i="34"/>
  <c r="J145" i="34" s="1"/>
  <c r="F70" i="27"/>
  <c r="H70" i="27" s="1"/>
  <c r="R187" i="34"/>
  <c r="O95" i="34"/>
  <c r="Q95" i="34" s="1"/>
  <c r="H80" i="33"/>
  <c r="J80" i="33" s="1"/>
  <c r="H168" i="33"/>
  <c r="F54" i="27"/>
  <c r="H54" i="27" s="1"/>
  <c r="M138" i="27"/>
  <c r="O138" i="27" s="1"/>
  <c r="N35" i="27"/>
  <c r="P35" i="27" s="1"/>
  <c r="H216" i="33"/>
  <c r="J216" i="33" s="1"/>
  <c r="B10" i="25"/>
  <c r="H94" i="34"/>
  <c r="J94" i="34" s="1"/>
  <c r="N235" i="27"/>
  <c r="P235" i="27" s="1"/>
  <c r="F136" i="27"/>
  <c r="H136" i="27" s="1"/>
  <c r="B19" i="20"/>
  <c r="H80" i="34"/>
  <c r="J80" i="34" s="1"/>
  <c r="P235" i="33"/>
  <c r="R235" i="33" s="1"/>
  <c r="M96" i="27"/>
  <c r="O96" i="27" s="1"/>
  <c r="H230" i="33"/>
  <c r="J230" i="33" s="1"/>
  <c r="F59" i="27"/>
  <c r="H59" i="27" s="1"/>
  <c r="F44" i="27"/>
  <c r="H44" i="27" s="1"/>
  <c r="P145" i="27"/>
  <c r="F145" i="27"/>
  <c r="H145" i="27" s="1"/>
  <c r="H176" i="33"/>
  <c r="J176" i="33" s="1"/>
  <c r="R176" i="33"/>
  <c r="O176" i="33"/>
  <c r="Q176" i="33" s="1"/>
  <c r="O176" i="34"/>
  <c r="Q176" i="34" s="1"/>
  <c r="M176" i="27"/>
  <c r="O176" i="27" s="1"/>
  <c r="M39" i="27"/>
  <c r="O39" i="27" s="1"/>
  <c r="O39" i="34"/>
  <c r="Q39" i="34" s="1"/>
  <c r="R176" i="34"/>
  <c r="H176" i="34"/>
  <c r="J176" i="34" s="1"/>
  <c r="R103" i="34"/>
  <c r="P239" i="27"/>
  <c r="P53" i="33"/>
  <c r="R53" i="33" s="1"/>
  <c r="L35" i="27"/>
  <c r="B15" i="20"/>
  <c r="K211" i="33"/>
  <c r="M211" i="33" s="1"/>
  <c r="H84" i="34"/>
  <c r="J84" i="34" s="1"/>
  <c r="P200" i="27"/>
  <c r="F239" i="27"/>
  <c r="H239" i="27" s="1"/>
  <c r="H95" i="33"/>
  <c r="J95" i="33" s="1"/>
  <c r="R102" i="33"/>
  <c r="M102" i="27"/>
  <c r="O102" i="27" s="1"/>
  <c r="R122" i="34"/>
  <c r="O213" i="34"/>
  <c r="Q213" i="34" s="1"/>
  <c r="N79" i="27"/>
  <c r="M14" i="28" s="1"/>
  <c r="F171" i="27"/>
  <c r="H171" i="27" s="1"/>
  <c r="P188" i="33"/>
  <c r="R188" i="33" s="1"/>
  <c r="H82" i="34"/>
  <c r="J82" i="34" s="1"/>
  <c r="F58" i="27"/>
  <c r="H58" i="27" s="1"/>
  <c r="F82" i="27"/>
  <c r="H82" i="27" s="1"/>
  <c r="N211" i="27"/>
  <c r="P211" i="27" s="1"/>
  <c r="R67" i="34"/>
  <c r="F13" i="27"/>
  <c r="H13" i="27" s="1"/>
  <c r="E8" i="20"/>
  <c r="B8" i="20" s="1"/>
  <c r="N188" i="27"/>
  <c r="P188" i="27" s="1"/>
  <c r="F163" i="27"/>
  <c r="H163" i="27" s="1"/>
  <c r="F134" i="27"/>
  <c r="H134" i="27" s="1"/>
  <c r="P176" i="27"/>
  <c r="F176" i="27"/>
  <c r="H176" i="27" s="1"/>
  <c r="O102" i="33"/>
  <c r="Q102" i="33" s="1"/>
  <c r="O213" i="33"/>
  <c r="Q213" i="33" s="1"/>
  <c r="M22" i="27"/>
  <c r="O22" i="27" s="1"/>
  <c r="R192" i="33"/>
  <c r="P52" i="34"/>
  <c r="R52" i="34" s="1"/>
  <c r="N52" i="27"/>
  <c r="P52" i="27" s="1"/>
  <c r="N144" i="27"/>
  <c r="P144" i="27" s="1"/>
  <c r="H167" i="33"/>
  <c r="F116" i="27"/>
  <c r="H116" i="27" s="1"/>
  <c r="F100" i="27"/>
  <c r="H100" i="27" s="1"/>
  <c r="F46" i="27"/>
  <c r="H46" i="27" s="1"/>
  <c r="H64" i="34"/>
  <c r="J64" i="34" s="1"/>
  <c r="H66" i="34"/>
  <c r="J66" i="34" s="1"/>
  <c r="F55" i="27"/>
  <c r="H55" i="27" s="1"/>
  <c r="F49" i="27"/>
  <c r="H49" i="27" s="1"/>
  <c r="F50" i="27"/>
  <c r="H50" i="27" s="1"/>
  <c r="P211" i="33"/>
  <c r="R211" i="33" s="1"/>
  <c r="M21" i="27"/>
  <c r="O21" i="27" s="1"/>
  <c r="F95" i="27"/>
  <c r="H95" i="27" s="1"/>
  <c r="K52" i="34"/>
  <c r="M52" i="34" s="1"/>
  <c r="K53" i="33"/>
  <c r="M53" i="33" s="1"/>
  <c r="K35" i="34"/>
  <c r="M35" i="34" s="1"/>
  <c r="K36" i="33"/>
  <c r="M36" i="33" s="1"/>
  <c r="F31" i="27"/>
  <c r="H31" i="27" s="1"/>
  <c r="F19" i="27"/>
  <c r="H19" i="27" s="1"/>
  <c r="O97" i="34"/>
  <c r="Q97" i="34" s="1"/>
  <c r="O97" i="33"/>
  <c r="Q97" i="33" s="1"/>
  <c r="M97" i="27"/>
  <c r="O97" i="27" s="1"/>
  <c r="F138" i="27"/>
  <c r="H138" i="27" s="1"/>
  <c r="F117" i="27"/>
  <c r="H117" i="27" s="1"/>
  <c r="I17" i="28"/>
  <c r="H108" i="34"/>
  <c r="J108" i="34" s="1"/>
  <c r="N85" i="27"/>
  <c r="F89" i="27"/>
  <c r="H89" i="27" s="1"/>
  <c r="K125" i="33"/>
  <c r="M125" i="33" s="1"/>
  <c r="D142" i="22"/>
  <c r="C142" i="22" s="1"/>
  <c r="H160" i="33"/>
  <c r="O171" i="33"/>
  <c r="Q171" i="33" s="1"/>
  <c r="O171" i="34"/>
  <c r="Q171" i="34" s="1"/>
  <c r="M171" i="27"/>
  <c r="O171" i="27" s="1"/>
  <c r="H171" i="33"/>
  <c r="H172" i="33"/>
  <c r="H172" i="34"/>
  <c r="J172" i="34" s="1"/>
  <c r="P181" i="27"/>
  <c r="F181" i="27"/>
  <c r="H181" i="27" s="1"/>
  <c r="F195" i="27"/>
  <c r="H195" i="27" s="1"/>
  <c r="P195" i="27"/>
  <c r="R195" i="34"/>
  <c r="H195" i="34"/>
  <c r="J195" i="34" s="1"/>
  <c r="P204" i="27"/>
  <c r="M195" i="27"/>
  <c r="O195" i="27" s="1"/>
  <c r="O195" i="34"/>
  <c r="Q195" i="34" s="1"/>
  <c r="O195" i="33"/>
  <c r="Q195" i="33" s="1"/>
  <c r="K211" i="34"/>
  <c r="M211" i="34" s="1"/>
  <c r="P211" i="34"/>
  <c r="R211" i="34" s="1"/>
  <c r="H229" i="34"/>
  <c r="J229" i="34" s="1"/>
  <c r="I211" i="27"/>
  <c r="F229" i="27"/>
  <c r="H229" i="27" s="1"/>
  <c r="M255" i="34"/>
  <c r="M254" i="34"/>
  <c r="H256" i="33"/>
  <c r="J256" i="33" s="1"/>
  <c r="M255" i="33"/>
  <c r="K254" i="33"/>
  <c r="M254" i="33" s="1"/>
  <c r="F101" i="27"/>
  <c r="H101" i="27" s="1"/>
  <c r="H117" i="34"/>
  <c r="J117" i="34" s="1"/>
  <c r="R117" i="34"/>
  <c r="H116" i="34"/>
  <c r="J116" i="34" s="1"/>
  <c r="P93" i="34"/>
  <c r="R93" i="34" s="1"/>
  <c r="P93" i="33"/>
  <c r="H100" i="33"/>
  <c r="J100" i="33" s="1"/>
  <c r="H101" i="33"/>
  <c r="J101" i="33" s="1"/>
  <c r="R101" i="33"/>
  <c r="H117" i="33"/>
  <c r="J117" i="33" s="1"/>
  <c r="R117" i="33"/>
  <c r="N93" i="27"/>
  <c r="M17" i="28" s="1"/>
  <c r="R89" i="33"/>
  <c r="H89" i="33"/>
  <c r="J89" i="33" s="1"/>
  <c r="F84" i="27"/>
  <c r="H84" i="27" s="1"/>
  <c r="P79" i="33"/>
  <c r="R79" i="33" s="1"/>
  <c r="H76" i="33"/>
  <c r="J76" i="33" s="1"/>
  <c r="H70" i="33"/>
  <c r="J70" i="33" s="1"/>
  <c r="F66" i="27"/>
  <c r="H66" i="27" s="1"/>
  <c r="P62" i="33"/>
  <c r="R62" i="33" s="1"/>
  <c r="I52" i="27"/>
  <c r="F14" i="27"/>
  <c r="H14" i="27" s="1"/>
  <c r="F23" i="27"/>
  <c r="H23" i="27" s="1"/>
  <c r="M14" i="27"/>
  <c r="O14" i="27" s="1"/>
  <c r="O11" i="33"/>
  <c r="Q11" i="33" s="1"/>
  <c r="M10" i="27"/>
  <c r="O10" i="27" s="1"/>
  <c r="F10" i="27"/>
  <c r="H10" i="27" s="1"/>
  <c r="H42" i="34"/>
  <c r="J42" i="34" s="1"/>
  <c r="I35" i="27"/>
  <c r="H10" i="28" s="1"/>
  <c r="J10" i="28" s="1"/>
  <c r="H46" i="34"/>
  <c r="J46" i="34" s="1"/>
  <c r="H38" i="34"/>
  <c r="J38" i="34" s="1"/>
  <c r="I9" i="28"/>
  <c r="I61" i="27"/>
  <c r="H12" i="28" s="1"/>
  <c r="J12" i="28" s="1"/>
  <c r="P144" i="33"/>
  <c r="R144" i="33" s="1"/>
  <c r="P144" i="34"/>
  <c r="R144" i="34" s="1"/>
  <c r="F40" i="27"/>
  <c r="H40" i="27" s="1"/>
  <c r="H100" i="34"/>
  <c r="J100" i="34" s="1"/>
  <c r="P36" i="33"/>
  <c r="R36" i="33" s="1"/>
  <c r="F199" i="27"/>
  <c r="H199" i="27" s="1"/>
  <c r="P199" i="27"/>
  <c r="H170" i="33"/>
  <c r="R170" i="33"/>
  <c r="H116" i="33"/>
  <c r="J116" i="33" s="1"/>
  <c r="F43" i="27"/>
  <c r="H43" i="27" s="1"/>
  <c r="F168" i="27"/>
  <c r="H168" i="27" s="1"/>
  <c r="H54" i="34"/>
  <c r="J54" i="34" s="1"/>
  <c r="H40" i="34"/>
  <c r="J40" i="34" s="1"/>
  <c r="H199" i="33"/>
  <c r="J199" i="33" s="1"/>
  <c r="R199" i="33"/>
  <c r="F170" i="27"/>
  <c r="H170" i="27" s="1"/>
  <c r="R199" i="34"/>
  <c r="H199" i="34"/>
  <c r="J199" i="34" s="1"/>
  <c r="O170" i="33"/>
  <c r="Q170" i="33" s="1"/>
  <c r="O170" i="34"/>
  <c r="Q170" i="34" s="1"/>
  <c r="M170" i="27"/>
  <c r="O170" i="27" s="1"/>
  <c r="F160" i="27"/>
  <c r="H160" i="27" s="1"/>
  <c r="F51" i="27"/>
  <c r="H51" i="27" s="1"/>
  <c r="F38" i="27"/>
  <c r="H38" i="27" s="1"/>
  <c r="M59" i="27"/>
  <c r="O59" i="27" s="1"/>
  <c r="O59" i="34"/>
  <c r="Q59" i="34" s="1"/>
  <c r="O199" i="33"/>
  <c r="Q199" i="33" s="1"/>
  <c r="O199" i="34"/>
  <c r="Q199" i="34" s="1"/>
  <c r="M199" i="27"/>
  <c r="O199" i="27" s="1"/>
  <c r="M54" i="27"/>
  <c r="O54" i="27" s="1"/>
  <c r="O54" i="34"/>
  <c r="Q54" i="34" s="1"/>
  <c r="P35" i="34"/>
  <c r="R35" i="34" s="1"/>
  <c r="H59" i="34"/>
  <c r="J59" i="34" s="1"/>
  <c r="H82" i="33"/>
  <c r="J82" i="33" s="1"/>
  <c r="H45" i="34"/>
  <c r="J45" i="34" s="1"/>
  <c r="M179" i="27"/>
  <c r="O179" i="27" s="1"/>
  <c r="O179" i="34"/>
  <c r="Q179" i="34" s="1"/>
  <c r="O179" i="33"/>
  <c r="Q179" i="33" s="1"/>
  <c r="F166" i="27"/>
  <c r="H166" i="27" s="1"/>
  <c r="H203" i="33"/>
  <c r="J203" i="33" s="1"/>
  <c r="R203" i="33"/>
  <c r="O223" i="34"/>
  <c r="Q223" i="34" s="1"/>
  <c r="O223" i="33"/>
  <c r="Q223" i="33" s="1"/>
  <c r="M223" i="27"/>
  <c r="O223" i="27" s="1"/>
  <c r="R67" i="33"/>
  <c r="H67" i="33"/>
  <c r="J67" i="33" s="1"/>
  <c r="O231" i="33"/>
  <c r="Q231" i="33" s="1"/>
  <c r="O231" i="34"/>
  <c r="Q231" i="34" s="1"/>
  <c r="M231" i="27"/>
  <c r="O231" i="27" s="1"/>
  <c r="H150" i="34"/>
  <c r="J150" i="34" s="1"/>
  <c r="H164" i="34"/>
  <c r="J164" i="34" s="1"/>
  <c r="H37" i="34"/>
  <c r="J37" i="34" s="1"/>
  <c r="H43" i="34"/>
  <c r="J43" i="34" s="1"/>
  <c r="M166" i="27"/>
  <c r="O166" i="27" s="1"/>
  <c r="O166" i="33"/>
  <c r="Q166" i="33" s="1"/>
  <c r="O166" i="34"/>
  <c r="Q166" i="34" s="1"/>
  <c r="R203" i="34"/>
  <c r="H203" i="34"/>
  <c r="J203" i="34" s="1"/>
  <c r="P188" i="34"/>
  <c r="R188" i="34" s="1"/>
  <c r="R87" i="33"/>
  <c r="H87" i="33"/>
  <c r="J87" i="33" s="1"/>
  <c r="R231" i="34"/>
  <c r="H231" i="34"/>
  <c r="J231" i="34" s="1"/>
  <c r="H164" i="33"/>
  <c r="H108" i="33"/>
  <c r="J108" i="33" s="1"/>
  <c r="H44" i="34"/>
  <c r="J44" i="34" s="1"/>
  <c r="H168" i="34"/>
  <c r="J168" i="34" s="1"/>
  <c r="H166" i="33"/>
  <c r="R166" i="33"/>
  <c r="O203" i="34"/>
  <c r="Q203" i="34" s="1"/>
  <c r="O203" i="33"/>
  <c r="Q203" i="33" s="1"/>
  <c r="M203" i="27"/>
  <c r="O203" i="27" s="1"/>
  <c r="P231" i="27"/>
  <c r="F231" i="27"/>
  <c r="H231" i="27" s="1"/>
  <c r="O76" i="33"/>
  <c r="Q76" i="33" s="1"/>
  <c r="O76" i="34"/>
  <c r="Q76" i="34" s="1"/>
  <c r="M76" i="27"/>
  <c r="O76" i="27" s="1"/>
  <c r="F179" i="27"/>
  <c r="H179" i="27" s="1"/>
  <c r="P179" i="27"/>
  <c r="R166" i="34"/>
  <c r="H166" i="34"/>
  <c r="J166" i="34" s="1"/>
  <c r="P203" i="27"/>
  <c r="F203" i="27"/>
  <c r="H203" i="27" s="1"/>
  <c r="R223" i="33"/>
  <c r="H223" i="33"/>
  <c r="J223" i="33" s="1"/>
  <c r="R181" i="34"/>
  <c r="H181" i="34"/>
  <c r="J181" i="34" s="1"/>
  <c r="R231" i="33"/>
  <c r="H231" i="33"/>
  <c r="J231" i="33" s="1"/>
  <c r="F233" i="27"/>
  <c r="H233" i="27" s="1"/>
  <c r="P233" i="27"/>
  <c r="R233" i="34"/>
  <c r="H233" i="34"/>
  <c r="J233" i="34" s="1"/>
  <c r="R225" i="34"/>
  <c r="H225" i="34"/>
  <c r="J225" i="34" s="1"/>
  <c r="M225" i="27"/>
  <c r="O225" i="27" s="1"/>
  <c r="O225" i="33"/>
  <c r="Q225" i="33" s="1"/>
  <c r="O225" i="34"/>
  <c r="Q225" i="34" s="1"/>
  <c r="O168" i="34"/>
  <c r="Q168" i="34" s="1"/>
  <c r="O168" i="33"/>
  <c r="Q168" i="33" s="1"/>
  <c r="M168" i="27"/>
  <c r="O168" i="27" s="1"/>
  <c r="O77" i="34"/>
  <c r="Q77" i="34" s="1"/>
  <c r="O77" i="33"/>
  <c r="Q77" i="33" s="1"/>
  <c r="M77" i="27"/>
  <c r="O77" i="27" s="1"/>
  <c r="R77" i="33"/>
  <c r="H77" i="33"/>
  <c r="J77" i="33" s="1"/>
  <c r="M68" i="27"/>
  <c r="O68" i="27" s="1"/>
  <c r="O68" i="33"/>
  <c r="Q68" i="33" s="1"/>
  <c r="O68" i="34"/>
  <c r="Q68" i="34" s="1"/>
  <c r="R68" i="34"/>
  <c r="H68" i="34"/>
  <c r="J68" i="34" s="1"/>
  <c r="F63" i="27"/>
  <c r="H63" i="27" s="1"/>
  <c r="R63" i="34"/>
  <c r="H63" i="34"/>
  <c r="J63" i="34" s="1"/>
  <c r="R55" i="34"/>
  <c r="H55" i="34"/>
  <c r="J55" i="34" s="1"/>
  <c r="O45" i="34"/>
  <c r="Q45" i="34" s="1"/>
  <c r="M45" i="27"/>
  <c r="O45" i="27" s="1"/>
  <c r="O41" i="34"/>
  <c r="Q41" i="34" s="1"/>
  <c r="M41" i="27"/>
  <c r="O41" i="27" s="1"/>
  <c r="F32" i="27"/>
  <c r="H32" i="27" s="1"/>
  <c r="O161" i="33"/>
  <c r="Q161" i="33" s="1"/>
  <c r="O161" i="34"/>
  <c r="Q161" i="34" s="1"/>
  <c r="M161" i="27"/>
  <c r="O161" i="27" s="1"/>
  <c r="F161" i="27"/>
  <c r="H161" i="27" s="1"/>
  <c r="O100" i="34"/>
  <c r="Q100" i="34" s="1"/>
  <c r="M100" i="27"/>
  <c r="O100" i="27" s="1"/>
  <c r="O100" i="33"/>
  <c r="Q100" i="33" s="1"/>
  <c r="R49" i="34"/>
  <c r="H49" i="34"/>
  <c r="J49" i="34" s="1"/>
  <c r="M37" i="27"/>
  <c r="O37" i="34"/>
  <c r="M40" i="27"/>
  <c r="O40" i="27" s="1"/>
  <c r="O40" i="34"/>
  <c r="Q40" i="34" s="1"/>
  <c r="O172" i="34"/>
  <c r="Q172" i="34" s="1"/>
  <c r="O172" i="33"/>
  <c r="Q172" i="33" s="1"/>
  <c r="M172" i="27"/>
  <c r="O172" i="27" s="1"/>
  <c r="M124" i="27"/>
  <c r="O124" i="27" s="1"/>
  <c r="O124" i="34"/>
  <c r="Q124" i="34" s="1"/>
  <c r="O124" i="33"/>
  <c r="Q124" i="33" s="1"/>
  <c r="F124" i="27"/>
  <c r="H124" i="27" s="1"/>
  <c r="O88" i="34"/>
  <c r="O88" i="33"/>
  <c r="M88" i="27"/>
  <c r="O88" i="27" s="1"/>
  <c r="P88" i="27"/>
  <c r="F88" i="27"/>
  <c r="H88" i="27" s="1"/>
  <c r="M82" i="27"/>
  <c r="O82" i="27" s="1"/>
  <c r="O82" i="33"/>
  <c r="Q82" i="33" s="1"/>
  <c r="O82" i="34"/>
  <c r="Q82" i="34" s="1"/>
  <c r="M75" i="27"/>
  <c r="O75" i="34"/>
  <c r="O75" i="33"/>
  <c r="N73" i="27"/>
  <c r="R71" i="33"/>
  <c r="H71" i="33"/>
  <c r="J71" i="33" s="1"/>
  <c r="O71" i="34"/>
  <c r="Q71" i="34" s="1"/>
  <c r="M71" i="27"/>
  <c r="O71" i="27" s="1"/>
  <c r="O71" i="33"/>
  <c r="Q71" i="33" s="1"/>
  <c r="M66" i="27"/>
  <c r="O66" i="27" s="1"/>
  <c r="O66" i="33"/>
  <c r="Q66" i="33" s="1"/>
  <c r="O66" i="34"/>
  <c r="Q66" i="34" s="1"/>
  <c r="O58" i="34"/>
  <c r="Q58" i="34" s="1"/>
  <c r="M58" i="27"/>
  <c r="O58" i="27" s="1"/>
  <c r="M43" i="27"/>
  <c r="O43" i="27" s="1"/>
  <c r="O43" i="34"/>
  <c r="Q43" i="34" s="1"/>
  <c r="M38" i="27"/>
  <c r="O38" i="27" s="1"/>
  <c r="O38" i="34"/>
  <c r="Q38" i="34" s="1"/>
  <c r="M116" i="27"/>
  <c r="O116" i="27" s="1"/>
  <c r="O116" i="33"/>
  <c r="Q116" i="33" s="1"/>
  <c r="O116" i="34"/>
  <c r="Q116" i="34" s="1"/>
  <c r="M51" i="27"/>
  <c r="O51" i="27" s="1"/>
  <c r="O51" i="34"/>
  <c r="Q51" i="34" s="1"/>
  <c r="M42" i="27"/>
  <c r="O42" i="27" s="1"/>
  <c r="O42" i="34"/>
  <c r="Q42" i="34" s="1"/>
  <c r="O233" i="34"/>
  <c r="Q233" i="34" s="1"/>
  <c r="M233" i="27"/>
  <c r="O233" i="27" s="1"/>
  <c r="O233" i="33"/>
  <c r="Q233" i="33" s="1"/>
  <c r="R233" i="33"/>
  <c r="H233" i="33"/>
  <c r="J233" i="33" s="1"/>
  <c r="P225" i="27"/>
  <c r="F225" i="27"/>
  <c r="H225" i="27" s="1"/>
  <c r="R225" i="33"/>
  <c r="H225" i="33"/>
  <c r="J225" i="33" s="1"/>
  <c r="M108" i="27"/>
  <c r="O108" i="27" s="1"/>
  <c r="O108" i="33"/>
  <c r="Q108" i="33" s="1"/>
  <c r="O108" i="34"/>
  <c r="Q108" i="34" s="1"/>
  <c r="F108" i="27"/>
  <c r="H108" i="27" s="1"/>
  <c r="M84" i="27"/>
  <c r="O84" i="27" s="1"/>
  <c r="O84" i="34"/>
  <c r="Q84" i="34" s="1"/>
  <c r="O84" i="33"/>
  <c r="Q84" i="33" s="1"/>
  <c r="R68" i="33"/>
  <c r="H68" i="33"/>
  <c r="J68" i="33" s="1"/>
  <c r="F68" i="27"/>
  <c r="H68" i="27" s="1"/>
  <c r="O63" i="34"/>
  <c r="Q63" i="34" s="1"/>
  <c r="M63" i="27"/>
  <c r="O63" i="27" s="1"/>
  <c r="O55" i="34"/>
  <c r="Q55" i="34" s="1"/>
  <c r="M55" i="27"/>
  <c r="O55" i="27" s="1"/>
  <c r="F45" i="27"/>
  <c r="H45" i="27" s="1"/>
  <c r="R41" i="34"/>
  <c r="H41" i="34"/>
  <c r="J41" i="34" s="1"/>
  <c r="F41" i="27"/>
  <c r="M32" i="27"/>
  <c r="O32" i="27" s="1"/>
  <c r="R161" i="34"/>
  <c r="H161" i="34"/>
  <c r="J161" i="34" s="1"/>
  <c r="R161" i="33"/>
  <c r="H161" i="33"/>
  <c r="M49" i="27"/>
  <c r="O49" i="27" s="1"/>
  <c r="O49" i="34"/>
  <c r="Q49" i="34" s="1"/>
  <c r="M44" i="27"/>
  <c r="O44" i="27" s="1"/>
  <c r="O44" i="34"/>
  <c r="Q44" i="34" s="1"/>
  <c r="M229" i="27"/>
  <c r="O229" i="27" s="1"/>
  <c r="O229" i="33"/>
  <c r="Q229" i="33" s="1"/>
  <c r="O229" i="34"/>
  <c r="Q229" i="34" s="1"/>
  <c r="R124" i="34"/>
  <c r="H124" i="34"/>
  <c r="J124" i="34" s="1"/>
  <c r="R124" i="33"/>
  <c r="H124" i="33"/>
  <c r="J124" i="33" s="1"/>
  <c r="R88" i="33"/>
  <c r="H88" i="33"/>
  <c r="R88" i="34"/>
  <c r="H88" i="34"/>
  <c r="J88" i="34" s="1"/>
  <c r="R75" i="33"/>
  <c r="P73" i="33"/>
  <c r="R73" i="33" s="1"/>
  <c r="R75" i="34"/>
  <c r="P73" i="34"/>
  <c r="R73" i="34" s="1"/>
  <c r="F71" i="27"/>
  <c r="H71" i="27" s="1"/>
  <c r="R71" i="34"/>
  <c r="H71" i="34"/>
  <c r="J71" i="34" s="1"/>
  <c r="H58" i="34"/>
  <c r="J58" i="34" s="1"/>
  <c r="R58" i="34"/>
  <c r="M50" i="27"/>
  <c r="O50" i="27" s="1"/>
  <c r="O50" i="34"/>
  <c r="Q50" i="34" s="1"/>
  <c r="M46" i="27"/>
  <c r="O46" i="27" s="1"/>
  <c r="O46" i="34"/>
  <c r="Q46" i="34" s="1"/>
  <c r="K125" i="34"/>
  <c r="M125" i="34" s="1"/>
  <c r="I125" i="27"/>
  <c r="H18" i="28" s="1"/>
  <c r="J18" i="28" s="1"/>
  <c r="F164" i="27"/>
  <c r="H164" i="27" s="1"/>
  <c r="I11" i="28"/>
  <c r="L52" i="27"/>
  <c r="E22" i="20"/>
  <c r="D22" i="20"/>
  <c r="E21" i="20"/>
  <c r="B21" i="20" s="1"/>
  <c r="C21" i="20"/>
  <c r="O255" i="33"/>
  <c r="M255" i="27"/>
  <c r="O255" i="34"/>
  <c r="N254" i="27"/>
  <c r="P255" i="27"/>
  <c r="R255" i="33"/>
  <c r="P254" i="33"/>
  <c r="R254" i="33" s="1"/>
  <c r="R255" i="34"/>
  <c r="P254" i="34"/>
  <c r="R254" i="34" s="1"/>
  <c r="J36" i="34"/>
  <c r="I24" i="28"/>
  <c r="L235" i="27"/>
  <c r="K239" i="33"/>
  <c r="M239" i="33" s="1"/>
  <c r="K239" i="34"/>
  <c r="M239" i="34" s="1"/>
  <c r="I239" i="27"/>
  <c r="K239" i="27" s="1"/>
  <c r="M158" i="27"/>
  <c r="O158" i="34"/>
  <c r="O158" i="33"/>
  <c r="R158" i="34"/>
  <c r="P157" i="34"/>
  <c r="R157" i="34" s="1"/>
  <c r="M154" i="27"/>
  <c r="O154" i="27" s="1"/>
  <c r="O154" i="33"/>
  <c r="Q154" i="33" s="1"/>
  <c r="O154" i="34"/>
  <c r="Q154" i="34" s="1"/>
  <c r="R154" i="34"/>
  <c r="H154" i="34"/>
  <c r="J154" i="34" s="1"/>
  <c r="R150" i="33"/>
  <c r="H150" i="33"/>
  <c r="J150" i="33" s="1"/>
  <c r="O150" i="33"/>
  <c r="Q150" i="33" s="1"/>
  <c r="M150" i="27"/>
  <c r="O150" i="27" s="1"/>
  <c r="O150" i="34"/>
  <c r="Q150" i="34" s="1"/>
  <c r="M146" i="27"/>
  <c r="O146" i="33"/>
  <c r="Q146" i="33" s="1"/>
  <c r="O146" i="34"/>
  <c r="Q146" i="34" s="1"/>
  <c r="F139" i="27"/>
  <c r="H139" i="27" s="1"/>
  <c r="M139" i="27"/>
  <c r="O139" i="27" s="1"/>
  <c r="O139" i="33"/>
  <c r="Q139" i="33" s="1"/>
  <c r="O139" i="34"/>
  <c r="Q139" i="34" s="1"/>
  <c r="F131" i="27"/>
  <c r="H131" i="27" s="1"/>
  <c r="M131" i="27"/>
  <c r="O131" i="27" s="1"/>
  <c r="O131" i="33"/>
  <c r="Q131" i="33" s="1"/>
  <c r="O131" i="34"/>
  <c r="Q131" i="34" s="1"/>
  <c r="R152" i="33"/>
  <c r="H152" i="33"/>
  <c r="J152" i="33" s="1"/>
  <c r="R152" i="34"/>
  <c r="H152" i="34"/>
  <c r="J152" i="34" s="1"/>
  <c r="M141" i="27"/>
  <c r="O141" i="27" s="1"/>
  <c r="O141" i="33"/>
  <c r="Q141" i="33" s="1"/>
  <c r="O141" i="34"/>
  <c r="Q141" i="34" s="1"/>
  <c r="R141" i="34"/>
  <c r="H141" i="34"/>
  <c r="J141" i="34" s="1"/>
  <c r="M133" i="27"/>
  <c r="O133" i="27" s="1"/>
  <c r="O133" i="33"/>
  <c r="Q133" i="33" s="1"/>
  <c r="O133" i="34"/>
  <c r="Q133" i="34" s="1"/>
  <c r="R133" i="34"/>
  <c r="H133" i="34"/>
  <c r="J133" i="34" s="1"/>
  <c r="M236" i="34"/>
  <c r="K236" i="27"/>
  <c r="R143" i="33"/>
  <c r="H143" i="33"/>
  <c r="J143" i="33" s="1"/>
  <c r="R143" i="34"/>
  <c r="H143" i="34"/>
  <c r="J143" i="34" s="1"/>
  <c r="R135" i="33"/>
  <c r="H135" i="33"/>
  <c r="J135" i="33" s="1"/>
  <c r="R135" i="34"/>
  <c r="H135" i="34"/>
  <c r="J135" i="34" s="1"/>
  <c r="L188" i="27"/>
  <c r="I22" i="28"/>
  <c r="O160" i="33"/>
  <c r="Q160" i="33" s="1"/>
  <c r="O160" i="34"/>
  <c r="Q160" i="34" s="1"/>
  <c r="M160" i="27"/>
  <c r="O160" i="27" s="1"/>
  <c r="R156" i="33"/>
  <c r="H156" i="33"/>
  <c r="J156" i="33" s="1"/>
  <c r="R156" i="34"/>
  <c r="H156" i="34"/>
  <c r="J156" i="34" s="1"/>
  <c r="R148" i="33"/>
  <c r="H148" i="33"/>
  <c r="J148" i="33" s="1"/>
  <c r="R148" i="34"/>
  <c r="H148" i="34"/>
  <c r="J148" i="34" s="1"/>
  <c r="M137" i="27"/>
  <c r="O137" i="27" s="1"/>
  <c r="O137" i="33"/>
  <c r="Q137" i="33" s="1"/>
  <c r="O137" i="34"/>
  <c r="Q137" i="34" s="1"/>
  <c r="F137" i="27"/>
  <c r="H137" i="27" s="1"/>
  <c r="F129" i="27"/>
  <c r="H129" i="27" s="1"/>
  <c r="N125" i="27"/>
  <c r="O129" i="34"/>
  <c r="M129" i="27"/>
  <c r="O129" i="27" s="1"/>
  <c r="O129" i="33"/>
  <c r="Q129" i="33" s="1"/>
  <c r="F146" i="27"/>
  <c r="H146" i="27" s="1"/>
  <c r="H146" i="33"/>
  <c r="R158" i="33"/>
  <c r="P157" i="33"/>
  <c r="R157" i="33" s="1"/>
  <c r="P158" i="27"/>
  <c r="N157" i="27"/>
  <c r="R154" i="33"/>
  <c r="H154" i="33"/>
  <c r="J154" i="33" s="1"/>
  <c r="F154" i="27"/>
  <c r="H154" i="27" s="1"/>
  <c r="R146" i="34"/>
  <c r="H146" i="34"/>
  <c r="R139" i="33"/>
  <c r="H139" i="33"/>
  <c r="J139" i="33" s="1"/>
  <c r="R139" i="34"/>
  <c r="H139" i="34"/>
  <c r="J139" i="34" s="1"/>
  <c r="R131" i="33"/>
  <c r="H131" i="33"/>
  <c r="J131" i="33" s="1"/>
  <c r="R131" i="34"/>
  <c r="H131" i="34"/>
  <c r="J131" i="34" s="1"/>
  <c r="M152" i="27"/>
  <c r="O152" i="27" s="1"/>
  <c r="O152" i="34"/>
  <c r="Q152" i="34" s="1"/>
  <c r="O152" i="33"/>
  <c r="Q152" i="33" s="1"/>
  <c r="F152" i="27"/>
  <c r="H152" i="27" s="1"/>
  <c r="F141" i="27"/>
  <c r="H141" i="27" s="1"/>
  <c r="H141" i="33"/>
  <c r="J141" i="33" s="1"/>
  <c r="R141" i="33"/>
  <c r="R133" i="33"/>
  <c r="H133" i="33"/>
  <c r="J133" i="33" s="1"/>
  <c r="F133" i="27"/>
  <c r="H133" i="27" s="1"/>
  <c r="M236" i="33"/>
  <c r="O143" i="33"/>
  <c r="Q143" i="33" s="1"/>
  <c r="M143" i="27"/>
  <c r="O143" i="27" s="1"/>
  <c r="O143" i="34"/>
  <c r="Q143" i="34" s="1"/>
  <c r="F143" i="27"/>
  <c r="H143" i="27" s="1"/>
  <c r="M135" i="27"/>
  <c r="O135" i="27" s="1"/>
  <c r="O135" i="33"/>
  <c r="Q135" i="33" s="1"/>
  <c r="O135" i="34"/>
  <c r="Q135" i="34" s="1"/>
  <c r="F135" i="27"/>
  <c r="H135" i="27" s="1"/>
  <c r="L157" i="27"/>
  <c r="I20" i="28"/>
  <c r="O164" i="33"/>
  <c r="Q164" i="33" s="1"/>
  <c r="M164" i="27"/>
  <c r="O164" i="27" s="1"/>
  <c r="O164" i="34"/>
  <c r="Q164" i="34" s="1"/>
  <c r="M156" i="27"/>
  <c r="O156" i="27" s="1"/>
  <c r="O156" i="33"/>
  <c r="Q156" i="33" s="1"/>
  <c r="O156" i="34"/>
  <c r="Q156" i="34" s="1"/>
  <c r="F156" i="27"/>
  <c r="H156" i="27" s="1"/>
  <c r="M148" i="27"/>
  <c r="O148" i="27" s="1"/>
  <c r="O148" i="34"/>
  <c r="Q148" i="34" s="1"/>
  <c r="O148" i="33"/>
  <c r="Q148" i="33" s="1"/>
  <c r="F148" i="27"/>
  <c r="H148" i="27" s="1"/>
  <c r="R137" i="33"/>
  <c r="H137" i="33"/>
  <c r="J137" i="33" s="1"/>
  <c r="R137" i="34"/>
  <c r="H137" i="34"/>
  <c r="J137" i="34" s="1"/>
  <c r="R129" i="34"/>
  <c r="H129" i="34"/>
  <c r="J129" i="34" s="1"/>
  <c r="P125" i="34"/>
  <c r="R125" i="34" s="1"/>
  <c r="R129" i="33"/>
  <c r="P125" i="33"/>
  <c r="R125" i="33" s="1"/>
  <c r="H129" i="33"/>
  <c r="H158" i="34"/>
  <c r="F150" i="27"/>
  <c r="H150" i="27" s="1"/>
  <c r="H158" i="33"/>
  <c r="I80" i="27"/>
  <c r="K80" i="27" s="1"/>
  <c r="K80" i="33"/>
  <c r="M80" i="33" s="1"/>
  <c r="K80" i="34"/>
  <c r="M80" i="34" s="1"/>
  <c r="J255" i="33"/>
  <c r="Q80" i="33"/>
  <c r="O80" i="27"/>
  <c r="Q62" i="34"/>
  <c r="I94" i="27"/>
  <c r="K94" i="27" s="1"/>
  <c r="K94" i="34"/>
  <c r="K94" i="33"/>
  <c r="K190" i="27"/>
  <c r="I188" i="27"/>
  <c r="I25" i="28"/>
  <c r="L254" i="27"/>
  <c r="M8" i="25"/>
  <c r="O8" i="25"/>
  <c r="L211" i="27"/>
  <c r="I23" i="28"/>
  <c r="Q80" i="34"/>
  <c r="K145" i="33"/>
  <c r="M145" i="33" s="1"/>
  <c r="K145" i="34"/>
  <c r="I145" i="27"/>
  <c r="K145" i="27" s="1"/>
  <c r="I86" i="27"/>
  <c r="K86" i="34"/>
  <c r="K86" i="33"/>
  <c r="F13" i="20"/>
  <c r="K11" i="33"/>
  <c r="M190" i="34"/>
  <c r="K188" i="34"/>
  <c r="M188" i="34" s="1"/>
  <c r="M190" i="33"/>
  <c r="K188" i="33"/>
  <c r="M188" i="33" s="1"/>
  <c r="J255" i="34"/>
  <c r="I12" i="20"/>
  <c r="B14" i="25"/>
  <c r="M154" i="33"/>
  <c r="M154" i="34"/>
  <c r="K154" i="27"/>
  <c r="Q147" i="33"/>
  <c r="P184" i="27"/>
  <c r="F184" i="27"/>
  <c r="H184" i="27" s="1"/>
  <c r="R184" i="34"/>
  <c r="H184" i="34"/>
  <c r="J184" i="34" s="1"/>
  <c r="M184" i="27"/>
  <c r="O184" i="27" s="1"/>
  <c r="O184" i="34"/>
  <c r="Q184" i="34" s="1"/>
  <c r="O184" i="33"/>
  <c r="Q184" i="33" s="1"/>
  <c r="R184" i="33"/>
  <c r="H184" i="33"/>
  <c r="J184" i="33" s="1"/>
  <c r="Q250" i="34"/>
  <c r="J248" i="33"/>
  <c r="F175" i="27"/>
  <c r="H175" i="27" s="1"/>
  <c r="N173" i="27"/>
  <c r="P175" i="27"/>
  <c r="R175" i="33"/>
  <c r="H175" i="33"/>
  <c r="J175" i="33" s="1"/>
  <c r="P173" i="33"/>
  <c r="O175" i="34"/>
  <c r="M175" i="27"/>
  <c r="O175" i="33"/>
  <c r="R175" i="34"/>
  <c r="H175" i="34"/>
  <c r="P173" i="34"/>
  <c r="R173" i="34" s="1"/>
  <c r="Q99" i="33"/>
  <c r="O53" i="27"/>
  <c r="J53" i="34"/>
  <c r="I21" i="28"/>
  <c r="L173" i="27"/>
  <c r="B19" i="25"/>
  <c r="F17" i="20"/>
  <c r="C17" i="20" s="1"/>
  <c r="G126" i="33"/>
  <c r="G126" i="34"/>
  <c r="E126" i="27"/>
  <c r="C123" i="22"/>
  <c r="I13" i="28"/>
  <c r="L73" i="27"/>
  <c r="I127" i="34"/>
  <c r="E127" i="27"/>
  <c r="G127" i="27" s="1"/>
  <c r="G127" i="33"/>
  <c r="I127" i="33" s="1"/>
  <c r="D77" i="22"/>
  <c r="C78" i="22"/>
  <c r="D71" i="22"/>
  <c r="C73" i="22"/>
  <c r="G75" i="34" s="1"/>
  <c r="E146" i="27"/>
  <c r="G146" i="27" s="1"/>
  <c r="I146" i="34"/>
  <c r="G146" i="33"/>
  <c r="I146" i="33" s="1"/>
  <c r="J74" i="34"/>
  <c r="K74" i="27"/>
  <c r="I73" i="27"/>
  <c r="D83" i="22"/>
  <c r="C85" i="22"/>
  <c r="G87" i="34" s="1"/>
  <c r="L61" i="27"/>
  <c r="I12" i="28"/>
  <c r="G145" i="34"/>
  <c r="E145" i="27"/>
  <c r="G145" i="33"/>
  <c r="M74" i="33"/>
  <c r="K73" i="33"/>
  <c r="M73" i="33" s="1"/>
  <c r="M74" i="34"/>
  <c r="K73" i="34"/>
  <c r="M73" i="34" s="1"/>
  <c r="M70" i="34"/>
  <c r="K61" i="34"/>
  <c r="M61" i="34" s="1"/>
  <c r="M70" i="33"/>
  <c r="K62" i="33"/>
  <c r="M62" i="33" s="1"/>
  <c r="E10" i="27"/>
  <c r="G10" i="34"/>
  <c r="G11" i="33"/>
  <c r="C7" i="22"/>
  <c r="D123" i="22"/>
  <c r="E256" i="27"/>
  <c r="G256" i="27" s="1"/>
  <c r="G256" i="34"/>
  <c r="G256" i="33"/>
  <c r="C252" i="22"/>
  <c r="N79" i="34"/>
  <c r="I54" i="34"/>
  <c r="G52" i="34"/>
  <c r="I52" i="34" s="1"/>
  <c r="K178" i="27"/>
  <c r="M178" i="34"/>
  <c r="D209" i="22"/>
  <c r="C212" i="22"/>
  <c r="G214" i="34" s="1"/>
  <c r="G99" i="33"/>
  <c r="E99" i="27"/>
  <c r="E93" i="27" s="1"/>
  <c r="C91" i="22"/>
  <c r="K180" i="34"/>
  <c r="M180" i="34" s="1"/>
  <c r="I180" i="27"/>
  <c r="K180" i="27" s="1"/>
  <c r="K180" i="33"/>
  <c r="M180" i="33" s="1"/>
  <c r="N79" i="33"/>
  <c r="E162" i="27"/>
  <c r="G162" i="33"/>
  <c r="C155" i="22"/>
  <c r="C59" i="22"/>
  <c r="G61" i="34"/>
  <c r="I61" i="34" s="1"/>
  <c r="E72" i="27"/>
  <c r="G72" i="33"/>
  <c r="G62" i="33" s="1"/>
  <c r="I62" i="33" s="1"/>
  <c r="C35" i="22"/>
  <c r="D33" i="22"/>
  <c r="G236" i="34"/>
  <c r="E236" i="27"/>
  <c r="G236" i="33"/>
  <c r="C233" i="22"/>
  <c r="G53" i="33"/>
  <c r="I53" i="33" s="1"/>
  <c r="G54" i="27"/>
  <c r="E52" i="27"/>
  <c r="M178" i="33"/>
  <c r="I14" i="28"/>
  <c r="L79" i="27"/>
  <c r="L12" i="25"/>
  <c r="I180" i="34"/>
  <c r="G180" i="27"/>
  <c r="E173" i="27"/>
  <c r="K157" i="33"/>
  <c r="M157" i="33" s="1"/>
  <c r="I180" i="33"/>
  <c r="G173" i="33"/>
  <c r="I173" i="33" s="1"/>
  <c r="K159" i="27"/>
  <c r="M159" i="34"/>
  <c r="K10" i="28"/>
  <c r="K157" i="34" l="1"/>
  <c r="M157" i="34" s="1"/>
  <c r="K9" i="34"/>
  <c r="M9" i="34" s="1"/>
  <c r="K9" i="28"/>
  <c r="D16" i="5"/>
  <c r="I157" i="27"/>
  <c r="K157" i="27" s="1"/>
  <c r="G37" i="34"/>
  <c r="G38" i="33"/>
  <c r="I38" i="33" s="1"/>
  <c r="R21" i="33"/>
  <c r="H21" i="33"/>
  <c r="J21" i="33" s="1"/>
  <c r="E20" i="27"/>
  <c r="G20" i="27" s="1"/>
  <c r="G21" i="33"/>
  <c r="I21" i="33" s="1"/>
  <c r="C11" i="20"/>
  <c r="L9" i="33"/>
  <c r="N9" i="33" s="1"/>
  <c r="AT11" i="26"/>
  <c r="R93" i="33"/>
  <c r="R91" i="33"/>
  <c r="B15" i="25"/>
  <c r="G20" i="34"/>
  <c r="I20" i="34" s="1"/>
  <c r="D6" i="22"/>
  <c r="B29" i="16"/>
  <c r="O173" i="34"/>
  <c r="H62" i="33"/>
  <c r="J62" i="33" s="1"/>
  <c r="E61" i="27"/>
  <c r="D12" i="28" s="1"/>
  <c r="G72" i="27"/>
  <c r="E190" i="27"/>
  <c r="E188" i="27" s="1"/>
  <c r="G190" i="34"/>
  <c r="I190" i="34" s="1"/>
  <c r="H36" i="33"/>
  <c r="J36" i="33" s="1"/>
  <c r="P20" i="34"/>
  <c r="I8" i="28"/>
  <c r="K8" i="28" s="1"/>
  <c r="F15" i="10"/>
  <c r="F6" i="20"/>
  <c r="D6" i="21"/>
  <c r="C14" i="21"/>
  <c r="M15" i="28"/>
  <c r="K15" i="28"/>
  <c r="R85" i="33"/>
  <c r="C85" i="23"/>
  <c r="M8" i="23"/>
  <c r="C8" i="23" s="1"/>
  <c r="D22" i="5"/>
  <c r="M145" i="34"/>
  <c r="K144" i="34"/>
  <c r="M144" i="34" s="1"/>
  <c r="K235" i="34"/>
  <c r="M235" i="34" s="1"/>
  <c r="C22" i="24"/>
  <c r="N20" i="27"/>
  <c r="P20" i="27" s="1"/>
  <c r="D27" i="5"/>
  <c r="D180" i="5"/>
  <c r="D29" i="5"/>
  <c r="D218" i="5"/>
  <c r="D163" i="5"/>
  <c r="D26" i="5"/>
  <c r="D25" i="5"/>
  <c r="D150" i="5"/>
  <c r="D86" i="5"/>
  <c r="D21" i="5"/>
  <c r="D23" i="5"/>
  <c r="D99" i="5"/>
  <c r="D19" i="5"/>
  <c r="D68" i="5"/>
  <c r="K13" i="28"/>
  <c r="D20" i="5"/>
  <c r="D80" i="5"/>
  <c r="D195" i="5"/>
  <c r="D28" i="5"/>
  <c r="D131" i="5"/>
  <c r="D24" i="5"/>
  <c r="D31" i="5"/>
  <c r="D263" i="5"/>
  <c r="D30" i="5"/>
  <c r="D242" i="5"/>
  <c r="D59" i="5"/>
  <c r="D18" i="5"/>
  <c r="H94" i="27"/>
  <c r="F93" i="27"/>
  <c r="J7" i="20"/>
  <c r="J6" i="20" s="1"/>
  <c r="D11" i="24"/>
  <c r="D10" i="24" s="1"/>
  <c r="T8" i="21"/>
  <c r="T6" i="21" s="1"/>
  <c r="AE7" i="29"/>
  <c r="AF7" i="29" s="1"/>
  <c r="E28" i="6"/>
  <c r="F28" i="6" s="1"/>
  <c r="D26" i="16"/>
  <c r="B26" i="16" s="1"/>
  <c r="L27" i="16" s="1"/>
  <c r="C11" i="26"/>
  <c r="M12" i="28"/>
  <c r="E68" i="5" s="1"/>
  <c r="K18" i="28"/>
  <c r="M10" i="28"/>
  <c r="E17" i="5" s="1"/>
  <c r="M11" i="28"/>
  <c r="O11" i="28" s="1"/>
  <c r="H73" i="34"/>
  <c r="J73" i="34" s="1"/>
  <c r="F254" i="27"/>
  <c r="K19" i="28"/>
  <c r="C186" i="22"/>
  <c r="O235" i="34"/>
  <c r="Q235" i="34" s="1"/>
  <c r="H235" i="34"/>
  <c r="J235" i="34" s="1"/>
  <c r="B22" i="20"/>
  <c r="G190" i="33"/>
  <c r="I190" i="33" s="1"/>
  <c r="C22" i="20"/>
  <c r="O235" i="33"/>
  <c r="Q235" i="33" s="1"/>
  <c r="H235" i="33"/>
  <c r="J235" i="33" s="1"/>
  <c r="H254" i="34"/>
  <c r="J254" i="34" s="1"/>
  <c r="F73" i="27"/>
  <c r="H73" i="27" s="1"/>
  <c r="M24" i="28"/>
  <c r="E242" i="5" s="1"/>
  <c r="H79" i="33"/>
  <c r="J79" i="33" s="1"/>
  <c r="M22" i="28"/>
  <c r="E28" i="5" s="1"/>
  <c r="M235" i="27"/>
  <c r="L24" i="28" s="1"/>
  <c r="N24" i="28" s="1"/>
  <c r="I235" i="27"/>
  <c r="H24" i="28" s="1"/>
  <c r="J24" i="28" s="1"/>
  <c r="F52" i="27"/>
  <c r="H52" i="27" s="1"/>
  <c r="F211" i="27"/>
  <c r="H211" i="27" s="1"/>
  <c r="C18" i="20"/>
  <c r="H18" i="20"/>
  <c r="B18" i="20" s="1"/>
  <c r="M23" i="28"/>
  <c r="E218" i="5" s="1"/>
  <c r="H188" i="34"/>
  <c r="J188" i="34" s="1"/>
  <c r="H79" i="34"/>
  <c r="J79" i="34" s="1"/>
  <c r="F61" i="27"/>
  <c r="H61" i="27" s="1"/>
  <c r="H52" i="34"/>
  <c r="J52" i="34" s="1"/>
  <c r="O188" i="33"/>
  <c r="Q188" i="33" s="1"/>
  <c r="P79" i="27"/>
  <c r="F235" i="27"/>
  <c r="H235" i="27" s="1"/>
  <c r="P85" i="27"/>
  <c r="M19" i="28"/>
  <c r="O19" i="28" s="1"/>
  <c r="K35" i="27"/>
  <c r="F157" i="27"/>
  <c r="H157" i="27" s="1"/>
  <c r="K125" i="27"/>
  <c r="K17" i="28"/>
  <c r="I93" i="27"/>
  <c r="K93" i="27" s="1"/>
  <c r="F85" i="27"/>
  <c r="H85" i="27" s="1"/>
  <c r="K79" i="33"/>
  <c r="M79" i="33" s="1"/>
  <c r="K61" i="27"/>
  <c r="P93" i="27"/>
  <c r="O93" i="33"/>
  <c r="H85" i="34"/>
  <c r="F173" i="27"/>
  <c r="H173" i="27" s="1"/>
  <c r="F188" i="27"/>
  <c r="H188" i="27" s="1"/>
  <c r="M188" i="27"/>
  <c r="O188" i="34"/>
  <c r="Q188" i="34" s="1"/>
  <c r="H188" i="33"/>
  <c r="J188" i="33" s="1"/>
  <c r="H211" i="34"/>
  <c r="J211" i="34" s="1"/>
  <c r="K211" i="27"/>
  <c r="H23" i="28"/>
  <c r="J23" i="28" s="1"/>
  <c r="K254" i="27"/>
  <c r="H25" i="28"/>
  <c r="J25" i="28" s="1"/>
  <c r="H254" i="33"/>
  <c r="J254" i="33" s="1"/>
  <c r="M52" i="27"/>
  <c r="L11" i="28" s="1"/>
  <c r="N11" i="28" s="1"/>
  <c r="O52" i="34"/>
  <c r="Q52" i="34" s="1"/>
  <c r="O53" i="33"/>
  <c r="Q53" i="33" s="1"/>
  <c r="H93" i="34"/>
  <c r="J93" i="34" s="1"/>
  <c r="M93" i="27"/>
  <c r="O93" i="27" s="1"/>
  <c r="H93" i="33"/>
  <c r="O93" i="34"/>
  <c r="Q93" i="34" s="1"/>
  <c r="F79" i="27"/>
  <c r="H79" i="27" s="1"/>
  <c r="O79" i="34"/>
  <c r="Q79" i="34" s="1"/>
  <c r="H73" i="33"/>
  <c r="J73" i="33" s="1"/>
  <c r="O61" i="34"/>
  <c r="Q61" i="34" s="1"/>
  <c r="O62" i="33"/>
  <c r="Q62" i="33" s="1"/>
  <c r="H61" i="34"/>
  <c r="J61" i="34" s="1"/>
  <c r="H11" i="28"/>
  <c r="J11" i="28" s="1"/>
  <c r="K52" i="27"/>
  <c r="H53" i="33"/>
  <c r="J53" i="33" s="1"/>
  <c r="M211" i="27"/>
  <c r="M85" i="27"/>
  <c r="O79" i="33"/>
  <c r="Q79" i="33" s="1"/>
  <c r="H211" i="33"/>
  <c r="J211" i="33" s="1"/>
  <c r="K173" i="33"/>
  <c r="M173" i="33" s="1"/>
  <c r="O211" i="33"/>
  <c r="Q211" i="33" s="1"/>
  <c r="K235" i="33"/>
  <c r="M235" i="33" s="1"/>
  <c r="H35" i="34"/>
  <c r="J35" i="34" s="1"/>
  <c r="M61" i="27"/>
  <c r="M79" i="27"/>
  <c r="L14" i="28" s="1"/>
  <c r="N14" i="28" s="1"/>
  <c r="O211" i="34"/>
  <c r="Q211" i="34" s="1"/>
  <c r="J88" i="33"/>
  <c r="H85" i="33"/>
  <c r="H41" i="27"/>
  <c r="F35" i="27"/>
  <c r="Q75" i="34"/>
  <c r="O73" i="34"/>
  <c r="Q73" i="34" s="1"/>
  <c r="Q88" i="33"/>
  <c r="O85" i="33"/>
  <c r="O37" i="27"/>
  <c r="M35" i="27"/>
  <c r="M13" i="28"/>
  <c r="P73" i="27"/>
  <c r="Q75" i="33"/>
  <c r="O73" i="33"/>
  <c r="Q73" i="33" s="1"/>
  <c r="O75" i="27"/>
  <c r="M73" i="27"/>
  <c r="Q88" i="34"/>
  <c r="O85" i="34"/>
  <c r="Q37" i="34"/>
  <c r="O35" i="34"/>
  <c r="Q35" i="34" s="1"/>
  <c r="O36" i="33"/>
  <c r="Q36" i="33" s="1"/>
  <c r="K11" i="28"/>
  <c r="H12" i="20"/>
  <c r="B12" i="20" s="1"/>
  <c r="C12" i="20"/>
  <c r="E13" i="20"/>
  <c r="B13" i="20" s="1"/>
  <c r="C13" i="20"/>
  <c r="Q255" i="34"/>
  <c r="O254" i="34"/>
  <c r="Q254" i="34" s="1"/>
  <c r="O254" i="33"/>
  <c r="Q254" i="33" s="1"/>
  <c r="Q255" i="33"/>
  <c r="M25" i="28"/>
  <c r="P254" i="27"/>
  <c r="O255" i="27"/>
  <c r="M254" i="27"/>
  <c r="K24" i="28"/>
  <c r="J129" i="33"/>
  <c r="H125" i="33"/>
  <c r="J125" i="33" s="1"/>
  <c r="J146" i="34"/>
  <c r="H144" i="34"/>
  <c r="J144" i="34" s="1"/>
  <c r="P157" i="27"/>
  <c r="M20" i="28"/>
  <c r="J146" i="33"/>
  <c r="H144" i="33"/>
  <c r="J144" i="33" s="1"/>
  <c r="Q129" i="34"/>
  <c r="O125" i="34"/>
  <c r="Q125" i="34" s="1"/>
  <c r="F125" i="27"/>
  <c r="H125" i="27" s="1"/>
  <c r="K22" i="28"/>
  <c r="O146" i="27"/>
  <c r="M144" i="27"/>
  <c r="O157" i="34"/>
  <c r="Q157" i="34" s="1"/>
  <c r="Q158" i="34"/>
  <c r="H157" i="33"/>
  <c r="J158" i="34"/>
  <c r="H157" i="34"/>
  <c r="J157" i="34" s="1"/>
  <c r="K20" i="28"/>
  <c r="M18" i="28"/>
  <c r="P125" i="27"/>
  <c r="Q158" i="33"/>
  <c r="O157" i="33"/>
  <c r="Q157" i="33" s="1"/>
  <c r="O158" i="27"/>
  <c r="M157" i="27"/>
  <c r="H125" i="34"/>
  <c r="J125" i="34" s="1"/>
  <c r="O125" i="33"/>
  <c r="Q125" i="33" s="1"/>
  <c r="K79" i="34"/>
  <c r="M79" i="34" s="1"/>
  <c r="I79" i="27"/>
  <c r="K79" i="27" s="1"/>
  <c r="H173" i="33"/>
  <c r="J173" i="33" s="1"/>
  <c r="O144" i="33"/>
  <c r="Q144" i="33" s="1"/>
  <c r="O144" i="34"/>
  <c r="Q144" i="34" s="1"/>
  <c r="F144" i="27"/>
  <c r="H144" i="27" s="1"/>
  <c r="I144" i="27"/>
  <c r="K144" i="27" s="1"/>
  <c r="K144" i="33"/>
  <c r="M144" i="33" s="1"/>
  <c r="M125" i="27"/>
  <c r="M11" i="33"/>
  <c r="K10" i="33"/>
  <c r="M10" i="33" s="1"/>
  <c r="K10" i="27"/>
  <c r="I9" i="27"/>
  <c r="M86" i="34"/>
  <c r="K85" i="34"/>
  <c r="O14" i="28"/>
  <c r="E86" i="5"/>
  <c r="E21" i="5"/>
  <c r="L8" i="25"/>
  <c r="K25" i="28"/>
  <c r="M94" i="34"/>
  <c r="K93" i="34"/>
  <c r="M93" i="34" s="1"/>
  <c r="M86" i="33"/>
  <c r="K85" i="33"/>
  <c r="K86" i="27"/>
  <c r="I85" i="27"/>
  <c r="K23" i="28"/>
  <c r="H22" i="28"/>
  <c r="J22" i="28" s="1"/>
  <c r="K188" i="27"/>
  <c r="M94" i="33"/>
  <c r="K93" i="33"/>
  <c r="J175" i="34"/>
  <c r="H173" i="34"/>
  <c r="J173" i="34" s="1"/>
  <c r="Q175" i="33"/>
  <c r="O173" i="33"/>
  <c r="Q175" i="34"/>
  <c r="M173" i="27"/>
  <c r="O175" i="27"/>
  <c r="R173" i="33"/>
  <c r="P173" i="27"/>
  <c r="M21" i="28"/>
  <c r="O17" i="28"/>
  <c r="E23" i="5"/>
  <c r="E99" i="5"/>
  <c r="K21" i="28"/>
  <c r="E17" i="20"/>
  <c r="B17" i="20" s="1"/>
  <c r="I10" i="34"/>
  <c r="I145" i="33"/>
  <c r="G144" i="33"/>
  <c r="I144" i="33" s="1"/>
  <c r="I145" i="34"/>
  <c r="G144" i="34"/>
  <c r="I144" i="34" s="1"/>
  <c r="E75" i="27"/>
  <c r="G75" i="33"/>
  <c r="C71" i="22"/>
  <c r="G80" i="33"/>
  <c r="G80" i="34"/>
  <c r="E80" i="27"/>
  <c r="C77" i="22"/>
  <c r="G126" i="27"/>
  <c r="E125" i="27"/>
  <c r="I126" i="33"/>
  <c r="G125" i="33"/>
  <c r="I125" i="33" s="1"/>
  <c r="I11" i="33"/>
  <c r="G10" i="27"/>
  <c r="G145" i="27"/>
  <c r="E144" i="27"/>
  <c r="K12" i="28"/>
  <c r="G87" i="33"/>
  <c r="E87" i="27"/>
  <c r="C83" i="22"/>
  <c r="H13" i="28"/>
  <c r="J13" i="28" s="1"/>
  <c r="K73" i="27"/>
  <c r="I126" i="34"/>
  <c r="G125" i="34"/>
  <c r="I125" i="34" s="1"/>
  <c r="I10" i="20"/>
  <c r="C10" i="20" s="1"/>
  <c r="B12" i="25"/>
  <c r="K14" i="28"/>
  <c r="I236" i="33"/>
  <c r="G235" i="33"/>
  <c r="I235" i="33" s="1"/>
  <c r="I236" i="34"/>
  <c r="G235" i="34"/>
  <c r="I235" i="34" s="1"/>
  <c r="E37" i="27"/>
  <c r="C33" i="22"/>
  <c r="I162" i="33"/>
  <c r="G157" i="33"/>
  <c r="I157" i="33" s="1"/>
  <c r="G162" i="27"/>
  <c r="E157" i="27"/>
  <c r="I99" i="34"/>
  <c r="G93" i="34"/>
  <c r="E214" i="27"/>
  <c r="G214" i="33"/>
  <c r="C209" i="22"/>
  <c r="I256" i="33"/>
  <c r="G254" i="33"/>
  <c r="I254" i="33" s="1"/>
  <c r="E254" i="27"/>
  <c r="I173" i="27"/>
  <c r="G52" i="27"/>
  <c r="D11" i="28"/>
  <c r="P9" i="29" s="1"/>
  <c r="G236" i="27"/>
  <c r="E235" i="27"/>
  <c r="I162" i="34"/>
  <c r="G157" i="34"/>
  <c r="I157" i="34" s="1"/>
  <c r="G99" i="27"/>
  <c r="G93" i="27" s="1"/>
  <c r="I99" i="33"/>
  <c r="G93" i="33"/>
  <c r="I256" i="34"/>
  <c r="G254" i="34"/>
  <c r="I254" i="34" s="1"/>
  <c r="K173" i="34"/>
  <c r="M173" i="34" s="1"/>
  <c r="G173" i="27"/>
  <c r="D21" i="28"/>
  <c r="E9" i="27" l="1"/>
  <c r="G9" i="27" s="1"/>
  <c r="G190" i="27"/>
  <c r="H20" i="28"/>
  <c r="J20" i="28" s="1"/>
  <c r="G10" i="33"/>
  <c r="O20" i="34"/>
  <c r="O9" i="34" s="1"/>
  <c r="O8" i="34" s="1"/>
  <c r="O21" i="33"/>
  <c r="Q21" i="33" s="1"/>
  <c r="C7" i="21"/>
  <c r="C6" i="21"/>
  <c r="B8" i="25"/>
  <c r="G61" i="27"/>
  <c r="M93" i="33"/>
  <c r="M91" i="33"/>
  <c r="I93" i="33"/>
  <c r="J93" i="33"/>
  <c r="J91" i="33"/>
  <c r="I93" i="34"/>
  <c r="Q93" i="33"/>
  <c r="Q91" i="33"/>
  <c r="G9" i="34"/>
  <c r="I9" i="34" s="1"/>
  <c r="C6" i="22"/>
  <c r="I8" i="27"/>
  <c r="K8" i="27" s="1"/>
  <c r="R20" i="34"/>
  <c r="H20" i="34"/>
  <c r="J20" i="34" s="1"/>
  <c r="D15" i="5"/>
  <c r="G7" i="20"/>
  <c r="G6" i="20" s="1"/>
  <c r="C10" i="26"/>
  <c r="Q85" i="34"/>
  <c r="B14" i="21"/>
  <c r="E92" i="5"/>
  <c r="M85" i="34"/>
  <c r="K8" i="34"/>
  <c r="M8" i="34" s="1"/>
  <c r="Q85" i="33"/>
  <c r="J85" i="33"/>
  <c r="E22" i="5"/>
  <c r="M85" i="33"/>
  <c r="J85" i="34"/>
  <c r="O15" i="28"/>
  <c r="H254" i="27"/>
  <c r="M20" i="27"/>
  <c r="P10" i="33"/>
  <c r="P9" i="33" s="1"/>
  <c r="N9" i="27"/>
  <c r="F20" i="27"/>
  <c r="P9" i="34"/>
  <c r="P8" i="34" s="1"/>
  <c r="M27" i="16"/>
  <c r="F27" i="16"/>
  <c r="G27" i="16"/>
  <c r="C27" i="16"/>
  <c r="N27" i="16"/>
  <c r="I27" i="16"/>
  <c r="J27" i="16"/>
  <c r="E27" i="16"/>
  <c r="D27" i="16"/>
  <c r="K27" i="16"/>
  <c r="H27" i="16"/>
  <c r="B11" i="26"/>
  <c r="B10" i="26" s="1"/>
  <c r="C11" i="24"/>
  <c r="C10" i="24" s="1"/>
  <c r="B8" i="21"/>
  <c r="O12" i="28"/>
  <c r="E19" i="5"/>
  <c r="O10" i="28"/>
  <c r="E195" i="5"/>
  <c r="E42" i="5"/>
  <c r="E59" i="5"/>
  <c r="E18" i="5"/>
  <c r="H17" i="28"/>
  <c r="J17" i="28" s="1"/>
  <c r="O235" i="27"/>
  <c r="E24" i="28"/>
  <c r="G24" i="28" s="1"/>
  <c r="E25" i="28"/>
  <c r="G25" i="28" s="1"/>
  <c r="G188" i="34"/>
  <c r="I188" i="34" s="1"/>
  <c r="E30" i="5"/>
  <c r="E13" i="28"/>
  <c r="G13" i="28" s="1"/>
  <c r="G188" i="33"/>
  <c r="I188" i="33" s="1"/>
  <c r="O24" i="28"/>
  <c r="O22" i="28"/>
  <c r="E23" i="28"/>
  <c r="G23" i="28" s="1"/>
  <c r="H14" i="28"/>
  <c r="J14" i="28" s="1"/>
  <c r="E25" i="5"/>
  <c r="E29" i="5"/>
  <c r="K235" i="27"/>
  <c r="E11" i="28"/>
  <c r="G11" i="28" s="1"/>
  <c r="E12" i="28"/>
  <c r="E150" i="5"/>
  <c r="E20" i="28"/>
  <c r="G20" i="28" s="1"/>
  <c r="E19" i="28"/>
  <c r="G19" i="28" s="1"/>
  <c r="O23" i="28"/>
  <c r="E15" i="28"/>
  <c r="H19" i="28"/>
  <c r="J19" i="28" s="1"/>
  <c r="E21" i="28"/>
  <c r="L22" i="28"/>
  <c r="N22" i="28" s="1"/>
  <c r="O188" i="27"/>
  <c r="E22" i="28"/>
  <c r="G22" i="28" s="1"/>
  <c r="O52" i="27"/>
  <c r="L17" i="28"/>
  <c r="N17" i="28" s="1"/>
  <c r="E14" i="28"/>
  <c r="G14" i="28" s="1"/>
  <c r="O79" i="27"/>
  <c r="H93" i="27"/>
  <c r="E17" i="28"/>
  <c r="L23" i="28"/>
  <c r="N23" i="28" s="1"/>
  <c r="O211" i="27"/>
  <c r="O85" i="27"/>
  <c r="L15" i="28"/>
  <c r="O61" i="27"/>
  <c r="L12" i="28"/>
  <c r="N12" i="28" s="1"/>
  <c r="E80" i="5"/>
  <c r="E20" i="5"/>
  <c r="O13" i="28"/>
  <c r="O73" i="27"/>
  <c r="L13" i="28"/>
  <c r="N13" i="28" s="1"/>
  <c r="O35" i="27"/>
  <c r="L10" i="28"/>
  <c r="N10" i="28" s="1"/>
  <c r="H35" i="27"/>
  <c r="E10" i="28"/>
  <c r="E31" i="5"/>
  <c r="E263" i="5"/>
  <c r="O25" i="28"/>
  <c r="O254" i="27"/>
  <c r="L25" i="28"/>
  <c r="N25" i="28" s="1"/>
  <c r="I10" i="33"/>
  <c r="O125" i="27"/>
  <c r="L18" i="28"/>
  <c r="N18" i="28" s="1"/>
  <c r="L20" i="28"/>
  <c r="N20" i="28" s="1"/>
  <c r="O157" i="27"/>
  <c r="E18" i="28"/>
  <c r="G18" i="28" s="1"/>
  <c r="O20" i="28"/>
  <c r="E26" i="5"/>
  <c r="E163" i="5"/>
  <c r="E24" i="5"/>
  <c r="O18" i="28"/>
  <c r="E131" i="5"/>
  <c r="O144" i="27"/>
  <c r="L19" i="28"/>
  <c r="N19" i="28" s="1"/>
  <c r="K85" i="27"/>
  <c r="H15" i="28"/>
  <c r="I7" i="20"/>
  <c r="I6" i="20" s="1"/>
  <c r="K9" i="27"/>
  <c r="H9" i="28"/>
  <c r="J9" i="28" s="1"/>
  <c r="O173" i="27"/>
  <c r="L21" i="28"/>
  <c r="N21" i="28" s="1"/>
  <c r="E180" i="5"/>
  <c r="O21" i="28"/>
  <c r="E27" i="5"/>
  <c r="Q173" i="34"/>
  <c r="Q173" i="33"/>
  <c r="G188" i="27"/>
  <c r="D22" i="28"/>
  <c r="G87" i="27"/>
  <c r="E85" i="27"/>
  <c r="I87" i="34"/>
  <c r="G85" i="34"/>
  <c r="D19" i="28"/>
  <c r="G144" i="27"/>
  <c r="D18" i="28"/>
  <c r="G125" i="27"/>
  <c r="G80" i="27"/>
  <c r="E79" i="27"/>
  <c r="I80" i="33"/>
  <c r="G79" i="33"/>
  <c r="I79" i="33" s="1"/>
  <c r="I75" i="33"/>
  <c r="G73" i="33"/>
  <c r="I73" i="33" s="1"/>
  <c r="E73" i="27"/>
  <c r="G75" i="27"/>
  <c r="I87" i="33"/>
  <c r="G85" i="33"/>
  <c r="I80" i="34"/>
  <c r="G79" i="34"/>
  <c r="I79" i="34" s="1"/>
  <c r="I75" i="34"/>
  <c r="G73" i="34"/>
  <c r="I73" i="34" s="1"/>
  <c r="D24" i="28"/>
  <c r="G235" i="27"/>
  <c r="F11" i="28"/>
  <c r="H21" i="28"/>
  <c r="J21" i="28" s="1"/>
  <c r="K173" i="27"/>
  <c r="I214" i="33"/>
  <c r="G211" i="33"/>
  <c r="I211" i="33" s="1"/>
  <c r="G214" i="27"/>
  <c r="E211" i="27"/>
  <c r="G36" i="33"/>
  <c r="I37" i="34"/>
  <c r="G35" i="34"/>
  <c r="H10" i="20"/>
  <c r="B10" i="20" s="1"/>
  <c r="D17" i="28"/>
  <c r="G254" i="27"/>
  <c r="D25" i="28"/>
  <c r="I214" i="34"/>
  <c r="G211" i="34"/>
  <c r="I211" i="34" s="1"/>
  <c r="G157" i="27"/>
  <c r="D20" i="28"/>
  <c r="F12" i="28"/>
  <c r="P10" i="29"/>
  <c r="G37" i="27"/>
  <c r="E35" i="27"/>
  <c r="F21" i="28"/>
  <c r="P19" i="29"/>
  <c r="D9" i="28" l="1"/>
  <c r="P7" i="29" s="1"/>
  <c r="Q20" i="34"/>
  <c r="N8" i="27"/>
  <c r="P8" i="27" s="1"/>
  <c r="M9" i="28"/>
  <c r="M8" i="28" s="1"/>
  <c r="G9" i="33"/>
  <c r="K9" i="33"/>
  <c r="M9" i="33" s="1"/>
  <c r="I91" i="34"/>
  <c r="I91" i="33"/>
  <c r="E8" i="27"/>
  <c r="G8" i="27" s="1"/>
  <c r="B6" i="21"/>
  <c r="G15" i="28"/>
  <c r="I85" i="33"/>
  <c r="I85" i="34"/>
  <c r="J15" i="28"/>
  <c r="H8" i="28"/>
  <c r="J8" i="28" s="1"/>
  <c r="N15" i="28"/>
  <c r="B27" i="16"/>
  <c r="H20" i="27"/>
  <c r="F9" i="27"/>
  <c r="F8" i="27" s="1"/>
  <c r="H10" i="33"/>
  <c r="O20" i="27"/>
  <c r="M9" i="27"/>
  <c r="M8" i="27" s="1"/>
  <c r="O8" i="27" s="1"/>
  <c r="R10" i="33"/>
  <c r="R9" i="33"/>
  <c r="O10" i="33"/>
  <c r="O9" i="33" s="1"/>
  <c r="H9" i="34"/>
  <c r="H8" i="34" s="1"/>
  <c r="R9" i="34"/>
  <c r="R8" i="34"/>
  <c r="P9" i="27"/>
  <c r="G12" i="28"/>
  <c r="U10" i="29"/>
  <c r="U23" i="29"/>
  <c r="U22" i="29"/>
  <c r="D7" i="20"/>
  <c r="D6" i="20" s="1"/>
  <c r="E7" i="20"/>
  <c r="U11" i="29"/>
  <c r="U20" i="29"/>
  <c r="U13" i="29"/>
  <c r="U21" i="29"/>
  <c r="U18" i="29"/>
  <c r="U9" i="29"/>
  <c r="U17" i="29"/>
  <c r="G21" i="28"/>
  <c r="U19" i="29"/>
  <c r="U12" i="29"/>
  <c r="G17" i="28"/>
  <c r="U15" i="29"/>
  <c r="G10" i="28"/>
  <c r="U8" i="29"/>
  <c r="H7" i="20"/>
  <c r="H6" i="20" s="1"/>
  <c r="C7" i="20"/>
  <c r="C6" i="20" s="1"/>
  <c r="U16" i="29"/>
  <c r="F22" i="28"/>
  <c r="P20" i="29"/>
  <c r="D13" i="28"/>
  <c r="G73" i="27"/>
  <c r="F18" i="28"/>
  <c r="P16" i="29"/>
  <c r="P17" i="29"/>
  <c r="F19" i="28"/>
  <c r="G79" i="27"/>
  <c r="D14" i="28"/>
  <c r="G85" i="27"/>
  <c r="D15" i="28"/>
  <c r="I35" i="34"/>
  <c r="I36" i="33"/>
  <c r="G211" i="27"/>
  <c r="D23" i="28"/>
  <c r="F24" i="28"/>
  <c r="P22" i="29"/>
  <c r="G35" i="27"/>
  <c r="D10" i="28"/>
  <c r="F20" i="28"/>
  <c r="P18" i="29"/>
  <c r="F25" i="28"/>
  <c r="P23" i="29"/>
  <c r="P15" i="29"/>
  <c r="F17" i="28"/>
  <c r="F9" i="28" l="1"/>
  <c r="H9" i="33"/>
  <c r="J9" i="33" s="1"/>
  <c r="I9" i="33"/>
  <c r="G8" i="34"/>
  <c r="I8" i="34" s="1"/>
  <c r="D8" i="28"/>
  <c r="F8" i="28" s="1"/>
  <c r="Q9" i="33"/>
  <c r="E6" i="20"/>
  <c r="B7" i="20"/>
  <c r="B6" i="20" s="1"/>
  <c r="O9" i="28"/>
  <c r="E16" i="5"/>
  <c r="Q9" i="34"/>
  <c r="Q8" i="34"/>
  <c r="Q10" i="33"/>
  <c r="L9" i="28"/>
  <c r="L8" i="28" s="1"/>
  <c r="O9" i="27"/>
  <c r="H9" i="27"/>
  <c r="H8" i="27"/>
  <c r="E9" i="28"/>
  <c r="E8" i="28" s="1"/>
  <c r="G8" i="28" s="1"/>
  <c r="J9" i="34"/>
  <c r="J8" i="34"/>
  <c r="J10" i="33"/>
  <c r="F13" i="28"/>
  <c r="P11" i="29"/>
  <c r="F15" i="28"/>
  <c r="P13" i="29"/>
  <c r="P12" i="29"/>
  <c r="F14" i="28"/>
  <c r="P8" i="29"/>
  <c r="F10" i="28"/>
  <c r="F23" i="28"/>
  <c r="P21" i="29"/>
  <c r="P6" i="29" l="1"/>
  <c r="G9" i="28"/>
  <c r="U7" i="29"/>
  <c r="U6" i="29" s="1"/>
  <c r="N9" i="28"/>
  <c r="N8" i="28"/>
  <c r="O8" i="28"/>
  <c r="E15" i="5"/>
  <c r="AZ83" i="31"/>
  <c r="AY83" i="31"/>
  <c r="F21" i="9" s="1"/>
  <c r="C34" i="15"/>
  <c r="B34" i="15" s="1"/>
  <c r="BC83" i="31"/>
  <c r="E21" i="9" s="1"/>
  <c r="BD83" i="31"/>
  <c r="G21" i="9" s="1"/>
  <c r="K21" i="9" s="1"/>
  <c r="L21" i="9" s="1"/>
  <c r="C6" i="31"/>
  <c r="AY6" i="31" s="1"/>
  <c r="F14" i="9" s="1"/>
  <c r="BA83" i="31"/>
  <c r="H21" i="9" s="1"/>
  <c r="BD4" i="31" l="1"/>
  <c r="C27" i="15"/>
  <c r="B27" i="15" s="1"/>
  <c r="E21" i="12"/>
  <c r="F21" i="12" s="1"/>
  <c r="E21" i="10"/>
  <c r="BA6" i="31"/>
  <c r="Z6" i="29" s="1"/>
  <c r="E24" i="11"/>
  <c r="BD6" i="31"/>
  <c r="G14" i="9" s="1"/>
  <c r="BC6" i="31"/>
  <c r="E14" i="9" s="1"/>
  <c r="BB83" i="31"/>
  <c r="Z13" i="29"/>
  <c r="AZ6" i="31"/>
  <c r="C24" i="15" l="1"/>
  <c r="B24" i="15" s="1"/>
  <c r="E14" i="10"/>
  <c r="F14" i="10" s="1"/>
  <c r="F21" i="10"/>
  <c r="H14" i="9"/>
  <c r="E14" i="12"/>
  <c r="F14" i="12" s="1"/>
  <c r="I21" i="9"/>
  <c r="AE13" i="29"/>
  <c r="AF13" i="29" s="1"/>
  <c r="C92" i="5"/>
  <c r="E34" i="6"/>
  <c r="F34" i="6" s="1"/>
  <c r="F24" i="11"/>
  <c r="E17" i="11"/>
  <c r="F17" i="11" s="1"/>
  <c r="BB6" i="31"/>
  <c r="AE6" i="29" s="1"/>
  <c r="AF6" i="29" s="1"/>
  <c r="I25" i="15" l="1"/>
  <c r="H25" i="15"/>
  <c r="D25" i="15"/>
  <c r="F25" i="15"/>
  <c r="E25" i="15"/>
  <c r="G25" i="15"/>
  <c r="J25" i="15"/>
  <c r="J14" i="9"/>
  <c r="K14" i="9"/>
  <c r="E27" i="6"/>
  <c r="F27" i="6" s="1"/>
  <c r="I14" i="9"/>
  <c r="C15" i="5"/>
  <c r="C25" i="15"/>
  <c r="B25" i="1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21" authorId="0" shapeId="0" xr:uid="{00000000-0006-0000-0200-000001000000}">
      <text>
        <r>
          <rPr>
            <b/>
            <sz val="12"/>
            <color indexed="81"/>
            <rFont val="Tahoma"/>
            <family val="2"/>
          </rPr>
          <t>7</t>
        </r>
        <r>
          <rPr>
            <b/>
            <sz val="12"/>
            <color indexed="81"/>
            <rFont val="돋움"/>
            <family val="3"/>
            <charset val="129"/>
          </rPr>
          <t>개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특광역시 1인당 도시림 면적</t>
        </r>
      </text>
    </comment>
    <comment ref="L31" authorId="0" shapeId="0" xr:uid="{00000000-0006-0000-0200-000002000000}">
      <text>
        <r>
          <rPr>
            <b/>
            <sz val="12"/>
            <color indexed="81"/>
            <rFont val="Tahoma"/>
            <family val="2"/>
          </rPr>
          <t>9</t>
        </r>
        <r>
          <rPr>
            <b/>
            <sz val="12"/>
            <color indexed="81"/>
            <rFont val="돋움"/>
            <family val="3"/>
            <charset val="129"/>
          </rPr>
          <t>개도 1인당 도시림 면적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Microsoft</author>
    <author>Forest_user</author>
  </authors>
  <commentList>
    <comment ref="C8" authorId="0" shapeId="0" xr:uid="{00000000-0006-0000-1E00-000001000000}">
      <text>
        <r>
          <rPr>
            <b/>
            <sz val="8"/>
            <color indexed="81"/>
            <rFont val="돋움"/>
            <family val="3"/>
            <charset val="129"/>
          </rPr>
          <t>자치구</t>
        </r>
        <r>
          <rPr>
            <b/>
            <sz val="8"/>
            <color indexed="81"/>
            <rFont val="Tahoma"/>
            <family val="2"/>
          </rPr>
          <t xml:space="preserve"> 41,391.7+</t>
        </r>
        <r>
          <rPr>
            <b/>
            <sz val="8"/>
            <color indexed="81"/>
            <rFont val="돋움"/>
            <family val="3"/>
            <charset val="129"/>
          </rPr>
          <t>중부사업소</t>
        </r>
        <r>
          <rPr>
            <b/>
            <sz val="8"/>
            <color indexed="81"/>
            <rFont val="Tahoma"/>
            <family val="2"/>
          </rPr>
          <t xml:space="preserve"> 39,812(</t>
        </r>
        <r>
          <rPr>
            <b/>
            <sz val="8"/>
            <color indexed="81"/>
            <rFont val="돋움"/>
            <family val="3"/>
            <charset val="129"/>
          </rPr>
          <t>서울광장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등</t>
        </r>
        <r>
          <rPr>
            <b/>
            <sz val="8"/>
            <color indexed="81"/>
            <rFont val="Tahoma"/>
            <family val="2"/>
          </rPr>
          <t>)</t>
        </r>
      </text>
    </comment>
    <comment ref="H8" authorId="0" shapeId="0" xr:uid="{00000000-0006-0000-1E00-000002000000}">
      <text>
        <r>
          <rPr>
            <b/>
            <sz val="8"/>
            <color indexed="81"/>
            <rFont val="돋움"/>
            <family val="3"/>
            <charset val="129"/>
          </rPr>
          <t>자치구</t>
        </r>
        <r>
          <rPr>
            <b/>
            <sz val="8"/>
            <color indexed="81"/>
            <rFont val="Tahoma"/>
            <family val="2"/>
          </rPr>
          <t xml:space="preserve"> 2,695.6+</t>
        </r>
        <r>
          <rPr>
            <b/>
            <sz val="8"/>
            <color indexed="81"/>
            <rFont val="돋움"/>
            <family val="3"/>
            <charset val="129"/>
          </rPr>
          <t>중부사업소</t>
        </r>
        <r>
          <rPr>
            <b/>
            <sz val="8"/>
            <color indexed="81"/>
            <rFont val="Tahoma"/>
            <family val="2"/>
          </rPr>
          <t xml:space="preserve"> 889</t>
        </r>
      </text>
    </comment>
    <comment ref="H9" authorId="0" shapeId="0" xr:uid="{00000000-0006-0000-1E00-000003000000}">
      <text>
        <r>
          <rPr>
            <b/>
            <sz val="9"/>
            <color indexed="81"/>
            <rFont val="돋움"/>
            <family val="3"/>
            <charset val="129"/>
          </rPr>
          <t>자치구</t>
        </r>
        <r>
          <rPr>
            <b/>
            <sz val="9"/>
            <color indexed="81"/>
            <rFont val="Tahoma"/>
            <family val="2"/>
          </rPr>
          <t xml:space="preserve"> 53,283+</t>
        </r>
        <r>
          <rPr>
            <b/>
            <sz val="9"/>
            <color indexed="81"/>
            <rFont val="돋움"/>
            <family val="3"/>
            <charset val="129"/>
          </rPr>
          <t>중부사업소</t>
        </r>
        <r>
          <rPr>
            <b/>
            <sz val="9"/>
            <color indexed="81"/>
            <rFont val="Tahoma"/>
            <family val="2"/>
          </rPr>
          <t xml:space="preserve"> 734</t>
        </r>
      </text>
    </comment>
    <comment ref="M9" authorId="0" shapeId="0" xr:uid="{00000000-0006-0000-1E00-000004000000}">
      <text>
        <r>
          <rPr>
            <b/>
            <sz val="9"/>
            <color indexed="81"/>
            <rFont val="돋움"/>
            <family val="3"/>
            <charset val="129"/>
          </rPr>
          <t>자치구</t>
        </r>
        <r>
          <rPr>
            <b/>
            <sz val="9"/>
            <color indexed="81"/>
            <rFont val="Tahoma"/>
            <family val="2"/>
          </rPr>
          <t xml:space="preserve"> 373,632+</t>
        </r>
        <r>
          <rPr>
            <b/>
            <sz val="9"/>
            <color indexed="81"/>
            <rFont val="돋움"/>
            <family val="3"/>
            <charset val="129"/>
          </rPr>
          <t>중부사업소</t>
        </r>
        <r>
          <rPr>
            <b/>
            <sz val="9"/>
            <color indexed="81"/>
            <rFont val="Tahoma"/>
            <family val="2"/>
          </rPr>
          <t xml:space="preserve"> 935,456(</t>
        </r>
        <r>
          <rPr>
            <b/>
            <sz val="9"/>
            <color indexed="81"/>
            <rFont val="돋움"/>
            <family val="3"/>
            <charset val="129"/>
          </rPr>
          <t>남산공원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9" authorId="0" shapeId="0" xr:uid="{00000000-0006-0000-1E00-000005000000}">
      <text>
        <r>
          <rPr>
            <b/>
            <sz val="9"/>
            <color indexed="81"/>
            <rFont val="돋움"/>
            <family val="3"/>
            <charset val="129"/>
          </rPr>
          <t>자치구</t>
        </r>
        <r>
          <rPr>
            <b/>
            <sz val="9"/>
            <color indexed="81"/>
            <rFont val="Tahoma"/>
            <family val="2"/>
          </rPr>
          <t xml:space="preserve"> 141,872+</t>
        </r>
        <r>
          <rPr>
            <b/>
            <sz val="9"/>
            <color indexed="81"/>
            <rFont val="돋움"/>
            <family val="3"/>
            <charset val="129"/>
          </rPr>
          <t>중부</t>
        </r>
        <r>
          <rPr>
            <b/>
            <sz val="9"/>
            <color indexed="81"/>
            <rFont val="Tahoma"/>
            <family val="2"/>
          </rPr>
          <t xml:space="preserve"> 1,120,404(</t>
        </r>
        <r>
          <rPr>
            <b/>
            <sz val="9"/>
            <color indexed="81"/>
            <rFont val="돋움"/>
            <family val="3"/>
            <charset val="129"/>
          </rPr>
          <t>남산공원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AP9" authorId="0" shapeId="0" xr:uid="{00000000-0006-0000-1E00-000006000000}">
      <text>
        <r>
          <rPr>
            <b/>
            <sz val="9"/>
            <color indexed="81"/>
            <rFont val="돋움"/>
            <family val="3"/>
            <charset val="129"/>
          </rPr>
          <t>중부사업소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남산공원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D10" authorId="0" shapeId="0" xr:uid="{00000000-0006-0000-1E00-000007000000}">
      <text>
        <r>
          <rPr>
            <b/>
            <sz val="8"/>
            <color indexed="81"/>
            <rFont val="돋움"/>
            <family val="3"/>
            <charset val="129"/>
          </rPr>
          <t>한강사업본부</t>
        </r>
        <r>
          <rPr>
            <b/>
            <sz val="8"/>
            <color indexed="81"/>
            <rFont val="Tahoma"/>
            <family val="2"/>
          </rPr>
          <t xml:space="preserve"> 268,300(</t>
        </r>
        <r>
          <rPr>
            <b/>
            <sz val="8"/>
            <color indexed="81"/>
            <rFont val="돋움"/>
            <family val="3"/>
            <charset val="129"/>
          </rPr>
          <t>이촌한강공원</t>
        </r>
        <r>
          <rPr>
            <b/>
            <sz val="8"/>
            <color indexed="81"/>
            <rFont val="Tahoma"/>
            <family val="2"/>
          </rPr>
          <t>)</t>
        </r>
      </text>
    </comment>
    <comment ref="M10" authorId="0" shapeId="0" xr:uid="{00000000-0006-0000-1E00-000008000000}">
      <text>
        <r>
          <rPr>
            <b/>
            <sz val="9"/>
            <color indexed="81"/>
            <rFont val="돋움"/>
            <family val="3"/>
            <charset val="129"/>
          </rPr>
          <t>자치구</t>
        </r>
        <r>
          <rPr>
            <b/>
            <sz val="9"/>
            <color indexed="81"/>
            <rFont val="Tahoma"/>
            <family val="2"/>
          </rPr>
          <t xml:space="preserve"> 240,000+</t>
        </r>
        <r>
          <rPr>
            <b/>
            <sz val="9"/>
            <color indexed="81"/>
            <rFont val="돋움"/>
            <family val="3"/>
            <charset val="129"/>
          </rPr>
          <t>중부사업소</t>
        </r>
        <r>
          <rPr>
            <b/>
            <sz val="9"/>
            <color indexed="81"/>
            <rFont val="Tahoma"/>
            <family val="2"/>
          </rPr>
          <t xml:space="preserve"> 135,275(</t>
        </r>
        <r>
          <rPr>
            <b/>
            <sz val="9"/>
            <color indexed="81"/>
            <rFont val="돋움"/>
            <family val="3"/>
            <charset val="129"/>
          </rPr>
          <t>남산공원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R11" authorId="0" shapeId="0" xr:uid="{00000000-0006-0000-1E00-000009000000}">
      <text>
        <r>
          <rPr>
            <b/>
            <sz val="8"/>
            <color indexed="81"/>
            <rFont val="돋움"/>
            <family val="3"/>
            <charset val="129"/>
          </rPr>
          <t>자치구</t>
        </r>
        <r>
          <rPr>
            <b/>
            <sz val="8"/>
            <color indexed="81"/>
            <rFont val="Tahoma"/>
            <family val="2"/>
          </rPr>
          <t xml:space="preserve"> 470,448+</t>
        </r>
        <r>
          <rPr>
            <b/>
            <sz val="8"/>
            <color indexed="81"/>
            <rFont val="돋움"/>
            <family val="3"/>
            <charset val="129"/>
          </rPr>
          <t>동부</t>
        </r>
        <r>
          <rPr>
            <b/>
            <sz val="8"/>
            <color indexed="81"/>
            <rFont val="Tahoma"/>
            <family val="2"/>
          </rPr>
          <t xml:space="preserve"> 274,800(</t>
        </r>
        <r>
          <rPr>
            <b/>
            <sz val="8"/>
            <color indexed="81"/>
            <rFont val="돋움"/>
            <family val="3"/>
            <charset val="129"/>
          </rPr>
          <t>서울숲</t>
        </r>
        <r>
          <rPr>
            <b/>
            <sz val="8"/>
            <color indexed="81"/>
            <rFont val="Tahoma"/>
            <family val="2"/>
          </rPr>
          <t>)+</t>
        </r>
        <r>
          <rPr>
            <b/>
            <sz val="8"/>
            <color indexed="81"/>
            <rFont val="돋움"/>
            <family val="3"/>
            <charset val="129"/>
          </rPr>
          <t>동부</t>
        </r>
        <r>
          <rPr>
            <b/>
            <sz val="8"/>
            <color indexed="81"/>
            <rFont val="Tahoma"/>
            <family val="2"/>
          </rPr>
          <t xml:space="preserve"> 45,342(</t>
        </r>
        <r>
          <rPr>
            <b/>
            <sz val="8"/>
            <color indexed="81"/>
            <rFont val="돋움"/>
            <family val="3"/>
            <charset val="129"/>
          </rPr>
          <t>응봉공원</t>
        </r>
        <r>
          <rPr>
            <b/>
            <sz val="8"/>
            <color indexed="81"/>
            <rFont val="Tahoma"/>
            <family val="2"/>
          </rPr>
          <t>)</t>
        </r>
      </text>
    </comment>
    <comment ref="D12" authorId="0" shapeId="0" xr:uid="{00000000-0006-0000-1E00-00000A000000}">
      <text>
        <r>
          <rPr>
            <b/>
            <sz val="8"/>
            <color indexed="81"/>
            <rFont val="돋움"/>
            <family val="3"/>
            <charset val="129"/>
          </rPr>
          <t>자치구</t>
        </r>
        <r>
          <rPr>
            <b/>
            <sz val="8"/>
            <color indexed="81"/>
            <rFont val="Tahoma"/>
            <family val="2"/>
          </rPr>
          <t xml:space="preserve"> 141,988+</t>
        </r>
        <r>
          <rPr>
            <b/>
            <sz val="8"/>
            <color indexed="81"/>
            <rFont val="돋움"/>
            <family val="3"/>
            <charset val="129"/>
          </rPr>
          <t>한강사업본부</t>
        </r>
        <r>
          <rPr>
            <b/>
            <sz val="8"/>
            <color indexed="81"/>
            <rFont val="Tahoma"/>
            <family val="2"/>
          </rPr>
          <t xml:space="preserve"> 256,800(</t>
        </r>
        <r>
          <rPr>
            <b/>
            <sz val="8"/>
            <color indexed="81"/>
            <rFont val="돋움"/>
            <family val="3"/>
            <charset val="129"/>
          </rPr>
          <t>뚝섬한강공원</t>
        </r>
        <r>
          <rPr>
            <b/>
            <sz val="8"/>
            <color indexed="81"/>
            <rFont val="Tahoma"/>
            <family val="2"/>
          </rPr>
          <t>)</t>
        </r>
      </text>
    </comment>
    <comment ref="R12" authorId="0" shapeId="0" xr:uid="{00000000-0006-0000-1E00-00000B000000}">
      <text>
        <r>
          <rPr>
            <b/>
            <sz val="9"/>
            <color indexed="81"/>
            <rFont val="돋움"/>
            <family val="3"/>
            <charset val="129"/>
          </rPr>
          <t>서울시설관리공단</t>
        </r>
        <r>
          <rPr>
            <b/>
            <sz val="9"/>
            <color indexed="81"/>
            <rFont val="Tahoma"/>
            <family val="2"/>
          </rPr>
          <t xml:space="preserve"> 560,552(</t>
        </r>
        <r>
          <rPr>
            <b/>
            <sz val="9"/>
            <color indexed="81"/>
            <rFont val="돋움"/>
            <family val="3"/>
            <charset val="129"/>
          </rPr>
          <t>어린이대공원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13" authorId="0" shapeId="0" xr:uid="{00000000-0006-0000-1E00-00000C000000}">
      <text>
        <r>
          <rPr>
            <b/>
            <sz val="9"/>
            <color indexed="81"/>
            <rFont val="돋움"/>
            <family val="3"/>
            <charset val="129"/>
          </rPr>
          <t>자치구</t>
        </r>
        <r>
          <rPr>
            <b/>
            <sz val="9"/>
            <color indexed="81"/>
            <rFont val="Tahoma"/>
            <family val="2"/>
          </rPr>
          <t xml:space="preserve"> 17,861+</t>
        </r>
        <r>
          <rPr>
            <b/>
            <sz val="9"/>
            <color indexed="81"/>
            <rFont val="돋움"/>
            <family val="3"/>
            <charset val="129"/>
          </rPr>
          <t>중부사업소</t>
        </r>
        <r>
          <rPr>
            <b/>
            <sz val="9"/>
            <color indexed="81"/>
            <rFont val="Tahoma"/>
            <family val="2"/>
          </rPr>
          <t xml:space="preserve"> 200</t>
        </r>
      </text>
    </comment>
    <comment ref="H14" authorId="0" shapeId="0" xr:uid="{00000000-0006-0000-1E00-00000D000000}">
      <text>
        <r>
          <rPr>
            <b/>
            <sz val="9"/>
            <color indexed="81"/>
            <rFont val="돋움"/>
            <family val="3"/>
            <charset val="129"/>
          </rPr>
          <t>자치구</t>
        </r>
        <r>
          <rPr>
            <b/>
            <sz val="9"/>
            <color indexed="81"/>
            <rFont val="Tahoma"/>
            <family val="2"/>
          </rPr>
          <t xml:space="preserve"> 12,622+</t>
        </r>
        <r>
          <rPr>
            <b/>
            <sz val="9"/>
            <color indexed="81"/>
            <rFont val="돋움"/>
            <family val="3"/>
            <charset val="129"/>
          </rPr>
          <t>중부사업소</t>
        </r>
        <r>
          <rPr>
            <b/>
            <sz val="9"/>
            <color indexed="81"/>
            <rFont val="Tahoma"/>
            <family val="2"/>
          </rPr>
          <t xml:space="preserve"> 106</t>
        </r>
      </text>
    </comment>
    <comment ref="H15" authorId="0" shapeId="0" xr:uid="{00000000-0006-0000-1E00-00000E000000}">
      <text>
        <r>
          <rPr>
            <b/>
            <sz val="9"/>
            <color indexed="81"/>
            <rFont val="돋움"/>
            <family val="3"/>
            <charset val="129"/>
          </rPr>
          <t>자치구</t>
        </r>
        <r>
          <rPr>
            <b/>
            <sz val="9"/>
            <color indexed="81"/>
            <rFont val="Tahoma"/>
            <family val="2"/>
          </rPr>
          <t xml:space="preserve"> 13,732+</t>
        </r>
        <r>
          <rPr>
            <b/>
            <sz val="9"/>
            <color indexed="81"/>
            <rFont val="돋움"/>
            <family val="3"/>
            <charset val="129"/>
          </rPr>
          <t>중부사업소</t>
        </r>
        <r>
          <rPr>
            <b/>
            <sz val="9"/>
            <color indexed="81"/>
            <rFont val="Tahoma"/>
            <family val="2"/>
          </rPr>
          <t xml:space="preserve"> 400</t>
        </r>
      </text>
    </comment>
    <comment ref="E16" authorId="0" shapeId="0" xr:uid="{00000000-0006-0000-1E00-00000F000000}">
      <text>
        <r>
          <rPr>
            <b/>
            <sz val="9"/>
            <color indexed="81"/>
            <rFont val="돋움"/>
            <family val="3"/>
            <charset val="129"/>
          </rPr>
          <t>자치구</t>
        </r>
        <r>
          <rPr>
            <b/>
            <sz val="9"/>
            <color indexed="81"/>
            <rFont val="Tahoma"/>
            <family val="2"/>
          </rPr>
          <t xml:space="preserve"> 5,511+</t>
        </r>
        <r>
          <rPr>
            <b/>
            <sz val="9"/>
            <color indexed="81"/>
            <rFont val="돋움"/>
            <family val="3"/>
            <charset val="129"/>
          </rPr>
          <t>중부사업소</t>
        </r>
        <r>
          <rPr>
            <b/>
            <sz val="9"/>
            <color indexed="81"/>
            <rFont val="Tahoma"/>
            <family val="2"/>
          </rPr>
          <t xml:space="preserve"> 436,602(</t>
        </r>
        <r>
          <rPr>
            <b/>
            <sz val="9"/>
            <color indexed="81"/>
            <rFont val="돋움"/>
            <family val="3"/>
            <charset val="129"/>
          </rPr>
          <t>북서울꿈의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숲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R16" authorId="0" shapeId="0" xr:uid="{00000000-0006-0000-1E00-000010000000}">
      <text>
        <r>
          <rPr>
            <b/>
            <sz val="9"/>
            <color indexed="81"/>
            <rFont val="돋움"/>
            <family val="3"/>
            <charset val="129"/>
          </rPr>
          <t>자치구</t>
        </r>
        <r>
          <rPr>
            <b/>
            <sz val="9"/>
            <color indexed="81"/>
            <rFont val="Tahoma"/>
            <family val="2"/>
          </rPr>
          <t xml:space="preserve"> 1,055,976+</t>
        </r>
        <r>
          <rPr>
            <b/>
            <sz val="9"/>
            <color indexed="81"/>
            <rFont val="돋움"/>
            <family val="3"/>
            <charset val="129"/>
          </rPr>
          <t>중부</t>
        </r>
        <r>
          <rPr>
            <b/>
            <sz val="9"/>
            <color indexed="81"/>
            <rFont val="Tahoma"/>
            <family val="2"/>
          </rPr>
          <t xml:space="preserve"> 468,207(</t>
        </r>
        <r>
          <rPr>
            <b/>
            <sz val="9"/>
            <color indexed="81"/>
            <rFont val="돋움"/>
            <family val="3"/>
            <charset val="129"/>
          </rPr>
          <t>북서울꿈의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숲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17" authorId="0" shapeId="0" xr:uid="{00000000-0006-0000-1E00-000011000000}">
      <text>
        <r>
          <rPr>
            <b/>
            <sz val="9"/>
            <color indexed="81"/>
            <rFont val="돋움"/>
            <family val="3"/>
            <charset val="129"/>
          </rPr>
          <t>자치구</t>
        </r>
        <r>
          <rPr>
            <b/>
            <sz val="9"/>
            <color indexed="81"/>
            <rFont val="Tahoma"/>
            <family val="2"/>
          </rPr>
          <t xml:space="preserve"> 13,170+</t>
        </r>
        <r>
          <rPr>
            <b/>
            <sz val="9"/>
            <color indexed="81"/>
            <rFont val="돋움"/>
            <family val="3"/>
            <charset val="129"/>
          </rPr>
          <t>중부사업소</t>
        </r>
        <r>
          <rPr>
            <b/>
            <sz val="9"/>
            <color indexed="81"/>
            <rFont val="Tahoma"/>
            <family val="2"/>
          </rPr>
          <t xml:space="preserve"> 2,040</t>
        </r>
      </text>
    </comment>
    <comment ref="AE17" authorId="0" shapeId="0" xr:uid="{00000000-0006-0000-1E00-000012000000}">
      <text>
        <r>
          <rPr>
            <b/>
            <sz val="9"/>
            <color indexed="81"/>
            <rFont val="돋움"/>
            <family val="3"/>
            <charset val="129"/>
          </rPr>
          <t>자치구</t>
        </r>
        <r>
          <rPr>
            <b/>
            <sz val="9"/>
            <color indexed="81"/>
            <rFont val="Tahoma"/>
            <family val="2"/>
          </rPr>
          <t xml:space="preserve"> 98,736+</t>
        </r>
        <r>
          <rPr>
            <b/>
            <sz val="9"/>
            <color indexed="81"/>
            <rFont val="돋움"/>
            <family val="3"/>
            <charset val="129"/>
          </rPr>
          <t>중부</t>
        </r>
        <r>
          <rPr>
            <b/>
            <sz val="9"/>
            <color indexed="81"/>
            <rFont val="Tahoma"/>
            <family val="2"/>
          </rPr>
          <t xml:space="preserve"> 34,279(</t>
        </r>
        <r>
          <rPr>
            <b/>
            <sz val="9"/>
            <color indexed="81"/>
            <rFont val="돋움"/>
            <family val="3"/>
            <charset val="129"/>
          </rPr>
          <t>창포원생태공원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8" authorId="0" shapeId="0" xr:uid="{00000000-0006-0000-1E00-000013000000}">
      <text>
        <r>
          <rPr>
            <b/>
            <sz val="9"/>
            <color indexed="81"/>
            <rFont val="돋움"/>
            <family val="3"/>
            <charset val="129"/>
          </rPr>
          <t>자치구</t>
        </r>
        <r>
          <rPr>
            <b/>
            <sz val="9"/>
            <color indexed="81"/>
            <rFont val="Tahoma"/>
            <family val="2"/>
          </rPr>
          <t xml:space="preserve"> 22,568+</t>
        </r>
        <r>
          <rPr>
            <b/>
            <sz val="9"/>
            <color indexed="81"/>
            <rFont val="돋움"/>
            <family val="3"/>
            <charset val="129"/>
          </rPr>
          <t>중부사업소</t>
        </r>
        <r>
          <rPr>
            <b/>
            <sz val="9"/>
            <color indexed="81"/>
            <rFont val="Tahoma"/>
            <family val="2"/>
          </rPr>
          <t xml:space="preserve"> 313</t>
        </r>
      </text>
    </comment>
    <comment ref="AR18" authorId="0" shapeId="0" xr:uid="{00000000-0006-0000-1E00-000014000000}">
      <text>
        <r>
          <rPr>
            <b/>
            <sz val="9"/>
            <color indexed="81"/>
            <rFont val="돋움"/>
            <family val="3"/>
            <charset val="129"/>
          </rPr>
          <t>자치구</t>
        </r>
        <r>
          <rPr>
            <b/>
            <sz val="9"/>
            <color indexed="81"/>
            <rFont val="Tahoma"/>
            <family val="2"/>
          </rPr>
          <t xml:space="preserve"> 18,386+</t>
        </r>
        <r>
          <rPr>
            <b/>
            <sz val="9"/>
            <color indexed="81"/>
            <rFont val="돋움"/>
            <family val="3"/>
            <charset val="129"/>
          </rPr>
          <t>중부</t>
        </r>
        <r>
          <rPr>
            <b/>
            <sz val="9"/>
            <color indexed="81"/>
            <rFont val="Tahoma"/>
            <family val="2"/>
          </rPr>
          <t xml:space="preserve"> 75,874(</t>
        </r>
        <r>
          <rPr>
            <b/>
            <sz val="9"/>
            <color indexed="81"/>
            <rFont val="돋움"/>
            <family val="3"/>
            <charset val="129"/>
          </rPr>
          <t>경춘선숲길공원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9" authorId="0" shapeId="0" xr:uid="{00000000-0006-0000-1E00-000015000000}">
      <text>
        <r>
          <rPr>
            <b/>
            <sz val="9"/>
            <color indexed="81"/>
            <rFont val="돋움"/>
            <family val="3"/>
            <charset val="129"/>
          </rPr>
          <t>자치구</t>
        </r>
        <r>
          <rPr>
            <b/>
            <sz val="9"/>
            <color indexed="81"/>
            <rFont val="Tahoma"/>
            <family val="2"/>
          </rPr>
          <t xml:space="preserve"> 7,330+</t>
        </r>
        <r>
          <rPr>
            <b/>
            <sz val="9"/>
            <color indexed="81"/>
            <rFont val="돋움"/>
            <family val="3"/>
            <charset val="129"/>
          </rPr>
          <t>중부사업소</t>
        </r>
        <r>
          <rPr>
            <b/>
            <sz val="9"/>
            <color indexed="81"/>
            <rFont val="Tahoma"/>
            <family val="2"/>
          </rPr>
          <t xml:space="preserve"> 235</t>
        </r>
      </text>
    </comment>
    <comment ref="D21" authorId="0" shapeId="0" xr:uid="{00000000-0006-0000-1E00-000016000000}">
      <text>
        <r>
          <rPr>
            <b/>
            <sz val="8"/>
            <color indexed="81"/>
            <rFont val="돋움"/>
            <family val="3"/>
            <charset val="129"/>
          </rPr>
          <t>자치구</t>
        </r>
        <r>
          <rPr>
            <b/>
            <sz val="8"/>
            <color indexed="81"/>
            <rFont val="Tahoma"/>
            <family val="2"/>
          </rPr>
          <t xml:space="preserve"> 95,668+</t>
        </r>
        <r>
          <rPr>
            <b/>
            <sz val="8"/>
            <color indexed="81"/>
            <rFont val="돋움"/>
            <family val="3"/>
            <charset val="129"/>
          </rPr>
          <t>한강사업본부</t>
        </r>
        <r>
          <rPr>
            <b/>
            <sz val="8"/>
            <color indexed="81"/>
            <rFont val="Tahoma"/>
            <family val="2"/>
          </rPr>
          <t xml:space="preserve"> 202,100(</t>
        </r>
        <r>
          <rPr>
            <b/>
            <sz val="8"/>
            <color indexed="81"/>
            <rFont val="돋움"/>
            <family val="3"/>
            <charset val="129"/>
          </rPr>
          <t>망원한강공원</t>
        </r>
        <r>
          <rPr>
            <b/>
            <sz val="8"/>
            <color indexed="81"/>
            <rFont val="Tahoma"/>
            <family val="2"/>
          </rPr>
          <t>)+578,000(</t>
        </r>
        <r>
          <rPr>
            <b/>
            <sz val="8"/>
            <color indexed="81"/>
            <rFont val="돋움"/>
            <family val="3"/>
            <charset val="129"/>
          </rPr>
          <t>난지한강공원</t>
        </r>
        <r>
          <rPr>
            <b/>
            <sz val="8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21" authorId="0" shapeId="0" xr:uid="{00000000-0006-0000-1E00-000017000000}">
      <text>
        <r>
          <rPr>
            <b/>
            <sz val="9"/>
            <color indexed="81"/>
            <rFont val="돋움"/>
            <family val="3"/>
            <charset val="129"/>
          </rPr>
          <t>자치구</t>
        </r>
        <r>
          <rPr>
            <b/>
            <sz val="9"/>
            <color indexed="81"/>
            <rFont val="Tahoma"/>
            <family val="2"/>
          </rPr>
          <t xml:space="preserve"> 450,286+</t>
        </r>
        <r>
          <rPr>
            <b/>
            <sz val="9"/>
            <color indexed="81"/>
            <rFont val="돋움"/>
            <family val="3"/>
            <charset val="129"/>
          </rPr>
          <t>서부</t>
        </r>
        <r>
          <rPr>
            <b/>
            <sz val="9"/>
            <color indexed="81"/>
            <rFont val="Tahoma"/>
            <family val="2"/>
          </rPr>
          <t xml:space="preserve"> 1,513,236(</t>
        </r>
        <r>
          <rPr>
            <b/>
            <sz val="9"/>
            <color indexed="81"/>
            <rFont val="돋움"/>
            <family val="3"/>
            <charset val="129"/>
          </rPr>
          <t>월드컵공원</t>
        </r>
        <r>
          <rPr>
            <b/>
            <sz val="9"/>
            <color indexed="81"/>
            <rFont val="Tahoma"/>
            <family val="2"/>
          </rPr>
          <t>)
+</t>
        </r>
        <r>
          <rPr>
            <b/>
            <sz val="9"/>
            <color indexed="81"/>
            <rFont val="돋움"/>
            <family val="3"/>
            <charset val="129"/>
          </rPr>
          <t>서부</t>
        </r>
        <r>
          <rPr>
            <b/>
            <sz val="9"/>
            <color indexed="81"/>
            <rFont val="Tahoma"/>
            <family val="2"/>
          </rPr>
          <t xml:space="preserve"> 64,990(</t>
        </r>
        <r>
          <rPr>
            <b/>
            <sz val="9"/>
            <color indexed="81"/>
            <rFont val="돋움"/>
            <family val="3"/>
            <charset val="129"/>
          </rPr>
          <t>경의선숲길공원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V21" authorId="0" shapeId="0" xr:uid="{00000000-0006-0000-1E00-000018000000}">
      <text>
        <r>
          <rPr>
            <b/>
            <sz val="9"/>
            <color indexed="81"/>
            <rFont val="돋움"/>
            <family val="3"/>
            <charset val="129"/>
          </rPr>
          <t>자치구</t>
        </r>
        <r>
          <rPr>
            <b/>
            <sz val="9"/>
            <color indexed="81"/>
            <rFont val="Tahoma"/>
            <family val="2"/>
          </rPr>
          <t xml:space="preserve"> 5,233+</t>
        </r>
        <r>
          <rPr>
            <b/>
            <sz val="9"/>
            <color indexed="81"/>
            <rFont val="돋움"/>
            <family val="3"/>
            <charset val="129"/>
          </rPr>
          <t>서부</t>
        </r>
        <r>
          <rPr>
            <b/>
            <sz val="9"/>
            <color indexed="81"/>
            <rFont val="Tahoma"/>
            <family val="2"/>
          </rPr>
          <t xml:space="preserve"> 80,152(</t>
        </r>
        <r>
          <rPr>
            <b/>
            <sz val="9"/>
            <color indexed="81"/>
            <rFont val="돋움"/>
            <family val="3"/>
            <charset val="129"/>
          </rPr>
          <t>문화비축기지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V22" authorId="0" shapeId="0" xr:uid="{00000000-0006-0000-1E00-000019000000}">
      <text>
        <r>
          <rPr>
            <b/>
            <sz val="9"/>
            <color indexed="81"/>
            <rFont val="돋움"/>
            <family val="3"/>
            <charset val="129"/>
          </rPr>
          <t>서부</t>
        </r>
        <r>
          <rPr>
            <b/>
            <sz val="9"/>
            <color indexed="81"/>
            <rFont val="Tahoma"/>
            <family val="2"/>
          </rPr>
          <t xml:space="preserve"> 141,397(</t>
        </r>
        <r>
          <rPr>
            <b/>
            <sz val="9"/>
            <color indexed="81"/>
            <rFont val="돋움"/>
            <family val="3"/>
            <charset val="129"/>
          </rPr>
          <t>서서울호수공원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D23" authorId="0" shapeId="0" xr:uid="{00000000-0006-0000-1E00-00001A000000}">
      <text>
        <r>
          <rPr>
            <b/>
            <sz val="8"/>
            <color indexed="81"/>
            <rFont val="돋움"/>
            <family val="3"/>
            <charset val="129"/>
          </rPr>
          <t>한강사업본부</t>
        </r>
        <r>
          <rPr>
            <b/>
            <sz val="8"/>
            <color indexed="81"/>
            <rFont val="Tahoma"/>
            <family val="2"/>
          </rPr>
          <t xml:space="preserve"> 870,300(</t>
        </r>
        <r>
          <rPr>
            <b/>
            <sz val="8"/>
            <color indexed="81"/>
            <rFont val="돋움"/>
            <family val="3"/>
            <charset val="129"/>
          </rPr>
          <t>강서한강공원</t>
        </r>
        <r>
          <rPr>
            <b/>
            <sz val="8"/>
            <color indexed="81"/>
            <rFont val="Tahoma"/>
            <family val="2"/>
          </rPr>
          <t>)</t>
        </r>
      </text>
    </comment>
    <comment ref="R23" authorId="0" shapeId="0" xr:uid="{00000000-0006-0000-1E00-00001B000000}">
      <text>
        <r>
          <rPr>
            <b/>
            <sz val="9"/>
            <color indexed="81"/>
            <rFont val="돋움"/>
            <family val="3"/>
            <charset val="129"/>
          </rPr>
          <t>자치구</t>
        </r>
        <r>
          <rPr>
            <b/>
            <sz val="9"/>
            <color indexed="81"/>
            <rFont val="Tahoma"/>
            <family val="2"/>
          </rPr>
          <t xml:space="preserve"> 2,196,762.59+</t>
        </r>
        <r>
          <rPr>
            <b/>
            <sz val="9"/>
            <color indexed="81"/>
            <rFont val="돋움"/>
            <family val="3"/>
            <charset val="129"/>
          </rPr>
          <t>서울식물원</t>
        </r>
        <r>
          <rPr>
            <b/>
            <sz val="9"/>
            <color indexed="81"/>
            <rFont val="Tahoma"/>
            <family val="2"/>
          </rPr>
          <t xml:space="preserve"> 430,967</t>
        </r>
      </text>
    </comment>
    <comment ref="R24" authorId="0" shapeId="0" xr:uid="{00000000-0006-0000-1E00-00001C000000}">
      <text>
        <r>
          <rPr>
            <b/>
            <sz val="9"/>
            <color indexed="81"/>
            <rFont val="돋움"/>
            <family val="3"/>
            <charset val="129"/>
          </rPr>
          <t>자치구</t>
        </r>
        <r>
          <rPr>
            <b/>
            <sz val="9"/>
            <color indexed="81"/>
            <rFont val="Tahoma"/>
            <family val="2"/>
          </rPr>
          <t xml:space="preserve"> 474,136+</t>
        </r>
        <r>
          <rPr>
            <b/>
            <sz val="9"/>
            <color indexed="81"/>
            <rFont val="돋움"/>
            <family val="3"/>
            <charset val="129"/>
          </rPr>
          <t>서부</t>
        </r>
        <r>
          <rPr>
            <b/>
            <sz val="9"/>
            <color indexed="81"/>
            <rFont val="Tahoma"/>
            <family val="2"/>
          </rPr>
          <t xml:space="preserve"> 138,782(</t>
        </r>
        <r>
          <rPr>
            <b/>
            <sz val="9"/>
            <color indexed="81"/>
            <rFont val="돋움"/>
            <family val="3"/>
            <charset val="129"/>
          </rPr>
          <t>푸른수목원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1" shapeId="0" xr:uid="{00000000-0006-0000-1E00-00001D000000}">
      <text>
        <r>
          <rPr>
            <b/>
            <sz val="9"/>
            <color indexed="81"/>
            <rFont val="돋움"/>
            <family val="3"/>
            <charset val="129"/>
          </rPr>
          <t>벽면</t>
        </r>
        <r>
          <rPr>
            <b/>
            <sz val="9"/>
            <color indexed="81"/>
            <rFont val="Tahoma"/>
            <family val="2"/>
          </rPr>
          <t xml:space="preserve"> 3623
</t>
        </r>
        <r>
          <rPr>
            <b/>
            <sz val="9"/>
            <color indexed="81"/>
            <rFont val="돋움"/>
            <family val="3"/>
            <charset val="129"/>
          </rPr>
          <t>옥상</t>
        </r>
        <r>
          <rPr>
            <b/>
            <sz val="9"/>
            <color indexed="81"/>
            <rFont val="Tahoma"/>
            <family val="2"/>
          </rPr>
          <t xml:space="preserve"> 8935</t>
        </r>
      </text>
    </comment>
    <comment ref="D26" authorId="0" shapeId="0" xr:uid="{00000000-0006-0000-1E00-00001E000000}">
      <text>
        <r>
          <rPr>
            <b/>
            <sz val="8"/>
            <color indexed="81"/>
            <rFont val="돋움"/>
            <family val="3"/>
            <charset val="129"/>
          </rPr>
          <t>자치구</t>
        </r>
        <r>
          <rPr>
            <b/>
            <sz val="8"/>
            <color indexed="81"/>
            <rFont val="Tahoma"/>
            <family val="2"/>
          </rPr>
          <t xml:space="preserve"> 114,892+</t>
        </r>
        <r>
          <rPr>
            <b/>
            <sz val="8"/>
            <color indexed="81"/>
            <rFont val="돋움"/>
            <family val="3"/>
            <charset val="129"/>
          </rPr>
          <t>한강사업본부</t>
        </r>
        <r>
          <rPr>
            <b/>
            <sz val="8"/>
            <color indexed="81"/>
            <rFont val="Tahoma"/>
            <family val="2"/>
          </rPr>
          <t xml:space="preserve"> 800,000(</t>
        </r>
        <r>
          <rPr>
            <b/>
            <sz val="8"/>
            <color indexed="81"/>
            <rFont val="돋움"/>
            <family val="3"/>
            <charset val="129"/>
          </rPr>
          <t>여의도한강공원</t>
        </r>
        <r>
          <rPr>
            <b/>
            <sz val="8"/>
            <color indexed="81"/>
            <rFont val="Tahoma"/>
            <family val="2"/>
          </rPr>
          <t>)+197,700(</t>
        </r>
        <r>
          <rPr>
            <b/>
            <sz val="8"/>
            <color indexed="81"/>
            <rFont val="돋움"/>
            <family val="3"/>
            <charset val="129"/>
          </rPr>
          <t>양화한강공원</t>
        </r>
        <r>
          <rPr>
            <b/>
            <sz val="8"/>
            <color indexed="81"/>
            <rFont val="Tahoma"/>
            <family val="2"/>
          </rPr>
          <t>)</t>
        </r>
      </text>
    </comment>
    <comment ref="R26" authorId="0" shapeId="0" xr:uid="{00000000-0006-0000-1E00-00001F000000}">
      <text>
        <r>
          <rPr>
            <b/>
            <sz val="9"/>
            <color indexed="81"/>
            <rFont val="돋움"/>
            <family val="3"/>
            <charset val="129"/>
          </rPr>
          <t>자치구</t>
        </r>
        <r>
          <rPr>
            <b/>
            <sz val="9"/>
            <color indexed="81"/>
            <rFont val="Tahoma"/>
            <family val="2"/>
          </rPr>
          <t xml:space="preserve"> 329,652+</t>
        </r>
        <r>
          <rPr>
            <b/>
            <sz val="9"/>
            <color indexed="81"/>
            <rFont val="돋움"/>
            <family val="3"/>
            <charset val="129"/>
          </rPr>
          <t>서부</t>
        </r>
        <r>
          <rPr>
            <b/>
            <sz val="9"/>
            <color indexed="81"/>
            <rFont val="Tahoma"/>
            <family val="2"/>
          </rPr>
          <t xml:space="preserve"> 144,533(</t>
        </r>
        <r>
          <rPr>
            <b/>
            <sz val="9"/>
            <color indexed="81"/>
            <rFont val="돋움"/>
            <family val="3"/>
            <charset val="129"/>
          </rPr>
          <t>여의도공원</t>
        </r>
        <r>
          <rPr>
            <b/>
            <sz val="9"/>
            <color indexed="81"/>
            <rFont val="Tahoma"/>
            <family val="2"/>
          </rPr>
          <t>)
+</t>
        </r>
        <r>
          <rPr>
            <b/>
            <sz val="9"/>
            <color indexed="81"/>
            <rFont val="돋움"/>
            <family val="3"/>
            <charset val="129"/>
          </rPr>
          <t>서부</t>
        </r>
        <r>
          <rPr>
            <b/>
            <sz val="9"/>
            <color indexed="81"/>
            <rFont val="Tahoma"/>
            <family val="2"/>
          </rPr>
          <t xml:space="preserve"> 68,009(</t>
        </r>
        <r>
          <rPr>
            <b/>
            <sz val="9"/>
            <color indexed="81"/>
            <rFont val="돋움"/>
            <family val="3"/>
            <charset val="129"/>
          </rPr>
          <t>선유도공원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R27" authorId="0" shapeId="0" xr:uid="{00000000-0006-0000-1E00-000020000000}">
      <text>
        <r>
          <rPr>
            <b/>
            <sz val="8"/>
            <color indexed="81"/>
            <rFont val="돋움"/>
            <family val="3"/>
            <charset val="129"/>
          </rPr>
          <t>자치구</t>
        </r>
        <r>
          <rPr>
            <b/>
            <sz val="8"/>
            <color indexed="81"/>
            <rFont val="Tahoma"/>
            <family val="2"/>
          </rPr>
          <t xml:space="preserve"> 1,703,280+</t>
        </r>
        <r>
          <rPr>
            <b/>
            <sz val="8"/>
            <color indexed="81"/>
            <rFont val="돋움"/>
            <family val="3"/>
            <charset val="129"/>
          </rPr>
          <t>동부</t>
        </r>
        <r>
          <rPr>
            <b/>
            <sz val="8"/>
            <color indexed="81"/>
            <rFont val="Tahoma"/>
            <family val="2"/>
          </rPr>
          <t xml:space="preserve"> 247,350(</t>
        </r>
        <r>
          <rPr>
            <b/>
            <sz val="8"/>
            <color indexed="81"/>
            <rFont val="돋움"/>
            <family val="3"/>
            <charset val="129"/>
          </rPr>
          <t>보라매공원</t>
        </r>
        <r>
          <rPr>
            <b/>
            <sz val="8"/>
            <color indexed="81"/>
            <rFont val="Tahoma"/>
            <family val="2"/>
          </rPr>
          <t>)</t>
        </r>
      </text>
    </comment>
    <comment ref="D29" authorId="0" shapeId="0" xr:uid="{00000000-0006-0000-1E00-000021000000}">
      <text>
        <r>
          <rPr>
            <b/>
            <sz val="8"/>
            <color indexed="81"/>
            <rFont val="돋움"/>
            <family val="3"/>
            <charset val="129"/>
          </rPr>
          <t>자치구</t>
        </r>
        <r>
          <rPr>
            <b/>
            <sz val="8"/>
            <color indexed="81"/>
            <rFont val="Tahoma"/>
            <family val="2"/>
          </rPr>
          <t xml:space="preserve"> 188,340+</t>
        </r>
        <r>
          <rPr>
            <b/>
            <sz val="8"/>
            <color indexed="81"/>
            <rFont val="돋움"/>
            <family val="3"/>
            <charset val="129"/>
          </rPr>
          <t>한강사업본부</t>
        </r>
        <r>
          <rPr>
            <b/>
            <sz val="8"/>
            <color indexed="81"/>
            <rFont val="Tahoma"/>
            <family val="2"/>
          </rPr>
          <t xml:space="preserve"> 339,400(</t>
        </r>
        <r>
          <rPr>
            <b/>
            <sz val="8"/>
            <color indexed="81"/>
            <rFont val="돋움"/>
            <family val="3"/>
            <charset val="129"/>
          </rPr>
          <t>반포한강공원</t>
        </r>
        <r>
          <rPr>
            <b/>
            <sz val="8"/>
            <color indexed="81"/>
            <rFont val="Tahoma"/>
            <family val="2"/>
          </rPr>
          <t>)</t>
        </r>
      </text>
    </comment>
    <comment ref="R29" authorId="0" shapeId="0" xr:uid="{00000000-0006-0000-1E00-000022000000}">
      <text>
        <r>
          <rPr>
            <b/>
            <sz val="8"/>
            <color indexed="81"/>
            <rFont val="돋움"/>
            <family val="3"/>
            <charset val="129"/>
          </rPr>
          <t>자치구</t>
        </r>
        <r>
          <rPr>
            <b/>
            <sz val="8"/>
            <color indexed="81"/>
            <rFont val="Tahoma"/>
            <family val="2"/>
          </rPr>
          <t xml:space="preserve"> 428,975+</t>
        </r>
        <r>
          <rPr>
            <b/>
            <sz val="8"/>
            <color indexed="81"/>
            <rFont val="돋움"/>
            <family val="3"/>
            <charset val="129"/>
          </rPr>
          <t>동부</t>
        </r>
        <r>
          <rPr>
            <b/>
            <sz val="8"/>
            <color indexed="81"/>
            <rFont val="Tahoma"/>
            <family val="2"/>
          </rPr>
          <t xml:space="preserve"> 202,724(</t>
        </r>
        <r>
          <rPr>
            <b/>
            <sz val="8"/>
            <color indexed="81"/>
            <rFont val="돋움"/>
            <family val="3"/>
            <charset val="129"/>
          </rPr>
          <t>시민의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숲</t>
        </r>
        <r>
          <rPr>
            <b/>
            <sz val="8"/>
            <color indexed="81"/>
            <rFont val="Tahoma"/>
            <family val="2"/>
          </rPr>
          <t>)</t>
        </r>
      </text>
    </comment>
    <comment ref="D30" authorId="0" shapeId="0" xr:uid="{00000000-0006-0000-1E00-000023000000}">
      <text>
        <r>
          <rPr>
            <b/>
            <sz val="8"/>
            <color indexed="81"/>
            <rFont val="돋움"/>
            <family val="3"/>
            <charset val="129"/>
          </rPr>
          <t>자치구</t>
        </r>
        <r>
          <rPr>
            <b/>
            <sz val="8"/>
            <color indexed="81"/>
            <rFont val="Tahoma"/>
            <family val="2"/>
          </rPr>
          <t xml:space="preserve"> 240,771+</t>
        </r>
        <r>
          <rPr>
            <b/>
            <sz val="8"/>
            <color indexed="81"/>
            <rFont val="돋움"/>
            <family val="3"/>
            <charset val="129"/>
          </rPr>
          <t>한강사업본부</t>
        </r>
        <r>
          <rPr>
            <b/>
            <sz val="8"/>
            <color indexed="81"/>
            <rFont val="Tahoma"/>
            <family val="2"/>
          </rPr>
          <t xml:space="preserve"> 312,500(</t>
        </r>
        <r>
          <rPr>
            <b/>
            <sz val="8"/>
            <color indexed="81"/>
            <rFont val="돋움"/>
            <family val="3"/>
            <charset val="129"/>
          </rPr>
          <t>잠원한강공원</t>
        </r>
        <r>
          <rPr>
            <b/>
            <sz val="8"/>
            <color indexed="81"/>
            <rFont val="Tahoma"/>
            <family val="2"/>
          </rPr>
          <t>)</t>
        </r>
      </text>
    </comment>
    <comment ref="R30" authorId="0" shapeId="0" xr:uid="{00000000-0006-0000-1E00-000024000000}">
      <text>
        <r>
          <rPr>
            <b/>
            <sz val="9"/>
            <color indexed="81"/>
            <rFont val="돋움"/>
            <family val="3"/>
            <charset val="129"/>
          </rPr>
          <t>자치구</t>
        </r>
        <r>
          <rPr>
            <b/>
            <sz val="9"/>
            <color indexed="81"/>
            <rFont val="Tahoma"/>
            <family val="2"/>
          </rPr>
          <t xml:space="preserve"> 1,715,103+</t>
        </r>
        <r>
          <rPr>
            <b/>
            <sz val="9"/>
            <color indexed="81"/>
            <rFont val="돋움"/>
            <family val="3"/>
            <charset val="129"/>
          </rPr>
          <t>동부사업소</t>
        </r>
        <r>
          <rPr>
            <b/>
            <sz val="9"/>
            <color indexed="81"/>
            <rFont val="Tahoma"/>
            <family val="2"/>
          </rPr>
          <t xml:space="preserve"> 112,407(</t>
        </r>
        <r>
          <rPr>
            <b/>
            <sz val="9"/>
            <color indexed="81"/>
            <rFont val="돋움"/>
            <family val="3"/>
            <charset val="129"/>
          </rPr>
          <t>율현공원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D31" authorId="0" shapeId="0" xr:uid="{00000000-0006-0000-1E00-000025000000}">
      <text>
        <r>
          <rPr>
            <b/>
            <sz val="8"/>
            <color indexed="81"/>
            <rFont val="돋움"/>
            <family val="3"/>
            <charset val="129"/>
          </rPr>
          <t>자치구</t>
        </r>
        <r>
          <rPr>
            <b/>
            <sz val="8"/>
            <color indexed="81"/>
            <rFont val="Tahoma"/>
            <family val="2"/>
          </rPr>
          <t xml:space="preserve"> 69,365+</t>
        </r>
        <r>
          <rPr>
            <b/>
            <sz val="8"/>
            <color indexed="81"/>
            <rFont val="돋움"/>
            <family val="3"/>
            <charset val="129"/>
          </rPr>
          <t>한강사업본부</t>
        </r>
        <r>
          <rPr>
            <b/>
            <sz val="8"/>
            <color indexed="81"/>
            <rFont val="Tahoma"/>
            <family val="2"/>
          </rPr>
          <t xml:space="preserve"> 464,400(</t>
        </r>
        <r>
          <rPr>
            <b/>
            <sz val="8"/>
            <color indexed="81"/>
            <rFont val="돋움"/>
            <family val="3"/>
            <charset val="129"/>
          </rPr>
          <t>잠실한강공원</t>
        </r>
        <r>
          <rPr>
            <b/>
            <sz val="8"/>
            <color indexed="81"/>
            <rFont val="Tahoma"/>
            <family val="2"/>
          </rPr>
          <t>)</t>
        </r>
      </text>
    </comment>
    <comment ref="D32" authorId="0" shapeId="0" xr:uid="{00000000-0006-0000-1E00-000026000000}">
      <text>
        <r>
          <rPr>
            <b/>
            <sz val="8"/>
            <color indexed="81"/>
            <rFont val="돋움"/>
            <family val="3"/>
            <charset val="129"/>
          </rPr>
          <t>한강사업본부</t>
        </r>
        <r>
          <rPr>
            <b/>
            <sz val="8"/>
            <color indexed="81"/>
            <rFont val="Tahoma"/>
            <family val="2"/>
          </rPr>
          <t xml:space="preserve"> 788,800(</t>
        </r>
        <r>
          <rPr>
            <b/>
            <sz val="8"/>
            <color indexed="81"/>
            <rFont val="돋움"/>
            <family val="3"/>
            <charset val="129"/>
          </rPr>
          <t>광나루한강공원</t>
        </r>
        <r>
          <rPr>
            <b/>
            <sz val="8"/>
            <color indexed="81"/>
            <rFont val="Tahoma"/>
            <family val="2"/>
          </rPr>
          <t>)+</t>
        </r>
        <r>
          <rPr>
            <b/>
            <sz val="8"/>
            <color indexed="81"/>
            <rFont val="돋움"/>
            <family val="3"/>
            <charset val="129"/>
          </rPr>
          <t>자치구</t>
        </r>
        <r>
          <rPr>
            <b/>
            <sz val="8"/>
            <color indexed="81"/>
            <rFont val="Tahoma"/>
            <family val="2"/>
          </rPr>
          <t xml:space="preserve"> 699,876</t>
        </r>
      </text>
    </comment>
    <comment ref="R32" authorId="0" shapeId="0" xr:uid="{00000000-0006-0000-1E00-000027000000}">
      <text>
        <r>
          <rPr>
            <b/>
            <sz val="8"/>
            <color indexed="81"/>
            <rFont val="돋움"/>
            <family val="3"/>
            <charset val="129"/>
          </rPr>
          <t>동부</t>
        </r>
        <r>
          <rPr>
            <b/>
            <sz val="8"/>
            <color indexed="81"/>
            <rFont val="Tahoma"/>
            <family val="2"/>
          </rPr>
          <t xml:space="preserve"> 16.934(</t>
        </r>
        <r>
          <rPr>
            <b/>
            <sz val="8"/>
            <color indexed="81"/>
            <rFont val="돋움"/>
            <family val="3"/>
            <charset val="129"/>
          </rPr>
          <t>천호공원</t>
        </r>
        <r>
          <rPr>
            <b/>
            <sz val="8"/>
            <color indexed="81"/>
            <rFont val="Tahoma"/>
            <family val="2"/>
          </rPr>
          <t>)+</t>
        </r>
        <r>
          <rPr>
            <b/>
            <sz val="8"/>
            <color indexed="81"/>
            <rFont val="돋움"/>
            <family val="3"/>
            <charset val="129"/>
          </rPr>
          <t>자치구</t>
        </r>
        <r>
          <rPr>
            <b/>
            <sz val="8"/>
            <color indexed="81"/>
            <rFont val="Tahoma"/>
            <family val="2"/>
          </rPr>
          <t xml:space="preserve"> 791,455</t>
        </r>
      </text>
    </comment>
    <comment ref="AE32" authorId="0" shapeId="0" xr:uid="{00000000-0006-0000-1E00-000028000000}">
      <text>
        <r>
          <rPr>
            <b/>
            <sz val="9"/>
            <color indexed="81"/>
            <rFont val="돋움"/>
            <family val="3"/>
            <charset val="129"/>
          </rPr>
          <t>동부</t>
        </r>
        <r>
          <rPr>
            <b/>
            <sz val="9"/>
            <color indexed="81"/>
            <rFont val="Tahoma"/>
            <family val="2"/>
          </rPr>
          <t xml:space="preserve"> 42,827(</t>
        </r>
        <r>
          <rPr>
            <b/>
            <sz val="9"/>
            <color indexed="81"/>
            <rFont val="돋움"/>
            <family val="3"/>
            <charset val="129"/>
          </rPr>
          <t>길동생태공원</t>
        </r>
        <r>
          <rPr>
            <b/>
            <sz val="9"/>
            <color indexed="81"/>
            <rFont val="Tahoma"/>
            <family val="2"/>
          </rPr>
          <t>)+</t>
        </r>
        <r>
          <rPr>
            <b/>
            <sz val="9"/>
            <color indexed="81"/>
            <rFont val="돋움"/>
            <family val="3"/>
            <charset val="129"/>
          </rPr>
          <t>자치구</t>
        </r>
        <r>
          <rPr>
            <b/>
            <sz val="9"/>
            <color indexed="81"/>
            <rFont val="Tahoma"/>
            <family val="2"/>
          </rPr>
          <t xml:space="preserve"> 713,416</t>
        </r>
      </text>
    </comment>
    <comment ref="A33" authorId="2" shapeId="0" xr:uid="{00000000-0006-0000-1E00-000029000000}">
      <text>
        <r>
          <rPr>
            <b/>
            <sz val="9"/>
            <color indexed="81"/>
            <rFont val="Tahoma"/>
            <family val="2"/>
          </rPr>
          <t>Forest_user:</t>
        </r>
      </text>
    </comment>
  </commentList>
</comments>
</file>

<file path=xl/sharedStrings.xml><?xml version="1.0" encoding="utf-8"?>
<sst xmlns="http://schemas.openxmlformats.org/spreadsheetml/2006/main" count="2898" uniqueCount="964">
  <si>
    <t>시군구</t>
  </si>
  <si>
    <t>합계</t>
  </si>
  <si>
    <t>소계</t>
  </si>
  <si>
    <t>서울</t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</si>
  <si>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</si>
  <si>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</si>
  <si>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</si>
  <si>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</si>
  <si>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</si>
  <si>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</si>
  <si>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</si>
  <si>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</si>
  <si>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</si>
  <si>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</si>
  <si>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</si>
  <si>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</si>
  <si>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</si>
  <si>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</si>
  <si>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</si>
  <si>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</si>
  <si>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</si>
  <si>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</si>
  <si>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</si>
  <si>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</si>
  <si>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</si>
  <si>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</si>
  <si>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</si>
  <si>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</si>
  <si>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</si>
  <si>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부산</t>
  </si>
  <si>
    <t>서구</t>
  </si>
  <si>
    <t>동구</t>
  </si>
  <si>
    <t>영도구</t>
  </si>
  <si>
    <t>부산진구</t>
  </si>
  <si>
    <t>동래구</t>
  </si>
  <si>
    <t>남구</t>
  </si>
  <si>
    <t>북구</t>
  </si>
  <si>
    <t>해운대구</t>
  </si>
  <si>
    <t>사하구</t>
  </si>
  <si>
    <t>금정구</t>
  </si>
  <si>
    <t>연제구</t>
  </si>
  <si>
    <t>수영구</t>
  </si>
  <si>
    <t>사상구</t>
  </si>
  <si>
    <t>기장군</t>
  </si>
  <si>
    <t>대구</t>
  </si>
  <si>
    <t>수성구</t>
  </si>
  <si>
    <t>달서구</t>
  </si>
  <si>
    <t>달성군</t>
  </si>
  <si>
    <t>인천</t>
  </si>
  <si>
    <t>경제자유구역</t>
  </si>
  <si>
    <t>연수구</t>
  </si>
  <si>
    <t>남동구</t>
  </si>
  <si>
    <t>부평구</t>
  </si>
  <si>
    <t>계양구</t>
  </si>
  <si>
    <t>강화군</t>
  </si>
  <si>
    <t>옹진군</t>
  </si>
  <si>
    <t>광주</t>
  </si>
  <si>
    <t>광산구</t>
  </si>
  <si>
    <t>대전</t>
  </si>
  <si>
    <t>유성구</t>
  </si>
  <si>
    <t>대덕구</t>
  </si>
  <si>
    <t>울산</t>
  </si>
  <si>
    <t>울주군</t>
  </si>
  <si>
    <t>경기</t>
  </si>
  <si>
    <t>수원시</t>
  </si>
  <si>
    <t>성남시</t>
  </si>
  <si>
    <t>부천시</t>
  </si>
  <si>
    <t>안양시</t>
  </si>
  <si>
    <t>안산시</t>
  </si>
  <si>
    <t>용인시</t>
  </si>
  <si>
    <t>평택시</t>
  </si>
  <si>
    <t>광명시</t>
  </si>
  <si>
    <t>시흥시</t>
  </si>
  <si>
    <t>군포시</t>
  </si>
  <si>
    <t>화성시</t>
  </si>
  <si>
    <t>이천시</t>
  </si>
  <si>
    <t>김포시</t>
  </si>
  <si>
    <t>광주시</t>
  </si>
  <si>
    <t>안성시</t>
  </si>
  <si>
    <t>하남시</t>
  </si>
  <si>
    <t>의왕시</t>
  </si>
  <si>
    <t>오산시</t>
  </si>
  <si>
    <t>여주군</t>
  </si>
  <si>
    <t>양평군</t>
  </si>
  <si>
    <t>과천시</t>
  </si>
  <si>
    <t>고양시</t>
  </si>
  <si>
    <t>의정부</t>
  </si>
  <si>
    <t>남양주</t>
  </si>
  <si>
    <t>파주시</t>
  </si>
  <si>
    <t>구리시</t>
  </si>
  <si>
    <t>포천시</t>
  </si>
  <si>
    <t>양주시</t>
  </si>
  <si>
    <t>동두천</t>
  </si>
  <si>
    <t>가평군</t>
  </si>
  <si>
    <t>연천군</t>
  </si>
  <si>
    <t>강원</t>
  </si>
  <si>
    <t>춘천시</t>
  </si>
  <si>
    <t>원주시</t>
  </si>
  <si>
    <t>강릉시</t>
  </si>
  <si>
    <t>동해시</t>
  </si>
  <si>
    <t>태백시</t>
  </si>
  <si>
    <t>속초시</t>
  </si>
  <si>
    <t>삼척시</t>
  </si>
  <si>
    <t>홍천군</t>
  </si>
  <si>
    <t>횡성군</t>
  </si>
  <si>
    <t>영월군</t>
  </si>
  <si>
    <t>평창군</t>
  </si>
  <si>
    <t>정선군</t>
  </si>
  <si>
    <t>철원군</t>
  </si>
  <si>
    <t>화천군</t>
  </si>
  <si>
    <t>양구군</t>
  </si>
  <si>
    <t>인제군</t>
  </si>
  <si>
    <t>고성군</t>
  </si>
  <si>
    <t>양양군</t>
  </si>
  <si>
    <t>충북</t>
  </si>
  <si>
    <t>청주시</t>
  </si>
  <si>
    <t>충주시</t>
  </si>
  <si>
    <t>제천시</t>
  </si>
  <si>
    <t>청원군</t>
  </si>
  <si>
    <t>보은군</t>
  </si>
  <si>
    <t>옥천군</t>
  </si>
  <si>
    <t>영동군</t>
  </si>
  <si>
    <t>증평군</t>
  </si>
  <si>
    <t>진천군</t>
  </si>
  <si>
    <t>괴산군</t>
  </si>
  <si>
    <t>음성군</t>
  </si>
  <si>
    <t>단양군</t>
  </si>
  <si>
    <t>충남</t>
  </si>
  <si>
    <t>천안시</t>
  </si>
  <si>
    <t>공주시</t>
  </si>
  <si>
    <t>보령시</t>
  </si>
  <si>
    <t>아산시</t>
  </si>
  <si>
    <t>서산시</t>
  </si>
  <si>
    <t>논산시</t>
  </si>
  <si>
    <t>계룡시</t>
  </si>
  <si>
    <t>금산군</t>
  </si>
  <si>
    <t>연기군</t>
  </si>
  <si>
    <t>부여군</t>
  </si>
  <si>
    <t>서천군</t>
  </si>
  <si>
    <t>청양군</t>
  </si>
  <si>
    <t>홍성군</t>
  </si>
  <si>
    <t>예산군</t>
  </si>
  <si>
    <t>태안군</t>
  </si>
  <si>
    <t>당진군</t>
  </si>
  <si>
    <t>전북</t>
  </si>
  <si>
    <t>전주시</t>
  </si>
  <si>
    <t>군산시</t>
  </si>
  <si>
    <t>익산시</t>
  </si>
  <si>
    <t>정읍시</t>
  </si>
  <si>
    <t>남원시</t>
  </si>
  <si>
    <t>김제시</t>
  </si>
  <si>
    <t>완주군</t>
  </si>
  <si>
    <t>진안군</t>
  </si>
  <si>
    <t>무주군</t>
  </si>
  <si>
    <t>장수군</t>
  </si>
  <si>
    <t>임실군</t>
  </si>
  <si>
    <t>순창군</t>
  </si>
  <si>
    <t>고창군</t>
  </si>
  <si>
    <t>부안군</t>
  </si>
  <si>
    <t>전남</t>
  </si>
  <si>
    <t>목포시</t>
  </si>
  <si>
    <t>여수시</t>
  </si>
  <si>
    <t>순천시</t>
  </si>
  <si>
    <t>나주시</t>
  </si>
  <si>
    <t>광양시</t>
  </si>
  <si>
    <t>담양군</t>
  </si>
  <si>
    <t>곡성군</t>
  </si>
  <si>
    <t>구례군</t>
  </si>
  <si>
    <t>고흥군</t>
  </si>
  <si>
    <t>보성군</t>
  </si>
  <si>
    <t>화순군</t>
  </si>
  <si>
    <t>장흥군</t>
  </si>
  <si>
    <t>강진군</t>
  </si>
  <si>
    <t>해남군</t>
  </si>
  <si>
    <t>영암군</t>
  </si>
  <si>
    <t>무안군</t>
  </si>
  <si>
    <t>함평군</t>
  </si>
  <si>
    <t>영광군</t>
  </si>
  <si>
    <t>장성군</t>
  </si>
  <si>
    <t>완도군</t>
  </si>
  <si>
    <t>진도군</t>
  </si>
  <si>
    <t>신안군</t>
  </si>
  <si>
    <t>경북</t>
  </si>
  <si>
    <t>포항시</t>
  </si>
  <si>
    <t>경주시</t>
  </si>
  <si>
    <t>김천시</t>
  </si>
  <si>
    <t>안동시</t>
  </si>
  <si>
    <t>구미시</t>
  </si>
  <si>
    <t>영주시</t>
  </si>
  <si>
    <t>영천시</t>
  </si>
  <si>
    <t>상주시</t>
  </si>
  <si>
    <t>문경시</t>
  </si>
  <si>
    <t>경산시</t>
  </si>
  <si>
    <t>군위군</t>
  </si>
  <si>
    <t>의성군</t>
  </si>
  <si>
    <t>청송군</t>
  </si>
  <si>
    <t>영양군</t>
  </si>
  <si>
    <t>영덕군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</si>
  <si>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</si>
  <si>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</si>
  <si>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</si>
  <si>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</si>
  <si>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</si>
  <si>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</si>
  <si>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</si>
  <si>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울릉군</t>
  </si>
  <si>
    <t>경남</t>
  </si>
  <si>
    <t>창원시</t>
  </si>
  <si>
    <t>마산시</t>
  </si>
  <si>
    <t>진주시</t>
  </si>
  <si>
    <t>진해시</t>
  </si>
  <si>
    <t>통영시</t>
  </si>
  <si>
    <t>사천시</t>
  </si>
  <si>
    <t>김해시</t>
  </si>
  <si>
    <t>밀양시</t>
  </si>
  <si>
    <t>거제시</t>
  </si>
  <si>
    <t>양산시</t>
  </si>
  <si>
    <t>의령군</t>
  </si>
  <si>
    <t>함안군</t>
  </si>
  <si>
    <t>창녕군</t>
  </si>
  <si>
    <t>남해군</t>
  </si>
  <si>
    <t>하동군</t>
  </si>
  <si>
    <t>산청군</t>
  </si>
  <si>
    <t>함양군</t>
  </si>
  <si>
    <t>거창군</t>
  </si>
  <si>
    <t>합천군</t>
  </si>
  <si>
    <t>제주</t>
  </si>
  <si>
    <t>제주시</t>
  </si>
  <si>
    <t>서귀포시</t>
  </si>
  <si>
    <t>산림자원법</t>
    <phoneticPr fontId="5" type="noConversion"/>
  </si>
  <si>
    <t>도시공원법</t>
    <phoneticPr fontId="5" type="noConversion"/>
  </si>
  <si>
    <t>합계</t>
    <phoneticPr fontId="5" type="noConversion"/>
  </si>
  <si>
    <t>합계</t>
    <phoneticPr fontId="5" type="noConversion"/>
  </si>
  <si>
    <t>하천변 녹지</t>
  </si>
  <si>
    <t>학교숲</t>
  </si>
  <si>
    <t>담장녹화지</t>
    <phoneticPr fontId="5" type="noConversion"/>
  </si>
  <si>
    <t>기타</t>
    <phoneticPr fontId="5" type="noConversion"/>
  </si>
  <si>
    <t>가로수 등
도로변 녹지</t>
    <phoneticPr fontId="5" type="noConversion"/>
  </si>
  <si>
    <t>합계</t>
    <phoneticPr fontId="5" type="noConversion"/>
  </si>
  <si>
    <t>생활권 도시림면적</t>
    <phoneticPr fontId="5" type="noConversion"/>
  </si>
  <si>
    <t>비생활권 도시림면적</t>
    <phoneticPr fontId="5" type="noConversion"/>
  </si>
  <si>
    <t>소계</t>
    <phoneticPr fontId="5" type="noConversion"/>
  </si>
  <si>
    <t>생활권공원</t>
    <phoneticPr fontId="5" type="noConversion"/>
  </si>
  <si>
    <t>주제공원</t>
    <phoneticPr fontId="5" type="noConversion"/>
  </si>
  <si>
    <t>녹지</t>
    <phoneticPr fontId="5" type="noConversion"/>
  </si>
  <si>
    <t>소공원</t>
    <phoneticPr fontId="5" type="noConversion"/>
  </si>
  <si>
    <t>어린이
공원</t>
    <phoneticPr fontId="5" type="noConversion"/>
  </si>
  <si>
    <t>근린
공원</t>
    <phoneticPr fontId="5" type="noConversion"/>
  </si>
  <si>
    <t>역사
공원</t>
    <phoneticPr fontId="5" type="noConversion"/>
  </si>
  <si>
    <t>문화
공원</t>
    <phoneticPr fontId="5" type="noConversion"/>
  </si>
  <si>
    <t>수변
공원</t>
    <phoneticPr fontId="5" type="noConversion"/>
  </si>
  <si>
    <t>체육
공원</t>
    <phoneticPr fontId="5" type="noConversion"/>
  </si>
  <si>
    <t>기타
공원</t>
    <phoneticPr fontId="5" type="noConversion"/>
  </si>
  <si>
    <t>완충
녹지</t>
    <phoneticPr fontId="5" type="noConversion"/>
  </si>
  <si>
    <t>경관
녹지</t>
    <phoneticPr fontId="5" type="noConversion"/>
  </si>
  <si>
    <t>연결
녹지</t>
    <phoneticPr fontId="5" type="noConversion"/>
  </si>
  <si>
    <t>유원지</t>
    <phoneticPr fontId="5" type="noConversion"/>
  </si>
  <si>
    <t>도시공원</t>
    <phoneticPr fontId="5" type="noConversion"/>
  </si>
  <si>
    <t>(단위 : ㎡/인)</t>
    <phoneticPr fontId="5" type="noConversion"/>
  </si>
  <si>
    <t>시도</t>
    <phoneticPr fontId="5" type="noConversion"/>
  </si>
  <si>
    <t>시군구</t>
    <phoneticPr fontId="5" type="noConversion"/>
  </si>
  <si>
    <t>「산림자원의 조성 및 관리에 관한 법률」에 의한 산림과 수목</t>
    <phoneticPr fontId="5" type="noConversion"/>
  </si>
  <si>
    <t>「도시공원 및 녹지 등에 관한 법률」에 의한 공원녹지</t>
    <phoneticPr fontId="5" type="noConversion"/>
  </si>
  <si>
    <t>산림</t>
    <phoneticPr fontId="5" type="noConversion"/>
  </si>
  <si>
    <t>산림청(국유지)</t>
    <phoneticPr fontId="5" type="noConversion"/>
  </si>
  <si>
    <t>시도(소계)</t>
    <phoneticPr fontId="5" type="noConversion"/>
  </si>
  <si>
    <t>시도(국유지)</t>
    <phoneticPr fontId="5" type="noConversion"/>
  </si>
  <si>
    <t>시도(공유지)</t>
    <phoneticPr fontId="5" type="noConversion"/>
  </si>
  <si>
    <t>하천변 녹지</t>
    <phoneticPr fontId="5" type="noConversion"/>
  </si>
  <si>
    <t>국,공유지 녹화지</t>
    <phoneticPr fontId="5" type="noConversion"/>
  </si>
  <si>
    <t>학교숲</t>
    <phoneticPr fontId="5" type="noConversion"/>
  </si>
  <si>
    <t>자연 휴양림 등</t>
    <phoneticPr fontId="5" type="noConversion"/>
  </si>
  <si>
    <t>자연휴양림</t>
    <phoneticPr fontId="5" type="noConversion"/>
  </si>
  <si>
    <t>산림욕장</t>
    <phoneticPr fontId="5" type="noConversion"/>
  </si>
  <si>
    <t>도시자연공원구역</t>
    <phoneticPr fontId="5" type="noConversion"/>
  </si>
  <si>
    <t>서울</t>
    <phoneticPr fontId="5" type="noConversion"/>
  </si>
  <si>
    <t>종로구</t>
    <phoneticPr fontId="5" type="noConversion"/>
  </si>
  <si>
    <t>중구</t>
    <phoneticPr fontId="5" type="noConversion"/>
  </si>
  <si>
    <t>용산구</t>
    <phoneticPr fontId="5" type="noConversion"/>
  </si>
  <si>
    <t>성동구</t>
    <phoneticPr fontId="5" type="noConversion"/>
  </si>
  <si>
    <t>광진구</t>
    <phoneticPr fontId="5" type="noConversion"/>
  </si>
  <si>
    <t>동대문구</t>
    <phoneticPr fontId="5" type="noConversion"/>
  </si>
  <si>
    <t>중랑구</t>
    <phoneticPr fontId="5" type="noConversion"/>
  </si>
  <si>
    <t>성북구</t>
    <phoneticPr fontId="5" type="noConversion"/>
  </si>
  <si>
    <t>강북구</t>
    <phoneticPr fontId="5" type="noConversion"/>
  </si>
  <si>
    <t>도봉구</t>
    <phoneticPr fontId="5" type="noConversion"/>
  </si>
  <si>
    <t>노원구</t>
    <phoneticPr fontId="5" type="noConversion"/>
  </si>
  <si>
    <t>은평구</t>
    <phoneticPr fontId="5" type="noConversion"/>
  </si>
  <si>
    <t>서대문구</t>
    <phoneticPr fontId="5" type="noConversion"/>
  </si>
  <si>
    <t>마포구</t>
    <phoneticPr fontId="5" type="noConversion"/>
  </si>
  <si>
    <t>양천구</t>
    <phoneticPr fontId="5" type="noConversion"/>
  </si>
  <si>
    <t>강서구</t>
    <phoneticPr fontId="5" type="noConversion"/>
  </si>
  <si>
    <t>구로구</t>
    <phoneticPr fontId="5" type="noConversion"/>
  </si>
  <si>
    <t>금천구</t>
    <phoneticPr fontId="5" type="noConversion"/>
  </si>
  <si>
    <t>영등포구</t>
    <phoneticPr fontId="5" type="noConversion"/>
  </si>
  <si>
    <t>동작구</t>
    <phoneticPr fontId="5" type="noConversion"/>
  </si>
  <si>
    <t>관악구</t>
    <phoneticPr fontId="5" type="noConversion"/>
  </si>
  <si>
    <t>서초구</t>
    <phoneticPr fontId="5" type="noConversion"/>
  </si>
  <si>
    <t>강남구</t>
    <phoneticPr fontId="5" type="noConversion"/>
  </si>
  <si>
    <t>송파구</t>
    <phoneticPr fontId="5" type="noConversion"/>
  </si>
  <si>
    <t>강동구</t>
    <phoneticPr fontId="5" type="noConversion"/>
  </si>
  <si>
    <t>부산</t>
    <phoneticPr fontId="5" type="noConversion"/>
  </si>
  <si>
    <t>가로수 등 도로변 녹지</t>
  </si>
  <si>
    <t>생활권 도시림</t>
    <phoneticPr fontId="5" type="noConversion"/>
  </si>
  <si>
    <t>비생활권도시림</t>
    <phoneticPr fontId="5" type="noConversion"/>
  </si>
  <si>
    <t>국,공유지
 녹화지</t>
    <phoneticPr fontId="5" type="noConversion"/>
  </si>
  <si>
    <t>도시자연
공원구역</t>
    <phoneticPr fontId="5" type="noConversion"/>
  </si>
  <si>
    <t>공공공지</t>
    <phoneticPr fontId="5" type="noConversion"/>
  </si>
  <si>
    <t>저수지</t>
    <phoneticPr fontId="5" type="noConversion"/>
  </si>
  <si>
    <t>생활권도시림</t>
    <phoneticPr fontId="5" type="noConversion"/>
  </si>
  <si>
    <t>비생활권 도시림</t>
    <phoneticPr fontId="5" type="noConversion"/>
  </si>
  <si>
    <t>묘지공원</t>
    <phoneticPr fontId="5" type="noConversion"/>
  </si>
  <si>
    <t>생활권도시림</t>
    <phoneticPr fontId="5" type="noConversion"/>
  </si>
  <si>
    <t>총지역면적</t>
    <phoneticPr fontId="5" type="noConversion"/>
  </si>
  <si>
    <t>도시지역면적</t>
    <phoneticPr fontId="5" type="noConversion"/>
  </si>
  <si>
    <t>총도시림 면적</t>
    <phoneticPr fontId="5" type="noConversion"/>
  </si>
  <si>
    <t>생활권도시림
면적</t>
    <phoneticPr fontId="5" type="noConversion"/>
  </si>
  <si>
    <t>각 법률에 따른 도시림 및 생활권 도시림의 지역면적 대비 면적율</t>
    <phoneticPr fontId="5" type="noConversion"/>
  </si>
  <si>
    <t>「산림자원의 조성 및 관리에 관한 법률」에 의한 산림과 수목</t>
  </si>
  <si>
    <t>도시림</t>
    <phoneticPr fontId="5" type="noConversion"/>
  </si>
  <si>
    <t>생활권
도시림</t>
    <phoneticPr fontId="5" type="noConversion"/>
  </si>
  <si>
    <t>도시지역인구(천명)</t>
    <phoneticPr fontId="5" type="noConversion"/>
  </si>
  <si>
    <t>총 산림면적(ha)</t>
    <phoneticPr fontId="5" type="noConversion"/>
  </si>
  <si>
    <t>총도시림 면적(ha)</t>
    <phoneticPr fontId="5" type="noConversion"/>
  </si>
  <si>
    <t>생활권도시림면적(ha)</t>
    <phoneticPr fontId="5" type="noConversion"/>
  </si>
  <si>
    <t>1인당총도시림면적(㎡/인)</t>
    <phoneticPr fontId="5" type="noConversion"/>
  </si>
  <si>
    <t>1인당생활권도시림면적(㎡/인)</t>
    <phoneticPr fontId="5" type="noConversion"/>
  </si>
  <si>
    <t>증감(b-a)</t>
    <phoneticPr fontId="5" type="noConversion"/>
  </si>
  <si>
    <t>시도</t>
    <phoneticPr fontId="5" type="noConversion"/>
  </si>
  <si>
    <t>담장
녹화지</t>
    <phoneticPr fontId="5" type="noConversion"/>
  </si>
  <si>
    <t>(단위 : ㎡)</t>
    <phoneticPr fontId="5" type="noConversion"/>
  </si>
  <si>
    <t>(단위 :㎡)</t>
    <phoneticPr fontId="5" type="noConversion"/>
  </si>
  <si>
    <t>(단위:㎡)</t>
    <phoneticPr fontId="5" type="noConversion"/>
  </si>
  <si>
    <t>(단위: ㎡)</t>
    <phoneticPr fontId="5" type="noConversion"/>
  </si>
  <si>
    <t>대구</t>
    <phoneticPr fontId="5" type="noConversion"/>
  </si>
  <si>
    <t>동구</t>
    <phoneticPr fontId="5" type="noConversion"/>
  </si>
  <si>
    <t>서울</t>
    <phoneticPr fontId="5" type="noConversion"/>
  </si>
  <si>
    <t>서구</t>
    <phoneticPr fontId="5" type="noConversion"/>
  </si>
  <si>
    <t>남구</t>
    <phoneticPr fontId="5" type="noConversion"/>
  </si>
  <si>
    <t>북구</t>
    <phoneticPr fontId="5" type="noConversion"/>
  </si>
  <si>
    <t>수성구</t>
    <phoneticPr fontId="5" type="noConversion"/>
  </si>
  <si>
    <t>달서구</t>
    <phoneticPr fontId="5" type="noConversion"/>
  </si>
  <si>
    <t>달성군</t>
    <phoneticPr fontId="5" type="noConversion"/>
  </si>
  <si>
    <t>인천</t>
    <phoneticPr fontId="5" type="noConversion"/>
  </si>
  <si>
    <t>경제자유구역</t>
    <phoneticPr fontId="5" type="noConversion"/>
  </si>
  <si>
    <t>연수구</t>
    <phoneticPr fontId="5" type="noConversion"/>
  </si>
  <si>
    <t>남동구</t>
    <phoneticPr fontId="5" type="noConversion"/>
  </si>
  <si>
    <t>부평구</t>
    <phoneticPr fontId="5" type="noConversion"/>
  </si>
  <si>
    <t>계양구</t>
    <phoneticPr fontId="5" type="noConversion"/>
  </si>
  <si>
    <t>강화군</t>
    <phoneticPr fontId="5" type="noConversion"/>
  </si>
  <si>
    <t>옹진군</t>
    <phoneticPr fontId="5" type="noConversion"/>
  </si>
  <si>
    <t>광주</t>
    <phoneticPr fontId="5" type="noConversion"/>
  </si>
  <si>
    <t>광산구</t>
    <phoneticPr fontId="5" type="noConversion"/>
  </si>
  <si>
    <t>대전</t>
    <phoneticPr fontId="5" type="noConversion"/>
  </si>
  <si>
    <t>유성구</t>
    <phoneticPr fontId="5" type="noConversion"/>
  </si>
  <si>
    <t>대덕구</t>
    <phoneticPr fontId="5" type="noConversion"/>
  </si>
  <si>
    <t>울산</t>
    <phoneticPr fontId="5" type="noConversion"/>
  </si>
  <si>
    <t>울주군</t>
    <phoneticPr fontId="5" type="noConversion"/>
  </si>
  <si>
    <t>경기</t>
    <phoneticPr fontId="5" type="noConversion"/>
  </si>
  <si>
    <t>수원시</t>
    <phoneticPr fontId="5" type="noConversion"/>
  </si>
  <si>
    <t>성남시</t>
    <phoneticPr fontId="5" type="noConversion"/>
  </si>
  <si>
    <t>부천시</t>
    <phoneticPr fontId="5" type="noConversion"/>
  </si>
  <si>
    <t>안양시</t>
    <phoneticPr fontId="5" type="noConversion"/>
  </si>
  <si>
    <t>용인시</t>
    <phoneticPr fontId="5" type="noConversion"/>
  </si>
  <si>
    <t>평택시</t>
    <phoneticPr fontId="5" type="noConversion"/>
  </si>
  <si>
    <t>광명시</t>
    <phoneticPr fontId="5" type="noConversion"/>
  </si>
  <si>
    <t>시흥시</t>
    <phoneticPr fontId="5" type="noConversion"/>
  </si>
  <si>
    <t>군포시</t>
    <phoneticPr fontId="5" type="noConversion"/>
  </si>
  <si>
    <t>화성시</t>
    <phoneticPr fontId="5" type="noConversion"/>
  </si>
  <si>
    <t>이천시</t>
    <phoneticPr fontId="5" type="noConversion"/>
  </si>
  <si>
    <t>김포시</t>
    <phoneticPr fontId="5" type="noConversion"/>
  </si>
  <si>
    <t>광주시</t>
    <phoneticPr fontId="5" type="noConversion"/>
  </si>
  <si>
    <t>안성시</t>
    <phoneticPr fontId="5" type="noConversion"/>
  </si>
  <si>
    <t>하남시</t>
    <phoneticPr fontId="5" type="noConversion"/>
  </si>
  <si>
    <t>의왕시</t>
    <phoneticPr fontId="5" type="noConversion"/>
  </si>
  <si>
    <t>오산시</t>
    <phoneticPr fontId="5" type="noConversion"/>
  </si>
  <si>
    <t>여주군</t>
    <phoneticPr fontId="5" type="noConversion"/>
  </si>
  <si>
    <t>양평군</t>
    <phoneticPr fontId="5" type="noConversion"/>
  </si>
  <si>
    <t>과천시</t>
    <phoneticPr fontId="5" type="noConversion"/>
  </si>
  <si>
    <t>고양시</t>
    <phoneticPr fontId="5" type="noConversion"/>
  </si>
  <si>
    <t>파주시</t>
    <phoneticPr fontId="5" type="noConversion"/>
  </si>
  <si>
    <t>구리시</t>
    <phoneticPr fontId="5" type="noConversion"/>
  </si>
  <si>
    <t>포천시</t>
    <phoneticPr fontId="5" type="noConversion"/>
  </si>
  <si>
    <t>양주시</t>
    <phoneticPr fontId="5" type="noConversion"/>
  </si>
  <si>
    <t>가평군</t>
    <phoneticPr fontId="5" type="noConversion"/>
  </si>
  <si>
    <t>연천군</t>
    <phoneticPr fontId="5" type="noConversion"/>
  </si>
  <si>
    <t>강원</t>
    <phoneticPr fontId="5" type="noConversion"/>
  </si>
  <si>
    <t>춘천시</t>
    <phoneticPr fontId="5" type="noConversion"/>
  </si>
  <si>
    <t>원주시</t>
    <phoneticPr fontId="5" type="noConversion"/>
  </si>
  <si>
    <t>강릉시</t>
    <phoneticPr fontId="5" type="noConversion"/>
  </si>
  <si>
    <t>동해시</t>
    <phoneticPr fontId="5" type="noConversion"/>
  </si>
  <si>
    <t>태백시</t>
    <phoneticPr fontId="5" type="noConversion"/>
  </si>
  <si>
    <t>속초시</t>
    <phoneticPr fontId="5" type="noConversion"/>
  </si>
  <si>
    <t>삼척시</t>
    <phoneticPr fontId="5" type="noConversion"/>
  </si>
  <si>
    <t>홍천군</t>
    <phoneticPr fontId="5" type="noConversion"/>
  </si>
  <si>
    <t>횡성군</t>
    <phoneticPr fontId="5" type="noConversion"/>
  </si>
  <si>
    <t>영월군</t>
    <phoneticPr fontId="5" type="noConversion"/>
  </si>
  <si>
    <t>평창군</t>
    <phoneticPr fontId="5" type="noConversion"/>
  </si>
  <si>
    <t>정선군</t>
    <phoneticPr fontId="5" type="noConversion"/>
  </si>
  <si>
    <t>철원군</t>
    <phoneticPr fontId="5" type="noConversion"/>
  </si>
  <si>
    <t>화천군</t>
    <phoneticPr fontId="5" type="noConversion"/>
  </si>
  <si>
    <t>양구군</t>
    <phoneticPr fontId="5" type="noConversion"/>
  </si>
  <si>
    <t>인제군</t>
    <phoneticPr fontId="5" type="noConversion"/>
  </si>
  <si>
    <t>고성군</t>
    <phoneticPr fontId="5" type="noConversion"/>
  </si>
  <si>
    <t>양양군</t>
    <phoneticPr fontId="5" type="noConversion"/>
  </si>
  <si>
    <t>충북</t>
    <phoneticPr fontId="5" type="noConversion"/>
  </si>
  <si>
    <t>청주시</t>
    <phoneticPr fontId="5" type="noConversion"/>
  </si>
  <si>
    <t>충주시</t>
    <phoneticPr fontId="5" type="noConversion"/>
  </si>
  <si>
    <t>제천시</t>
    <phoneticPr fontId="5" type="noConversion"/>
  </si>
  <si>
    <t>청원군</t>
    <phoneticPr fontId="5" type="noConversion"/>
  </si>
  <si>
    <t>보은군</t>
    <phoneticPr fontId="5" type="noConversion"/>
  </si>
  <si>
    <t>옥천군</t>
    <phoneticPr fontId="5" type="noConversion"/>
  </si>
  <si>
    <t>영동군</t>
    <phoneticPr fontId="5" type="noConversion"/>
  </si>
  <si>
    <t>증평군</t>
    <phoneticPr fontId="5" type="noConversion"/>
  </si>
  <si>
    <t>진천군</t>
    <phoneticPr fontId="5" type="noConversion"/>
  </si>
  <si>
    <t>괴산군</t>
    <phoneticPr fontId="5" type="noConversion"/>
  </si>
  <si>
    <t>음성군</t>
    <phoneticPr fontId="5" type="noConversion"/>
  </si>
  <si>
    <t>단양군</t>
    <phoneticPr fontId="5" type="noConversion"/>
  </si>
  <si>
    <t>충남</t>
    <phoneticPr fontId="5" type="noConversion"/>
  </si>
  <si>
    <t>천안시</t>
    <phoneticPr fontId="5" type="noConversion"/>
  </si>
  <si>
    <t>공주시</t>
    <phoneticPr fontId="5" type="noConversion"/>
  </si>
  <si>
    <t>보령시</t>
    <phoneticPr fontId="5" type="noConversion"/>
  </si>
  <si>
    <t>아산시</t>
    <phoneticPr fontId="5" type="noConversion"/>
  </si>
  <si>
    <t>서산시</t>
    <phoneticPr fontId="5" type="noConversion"/>
  </si>
  <si>
    <t>논산시</t>
    <phoneticPr fontId="5" type="noConversion"/>
  </si>
  <si>
    <t>계룡시</t>
    <phoneticPr fontId="5" type="noConversion"/>
  </si>
  <si>
    <t>금산군</t>
    <phoneticPr fontId="5" type="noConversion"/>
  </si>
  <si>
    <t>연기군</t>
    <phoneticPr fontId="5" type="noConversion"/>
  </si>
  <si>
    <t>부여군</t>
    <phoneticPr fontId="5" type="noConversion"/>
  </si>
  <si>
    <t>서천군</t>
    <phoneticPr fontId="5" type="noConversion"/>
  </si>
  <si>
    <t>청양군</t>
    <phoneticPr fontId="5" type="noConversion"/>
  </si>
  <si>
    <t>홍성군</t>
    <phoneticPr fontId="5" type="noConversion"/>
  </si>
  <si>
    <t>예산군</t>
    <phoneticPr fontId="5" type="noConversion"/>
  </si>
  <si>
    <t>태안군</t>
    <phoneticPr fontId="5" type="noConversion"/>
  </si>
  <si>
    <t>전북</t>
    <phoneticPr fontId="5" type="noConversion"/>
  </si>
  <si>
    <t>전주시</t>
    <phoneticPr fontId="5" type="noConversion"/>
  </si>
  <si>
    <t>군산시</t>
    <phoneticPr fontId="5" type="noConversion"/>
  </si>
  <si>
    <t>익산시</t>
    <phoneticPr fontId="5" type="noConversion"/>
  </si>
  <si>
    <t>정읍시</t>
    <phoneticPr fontId="5" type="noConversion"/>
  </si>
  <si>
    <t>남원시</t>
    <phoneticPr fontId="5" type="noConversion"/>
  </si>
  <si>
    <t>김제시</t>
    <phoneticPr fontId="5" type="noConversion"/>
  </si>
  <si>
    <t>완주군</t>
    <phoneticPr fontId="5" type="noConversion"/>
  </si>
  <si>
    <t>진안군</t>
    <phoneticPr fontId="5" type="noConversion"/>
  </si>
  <si>
    <t>무주군</t>
    <phoneticPr fontId="5" type="noConversion"/>
  </si>
  <si>
    <t>장수군</t>
    <phoneticPr fontId="5" type="noConversion"/>
  </si>
  <si>
    <t>임실군</t>
    <phoneticPr fontId="5" type="noConversion"/>
  </si>
  <si>
    <t>순창군</t>
    <phoneticPr fontId="5" type="noConversion"/>
  </si>
  <si>
    <t>고창군</t>
    <phoneticPr fontId="5" type="noConversion"/>
  </si>
  <si>
    <t>부안군</t>
    <phoneticPr fontId="5" type="noConversion"/>
  </si>
  <si>
    <t>전남</t>
    <phoneticPr fontId="5" type="noConversion"/>
  </si>
  <si>
    <t>목포시</t>
    <phoneticPr fontId="5" type="noConversion"/>
  </si>
  <si>
    <t>여수시</t>
    <phoneticPr fontId="5" type="noConversion"/>
  </si>
  <si>
    <t>순천시</t>
    <phoneticPr fontId="5" type="noConversion"/>
  </si>
  <si>
    <t>나주시</t>
    <phoneticPr fontId="5" type="noConversion"/>
  </si>
  <si>
    <t>광양시</t>
    <phoneticPr fontId="5" type="noConversion"/>
  </si>
  <si>
    <t>담양군</t>
    <phoneticPr fontId="5" type="noConversion"/>
  </si>
  <si>
    <t>곡성군</t>
    <phoneticPr fontId="5" type="noConversion"/>
  </si>
  <si>
    <t>구례군</t>
    <phoneticPr fontId="5" type="noConversion"/>
  </si>
  <si>
    <t>고흥군</t>
    <phoneticPr fontId="5" type="noConversion"/>
  </si>
  <si>
    <t>보성군</t>
    <phoneticPr fontId="5" type="noConversion"/>
  </si>
  <si>
    <t>화순군</t>
    <phoneticPr fontId="5" type="noConversion"/>
  </si>
  <si>
    <t>장흥군</t>
    <phoneticPr fontId="5" type="noConversion"/>
  </si>
  <si>
    <t>강진군</t>
    <phoneticPr fontId="5" type="noConversion"/>
  </si>
  <si>
    <t>해남군</t>
    <phoneticPr fontId="5" type="noConversion"/>
  </si>
  <si>
    <t>영암군</t>
    <phoneticPr fontId="5" type="noConversion"/>
  </si>
  <si>
    <t>무안군</t>
    <phoneticPr fontId="5" type="noConversion"/>
  </si>
  <si>
    <t>함평군</t>
    <phoneticPr fontId="5" type="noConversion"/>
  </si>
  <si>
    <t>영광군</t>
    <phoneticPr fontId="5" type="noConversion"/>
  </si>
  <si>
    <t>장성군</t>
    <phoneticPr fontId="5" type="noConversion"/>
  </si>
  <si>
    <t>완도군</t>
    <phoneticPr fontId="5" type="noConversion"/>
  </si>
  <si>
    <t>진도군</t>
    <phoneticPr fontId="5" type="noConversion"/>
  </si>
  <si>
    <t>신안군</t>
    <phoneticPr fontId="5" type="noConversion"/>
  </si>
  <si>
    <t>경북</t>
    <phoneticPr fontId="5" type="noConversion"/>
  </si>
  <si>
    <t>포항시</t>
    <phoneticPr fontId="5" type="noConversion"/>
  </si>
  <si>
    <t>경주시</t>
    <phoneticPr fontId="5" type="noConversion"/>
  </si>
  <si>
    <t>김천시</t>
    <phoneticPr fontId="5" type="noConversion"/>
  </si>
  <si>
    <t>안동시</t>
    <phoneticPr fontId="5" type="noConversion"/>
  </si>
  <si>
    <t>구미시</t>
    <phoneticPr fontId="5" type="noConversion"/>
  </si>
  <si>
    <t>영주시</t>
    <phoneticPr fontId="5" type="noConversion"/>
  </si>
  <si>
    <t>영천시</t>
    <phoneticPr fontId="5" type="noConversion"/>
  </si>
  <si>
    <t>상주시</t>
    <phoneticPr fontId="5" type="noConversion"/>
  </si>
  <si>
    <t>문경시</t>
    <phoneticPr fontId="5" type="noConversion"/>
  </si>
  <si>
    <t>경산시</t>
    <phoneticPr fontId="5" type="noConversion"/>
  </si>
  <si>
    <t>군위군</t>
    <phoneticPr fontId="5" type="noConversion"/>
  </si>
  <si>
    <t>의성군</t>
    <phoneticPr fontId="5" type="noConversion"/>
  </si>
  <si>
    <t>청송군</t>
    <phoneticPr fontId="5" type="noConversion"/>
  </si>
  <si>
    <t>영양군</t>
    <phoneticPr fontId="5" type="noConversion"/>
  </si>
  <si>
    <t>영덕군</t>
    <phoneticPr fontId="5" type="noConversion"/>
  </si>
  <si>
    <t>청도군</t>
    <phoneticPr fontId="5" type="noConversion"/>
  </si>
  <si>
    <t>고령군</t>
    <phoneticPr fontId="5" type="noConversion"/>
  </si>
  <si>
    <t>성주군</t>
    <phoneticPr fontId="5" type="noConversion"/>
  </si>
  <si>
    <t>칠곡군</t>
    <phoneticPr fontId="5" type="noConversion"/>
  </si>
  <si>
    <t>예천군</t>
    <phoneticPr fontId="5" type="noConversion"/>
  </si>
  <si>
    <t>봉화군</t>
    <phoneticPr fontId="5" type="noConversion"/>
  </si>
  <si>
    <t>울진군</t>
    <phoneticPr fontId="5" type="noConversion"/>
  </si>
  <si>
    <t>울릉군</t>
    <phoneticPr fontId="5" type="noConversion"/>
  </si>
  <si>
    <t>경남</t>
    <phoneticPr fontId="5" type="noConversion"/>
  </si>
  <si>
    <t>창원시</t>
    <phoneticPr fontId="5" type="noConversion"/>
  </si>
  <si>
    <t>진주시</t>
    <phoneticPr fontId="5" type="noConversion"/>
  </si>
  <si>
    <t>통영시</t>
    <phoneticPr fontId="5" type="noConversion"/>
  </si>
  <si>
    <t>사천시</t>
    <phoneticPr fontId="5" type="noConversion"/>
  </si>
  <si>
    <t>김해시</t>
    <phoneticPr fontId="5" type="noConversion"/>
  </si>
  <si>
    <t>밀양시</t>
    <phoneticPr fontId="5" type="noConversion"/>
  </si>
  <si>
    <t>거제시</t>
    <phoneticPr fontId="5" type="noConversion"/>
  </si>
  <si>
    <t>양산시</t>
    <phoneticPr fontId="5" type="noConversion"/>
  </si>
  <si>
    <t>의령군</t>
    <phoneticPr fontId="5" type="noConversion"/>
  </si>
  <si>
    <t>함안군</t>
    <phoneticPr fontId="5" type="noConversion"/>
  </si>
  <si>
    <t>창녕군</t>
    <phoneticPr fontId="5" type="noConversion"/>
  </si>
  <si>
    <t>남해군</t>
    <phoneticPr fontId="5" type="noConversion"/>
  </si>
  <si>
    <t>하동군</t>
    <phoneticPr fontId="5" type="noConversion"/>
  </si>
  <si>
    <t>산청군</t>
    <phoneticPr fontId="5" type="noConversion"/>
  </si>
  <si>
    <t>함양군</t>
    <phoneticPr fontId="5" type="noConversion"/>
  </si>
  <si>
    <t>거창군</t>
    <phoneticPr fontId="5" type="noConversion"/>
  </si>
  <si>
    <t>합천군</t>
    <phoneticPr fontId="5" type="noConversion"/>
  </si>
  <si>
    <t>제주</t>
    <phoneticPr fontId="5" type="noConversion"/>
  </si>
  <si>
    <t>제주시</t>
    <phoneticPr fontId="5" type="noConversion"/>
  </si>
  <si>
    <t>서귀포시</t>
    <phoneticPr fontId="5" type="noConversion"/>
  </si>
  <si>
    <t>(단위:㎡/인)</t>
    <phoneticPr fontId="5" type="noConversion"/>
  </si>
  <si>
    <t>구분</t>
    <phoneticPr fontId="5" type="noConversion"/>
  </si>
  <si>
    <t>계</t>
    <phoneticPr fontId="5" type="noConversion"/>
  </si>
  <si>
    <t>담장
녹화지</t>
    <phoneticPr fontId="5" type="noConversion"/>
  </si>
  <si>
    <t>기타</t>
    <phoneticPr fontId="5" type="noConversion"/>
  </si>
  <si>
    <t>합계</t>
    <phoneticPr fontId="5" type="noConversion"/>
  </si>
  <si>
    <t>(단위: ㎡)</t>
    <phoneticPr fontId="5" type="noConversion"/>
  </si>
  <si>
    <t>국,공유지
녹화지</t>
    <phoneticPr fontId="5" type="noConversion"/>
  </si>
  <si>
    <t>기타</t>
    <phoneticPr fontId="5" type="noConversion"/>
  </si>
  <si>
    <t>면 적</t>
    <phoneticPr fontId="5" type="noConversion"/>
  </si>
  <si>
    <t>비율(%)</t>
    <phoneticPr fontId="5" type="noConversion"/>
  </si>
  <si>
    <t>시도별 현황</t>
    <phoneticPr fontId="5" type="noConversion"/>
  </si>
  <si>
    <t>합계</t>
    <phoneticPr fontId="5" type="noConversion"/>
  </si>
  <si>
    <t>(단위:㎡)</t>
    <phoneticPr fontId="5" type="noConversion"/>
  </si>
  <si>
    <t>어린이공원</t>
    <phoneticPr fontId="5" type="noConversion"/>
  </si>
  <si>
    <t>역사공원</t>
    <phoneticPr fontId="5" type="noConversion"/>
  </si>
  <si>
    <t>근린공원</t>
    <phoneticPr fontId="5" type="noConversion"/>
  </si>
  <si>
    <t>문화공원</t>
    <phoneticPr fontId="5" type="noConversion"/>
  </si>
  <si>
    <t>수변공원</t>
    <phoneticPr fontId="5" type="noConversion"/>
  </si>
  <si>
    <t>체육공원</t>
    <phoneticPr fontId="5" type="noConversion"/>
  </si>
  <si>
    <t>기타공원</t>
    <phoneticPr fontId="5" type="noConversion"/>
  </si>
  <si>
    <t>산림자원법</t>
    <phoneticPr fontId="5" type="noConversion"/>
  </si>
  <si>
    <t>도시공원법</t>
    <phoneticPr fontId="5" type="noConversion"/>
  </si>
  <si>
    <t>시도</t>
    <phoneticPr fontId="5" type="noConversion"/>
  </si>
  <si>
    <t>「산림자원의 조성 및 관리에 관한 법률」에 의한 산림과 수목</t>
    <phoneticPr fontId="5" type="noConversion"/>
  </si>
  <si>
    <t>「도시공원 및 녹지 등에 관한 법률」에 의한 공원녹지</t>
    <phoneticPr fontId="5" type="noConversion"/>
  </si>
  <si>
    <t>소계</t>
    <phoneticPr fontId="5" type="noConversion"/>
  </si>
  <si>
    <t>산림</t>
    <phoneticPr fontId="5" type="noConversion"/>
  </si>
  <si>
    <t>산림청(국유지)</t>
    <phoneticPr fontId="5" type="noConversion"/>
  </si>
  <si>
    <t>시도(소계)</t>
    <phoneticPr fontId="5" type="noConversion"/>
  </si>
  <si>
    <t>시도(국유지)</t>
    <phoneticPr fontId="5" type="noConversion"/>
  </si>
  <si>
    <t>시도(공유지)</t>
    <phoneticPr fontId="5" type="noConversion"/>
  </si>
  <si>
    <t>가로수 등 
도로변 녹지</t>
    <phoneticPr fontId="5" type="noConversion"/>
  </si>
  <si>
    <t>하천변 녹지</t>
    <phoneticPr fontId="5" type="noConversion"/>
  </si>
  <si>
    <t>국,공유지 녹화지</t>
    <phoneticPr fontId="5" type="noConversion"/>
  </si>
  <si>
    <t>학교숲</t>
    <phoneticPr fontId="5" type="noConversion"/>
  </si>
  <si>
    <t>담장녹화지</t>
    <phoneticPr fontId="5" type="noConversion"/>
  </si>
  <si>
    <t>자연 휴양림 등</t>
    <phoneticPr fontId="5" type="noConversion"/>
  </si>
  <si>
    <t>자연휴양림</t>
    <phoneticPr fontId="5" type="noConversion"/>
  </si>
  <si>
    <t>산림욕장</t>
    <phoneticPr fontId="5" type="noConversion"/>
  </si>
  <si>
    <t>도시자연공원구역</t>
    <phoneticPr fontId="5" type="noConversion"/>
  </si>
  <si>
    <t>도시공원</t>
    <phoneticPr fontId="5" type="noConversion"/>
  </si>
  <si>
    <t>녹지</t>
    <phoneticPr fontId="5" type="noConversion"/>
  </si>
  <si>
    <t>서울</t>
    <phoneticPr fontId="5" type="noConversion"/>
  </si>
  <si>
    <t>부산</t>
    <phoneticPr fontId="5" type="noConversion"/>
  </si>
  <si>
    <t>대구</t>
    <phoneticPr fontId="5" type="noConversion"/>
  </si>
  <si>
    <t>인천</t>
    <phoneticPr fontId="5" type="noConversion"/>
  </si>
  <si>
    <t>광주</t>
    <phoneticPr fontId="5" type="noConversion"/>
  </si>
  <si>
    <t>대전</t>
    <phoneticPr fontId="5" type="noConversion"/>
  </si>
  <si>
    <t>울산</t>
    <phoneticPr fontId="5" type="noConversion"/>
  </si>
  <si>
    <t>경기</t>
    <phoneticPr fontId="5" type="noConversion"/>
  </si>
  <si>
    <t>강원</t>
    <phoneticPr fontId="5" type="noConversion"/>
  </si>
  <si>
    <t>충북</t>
    <phoneticPr fontId="5" type="noConversion"/>
  </si>
  <si>
    <t>충남</t>
    <phoneticPr fontId="5" type="noConversion"/>
  </si>
  <si>
    <t>전북</t>
    <phoneticPr fontId="5" type="noConversion"/>
  </si>
  <si>
    <t>전남</t>
    <phoneticPr fontId="5" type="noConversion"/>
  </si>
  <si>
    <t>경북</t>
    <phoneticPr fontId="5" type="noConversion"/>
  </si>
  <si>
    <t>경남</t>
    <phoneticPr fontId="5" type="noConversion"/>
  </si>
  <si>
    <t>제주</t>
    <phoneticPr fontId="5" type="noConversion"/>
  </si>
  <si>
    <t>시도</t>
    <phoneticPr fontId="5" type="noConversion"/>
  </si>
  <si>
    <t>합계</t>
    <phoneticPr fontId="5" type="noConversion"/>
  </si>
  <si>
    <t>대구</t>
    <phoneticPr fontId="5" type="noConversion"/>
  </si>
  <si>
    <t>소계</t>
    <phoneticPr fontId="5" type="noConversion"/>
  </si>
  <si>
    <t>인천</t>
    <phoneticPr fontId="5" type="noConversion"/>
  </si>
  <si>
    <t>광주</t>
    <phoneticPr fontId="5" type="noConversion"/>
  </si>
  <si>
    <t>대전</t>
    <phoneticPr fontId="5" type="noConversion"/>
  </si>
  <si>
    <t>울산</t>
    <phoneticPr fontId="5" type="noConversion"/>
  </si>
  <si>
    <t>경기</t>
    <phoneticPr fontId="5" type="noConversion"/>
  </si>
  <si>
    <t>강원</t>
    <phoneticPr fontId="5" type="noConversion"/>
  </si>
  <si>
    <t>충북</t>
    <phoneticPr fontId="5" type="noConversion"/>
  </si>
  <si>
    <t>충남</t>
    <phoneticPr fontId="5" type="noConversion"/>
  </si>
  <si>
    <t>전북</t>
    <phoneticPr fontId="5" type="noConversion"/>
  </si>
  <si>
    <t>전남</t>
    <phoneticPr fontId="5" type="noConversion"/>
  </si>
  <si>
    <t>경북</t>
    <phoneticPr fontId="5" type="noConversion"/>
  </si>
  <si>
    <t>경남</t>
    <phoneticPr fontId="5" type="noConversion"/>
  </si>
  <si>
    <t>제주</t>
    <phoneticPr fontId="5" type="noConversion"/>
  </si>
  <si>
    <t>제주시</t>
    <phoneticPr fontId="5" type="noConversion"/>
  </si>
  <si>
    <t>서귀포시</t>
    <phoneticPr fontId="5" type="noConversion"/>
  </si>
  <si>
    <t>소계</t>
    <phoneticPr fontId="5" type="noConversion"/>
  </si>
  <si>
    <t>산림</t>
    <phoneticPr fontId="5" type="noConversion"/>
  </si>
  <si>
    <t>자연 휴양림 등</t>
    <phoneticPr fontId="5" type="noConversion"/>
  </si>
  <si>
    <t>자연휴양림</t>
    <phoneticPr fontId="5" type="noConversion"/>
  </si>
  <si>
    <t>산림욕장</t>
    <phoneticPr fontId="5" type="noConversion"/>
  </si>
  <si>
    <t>부산</t>
    <phoneticPr fontId="5" type="noConversion"/>
  </si>
  <si>
    <t>(단위 : ㎡)</t>
    <phoneticPr fontId="5" type="noConversion"/>
  </si>
  <si>
    <t>생활권 도시림</t>
    <phoneticPr fontId="5" type="noConversion"/>
  </si>
  <si>
    <t>비생활권도시림</t>
    <phoneticPr fontId="5" type="noConversion"/>
  </si>
  <si>
    <t>비생활권 도시림</t>
    <phoneticPr fontId="5" type="noConversion"/>
  </si>
  <si>
    <t>생활권공원</t>
    <phoneticPr fontId="5" type="noConversion"/>
  </si>
  <si>
    <t>주제공원</t>
    <phoneticPr fontId="5" type="noConversion"/>
  </si>
  <si>
    <t>유원지</t>
    <phoneticPr fontId="5" type="noConversion"/>
  </si>
  <si>
    <t>공공공지</t>
    <phoneticPr fontId="5" type="noConversion"/>
  </si>
  <si>
    <t>저수지</t>
    <phoneticPr fontId="5" type="noConversion"/>
  </si>
  <si>
    <t>소공원</t>
    <phoneticPr fontId="5" type="noConversion"/>
  </si>
  <si>
    <t>어린이
공원</t>
    <phoneticPr fontId="5" type="noConversion"/>
  </si>
  <si>
    <t>묘지공원</t>
    <phoneticPr fontId="5" type="noConversion"/>
  </si>
  <si>
    <t>결정</t>
    <phoneticPr fontId="5" type="noConversion"/>
  </si>
  <si>
    <t>조성</t>
    <phoneticPr fontId="5" type="noConversion"/>
  </si>
  <si>
    <t>합계</t>
    <phoneticPr fontId="5" type="noConversion"/>
  </si>
  <si>
    <t>결정</t>
    <phoneticPr fontId="5" type="noConversion"/>
  </si>
  <si>
    <t>조성</t>
    <phoneticPr fontId="5" type="noConversion"/>
  </si>
  <si>
    <t>총지역면적</t>
    <phoneticPr fontId="5" type="noConversion"/>
  </si>
  <si>
    <t>각 법률에 따른 도시림 및 생활권 도시림의 지역면적 대비 면적율</t>
    <phoneticPr fontId="5" type="noConversion"/>
  </si>
  <si>
    <t>계양</t>
    <phoneticPr fontId="5" type="noConversion"/>
  </si>
  <si>
    <t xml:space="preserve">안산시 </t>
    <phoneticPr fontId="5" type="noConversion"/>
  </si>
  <si>
    <t>의정부시</t>
    <phoneticPr fontId="5" type="noConversion"/>
  </si>
  <si>
    <t>남양주시</t>
    <phoneticPr fontId="5" type="noConversion"/>
  </si>
  <si>
    <t>동두천시</t>
    <phoneticPr fontId="5" type="noConversion"/>
  </si>
  <si>
    <t>(단위:ha)</t>
    <phoneticPr fontId="5" type="noConversion"/>
  </si>
  <si>
    <t>(단위:천명)</t>
    <phoneticPr fontId="5" type="noConversion"/>
  </si>
  <si>
    <t>증감(b-a)</t>
    <phoneticPr fontId="5" type="noConversion"/>
  </si>
  <si>
    <t>(단위:㎡/인)</t>
    <phoneticPr fontId="5" type="noConversion"/>
  </si>
  <si>
    <t>시도</t>
    <phoneticPr fontId="5" type="noConversion"/>
  </si>
  <si>
    <t>경관녹지</t>
    <phoneticPr fontId="5" type="noConversion"/>
  </si>
  <si>
    <t>연결녹지</t>
    <phoneticPr fontId="5" type="noConversion"/>
  </si>
  <si>
    <t>(단위 : ㎡)</t>
    <phoneticPr fontId="5" type="noConversion"/>
  </si>
  <si>
    <t>총도시림 면적
(B=F+J)</t>
    <phoneticPr fontId="5" type="noConversion"/>
  </si>
  <si>
    <t>도시지역면적
(A)</t>
    <phoneticPr fontId="5" type="noConversion"/>
  </si>
  <si>
    <t>생활권도시림
면적
(C=G+K)</t>
    <phoneticPr fontId="5" type="noConversion"/>
  </si>
  <si>
    <t>도시림
(F)</t>
    <phoneticPr fontId="5" type="noConversion"/>
  </si>
  <si>
    <t>생활권도시림
(G)</t>
    <phoneticPr fontId="5" type="noConversion"/>
  </si>
  <si>
    <t>도시림
(J)</t>
    <phoneticPr fontId="5" type="noConversion"/>
  </si>
  <si>
    <t>생활권도시림
(K)</t>
    <phoneticPr fontId="5" type="noConversion"/>
  </si>
  <si>
    <t>총 인구</t>
    <phoneticPr fontId="5" type="noConversion"/>
  </si>
  <si>
    <t>도시지역인구
(A)</t>
    <phoneticPr fontId="5" type="noConversion"/>
  </si>
  <si>
    <t>총도시림 면적
(B=F+J)</t>
    <phoneticPr fontId="5" type="noConversion"/>
  </si>
  <si>
    <t>생활권도시림
면적
(C=G+K)</t>
    <phoneticPr fontId="5" type="noConversion"/>
  </si>
  <si>
    <t>1인당 총도시림면적(㎡/인)
(D=B/A)</t>
    <phoneticPr fontId="5" type="noConversion"/>
  </si>
  <si>
    <t>1인당 생활권도시림면적(㎡/인)
(E=C/A)</t>
    <phoneticPr fontId="5" type="noConversion"/>
  </si>
  <si>
    <t>생활권도시림
(G)</t>
    <phoneticPr fontId="5" type="noConversion"/>
  </si>
  <si>
    <t>1인당 총도시림면적(㎡/인)
(H=F/A)</t>
    <phoneticPr fontId="5" type="noConversion"/>
  </si>
  <si>
    <t>1인당 생활권도시림면적(㎡/인)
(I=G/A)</t>
    <phoneticPr fontId="5" type="noConversion"/>
  </si>
  <si>
    <t>생활권도시림
(K)</t>
    <phoneticPr fontId="5" type="noConversion"/>
  </si>
  <si>
    <t>1인당 총도시림면적(㎡/인)
(L=J/A)</t>
    <phoneticPr fontId="5" type="noConversion"/>
  </si>
  <si>
    <t>1인당 생활권도시림면적(㎡/인)
(M=K/A)</t>
    <phoneticPr fontId="5" type="noConversion"/>
  </si>
  <si>
    <t>총 인구</t>
    <phoneticPr fontId="5" type="noConversion"/>
  </si>
  <si>
    <t>총도시림 면적
(B=F+J)</t>
    <phoneticPr fontId="5" type="noConversion"/>
  </si>
  <si>
    <t>도시림
(F)</t>
    <phoneticPr fontId="5" type="noConversion"/>
  </si>
  <si>
    <t>도시림
(J)</t>
    <phoneticPr fontId="5" type="noConversion"/>
  </si>
  <si>
    <t>당진시</t>
    <phoneticPr fontId="5" type="noConversion"/>
  </si>
  <si>
    <t>당진시</t>
    <phoneticPr fontId="5" type="noConversion"/>
  </si>
  <si>
    <t>가로수 등 
도로변 녹지</t>
    <phoneticPr fontId="5" type="noConversion"/>
  </si>
  <si>
    <t>가로수 등 
도로변 녹지</t>
    <phoneticPr fontId="5" type="noConversion"/>
  </si>
  <si>
    <t>국,공유지 
녹화지</t>
    <phoneticPr fontId="5" type="noConversion"/>
  </si>
  <si>
    <t>근린
 공원</t>
    <phoneticPr fontId="5" type="noConversion"/>
  </si>
  <si>
    <t>역사
 공원</t>
    <phoneticPr fontId="5" type="noConversion"/>
  </si>
  <si>
    <t>문화
 공원</t>
    <phoneticPr fontId="5" type="noConversion"/>
  </si>
  <si>
    <t>수변
 공원</t>
    <phoneticPr fontId="5" type="noConversion"/>
  </si>
  <si>
    <t>체육
 공원</t>
    <phoneticPr fontId="5" type="noConversion"/>
  </si>
  <si>
    <t>기타
 공원</t>
    <phoneticPr fontId="5" type="noConversion"/>
  </si>
  <si>
    <t>완충
 녹지</t>
    <phoneticPr fontId="5" type="noConversion"/>
  </si>
  <si>
    <t>경관
 녹지</t>
    <phoneticPr fontId="5" type="noConversion"/>
  </si>
  <si>
    <t>연결
 녹지</t>
    <phoneticPr fontId="5" type="noConversion"/>
  </si>
  <si>
    <t>도시자연
 공원구역</t>
    <phoneticPr fontId="5" type="noConversion"/>
  </si>
  <si>
    <t>완충녹지</t>
    <phoneticPr fontId="5" type="noConversion"/>
  </si>
  <si>
    <t>소계</t>
    <phoneticPr fontId="5" type="noConversion"/>
  </si>
  <si>
    <t>총도시림
면적(ha)
( C )</t>
    <phoneticPr fontId="5" type="noConversion"/>
  </si>
  <si>
    <t>도시지역
인구(천명)
( A )</t>
    <phoneticPr fontId="5" type="noConversion"/>
  </si>
  <si>
    <t>총도시림 
면적률(%)
( D=C/B )</t>
    <phoneticPr fontId="5" type="noConversion"/>
  </si>
  <si>
    <t>생활권도시림
면적(ha)
( E )</t>
    <phoneticPr fontId="5" type="noConversion"/>
  </si>
  <si>
    <t>1인당총도시림
면적(㎡/인)
( F=C/A )</t>
    <phoneticPr fontId="5" type="noConversion"/>
  </si>
  <si>
    <r>
      <t xml:space="preserve">1인당생활권
</t>
    </r>
    <r>
      <rPr>
        <b/>
        <sz val="8"/>
        <rFont val="굴림"/>
        <family val="3"/>
        <charset val="129"/>
      </rPr>
      <t xml:space="preserve">도시림면적(㎡/인)
( G = E/A ) </t>
    </r>
    <phoneticPr fontId="5" type="noConversion"/>
  </si>
  <si>
    <t>총 산림
  면적(ha)</t>
    <phoneticPr fontId="5" type="noConversion"/>
  </si>
  <si>
    <t>도시지역
 면적(ha)
( B )</t>
    <phoneticPr fontId="5" type="noConversion"/>
  </si>
  <si>
    <t>지방청(국유지)</t>
    <phoneticPr fontId="5" type="noConversion"/>
  </si>
  <si>
    <t>시도(공유지)</t>
    <phoneticPr fontId="5" type="noConversion"/>
  </si>
  <si>
    <t>계</t>
    <phoneticPr fontId="5" type="noConversion"/>
  </si>
  <si>
    <t>지방청(국유지)</t>
    <phoneticPr fontId="5" type="noConversion"/>
  </si>
  <si>
    <t>시도(공유지)</t>
    <phoneticPr fontId="5" type="noConversion"/>
  </si>
  <si>
    <t xml:space="preserve">
</t>
    <phoneticPr fontId="5" type="noConversion"/>
  </si>
  <si>
    <t>2. 도시림 면적 현황</t>
    <phoneticPr fontId="5" type="noConversion"/>
  </si>
  <si>
    <r>
      <t>2-2. 생활권 도시림 면적 현황</t>
    </r>
    <r>
      <rPr>
        <b/>
        <sz val="14"/>
        <rFont val="굴림"/>
        <family val="3"/>
        <charset val="129"/>
      </rPr>
      <t>(산림자원의 조성 및 관리에 관한 법률)</t>
    </r>
    <phoneticPr fontId="5" type="noConversion"/>
  </si>
  <si>
    <r>
      <t>2-3. 생활권 도시림 면적 현황</t>
    </r>
    <r>
      <rPr>
        <b/>
        <sz val="14"/>
        <rFont val="굴림"/>
        <family val="3"/>
        <charset val="129"/>
      </rPr>
      <t>(도시공원 및 녹지 등에 관한 법률)</t>
    </r>
    <phoneticPr fontId="5" type="noConversion"/>
  </si>
  <si>
    <t>2-4. 1인당 생활권 도시림 면적(㎡/인)</t>
    <phoneticPr fontId="5" type="noConversion"/>
  </si>
  <si>
    <t>3. 도시림 면적 현황 세부내역(시ㆍ도)</t>
    <phoneticPr fontId="5" type="noConversion"/>
  </si>
  <si>
    <t>3-1. 도시림 면적 현황 세부내역(시ㆍ군ㆍ구)</t>
    <phoneticPr fontId="5" type="noConversion"/>
  </si>
  <si>
    <t>4. 「산림자원의 조성 및 관리에 관한 법률」 의한 산림과 수목 (시ㆍ도)</t>
    <phoneticPr fontId="5" type="noConversion"/>
  </si>
  <si>
    <t xml:space="preserve"> 4-1. 「산림자원의 조성 및 관리에 관한 법률」 의한 산림과 수목(시ㆍ군ㆍ구)</t>
    <phoneticPr fontId="5" type="noConversion"/>
  </si>
  <si>
    <t>5.「도시공원 및 녹지 등에 관한 법률」에 의한 공원녹지(시ㆍ도)</t>
    <phoneticPr fontId="5" type="noConversion"/>
  </si>
  <si>
    <t>5-1. 「도시공원 및 녹지 등에 관한 법률」에 의한 공원녹지 (시ㆍ군ㆍ구)</t>
    <phoneticPr fontId="5" type="noConversion"/>
  </si>
  <si>
    <t>6. 도시림 면적률 (시ㆍ도)</t>
    <phoneticPr fontId="5" type="noConversion"/>
  </si>
  <si>
    <t>6-1. 도시림 면적률 ( 시ㆍ군ㆍ구)</t>
    <phoneticPr fontId="5" type="noConversion"/>
  </si>
  <si>
    <t>7. 1인당 도시림 면적 (시ㆍ도)</t>
    <phoneticPr fontId="5" type="noConversion"/>
  </si>
  <si>
    <t>7-1. 1인당 도시림 면적(시ㆍ군ㆍ구)</t>
    <phoneticPr fontId="5" type="noConversion"/>
  </si>
  <si>
    <t xml:space="preserve">8. 연도별 도시림현황 </t>
    <phoneticPr fontId="5" type="noConversion"/>
  </si>
  <si>
    <t>8-3. 도시림 면적의 변화</t>
    <phoneticPr fontId="5" type="noConversion"/>
  </si>
  <si>
    <t>8-6. 1인당 생활권 도시림면적(㎡/인)의 변화</t>
    <phoneticPr fontId="5" type="noConversion"/>
  </si>
  <si>
    <t>계</t>
    <phoneticPr fontId="5" type="noConversion"/>
  </si>
  <si>
    <t>소계</t>
    <phoneticPr fontId="5" type="noConversion"/>
  </si>
  <si>
    <t>산림자원법</t>
    <phoneticPr fontId="5" type="noConversion"/>
  </si>
  <si>
    <t>도시공원법</t>
    <phoneticPr fontId="5" type="noConversion"/>
  </si>
  <si>
    <t>합계</t>
    <phoneticPr fontId="5" type="noConversion"/>
  </si>
  <si>
    <t>합계</t>
    <phoneticPr fontId="5" type="noConversion"/>
  </si>
  <si>
    <t>총도시림
면적률(%)
(D=B/A*100)</t>
    <phoneticPr fontId="5" type="noConversion"/>
  </si>
  <si>
    <t>도시림
면적률(%)
(H=F/A*100)</t>
    <phoneticPr fontId="5" type="noConversion"/>
  </si>
  <si>
    <t>생활권도시림   면적률(%)
(I=G/A*100)</t>
    <phoneticPr fontId="5" type="noConversion"/>
  </si>
  <si>
    <t>도시림
면적률(%)
(L=J/A*100)</t>
    <phoneticPr fontId="5" type="noConversion"/>
  </si>
  <si>
    <t>생활권도시림   면적률(%)
(M=K/A*100)</t>
    <phoneticPr fontId="5" type="noConversion"/>
  </si>
  <si>
    <t>각 법률에 따른 도시림 및 생활권 도시림의 지역면적 대비 면적률</t>
    <phoneticPr fontId="5" type="noConversion"/>
  </si>
  <si>
    <t>생활권
도시림
면적률(%)</t>
    <phoneticPr fontId="5" type="noConversion"/>
  </si>
  <si>
    <t>총도시림
면적률(%)</t>
    <phoneticPr fontId="5" type="noConversion"/>
  </si>
  <si>
    <t>도시림
면적률(%)</t>
    <phoneticPr fontId="5" type="noConversion"/>
  </si>
  <si>
    <t>생활권도시림 면적률(%)</t>
    <phoneticPr fontId="5" type="noConversion"/>
  </si>
  <si>
    <t>8-1. 도시지역 인구의 변화</t>
    <phoneticPr fontId="5" type="noConversion"/>
  </si>
  <si>
    <t>8-2. 산림면적의 변화</t>
    <phoneticPr fontId="5" type="noConversion"/>
  </si>
  <si>
    <t>8-4. 생활권 도시림 면적의 변화</t>
    <phoneticPr fontId="5" type="noConversion"/>
  </si>
  <si>
    <t>8-5. 1인당 도시림 면적의 변화</t>
    <phoneticPr fontId="5" type="noConversion"/>
  </si>
  <si>
    <t>생활권
도시림
면적률(%)
(E=C/A*100)</t>
    <phoneticPr fontId="5" type="noConversion"/>
  </si>
  <si>
    <t>합계</t>
    <phoneticPr fontId="5" type="noConversion"/>
  </si>
  <si>
    <t xml:space="preserve"> 1인당 생활권 도시림 면적</t>
    <phoneticPr fontId="5" type="noConversion"/>
  </si>
  <si>
    <t>여주시</t>
  </si>
  <si>
    <t>남양주시</t>
  </si>
  <si>
    <t>의정부시</t>
  </si>
  <si>
    <t>동두천시</t>
  </si>
  <si>
    <t>남구</t>
    <phoneticPr fontId="5" type="noConversion"/>
  </si>
  <si>
    <t>북구</t>
    <phoneticPr fontId="5" type="noConversion"/>
  </si>
  <si>
    <t>수성구</t>
    <phoneticPr fontId="5" type="noConversion"/>
  </si>
  <si>
    <t>세종</t>
    <phoneticPr fontId="5" type="noConversion"/>
  </si>
  <si>
    <t>세종특별자치시</t>
    <phoneticPr fontId="5" type="noConversion"/>
  </si>
  <si>
    <t>세종</t>
    <phoneticPr fontId="5" type="noConversion"/>
  </si>
  <si>
    <t>소계</t>
    <phoneticPr fontId="5" type="noConversion"/>
  </si>
  <si>
    <t>세종</t>
    <phoneticPr fontId="5" type="noConversion"/>
  </si>
  <si>
    <t>세종특별시</t>
    <phoneticPr fontId="5" type="noConversion"/>
  </si>
  <si>
    <t>세종</t>
    <phoneticPr fontId="5" type="noConversion"/>
  </si>
  <si>
    <t>세종특별시</t>
    <phoneticPr fontId="5" type="noConversion"/>
  </si>
  <si>
    <t>세종</t>
    <phoneticPr fontId="5" type="noConversion"/>
  </si>
  <si>
    <t>세종특별시</t>
    <phoneticPr fontId="5" type="noConversion"/>
  </si>
  <si>
    <t>세종</t>
    <phoneticPr fontId="5" type="noConversion"/>
  </si>
  <si>
    <t>세종</t>
    <phoneticPr fontId="5" type="noConversion"/>
  </si>
  <si>
    <t>세종</t>
    <phoneticPr fontId="5" type="noConversion"/>
  </si>
  <si>
    <t>세종</t>
    <phoneticPr fontId="5" type="noConversion"/>
  </si>
  <si>
    <t>세종</t>
    <phoneticPr fontId="5" type="noConversion"/>
  </si>
  <si>
    <t>세종</t>
    <phoneticPr fontId="5" type="noConversion"/>
  </si>
  <si>
    <t>세종</t>
    <phoneticPr fontId="5" type="noConversion"/>
  </si>
  <si>
    <t>7. 1인당 도시림 면적 (시·군·구)</t>
    <phoneticPr fontId="5" type="noConversion"/>
  </si>
  <si>
    <t>세종</t>
    <phoneticPr fontId="5" type="noConversion"/>
  </si>
  <si>
    <t>2-1.생활권 도시림 면적 현황</t>
    <phoneticPr fontId="5" type="noConversion"/>
  </si>
  <si>
    <t xml:space="preserve"> - </t>
  </si>
  <si>
    <t>세종</t>
    <phoneticPr fontId="5" type="noConversion"/>
  </si>
  <si>
    <t>면적</t>
    <phoneticPr fontId="5" type="noConversion"/>
  </si>
  <si>
    <t>미추홀구</t>
  </si>
  <si>
    <t>당진시</t>
  </si>
  <si>
    <t>2013년</t>
    <phoneticPr fontId="5" type="noConversion"/>
  </si>
  <si>
    <t>2015년</t>
    <phoneticPr fontId="5" type="noConversion"/>
  </si>
  <si>
    <t>2017년(a)</t>
    <phoneticPr fontId="5" type="noConversion"/>
  </si>
  <si>
    <t>2019년(b)</t>
    <phoneticPr fontId="5" type="noConversion"/>
  </si>
  <si>
    <t xml:space="preserve">- </t>
  </si>
  <si>
    <t>계산식</t>
    <phoneticPr fontId="5" type="noConversion"/>
  </si>
  <si>
    <t>계산식</t>
    <phoneticPr fontId="5" type="noConversion"/>
  </si>
  <si>
    <t>계산식</t>
    <phoneticPr fontId="5" type="noConversion"/>
  </si>
  <si>
    <t>옥상·벽면녹화</t>
    <phoneticPr fontId="5" type="noConversion"/>
  </si>
  <si>
    <t xml:space="preserve"> -   </t>
  </si>
  <si>
    <t>하천변
 녹지</t>
    <phoneticPr fontId="5" type="noConversion"/>
  </si>
  <si>
    <t>담장녹화지</t>
    <phoneticPr fontId="5" type="noConversion"/>
  </si>
  <si>
    <t>소공원
(녹지)</t>
    <phoneticPr fontId="5" type="noConversion"/>
  </si>
  <si>
    <t>어린이공원
(녹지)</t>
    <phoneticPr fontId="5" type="noConversion"/>
  </si>
  <si>
    <t>근린공원
(녹지)</t>
    <phoneticPr fontId="5" type="noConversion"/>
  </si>
  <si>
    <t>역사공원
(녹지)</t>
    <phoneticPr fontId="5" type="noConversion"/>
  </si>
  <si>
    <t>문화공원
(녹지)</t>
    <phoneticPr fontId="5" type="noConversion"/>
  </si>
  <si>
    <t>수변공원
(녹지)</t>
    <phoneticPr fontId="5" type="noConversion"/>
  </si>
  <si>
    <t>체육공원
(녹지)</t>
    <phoneticPr fontId="5" type="noConversion"/>
  </si>
  <si>
    <t>기타공원
(녹지)</t>
    <phoneticPr fontId="5" type="noConversion"/>
  </si>
  <si>
    <t>완충녹지
(녹지)</t>
    <phoneticPr fontId="5" type="noConversion"/>
  </si>
  <si>
    <t>경관녹지
(녹지)</t>
    <phoneticPr fontId="5" type="noConversion"/>
  </si>
  <si>
    <t>연결녹지
(녹지)</t>
    <phoneticPr fontId="5" type="noConversion"/>
  </si>
  <si>
    <t>유원지</t>
    <phoneticPr fontId="5" type="noConversion"/>
  </si>
  <si>
    <t>도시자연
공원구역</t>
    <phoneticPr fontId="5" type="noConversion"/>
  </si>
  <si>
    <t>묘지공원</t>
    <phoneticPr fontId="5" type="noConversion"/>
  </si>
  <si>
    <t>공공공지</t>
    <phoneticPr fontId="5" type="noConversion"/>
  </si>
  <si>
    <t>저수지</t>
    <phoneticPr fontId="5" type="noConversion"/>
  </si>
  <si>
    <t>지역총면적</t>
    <phoneticPr fontId="5" type="noConversion"/>
  </si>
  <si>
    <t>도시지역면적</t>
    <phoneticPr fontId="5" type="noConversion"/>
  </si>
  <si>
    <t>지역총인구</t>
    <phoneticPr fontId="5" type="noConversion"/>
  </si>
  <si>
    <t>도시지역인구</t>
    <phoneticPr fontId="5" type="noConversion"/>
  </si>
  <si>
    <t>총산림면적</t>
    <phoneticPr fontId="5" type="noConversion"/>
  </si>
  <si>
    <t>총도시림
면적율</t>
    <phoneticPr fontId="5" type="noConversion"/>
  </si>
  <si>
    <t>생활권도시림
면적율</t>
    <phoneticPr fontId="5" type="noConversion"/>
  </si>
  <si>
    <t>1인당
도시림면적</t>
    <phoneticPr fontId="5" type="noConversion"/>
  </si>
  <si>
    <t>1인당생활권
도시림면적</t>
    <phoneticPr fontId="5" type="noConversion"/>
  </si>
  <si>
    <t>총도시림
면적</t>
    <phoneticPr fontId="5" type="noConversion"/>
  </si>
  <si>
    <t>생활권
도시림면적</t>
    <phoneticPr fontId="5" type="noConversion"/>
  </si>
  <si>
    <t>부산</t>
    <phoneticPr fontId="5" type="noConversion"/>
  </si>
  <si>
    <t>대구</t>
    <phoneticPr fontId="5" type="noConversion"/>
  </si>
  <si>
    <t>중구</t>
    <phoneticPr fontId="5" type="noConversion"/>
  </si>
  <si>
    <t>강원</t>
    <phoneticPr fontId="5" type="noConversion"/>
  </si>
  <si>
    <t>춘천시</t>
    <phoneticPr fontId="5" type="noConversion"/>
  </si>
  <si>
    <t>제주</t>
    <phoneticPr fontId="5" type="noConversion"/>
  </si>
  <si>
    <t>동구</t>
    <phoneticPr fontId="5" type="noConversion"/>
  </si>
  <si>
    <t>서구</t>
    <phoneticPr fontId="5" type="noConversion"/>
  </si>
  <si>
    <t>남구</t>
    <phoneticPr fontId="5" type="noConversion"/>
  </si>
  <si>
    <t>북구</t>
    <phoneticPr fontId="5" type="noConversion"/>
  </si>
  <si>
    <t>수성구</t>
    <phoneticPr fontId="5" type="noConversion"/>
  </si>
  <si>
    <t>달서구</t>
    <phoneticPr fontId="5" type="noConversion"/>
  </si>
  <si>
    <t>달성군</t>
    <phoneticPr fontId="5" type="noConversion"/>
  </si>
  <si>
    <t>인천</t>
    <phoneticPr fontId="5" type="noConversion"/>
  </si>
  <si>
    <t>경제자유구역</t>
    <phoneticPr fontId="5" type="noConversion"/>
  </si>
  <si>
    <t>미추홀구</t>
    <phoneticPr fontId="5" type="noConversion"/>
  </si>
  <si>
    <t>연수구</t>
    <phoneticPr fontId="5" type="noConversion"/>
  </si>
  <si>
    <t>남동구</t>
    <phoneticPr fontId="5" type="noConversion"/>
  </si>
  <si>
    <t>부평구</t>
    <phoneticPr fontId="5" type="noConversion"/>
  </si>
  <si>
    <t>계양구</t>
    <phoneticPr fontId="5" type="noConversion"/>
  </si>
  <si>
    <t>강화군</t>
    <phoneticPr fontId="5" type="noConversion"/>
  </si>
  <si>
    <t>옹진군</t>
    <phoneticPr fontId="5" type="noConversion"/>
  </si>
  <si>
    <t>광주</t>
    <phoneticPr fontId="5" type="noConversion"/>
  </si>
  <si>
    <t>대전</t>
    <phoneticPr fontId="5" type="noConversion"/>
  </si>
  <si>
    <t>울산</t>
    <phoneticPr fontId="5" type="noConversion"/>
  </si>
  <si>
    <t>울주군</t>
    <phoneticPr fontId="5" type="noConversion"/>
  </si>
  <si>
    <t>세종</t>
    <phoneticPr fontId="5" type="noConversion"/>
  </si>
  <si>
    <t>세종특별자치시</t>
    <phoneticPr fontId="5" type="noConversion"/>
  </si>
  <si>
    <t>경기</t>
    <phoneticPr fontId="5" type="noConversion"/>
  </si>
  <si>
    <t>원주시</t>
    <phoneticPr fontId="5" type="noConversion"/>
  </si>
  <si>
    <t>강릉시</t>
    <phoneticPr fontId="5" type="noConversion"/>
  </si>
  <si>
    <t>동해시</t>
    <phoneticPr fontId="5" type="noConversion"/>
  </si>
  <si>
    <t>태백시</t>
    <phoneticPr fontId="5" type="noConversion"/>
  </si>
  <si>
    <t>속초시</t>
    <phoneticPr fontId="5" type="noConversion"/>
  </si>
  <si>
    <t>삼척시</t>
    <phoneticPr fontId="5" type="noConversion"/>
  </si>
  <si>
    <t>홍천군</t>
    <phoneticPr fontId="5" type="noConversion"/>
  </si>
  <si>
    <t>횡성군</t>
    <phoneticPr fontId="5" type="noConversion"/>
  </si>
  <si>
    <t>영월군</t>
    <phoneticPr fontId="5" type="noConversion"/>
  </si>
  <si>
    <t>평창군</t>
    <phoneticPr fontId="5" type="noConversion"/>
  </si>
  <si>
    <t>정선군</t>
    <phoneticPr fontId="5" type="noConversion"/>
  </si>
  <si>
    <t>철원군</t>
    <phoneticPr fontId="5" type="noConversion"/>
  </si>
  <si>
    <t>화천군</t>
    <phoneticPr fontId="5" type="noConversion"/>
  </si>
  <si>
    <t>양구군</t>
    <phoneticPr fontId="5" type="noConversion"/>
  </si>
  <si>
    <t>인제군</t>
    <phoneticPr fontId="5" type="noConversion"/>
  </si>
  <si>
    <t>고성군</t>
    <phoneticPr fontId="5" type="noConversion"/>
  </si>
  <si>
    <t>양양군</t>
    <phoneticPr fontId="5" type="noConversion"/>
  </si>
  <si>
    <t>충북</t>
    <phoneticPr fontId="5" type="noConversion"/>
  </si>
  <si>
    <t>청주시</t>
    <phoneticPr fontId="5" type="noConversion"/>
  </si>
  <si>
    <t>충주시</t>
    <phoneticPr fontId="5" type="noConversion"/>
  </si>
  <si>
    <t>제천시</t>
    <phoneticPr fontId="5" type="noConversion"/>
  </si>
  <si>
    <t>청원군</t>
    <phoneticPr fontId="5" type="noConversion"/>
  </si>
  <si>
    <t>보은군</t>
    <phoneticPr fontId="5" type="noConversion"/>
  </si>
  <si>
    <t>옥천군</t>
    <phoneticPr fontId="5" type="noConversion"/>
  </si>
  <si>
    <t>영동군</t>
    <phoneticPr fontId="5" type="noConversion"/>
  </si>
  <si>
    <t>증평군</t>
    <phoneticPr fontId="5" type="noConversion"/>
  </si>
  <si>
    <t>진천군</t>
    <phoneticPr fontId="5" type="noConversion"/>
  </si>
  <si>
    <t>괴산군</t>
    <phoneticPr fontId="5" type="noConversion"/>
  </si>
  <si>
    <t>음성군</t>
    <phoneticPr fontId="5" type="noConversion"/>
  </si>
  <si>
    <t>단양군</t>
    <phoneticPr fontId="5" type="noConversion"/>
  </si>
  <si>
    <t>충남</t>
    <phoneticPr fontId="5" type="noConversion"/>
  </si>
  <si>
    <t>전북</t>
    <phoneticPr fontId="5" type="noConversion"/>
  </si>
  <si>
    <t>전주시</t>
    <phoneticPr fontId="5" type="noConversion"/>
  </si>
  <si>
    <t>군산시</t>
    <phoneticPr fontId="5" type="noConversion"/>
  </si>
  <si>
    <t>익산시</t>
    <phoneticPr fontId="5" type="noConversion"/>
  </si>
  <si>
    <t>정읍시</t>
    <phoneticPr fontId="5" type="noConversion"/>
  </si>
  <si>
    <t>남원시</t>
    <phoneticPr fontId="5" type="noConversion"/>
  </si>
  <si>
    <t>김제시</t>
    <phoneticPr fontId="5" type="noConversion"/>
  </si>
  <si>
    <t>완주군</t>
    <phoneticPr fontId="5" type="noConversion"/>
  </si>
  <si>
    <t>진안군</t>
    <phoneticPr fontId="5" type="noConversion"/>
  </si>
  <si>
    <t>무주군</t>
    <phoneticPr fontId="5" type="noConversion"/>
  </si>
  <si>
    <t>장수군</t>
    <phoneticPr fontId="5" type="noConversion"/>
  </si>
  <si>
    <t>임실군</t>
    <phoneticPr fontId="5" type="noConversion"/>
  </si>
  <si>
    <t>순창군</t>
    <phoneticPr fontId="5" type="noConversion"/>
  </si>
  <si>
    <t>고창군</t>
    <phoneticPr fontId="5" type="noConversion"/>
  </si>
  <si>
    <t>부안군</t>
    <phoneticPr fontId="5" type="noConversion"/>
  </si>
  <si>
    <t>전남</t>
    <phoneticPr fontId="5" type="noConversion"/>
  </si>
  <si>
    <t>경북</t>
    <phoneticPr fontId="5" type="noConversion"/>
  </si>
  <si>
    <t>경남</t>
    <phoneticPr fontId="5" type="noConversion"/>
  </si>
  <si>
    <t>-</t>
    <phoneticPr fontId="5" type="noConversion"/>
  </si>
  <si>
    <t>옥상·벽면녹화</t>
    <phoneticPr fontId="5" type="noConversion"/>
  </si>
  <si>
    <t>수목원·정원</t>
    <phoneticPr fontId="5" type="noConversion"/>
  </si>
  <si>
    <t>기타</t>
    <phoneticPr fontId="5" type="noConversion"/>
  </si>
  <si>
    <t>산림청소관국유림</t>
    <phoneticPr fontId="5" type="noConversion"/>
  </si>
  <si>
    <t>국유지</t>
    <phoneticPr fontId="5" type="noConversion"/>
  </si>
  <si>
    <t>타부처 국유림 및 
공유지</t>
    <phoneticPr fontId="5" type="noConversion"/>
  </si>
  <si>
    <t>자연휴양림</t>
    <phoneticPr fontId="5" type="noConversion"/>
  </si>
  <si>
    <t>산림욕장</t>
    <phoneticPr fontId="5" type="noConversion"/>
  </si>
  <si>
    <t>1. 산림자원법에 따른 도시림</t>
    <phoneticPr fontId="5" type="noConversion"/>
  </si>
  <si>
    <t>2. 공원녹지법에 따른 도시림</t>
    <phoneticPr fontId="5" type="noConversion"/>
  </si>
  <si>
    <t>3. 기초자료</t>
    <phoneticPr fontId="5" type="noConversion"/>
  </si>
  <si>
    <r>
      <t xml:space="preserve">기초자료 외 다른 시트는 수정하지 말 것, 셀 서식 변경 금지, 색칠한 셀은 계산식이므로 수정하지 말 것, </t>
    </r>
    <r>
      <rPr>
        <b/>
        <sz val="9"/>
        <color rgb="FFFF0000"/>
        <rFont val="굴림체"/>
        <family val="3"/>
        <charset val="129"/>
      </rPr>
      <t>수치가 틀린 경우 빨간색 글씨로 수정</t>
    </r>
    <phoneticPr fontId="5" type="noConversion"/>
  </si>
  <si>
    <t>옥상·벽면
녹화</t>
    <phoneticPr fontId="5" type="noConversion"/>
  </si>
  <si>
    <t>수목원·정원</t>
    <phoneticPr fontId="5" type="noConversion"/>
  </si>
  <si>
    <t>옥상·벽면
녹화</t>
    <phoneticPr fontId="5" type="noConversion"/>
  </si>
  <si>
    <t>수목원·정원</t>
    <phoneticPr fontId="5" type="noConversion"/>
  </si>
  <si>
    <t>옥상·벽면녹화</t>
    <phoneticPr fontId="5" type="noConversion"/>
  </si>
  <si>
    <t>종로구</t>
    <phoneticPr fontId="5" type="noConversion"/>
  </si>
  <si>
    <t>중구</t>
    <phoneticPr fontId="5" type="noConversion"/>
  </si>
  <si>
    <t>용산구</t>
    <phoneticPr fontId="5" type="noConversion"/>
  </si>
  <si>
    <t>성동구</t>
    <phoneticPr fontId="5" type="noConversion"/>
  </si>
  <si>
    <t>광진구</t>
    <phoneticPr fontId="5" type="noConversion"/>
  </si>
  <si>
    <t>동대문구</t>
    <phoneticPr fontId="5" type="noConversion"/>
  </si>
  <si>
    <t>중랑구</t>
    <phoneticPr fontId="5" type="noConversion"/>
  </si>
  <si>
    <t>성북구</t>
    <phoneticPr fontId="5" type="noConversion"/>
  </si>
  <si>
    <t>강북구</t>
    <phoneticPr fontId="5" type="noConversion"/>
  </si>
  <si>
    <t>도봉구</t>
    <phoneticPr fontId="5" type="noConversion"/>
  </si>
  <si>
    <t>노원구</t>
    <phoneticPr fontId="5" type="noConversion"/>
  </si>
  <si>
    <t>은평구</t>
    <phoneticPr fontId="5" type="noConversion"/>
  </si>
  <si>
    <t>서대문구</t>
    <phoneticPr fontId="5" type="noConversion"/>
  </si>
  <si>
    <t>마포구</t>
    <phoneticPr fontId="5" type="noConversion"/>
  </si>
  <si>
    <t>양천구</t>
    <phoneticPr fontId="5" type="noConversion"/>
  </si>
  <si>
    <t>강서구</t>
    <phoneticPr fontId="5" type="noConversion"/>
  </si>
  <si>
    <t>구로구</t>
    <phoneticPr fontId="5" type="noConversion"/>
  </si>
  <si>
    <t>금천구</t>
    <phoneticPr fontId="5" type="noConversion"/>
  </si>
  <si>
    <t>영등포구</t>
    <phoneticPr fontId="5" type="noConversion"/>
  </si>
  <si>
    <t>동작구</t>
    <phoneticPr fontId="5" type="noConversion"/>
  </si>
  <si>
    <t>관악구</t>
    <phoneticPr fontId="5" type="noConversion"/>
  </si>
  <si>
    <t>서초구</t>
    <phoneticPr fontId="5" type="noConversion"/>
  </si>
  <si>
    <t>강남구</t>
    <phoneticPr fontId="5" type="noConversion"/>
  </si>
  <si>
    <t>송파구</t>
    <phoneticPr fontId="5" type="noConversion"/>
  </si>
  <si>
    <t>강동구</t>
    <phoneticPr fontId="5" type="noConversion"/>
  </si>
  <si>
    <t>2019년(b)</t>
    <phoneticPr fontId="5" type="noConversion"/>
  </si>
  <si>
    <t>2017년(a)</t>
    <phoneticPr fontId="5" type="noConversion"/>
  </si>
  <si>
    <t>2015년</t>
    <phoneticPr fontId="5" type="noConversion"/>
  </si>
  <si>
    <t>2013년</t>
    <phoneticPr fontId="5" type="noConversion"/>
  </si>
  <si>
    <t>목포시</t>
    <phoneticPr fontId="5" type="noConversion"/>
  </si>
  <si>
    <t>여수시</t>
    <phoneticPr fontId="5" type="noConversion"/>
  </si>
  <si>
    <t>순천시</t>
    <phoneticPr fontId="5" type="noConversion"/>
  </si>
  <si>
    <t>나주시</t>
    <phoneticPr fontId="5" type="noConversion"/>
  </si>
  <si>
    <t>광양시</t>
    <phoneticPr fontId="5" type="noConversion"/>
  </si>
  <si>
    <t>담양군</t>
    <phoneticPr fontId="5" type="noConversion"/>
  </si>
  <si>
    <t>곡성군</t>
    <phoneticPr fontId="5" type="noConversion"/>
  </si>
  <si>
    <t>구례군</t>
    <phoneticPr fontId="5" type="noConversion"/>
  </si>
  <si>
    <t>고흥군</t>
    <phoneticPr fontId="5" type="noConversion"/>
  </si>
  <si>
    <t>보성군</t>
    <phoneticPr fontId="5" type="noConversion"/>
  </si>
  <si>
    <t>화순군</t>
    <phoneticPr fontId="5" type="noConversion"/>
  </si>
  <si>
    <t>장흥군</t>
    <phoneticPr fontId="5" type="noConversion"/>
  </si>
  <si>
    <t>강진군</t>
    <phoneticPr fontId="5" type="noConversion"/>
  </si>
  <si>
    <t>해남군</t>
    <phoneticPr fontId="5" type="noConversion"/>
  </si>
  <si>
    <t>영암군</t>
    <phoneticPr fontId="5" type="noConversion"/>
  </si>
  <si>
    <t>무안군</t>
    <phoneticPr fontId="5" type="noConversion"/>
  </si>
  <si>
    <t>함평군</t>
    <phoneticPr fontId="5" type="noConversion"/>
  </si>
  <si>
    <t>영광군</t>
    <phoneticPr fontId="5" type="noConversion"/>
  </si>
  <si>
    <t>장성군</t>
    <phoneticPr fontId="5" type="noConversion"/>
  </si>
  <si>
    <t>완도군</t>
    <phoneticPr fontId="5" type="noConversion"/>
  </si>
  <si>
    <t>진도군</t>
    <phoneticPr fontId="5" type="noConversion"/>
  </si>
  <si>
    <t>신안군</t>
    <phoneticPr fontId="5" type="noConversion"/>
  </si>
  <si>
    <t>양산시</t>
    <phoneticPr fontId="5" type="noConversion"/>
  </si>
  <si>
    <t>의령군</t>
    <phoneticPr fontId="5" type="noConversion"/>
  </si>
  <si>
    <t>함안군</t>
    <phoneticPr fontId="5" type="noConversion"/>
  </si>
  <si>
    <t>창녕군</t>
    <phoneticPr fontId="5" type="noConversion"/>
  </si>
  <si>
    <t>고성군</t>
    <phoneticPr fontId="5" type="noConversion"/>
  </si>
  <si>
    <t>남해군</t>
    <phoneticPr fontId="5" type="noConversion"/>
  </si>
  <si>
    <t>하동군</t>
    <phoneticPr fontId="5" type="noConversion"/>
  </si>
  <si>
    <t>산청군</t>
    <phoneticPr fontId="5" type="noConversion"/>
  </si>
  <si>
    <t>함양군</t>
    <phoneticPr fontId="5" type="noConversion"/>
  </si>
  <si>
    <t>거창군</t>
    <phoneticPr fontId="5" type="noConversion"/>
  </si>
  <si>
    <t>합천군</t>
    <phoneticPr fontId="5" type="noConversion"/>
  </si>
  <si>
    <t>시도</t>
    <phoneticPr fontId="5" type="noConversion"/>
  </si>
  <si>
    <t>2017(a)</t>
    <phoneticPr fontId="5" type="noConversion"/>
  </si>
  <si>
    <t>2019(b)</t>
    <phoneticPr fontId="5" type="noConversion"/>
  </si>
  <si>
    <t>증감(b-a)</t>
    <phoneticPr fontId="5" type="noConversion"/>
  </si>
  <si>
    <t>세종</t>
    <phoneticPr fontId="5" type="noConversion"/>
  </si>
  <si>
    <t>※ⅰ) 1인당 생활권 도시림 목표 : 15㎡/인(2027년)  *제2차 도시림 기본계획 2028-2027</t>
    <phoneticPr fontId="5" type="noConversion"/>
  </si>
  <si>
    <t xml:space="preserve">   ⅱ) 우리나라 도시지역인구(47,596천명)는 전체인구(51,826천명)의 91.8%를 차지</t>
    <phoneticPr fontId="5" type="noConversion"/>
  </si>
  <si>
    <t xml:space="preserve">   ⅲ) 우리나라 도시지역면적(2,606천ha)은 전체면적(10,038천ha)의 26.0%를 차지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</si>
</sst>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_-* #,##0.00_-;\-* #,##0.00_-;_-* &quot;-&quot;_-;_-@_-"/>
    <numFmt numFmtId="177" formatCode="#,##0;[Red]&quot;▽&quot;#,##0"/>
    <numFmt numFmtId="178" formatCode="0_);[Red]\(0\)"/>
    <numFmt numFmtId="179" formatCode="#,##0.00_);[Red]\(#,##0.00\)"/>
    <numFmt numFmtId="180" formatCode="0_ "/>
    <numFmt numFmtId="181" formatCode="0.0_ "/>
    <numFmt numFmtId="182" formatCode="#,##0_ "/>
    <numFmt numFmtId="183" formatCode="_-* #,##0.0_-;\-* #,##0.0_-;_-* &quot;-&quot;?_-;_-@_-"/>
    <numFmt numFmtId="184" formatCode="#,##0_);[Red]\(#,##0\)"/>
    <numFmt numFmtId="185" formatCode="#,##0;[Red]&quot;△&quot;#,##0"/>
    <numFmt numFmtId="186" formatCode="#,##0.##;[Red]&quot;△&quot;#,##0.##"/>
    <numFmt numFmtId="187" formatCode="#,##0.00;[Red]&quot;△&quot;#,##0.00"/>
    <numFmt numFmtId="188" formatCode="0.00_ "/>
    <numFmt numFmtId="189" formatCode="_-* #,##0.0_-;\-* #,##0.0_-;_-* &quot;-&quot;_-;_-@_-"/>
    <numFmt numFmtId="190" formatCode="#,##0.0;[Red]#,##0.0"/>
    <numFmt numFmtId="191" formatCode="#,##0;[Black]&quot;▽&quot;#,##0"/>
    <numFmt numFmtId="192" formatCode="#,##0.0_ ;[Black]\-#,##0.0\ "/>
    <numFmt numFmtId="193" formatCode="#,##0.00_ "/>
    <numFmt numFmtId="194" formatCode="_ * #,##0_ ;_ * \-#,##0_ ;_ * &quot;-&quot;_ ;_ @_ "/>
    <numFmt numFmtId="195" formatCode="_ * #,##0.00_ ;_ * \-#,##0.00_ ;_ * &quot;-&quot;??_ ;_ @_ "/>
    <numFmt numFmtId="196" formatCode="_(* #,##0_);_(* \(#,##0\);_(* &quot;-&quot;_);_(@_)"/>
    <numFmt numFmtId="197" formatCode="_-* #,##0_-;\-* #,##0_-;_-* &quot;-&quot;??_-;_-@_-"/>
  </numFmts>
  <fonts count="130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20"/>
      <name val="굴림"/>
      <family val="3"/>
      <charset val="129"/>
    </font>
    <font>
      <sz val="10"/>
      <name val="돋움"/>
      <family val="3"/>
      <charset val="129"/>
    </font>
    <font>
      <b/>
      <sz val="10"/>
      <name val="돋움"/>
      <family val="3"/>
      <charset val="129"/>
    </font>
    <font>
      <b/>
      <sz val="11"/>
      <name val="돋움"/>
      <family val="3"/>
      <charset val="129"/>
    </font>
    <font>
      <b/>
      <sz val="18"/>
      <name val="굴림"/>
      <family val="3"/>
      <charset val="129"/>
    </font>
    <font>
      <sz val="10"/>
      <name val="굴림"/>
      <family val="3"/>
      <charset val="129"/>
    </font>
    <font>
      <sz val="20"/>
      <name val="돋움"/>
      <family val="3"/>
      <charset val="129"/>
    </font>
    <font>
      <b/>
      <sz val="20"/>
      <name val="굴림"/>
      <family val="3"/>
      <charset val="129"/>
    </font>
    <font>
      <b/>
      <sz val="10"/>
      <name val="굴림"/>
      <family val="3"/>
      <charset val="129"/>
    </font>
    <font>
      <b/>
      <sz val="14"/>
      <name val="굴림"/>
      <family val="3"/>
      <charset val="129"/>
    </font>
    <font>
      <b/>
      <sz val="9"/>
      <name val="돋움"/>
      <family val="3"/>
      <charset val="129"/>
    </font>
    <font>
      <sz val="9"/>
      <name val="돋움"/>
      <family val="3"/>
      <charset val="129"/>
    </font>
    <font>
      <b/>
      <sz val="16"/>
      <name val="돋움"/>
      <family val="3"/>
      <charset val="129"/>
    </font>
    <font>
      <sz val="16"/>
      <name val="돋움"/>
      <family val="3"/>
      <charset val="129"/>
    </font>
    <font>
      <sz val="11"/>
      <name val="돋움"/>
      <family val="3"/>
      <charset val="129"/>
    </font>
    <font>
      <b/>
      <sz val="20"/>
      <name val="돋움"/>
      <family val="3"/>
      <charset val="129"/>
    </font>
    <font>
      <b/>
      <sz val="9"/>
      <name val="굴림체"/>
      <family val="3"/>
      <charset val="129"/>
    </font>
    <font>
      <sz val="9"/>
      <name val="굴림체"/>
      <family val="3"/>
      <charset val="129"/>
    </font>
    <font>
      <b/>
      <sz val="9"/>
      <name val="굴림"/>
      <family val="3"/>
      <charset val="129"/>
    </font>
    <font>
      <sz val="12"/>
      <name val="맑은 고딕"/>
      <family val="3"/>
      <charset val="129"/>
    </font>
    <font>
      <b/>
      <sz val="12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1"/>
      <name val="맑은 고딕"/>
      <family val="3"/>
      <charset val="129"/>
    </font>
    <font>
      <sz val="9"/>
      <name val="굴림"/>
      <family val="3"/>
      <charset val="129"/>
    </font>
    <font>
      <b/>
      <sz val="6"/>
      <name val="굴림"/>
      <family val="3"/>
      <charset val="129"/>
    </font>
    <font>
      <sz val="6"/>
      <name val="굴림"/>
      <family val="3"/>
      <charset val="129"/>
    </font>
    <font>
      <b/>
      <sz val="8"/>
      <name val="굴림"/>
      <family val="3"/>
      <charset val="129"/>
    </font>
    <font>
      <sz val="11"/>
      <color indexed="8"/>
      <name val="맑은 고딕"/>
      <family val="3"/>
      <charset val="129"/>
    </font>
    <font>
      <sz val="22"/>
      <name val="돋움"/>
      <family val="3"/>
      <charset val="129"/>
    </font>
    <font>
      <b/>
      <sz val="12"/>
      <color indexed="81"/>
      <name val="Tahoma"/>
      <family val="2"/>
    </font>
    <font>
      <b/>
      <sz val="12"/>
      <color indexed="81"/>
      <name val="돋움"/>
      <family val="3"/>
      <charset val="129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9"/>
      <color theme="1"/>
      <name val="굴림체"/>
      <family val="3"/>
      <charset val="129"/>
    </font>
    <font>
      <b/>
      <sz val="9"/>
      <color indexed="81"/>
      <name val="Tahoma"/>
      <family val="2"/>
    </font>
    <font>
      <sz val="11"/>
      <color rgb="FF000000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굴림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9"/>
      <color theme="1"/>
      <name val="굴림체"/>
      <family val="3"/>
      <charset val="129"/>
    </font>
    <font>
      <sz val="11"/>
      <color indexed="8"/>
      <name val="맑은 고딕"/>
      <family val="2"/>
      <scheme val="minor"/>
    </font>
    <font>
      <sz val="11"/>
      <color rgb="FF000000"/>
      <name val="돋움"/>
      <family val="3"/>
      <charset val="129"/>
    </font>
    <font>
      <sz val="7"/>
      <name val="굴림"/>
      <family val="3"/>
      <charset val="129"/>
    </font>
    <font>
      <sz val="8.5"/>
      <name val="굴림"/>
      <family val="3"/>
      <charset val="129"/>
    </font>
    <font>
      <b/>
      <sz val="9.5"/>
      <name val="돋움"/>
      <family val="3"/>
      <charset val="129"/>
    </font>
    <font>
      <sz val="9.5"/>
      <name val="돋움"/>
      <family val="3"/>
      <charset val="129"/>
    </font>
    <font>
      <sz val="9"/>
      <color indexed="8"/>
      <name val="굴림체"/>
      <family val="3"/>
      <charset val="129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돋움체"/>
      <family val="3"/>
      <charset val="129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2"/>
      <name val="바탕체"/>
      <family val="1"/>
      <charset val="129"/>
    </font>
    <font>
      <sz val="10"/>
      <name val="Arial"/>
      <family val="2"/>
    </font>
    <font>
      <b/>
      <sz val="9"/>
      <color rgb="FFFF0000"/>
      <name val="굴림체"/>
      <family val="3"/>
      <charset val="129"/>
    </font>
    <font>
      <sz val="11"/>
      <color theme="1"/>
      <name val="돋움"/>
      <family val="3"/>
      <charset val="129"/>
    </font>
    <font>
      <b/>
      <sz val="10"/>
      <color theme="1"/>
      <name val="맑은 고딕"/>
      <family val="3"/>
      <charset val="129"/>
    </font>
    <font>
      <sz val="12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</font>
    <font>
      <sz val="9"/>
      <color rgb="FF000000"/>
      <name val="돋움"/>
      <family val="3"/>
      <charset val="129"/>
    </font>
    <font>
      <b/>
      <sz val="9"/>
      <color rgb="FF000000"/>
      <name val="돋움"/>
      <family val="3"/>
      <charset val="129"/>
    </font>
    <font>
      <sz val="9"/>
      <color theme="1"/>
      <name val="굴림"/>
      <family val="3"/>
      <charset val="129"/>
    </font>
    <font>
      <b/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b/>
      <sz val="8"/>
      <color indexed="81"/>
      <name val="돋움"/>
      <family val="3"/>
      <charset val="129"/>
    </font>
    <font>
      <b/>
      <sz val="8"/>
      <color indexed="81"/>
      <name val="Tahoma"/>
      <family val="2"/>
    </font>
  </fonts>
  <fills count="6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theme="9"/>
      </patternFill>
    </fill>
    <fill>
      <patternFill patternType="solid">
        <fgColor rgb="FFCCFFCC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99FF66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00"/>
        <bgColor indexed="64"/>
      </patternFill>
    </fill>
  </fills>
  <borders count="10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hair">
        <color indexed="64"/>
      </bottom>
      <diagonal/>
    </border>
    <border>
      <left/>
      <right style="thin">
        <color rgb="FF000000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064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35" fillId="0" borderId="0" applyFont="0" applyFill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3" fillId="0" borderId="0">
      <alignment vertical="center"/>
    </xf>
    <xf numFmtId="0" fontId="39" fillId="11" borderId="0" applyNumberFormat="0" applyBorder="0" applyAlignment="0" applyProtection="0">
      <alignment vertical="center"/>
    </xf>
    <xf numFmtId="0" fontId="48" fillId="0" borderId="0">
      <alignment vertical="center"/>
    </xf>
    <xf numFmtId="41" fontId="48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53" fillId="0" borderId="0">
      <alignment vertical="center"/>
    </xf>
    <xf numFmtId="0" fontId="48" fillId="0" borderId="0">
      <alignment vertical="center"/>
    </xf>
    <xf numFmtId="41" fontId="54" fillId="0" borderId="0">
      <alignment vertical="center"/>
    </xf>
    <xf numFmtId="0" fontId="54" fillId="0" borderId="0">
      <alignment vertical="center"/>
    </xf>
    <xf numFmtId="0" fontId="43" fillId="0" borderId="0">
      <alignment vertical="center"/>
    </xf>
    <xf numFmtId="41" fontId="4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3" fillId="0" borderId="0">
      <alignment vertical="center"/>
    </xf>
    <xf numFmtId="41" fontId="54" fillId="0" borderId="0">
      <alignment vertical="center"/>
    </xf>
    <xf numFmtId="0" fontId="54" fillId="0" borderId="0">
      <alignment vertical="center"/>
    </xf>
    <xf numFmtId="0" fontId="43" fillId="0" borderId="0">
      <alignment vertical="center"/>
    </xf>
    <xf numFmtId="41" fontId="54" fillId="0" borderId="0">
      <alignment vertical="center"/>
    </xf>
    <xf numFmtId="0" fontId="54" fillId="0" borderId="0">
      <alignment vertical="center"/>
    </xf>
    <xf numFmtId="41" fontId="54" fillId="0" borderId="0">
      <alignment vertical="center"/>
    </xf>
    <xf numFmtId="0" fontId="54" fillId="0" borderId="0">
      <alignment vertical="center"/>
    </xf>
    <xf numFmtId="0" fontId="43" fillId="0" borderId="0">
      <alignment vertical="center"/>
    </xf>
    <xf numFmtId="41" fontId="54" fillId="0" borderId="0">
      <alignment vertical="center"/>
    </xf>
    <xf numFmtId="0" fontId="54" fillId="0" borderId="0">
      <alignment vertical="center"/>
    </xf>
    <xf numFmtId="0" fontId="43" fillId="0" borderId="0">
      <alignment vertical="center"/>
    </xf>
    <xf numFmtId="41" fontId="54" fillId="0" borderId="0">
      <alignment vertical="center"/>
    </xf>
    <xf numFmtId="0" fontId="54" fillId="0" borderId="0">
      <alignment vertical="center"/>
    </xf>
    <xf numFmtId="41" fontId="54" fillId="0" borderId="0">
      <alignment vertical="center"/>
    </xf>
    <xf numFmtId="0" fontId="54" fillId="0" borderId="0">
      <alignment vertical="center"/>
    </xf>
    <xf numFmtId="41" fontId="54" fillId="0" borderId="0">
      <alignment vertical="center"/>
    </xf>
    <xf numFmtId="0" fontId="54" fillId="0" borderId="0">
      <alignment vertical="center"/>
    </xf>
    <xf numFmtId="41" fontId="54" fillId="0" borderId="0">
      <alignment vertical="center"/>
    </xf>
    <xf numFmtId="0" fontId="54" fillId="0" borderId="0">
      <alignment vertical="center"/>
    </xf>
    <xf numFmtId="41" fontId="54" fillId="0" borderId="0">
      <alignment vertical="center"/>
    </xf>
    <xf numFmtId="0" fontId="54" fillId="0" borderId="0">
      <alignment vertical="center"/>
    </xf>
    <xf numFmtId="41" fontId="54" fillId="0" borderId="0">
      <alignment vertical="center"/>
    </xf>
    <xf numFmtId="0" fontId="54" fillId="0" borderId="0">
      <alignment vertical="center"/>
    </xf>
    <xf numFmtId="41" fontId="54" fillId="0" borderId="0">
      <alignment vertical="center"/>
    </xf>
    <xf numFmtId="0" fontId="54" fillId="0" borderId="0">
      <alignment vertical="center"/>
    </xf>
    <xf numFmtId="41" fontId="54" fillId="0" borderId="0">
      <alignment vertical="center"/>
    </xf>
    <xf numFmtId="0" fontId="54" fillId="0" borderId="0">
      <alignment vertical="center"/>
    </xf>
    <xf numFmtId="41" fontId="54" fillId="0" borderId="0">
      <alignment vertical="center"/>
    </xf>
    <xf numFmtId="0" fontId="54" fillId="0" borderId="0">
      <alignment vertical="center"/>
    </xf>
    <xf numFmtId="41" fontId="54" fillId="0" borderId="0">
      <alignment vertical="center"/>
    </xf>
    <xf numFmtId="0" fontId="54" fillId="0" borderId="0">
      <alignment vertical="center"/>
    </xf>
    <xf numFmtId="41" fontId="54" fillId="0" borderId="0">
      <alignment vertical="center"/>
    </xf>
    <xf numFmtId="0" fontId="54" fillId="0" borderId="0">
      <alignment vertical="center"/>
    </xf>
    <xf numFmtId="41" fontId="54" fillId="0" borderId="0">
      <alignment vertical="center"/>
    </xf>
    <xf numFmtId="0" fontId="54" fillId="0" borderId="0">
      <alignment vertical="center"/>
    </xf>
    <xf numFmtId="41" fontId="54" fillId="0" borderId="0">
      <alignment vertical="center"/>
    </xf>
    <xf numFmtId="0" fontId="54" fillId="0" borderId="0">
      <alignment vertical="center"/>
    </xf>
    <xf numFmtId="41" fontId="54" fillId="0" borderId="0">
      <alignment vertical="center"/>
    </xf>
    <xf numFmtId="0" fontId="54" fillId="0" borderId="0">
      <alignment vertical="center"/>
    </xf>
    <xf numFmtId="41" fontId="54" fillId="0" borderId="0">
      <alignment vertical="center"/>
    </xf>
    <xf numFmtId="0" fontId="54" fillId="0" borderId="0">
      <alignment vertical="center"/>
    </xf>
    <xf numFmtId="0" fontId="48" fillId="0" borderId="0">
      <alignment vertical="center"/>
    </xf>
    <xf numFmtId="41" fontId="54" fillId="0" borderId="0"/>
    <xf numFmtId="41" fontId="54" fillId="0" borderId="0"/>
    <xf numFmtId="41" fontId="54" fillId="0" borderId="0"/>
    <xf numFmtId="0" fontId="54" fillId="0" borderId="0"/>
    <xf numFmtId="41" fontId="4" fillId="0" borderId="0" applyFont="0" applyFill="0" applyBorder="0" applyAlignment="0" applyProtection="0"/>
    <xf numFmtId="0" fontId="2" fillId="0" borderId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44" applyNumberFormat="0" applyFill="0" applyAlignment="0" applyProtection="0">
      <alignment vertical="center"/>
    </xf>
    <xf numFmtId="0" fontId="62" fillId="0" borderId="45" applyNumberFormat="0" applyFill="0" applyAlignment="0" applyProtection="0">
      <alignment vertical="center"/>
    </xf>
    <xf numFmtId="0" fontId="63" fillId="0" borderId="46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14" borderId="0" applyNumberFormat="0" applyBorder="0" applyAlignment="0" applyProtection="0">
      <alignment vertical="center"/>
    </xf>
    <xf numFmtId="0" fontId="65" fillId="15" borderId="0" applyNumberFormat="0" applyBorder="0" applyAlignment="0" applyProtection="0">
      <alignment vertical="center"/>
    </xf>
    <xf numFmtId="0" fontId="66" fillId="16" borderId="0" applyNumberFormat="0" applyBorder="0" applyAlignment="0" applyProtection="0">
      <alignment vertical="center"/>
    </xf>
    <xf numFmtId="0" fontId="67" fillId="17" borderId="47" applyNumberFormat="0" applyAlignment="0" applyProtection="0">
      <alignment vertical="center"/>
    </xf>
    <xf numFmtId="0" fontId="68" fillId="18" borderId="48" applyNumberFormat="0" applyAlignment="0" applyProtection="0">
      <alignment vertical="center"/>
    </xf>
    <xf numFmtId="0" fontId="69" fillId="18" borderId="47" applyNumberFormat="0" applyAlignment="0" applyProtection="0">
      <alignment vertical="center"/>
    </xf>
    <xf numFmtId="0" fontId="70" fillId="0" borderId="49" applyNumberFormat="0" applyFill="0" applyAlignment="0" applyProtection="0">
      <alignment vertical="center"/>
    </xf>
    <xf numFmtId="0" fontId="71" fillId="19" borderId="50" applyNumberFormat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0" borderId="52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53" fillId="0" borderId="0">
      <alignment vertical="center"/>
    </xf>
    <xf numFmtId="0" fontId="4" fillId="0" borderId="0"/>
    <xf numFmtId="41" fontId="4" fillId="0" borderId="0" applyFont="0" applyFill="0" applyBorder="0" applyAlignment="0" applyProtection="0"/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48" fillId="20" borderId="51" applyNumberFormat="0" applyFont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9" borderId="0" applyNumberFormat="0" applyBorder="0" applyAlignment="0" applyProtection="0">
      <alignment vertical="center"/>
    </xf>
    <xf numFmtId="0" fontId="40" fillId="9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18" borderId="47" applyNumberFormat="0" applyAlignment="0" applyProtection="0">
      <alignment vertical="center"/>
    </xf>
    <xf numFmtId="0" fontId="77" fillId="18" borderId="47" applyNumberFormat="0" applyAlignment="0" applyProtection="0">
      <alignment vertical="center"/>
    </xf>
    <xf numFmtId="0" fontId="78" fillId="15" borderId="0" applyNumberFormat="0" applyBorder="0" applyAlignment="0" applyProtection="0">
      <alignment vertical="center"/>
    </xf>
    <xf numFmtId="0" fontId="78" fillId="15" borderId="0" applyNumberFormat="0" applyBorder="0" applyAlignment="0" applyProtection="0">
      <alignment vertical="center"/>
    </xf>
    <xf numFmtId="0" fontId="48" fillId="20" borderId="51" applyNumberFormat="0" applyFont="0" applyAlignment="0" applyProtection="0">
      <alignment vertical="center"/>
    </xf>
    <xf numFmtId="0" fontId="79" fillId="16" borderId="0" applyNumberFormat="0" applyBorder="0" applyAlignment="0" applyProtection="0">
      <alignment vertical="center"/>
    </xf>
    <xf numFmtId="0" fontId="79" fillId="16" borderId="0" applyNumberFormat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1" fillId="19" borderId="50" applyNumberFormat="0" applyAlignment="0" applyProtection="0">
      <alignment vertical="center"/>
    </xf>
    <xf numFmtId="0" fontId="81" fillId="19" borderId="50" applyNumberFormat="0" applyAlignment="0" applyProtection="0">
      <alignment vertical="center"/>
    </xf>
    <xf numFmtId="41" fontId="4" fillId="0" borderId="0" applyFont="0" applyFill="0" applyBorder="0" applyAlignment="0" applyProtection="0"/>
    <xf numFmtId="0" fontId="82" fillId="0" borderId="49" applyNumberFormat="0" applyFill="0" applyAlignment="0" applyProtection="0">
      <alignment vertical="center"/>
    </xf>
    <xf numFmtId="0" fontId="82" fillId="0" borderId="49" applyNumberFormat="0" applyFill="0" applyAlignment="0" applyProtection="0">
      <alignment vertical="center"/>
    </xf>
    <xf numFmtId="0" fontId="75" fillId="0" borderId="52" applyNumberFormat="0" applyFill="0" applyAlignment="0" applyProtection="0">
      <alignment vertical="center"/>
    </xf>
    <xf numFmtId="0" fontId="75" fillId="0" borderId="52" applyNumberFormat="0" applyFill="0" applyAlignment="0" applyProtection="0">
      <alignment vertical="center"/>
    </xf>
    <xf numFmtId="0" fontId="83" fillId="17" borderId="47" applyNumberFormat="0" applyAlignment="0" applyProtection="0">
      <alignment vertical="center"/>
    </xf>
    <xf numFmtId="0" fontId="83" fillId="17" borderId="47" applyNumberFormat="0" applyAlignment="0" applyProtection="0">
      <alignment vertical="center"/>
    </xf>
    <xf numFmtId="0" fontId="84" fillId="0" borderId="44" applyNumberFormat="0" applyFill="0" applyAlignment="0" applyProtection="0">
      <alignment vertical="center"/>
    </xf>
    <xf numFmtId="0" fontId="84" fillId="0" borderId="44" applyNumberFormat="0" applyFill="0" applyAlignment="0" applyProtection="0">
      <alignment vertical="center"/>
    </xf>
    <xf numFmtId="0" fontId="85" fillId="0" borderId="45" applyNumberFormat="0" applyFill="0" applyAlignment="0" applyProtection="0">
      <alignment vertical="center"/>
    </xf>
    <xf numFmtId="0" fontId="85" fillId="0" borderId="45" applyNumberFormat="0" applyFill="0" applyAlignment="0" applyProtection="0">
      <alignment vertical="center"/>
    </xf>
    <xf numFmtId="0" fontId="86" fillId="0" borderId="46" applyNumberFormat="0" applyFill="0" applyAlignment="0" applyProtection="0">
      <alignment vertical="center"/>
    </xf>
    <xf numFmtId="0" fontId="86" fillId="0" borderId="46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8" fillId="14" borderId="0" applyNumberFormat="0" applyBorder="0" applyAlignment="0" applyProtection="0">
      <alignment vertical="center"/>
    </xf>
    <xf numFmtId="0" fontId="88" fillId="14" borderId="0" applyNumberFormat="0" applyBorder="0" applyAlignment="0" applyProtection="0">
      <alignment vertical="center"/>
    </xf>
    <xf numFmtId="0" fontId="89" fillId="18" borderId="48" applyNumberFormat="0" applyAlignment="0" applyProtection="0">
      <alignment vertical="center"/>
    </xf>
    <xf numFmtId="0" fontId="89" fillId="18" borderId="48" applyNumberFormat="0" applyAlignment="0" applyProtection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" fillId="0" borderId="0"/>
    <xf numFmtId="0" fontId="4" fillId="0" borderId="0"/>
    <xf numFmtId="0" fontId="1" fillId="20" borderId="51" applyNumberFormat="0" applyFont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0" borderId="51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0" borderId="51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0" borderId="51" applyNumberFormat="0" applyFont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0" borderId="51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0" borderId="51" applyNumberFormat="0" applyFont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0" borderId="51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0" borderId="51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0" borderId="51" applyNumberFormat="0" applyFont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0" borderId="51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0" borderId="51" applyNumberFormat="0" applyFont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0" borderId="51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0" borderId="51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0" borderId="51" applyNumberFormat="0" applyFont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0" borderId="51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0" borderId="51" applyNumberFormat="0" applyFont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0" borderId="51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0" borderId="51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0" borderId="51" applyNumberFormat="0" applyFont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0" borderId="51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4" fillId="0" borderId="0"/>
    <xf numFmtId="0" fontId="35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2" borderId="0" applyNumberFormat="0" applyBorder="0" applyAlignment="0" applyProtection="0">
      <alignment vertical="center"/>
    </xf>
    <xf numFmtId="0" fontId="90" fillId="53" borderId="0" applyNumberFormat="0" applyBorder="0" applyAlignment="0" applyProtection="0">
      <alignment vertical="center"/>
    </xf>
    <xf numFmtId="0" fontId="90" fillId="50" borderId="0" applyNumberFormat="0" applyBorder="0" applyAlignment="0" applyProtection="0">
      <alignment vertical="center"/>
    </xf>
    <xf numFmtId="0" fontId="90" fillId="51" borderId="0" applyNumberFormat="0" applyBorder="0" applyAlignment="0" applyProtection="0">
      <alignment vertical="center"/>
    </xf>
    <xf numFmtId="0" fontId="90" fillId="54" borderId="0" applyNumberFormat="0" applyBorder="0" applyAlignment="0" applyProtection="0">
      <alignment vertical="center"/>
    </xf>
    <xf numFmtId="0" fontId="90" fillId="55" borderId="0" applyNumberFormat="0" applyBorder="0" applyAlignment="0" applyProtection="0">
      <alignment vertical="center"/>
    </xf>
    <xf numFmtId="0" fontId="90" fillId="56" borderId="0" applyNumberFormat="0" applyBorder="0" applyAlignment="0" applyProtection="0">
      <alignment vertical="center"/>
    </xf>
    <xf numFmtId="0" fontId="107" fillId="0" borderId="0"/>
    <xf numFmtId="38" fontId="108" fillId="4" borderId="0" applyNumberFormat="0" applyBorder="0" applyAlignment="0" applyProtection="0"/>
    <xf numFmtId="0" fontId="109" fillId="0" borderId="0">
      <alignment horizontal="left"/>
    </xf>
    <xf numFmtId="0" fontId="110" fillId="0" borderId="53" applyNumberFormat="0" applyAlignment="0" applyProtection="0">
      <alignment horizontal="left" vertical="center"/>
    </xf>
    <xf numFmtId="0" fontId="110" fillId="0" borderId="18">
      <alignment horizontal="left" vertical="center"/>
    </xf>
    <xf numFmtId="10" fontId="108" fillId="4" borderId="4" applyNumberFormat="0" applyBorder="0" applyAlignment="0" applyProtection="0"/>
    <xf numFmtId="0" fontId="111" fillId="0" borderId="21"/>
    <xf numFmtId="0" fontId="112" fillId="0" borderId="0"/>
    <xf numFmtId="10" fontId="113" fillId="0" borderId="0" applyFont="0" applyFill="0" applyBorder="0" applyAlignment="0" applyProtection="0"/>
    <xf numFmtId="0" fontId="111" fillId="0" borderId="0"/>
    <xf numFmtId="0" fontId="90" fillId="57" borderId="0" applyNumberFormat="0" applyBorder="0" applyAlignment="0" applyProtection="0">
      <alignment vertical="center"/>
    </xf>
    <xf numFmtId="0" fontId="90" fillId="58" borderId="0" applyNumberFormat="0" applyBorder="0" applyAlignment="0" applyProtection="0">
      <alignment vertical="center"/>
    </xf>
    <xf numFmtId="0" fontId="90" fillId="59" borderId="0" applyNumberFormat="0" applyBorder="0" applyAlignment="0" applyProtection="0">
      <alignment vertical="center"/>
    </xf>
    <xf numFmtId="0" fontId="90" fillId="54" borderId="0" applyNumberFormat="0" applyBorder="0" applyAlignment="0" applyProtection="0">
      <alignment vertical="center"/>
    </xf>
    <xf numFmtId="0" fontId="90" fillId="55" borderId="0" applyNumberFormat="0" applyBorder="0" applyAlignment="0" applyProtection="0">
      <alignment vertical="center"/>
    </xf>
    <xf numFmtId="0" fontId="90" fillId="60" borderId="0" applyNumberFormat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2" fillId="61" borderId="54" applyNumberFormat="0" applyAlignment="0" applyProtection="0">
      <alignment vertical="center"/>
    </xf>
    <xf numFmtId="0" fontId="93" fillId="44" borderId="0" applyNumberFormat="0" applyBorder="0" applyAlignment="0" applyProtection="0">
      <alignment vertical="center"/>
    </xf>
    <xf numFmtId="0" fontId="4" fillId="62" borderId="55" applyNumberFormat="0" applyFont="0" applyAlignment="0" applyProtection="0">
      <alignment vertical="center"/>
    </xf>
    <xf numFmtId="0" fontId="94" fillId="63" borderId="0" applyNumberFormat="0" applyBorder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96" fillId="64" borderId="56" applyNumberFormat="0" applyAlignment="0" applyProtection="0">
      <alignment vertical="center"/>
    </xf>
    <xf numFmtId="41" fontId="4" fillId="0" borderId="0" applyFont="0" applyFill="0" applyBorder="0" applyAlignment="0" applyProtection="0"/>
    <xf numFmtId="0" fontId="97" fillId="0" borderId="57" applyNumberFormat="0" applyFill="0" applyAlignment="0" applyProtection="0">
      <alignment vertical="center"/>
    </xf>
    <xf numFmtId="0" fontId="98" fillId="0" borderId="58" applyNumberFormat="0" applyFill="0" applyAlignment="0" applyProtection="0">
      <alignment vertical="center"/>
    </xf>
    <xf numFmtId="0" fontId="99" fillId="48" borderId="54" applyNumberFormat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1" fillId="0" borderId="59" applyNumberFormat="0" applyFill="0" applyAlignment="0" applyProtection="0">
      <alignment vertical="center"/>
    </xf>
    <xf numFmtId="0" fontId="102" fillId="0" borderId="60" applyNumberFormat="0" applyFill="0" applyAlignment="0" applyProtection="0">
      <alignment vertical="center"/>
    </xf>
    <xf numFmtId="0" fontId="103" fillId="0" borderId="61" applyNumberFormat="0" applyFill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4" fillId="45" borderId="0" applyNumberFormat="0" applyBorder="0" applyAlignment="0" applyProtection="0">
      <alignment vertical="center"/>
    </xf>
    <xf numFmtId="0" fontId="105" fillId="61" borderId="62" applyNumberFormat="0" applyAlignment="0" applyProtection="0">
      <alignment vertical="center"/>
    </xf>
    <xf numFmtId="194" fontId="106" fillId="0" borderId="0" applyFont="0" applyFill="0" applyBorder="0" applyAlignment="0" applyProtection="0"/>
    <xf numFmtId="195" fontId="106" fillId="0" borderId="0" applyFont="0" applyFill="0" applyBorder="0" applyAlignment="0" applyProtection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" fillId="0" borderId="0">
      <alignment vertical="center"/>
    </xf>
    <xf numFmtId="0" fontId="48" fillId="0" borderId="0">
      <alignment vertical="center"/>
    </xf>
    <xf numFmtId="0" fontId="1" fillId="0" borderId="0">
      <alignment vertical="center"/>
    </xf>
    <xf numFmtId="0" fontId="48" fillId="0" borderId="0">
      <alignment vertical="center"/>
    </xf>
    <xf numFmtId="0" fontId="1" fillId="0" borderId="0">
      <alignment vertical="center"/>
    </xf>
    <xf numFmtId="0" fontId="48" fillId="0" borderId="0">
      <alignment vertical="center"/>
    </xf>
    <xf numFmtId="0" fontId="1" fillId="0" borderId="0">
      <alignment vertical="center"/>
    </xf>
    <xf numFmtId="0" fontId="48" fillId="0" borderId="0">
      <alignment vertical="center"/>
    </xf>
    <xf numFmtId="0" fontId="1" fillId="0" borderId="0">
      <alignment vertical="center"/>
    </xf>
    <xf numFmtId="0" fontId="48" fillId="0" borderId="0">
      <alignment vertical="center"/>
    </xf>
    <xf numFmtId="0" fontId="1" fillId="0" borderId="0">
      <alignment vertical="center"/>
    </xf>
    <xf numFmtId="0" fontId="48" fillId="0" borderId="0">
      <alignment vertical="center"/>
    </xf>
    <xf numFmtId="0" fontId="1" fillId="0" borderId="0">
      <alignment vertical="center"/>
    </xf>
    <xf numFmtId="0" fontId="48" fillId="0" borderId="0">
      <alignment vertical="center"/>
    </xf>
    <xf numFmtId="0" fontId="1" fillId="0" borderId="0">
      <alignment vertical="center"/>
    </xf>
    <xf numFmtId="0" fontId="48" fillId="0" borderId="0">
      <alignment vertical="center"/>
    </xf>
    <xf numFmtId="0" fontId="1" fillId="0" borderId="0">
      <alignment vertical="center"/>
    </xf>
    <xf numFmtId="0" fontId="4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8" fillId="0" borderId="0">
      <alignment vertical="center"/>
    </xf>
    <xf numFmtId="0" fontId="1" fillId="0" borderId="0">
      <alignment vertical="center"/>
    </xf>
    <xf numFmtId="0" fontId="48" fillId="0" borderId="0">
      <alignment vertical="center"/>
    </xf>
    <xf numFmtId="0" fontId="1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" fillId="0" borderId="0">
      <alignment vertical="center"/>
    </xf>
    <xf numFmtId="0" fontId="48" fillId="0" borderId="0">
      <alignment vertical="center"/>
    </xf>
    <xf numFmtId="0" fontId="1" fillId="0" borderId="0">
      <alignment vertical="center"/>
    </xf>
    <xf numFmtId="196" fontId="4" fillId="0" borderId="0" applyFont="0" applyFill="0" applyBorder="0" applyAlignment="0" applyProtection="0"/>
    <xf numFmtId="0" fontId="1" fillId="0" borderId="0">
      <alignment vertical="center"/>
    </xf>
    <xf numFmtId="0" fontId="110" fillId="0" borderId="18">
      <alignment horizontal="left" vertical="center"/>
    </xf>
    <xf numFmtId="10" fontId="108" fillId="4" borderId="4" applyNumberFormat="0" applyBorder="0" applyAlignment="0" applyProtection="0"/>
    <xf numFmtId="10" fontId="108" fillId="4" borderId="4" applyNumberFormat="0" applyBorder="0" applyAlignment="0" applyProtection="0"/>
    <xf numFmtId="10" fontId="108" fillId="4" borderId="4" applyNumberFormat="0" applyBorder="0" applyAlignment="0" applyProtection="0"/>
    <xf numFmtId="0" fontId="92" fillId="61" borderId="54" applyNumberFormat="0" applyAlignment="0" applyProtection="0">
      <alignment vertical="center"/>
    </xf>
    <xf numFmtId="0" fontId="4" fillId="62" borderId="55" applyNumberFormat="0" applyFont="0" applyAlignment="0" applyProtection="0">
      <alignment vertical="center"/>
    </xf>
    <xf numFmtId="0" fontId="98" fillId="0" borderId="58" applyNumberFormat="0" applyFill="0" applyAlignment="0" applyProtection="0">
      <alignment vertical="center"/>
    </xf>
    <xf numFmtId="0" fontId="99" fillId="48" borderId="54" applyNumberFormat="0" applyAlignment="0" applyProtection="0">
      <alignment vertical="center"/>
    </xf>
    <xf numFmtId="0" fontId="105" fillId="61" borderId="62" applyNumberFormat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2" borderId="0" applyNumberFormat="0" applyBorder="0" applyAlignment="0" applyProtection="0">
      <alignment vertical="center"/>
    </xf>
    <xf numFmtId="0" fontId="35" fillId="52" borderId="0" applyNumberFormat="0" applyBorder="0" applyAlignment="0" applyProtection="0">
      <alignment vertical="center"/>
    </xf>
    <xf numFmtId="0" fontId="90" fillId="53" borderId="0" applyNumberFormat="0" applyBorder="0" applyAlignment="0" applyProtection="0">
      <alignment vertical="center"/>
    </xf>
    <xf numFmtId="0" fontId="90" fillId="53" borderId="0" applyNumberFormat="0" applyBorder="0" applyAlignment="0" applyProtection="0">
      <alignment vertical="center"/>
    </xf>
    <xf numFmtId="0" fontId="90" fillId="50" borderId="0" applyNumberFormat="0" applyBorder="0" applyAlignment="0" applyProtection="0">
      <alignment vertical="center"/>
    </xf>
    <xf numFmtId="0" fontId="90" fillId="50" borderId="0" applyNumberFormat="0" applyBorder="0" applyAlignment="0" applyProtection="0">
      <alignment vertical="center"/>
    </xf>
    <xf numFmtId="0" fontId="90" fillId="51" borderId="0" applyNumberFormat="0" applyBorder="0" applyAlignment="0" applyProtection="0">
      <alignment vertical="center"/>
    </xf>
    <xf numFmtId="0" fontId="90" fillId="51" borderId="0" applyNumberFormat="0" applyBorder="0" applyAlignment="0" applyProtection="0">
      <alignment vertical="center"/>
    </xf>
    <xf numFmtId="0" fontId="90" fillId="54" borderId="0" applyNumberFormat="0" applyBorder="0" applyAlignment="0" applyProtection="0">
      <alignment vertical="center"/>
    </xf>
    <xf numFmtId="0" fontId="90" fillId="54" borderId="0" applyNumberFormat="0" applyBorder="0" applyAlignment="0" applyProtection="0">
      <alignment vertical="center"/>
    </xf>
    <xf numFmtId="0" fontId="90" fillId="55" borderId="0" applyNumberFormat="0" applyBorder="0" applyAlignment="0" applyProtection="0">
      <alignment vertical="center"/>
    </xf>
    <xf numFmtId="0" fontId="90" fillId="55" borderId="0" applyNumberFormat="0" applyBorder="0" applyAlignment="0" applyProtection="0">
      <alignment vertical="center"/>
    </xf>
    <xf numFmtId="0" fontId="90" fillId="56" borderId="0" applyNumberFormat="0" applyBorder="0" applyAlignment="0" applyProtection="0">
      <alignment vertical="center"/>
    </xf>
    <xf numFmtId="0" fontId="90" fillId="56" borderId="0" applyNumberFormat="0" applyBorder="0" applyAlignment="0" applyProtection="0">
      <alignment vertical="center"/>
    </xf>
    <xf numFmtId="0" fontId="90" fillId="57" borderId="0" applyNumberFormat="0" applyBorder="0" applyAlignment="0" applyProtection="0">
      <alignment vertical="center"/>
    </xf>
    <xf numFmtId="0" fontId="90" fillId="57" borderId="0" applyNumberFormat="0" applyBorder="0" applyAlignment="0" applyProtection="0">
      <alignment vertical="center"/>
    </xf>
    <xf numFmtId="0" fontId="90" fillId="58" borderId="0" applyNumberFormat="0" applyBorder="0" applyAlignment="0" applyProtection="0">
      <alignment vertical="center"/>
    </xf>
    <xf numFmtId="0" fontId="90" fillId="58" borderId="0" applyNumberFormat="0" applyBorder="0" applyAlignment="0" applyProtection="0">
      <alignment vertical="center"/>
    </xf>
    <xf numFmtId="0" fontId="90" fillId="59" borderId="0" applyNumberFormat="0" applyBorder="0" applyAlignment="0" applyProtection="0">
      <alignment vertical="center"/>
    </xf>
    <xf numFmtId="0" fontId="90" fillId="59" borderId="0" applyNumberFormat="0" applyBorder="0" applyAlignment="0" applyProtection="0">
      <alignment vertical="center"/>
    </xf>
    <xf numFmtId="0" fontId="90" fillId="54" borderId="0" applyNumberFormat="0" applyBorder="0" applyAlignment="0" applyProtection="0">
      <alignment vertical="center"/>
    </xf>
    <xf numFmtId="0" fontId="90" fillId="54" borderId="0" applyNumberFormat="0" applyBorder="0" applyAlignment="0" applyProtection="0">
      <alignment vertical="center"/>
    </xf>
    <xf numFmtId="0" fontId="90" fillId="55" borderId="0" applyNumberFormat="0" applyBorder="0" applyAlignment="0" applyProtection="0">
      <alignment vertical="center"/>
    </xf>
    <xf numFmtId="0" fontId="90" fillId="55" borderId="0" applyNumberFormat="0" applyBorder="0" applyAlignment="0" applyProtection="0">
      <alignment vertical="center"/>
    </xf>
    <xf numFmtId="0" fontId="90" fillId="60" borderId="0" applyNumberFormat="0" applyBorder="0" applyAlignment="0" applyProtection="0">
      <alignment vertical="center"/>
    </xf>
    <xf numFmtId="0" fontId="90" fillId="60" borderId="0" applyNumberFormat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2" fillId="61" borderId="54" applyNumberFormat="0" applyAlignment="0" applyProtection="0">
      <alignment vertical="center"/>
    </xf>
    <xf numFmtId="0" fontId="93" fillId="44" borderId="0" applyNumberFormat="0" applyBorder="0" applyAlignment="0" applyProtection="0">
      <alignment vertical="center"/>
    </xf>
    <xf numFmtId="0" fontId="93" fillId="44" borderId="0" applyNumberFormat="0" applyBorder="0" applyAlignment="0" applyProtection="0">
      <alignment vertical="center"/>
    </xf>
    <xf numFmtId="0" fontId="4" fillId="62" borderId="55" applyNumberFormat="0" applyFont="0" applyAlignment="0" applyProtection="0">
      <alignment vertical="center"/>
    </xf>
    <xf numFmtId="0" fontId="94" fillId="63" borderId="0" applyNumberFormat="0" applyBorder="0" applyAlignment="0" applyProtection="0">
      <alignment vertical="center"/>
    </xf>
    <xf numFmtId="0" fontId="94" fillId="63" borderId="0" applyNumberFormat="0" applyBorder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96" fillId="64" borderId="56" applyNumberFormat="0" applyAlignment="0" applyProtection="0">
      <alignment vertical="center"/>
    </xf>
    <xf numFmtId="0" fontId="96" fillId="64" borderId="56" applyNumberFormat="0" applyAlignment="0" applyProtection="0">
      <alignment vertical="center"/>
    </xf>
    <xf numFmtId="0" fontId="97" fillId="0" borderId="57" applyNumberFormat="0" applyFill="0" applyAlignment="0" applyProtection="0">
      <alignment vertical="center"/>
    </xf>
    <xf numFmtId="0" fontId="97" fillId="0" borderId="57" applyNumberFormat="0" applyFill="0" applyAlignment="0" applyProtection="0">
      <alignment vertical="center"/>
    </xf>
    <xf numFmtId="0" fontId="98" fillId="0" borderId="58" applyNumberFormat="0" applyFill="0" applyAlignment="0" applyProtection="0">
      <alignment vertical="center"/>
    </xf>
    <xf numFmtId="0" fontId="99" fillId="48" borderId="54" applyNumberFormat="0" applyAlignment="0" applyProtection="0">
      <alignment vertical="center"/>
    </xf>
    <xf numFmtId="0" fontId="101" fillId="0" borderId="59" applyNumberFormat="0" applyFill="0" applyAlignment="0" applyProtection="0">
      <alignment vertical="center"/>
    </xf>
    <xf numFmtId="0" fontId="101" fillId="0" borderId="59" applyNumberFormat="0" applyFill="0" applyAlignment="0" applyProtection="0">
      <alignment vertical="center"/>
    </xf>
    <xf numFmtId="0" fontId="102" fillId="0" borderId="60" applyNumberFormat="0" applyFill="0" applyAlignment="0" applyProtection="0">
      <alignment vertical="center"/>
    </xf>
    <xf numFmtId="0" fontId="102" fillId="0" borderId="60" applyNumberFormat="0" applyFill="0" applyAlignment="0" applyProtection="0">
      <alignment vertical="center"/>
    </xf>
    <xf numFmtId="0" fontId="103" fillId="0" borderId="61" applyNumberFormat="0" applyFill="0" applyAlignment="0" applyProtection="0">
      <alignment vertical="center"/>
    </xf>
    <xf numFmtId="0" fontId="103" fillId="0" borderId="61" applyNumberFormat="0" applyFill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4" fillId="45" borderId="0" applyNumberFormat="0" applyBorder="0" applyAlignment="0" applyProtection="0">
      <alignment vertical="center"/>
    </xf>
    <xf numFmtId="0" fontId="104" fillId="45" borderId="0" applyNumberFormat="0" applyBorder="0" applyAlignment="0" applyProtection="0">
      <alignment vertical="center"/>
    </xf>
    <xf numFmtId="0" fontId="105" fillId="61" borderId="62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0" borderId="51" applyNumberFormat="0" applyFont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0" borderId="51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0" borderId="51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0" borderId="51" applyNumberFormat="0" applyFont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0" borderId="51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0" borderId="51" applyNumberFormat="0" applyFont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0" borderId="51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0" borderId="51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0" borderId="51" applyNumberFormat="0" applyFont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0" borderId="51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0" borderId="51" applyNumberFormat="0" applyFont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0" borderId="51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0" borderId="51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0" borderId="51" applyNumberFormat="0" applyFont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0" borderId="51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0" borderId="51" applyNumberFormat="0" applyFont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0" borderId="51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0" borderId="51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0" borderId="51" applyNumberFormat="0" applyFont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0" borderId="51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</cellStyleXfs>
  <cellXfs count="964">
    <xf numFmtId="0" fontId="0" fillId="0" borderId="0" xfId="0">
      <alignment vertical="center"/>
    </xf>
    <xf numFmtId="176" fontId="4" fillId="0" borderId="0" xfId="1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Protection="1">
      <alignment vertical="center"/>
      <protection locked="0"/>
    </xf>
    <xf numFmtId="176" fontId="4" fillId="0" borderId="0" xfId="1" applyNumberFormat="1" applyFill="1" applyProtection="1">
      <alignment vertical="center"/>
      <protection locked="0"/>
    </xf>
    <xf numFmtId="0" fontId="6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2" fillId="0" borderId="0" xfId="0" applyFont="1">
      <alignment vertical="center"/>
    </xf>
    <xf numFmtId="41" fontId="0" fillId="0" borderId="0" xfId="1" applyFo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>
      <alignment vertical="center"/>
    </xf>
    <xf numFmtId="0" fontId="14" fillId="2" borderId="4" xfId="0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11" fillId="0" borderId="1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0" xfId="0" applyFont="1" applyAlignment="1">
      <alignment horizontal="right" vertical="center"/>
    </xf>
    <xf numFmtId="176" fontId="16" fillId="0" borderId="0" xfId="1" applyNumberFormat="1" applyFont="1" applyFill="1" applyProtection="1">
      <alignment vertical="center"/>
      <protection locked="0"/>
    </xf>
    <xf numFmtId="0" fontId="16" fillId="0" borderId="0" xfId="0" applyFont="1" applyFill="1" applyProtection="1">
      <alignment vertical="center"/>
      <protection locked="0"/>
    </xf>
    <xf numFmtId="0" fontId="18" fillId="0" borderId="0" xfId="0" applyFont="1" applyFill="1" applyProtection="1">
      <alignment vertical="center"/>
      <protection locked="0"/>
    </xf>
    <xf numFmtId="0" fontId="19" fillId="0" borderId="0" xfId="0" applyFont="1" applyFill="1" applyProtection="1">
      <alignment vertical="center"/>
      <protection locked="0"/>
    </xf>
    <xf numFmtId="176" fontId="19" fillId="0" borderId="0" xfId="1" applyNumberFormat="1" applyFont="1" applyFill="1" applyProtection="1">
      <alignment vertical="center"/>
      <protection locked="0"/>
    </xf>
    <xf numFmtId="0" fontId="4" fillId="0" borderId="0" xfId="0" applyFont="1" applyFill="1" applyProtection="1">
      <alignment vertical="center"/>
      <protection locked="0"/>
    </xf>
    <xf numFmtId="176" fontId="4" fillId="0" borderId="0" xfId="1" applyNumberFormat="1" applyFont="1" applyFill="1" applyProtection="1">
      <alignment vertical="center"/>
      <protection locked="0"/>
    </xf>
    <xf numFmtId="0" fontId="9" fillId="0" borderId="0" xfId="0" applyFont="1" applyFill="1" applyProtection="1">
      <alignment vertical="center"/>
      <protection locked="0"/>
    </xf>
    <xf numFmtId="0" fontId="9" fillId="0" borderId="0" xfId="0" applyFont="1" applyFill="1" applyProtection="1">
      <alignment vertical="center"/>
    </xf>
    <xf numFmtId="0" fontId="4" fillId="0" borderId="0" xfId="0" applyFont="1" applyFill="1" applyProtection="1">
      <alignment vertical="center"/>
    </xf>
    <xf numFmtId="0" fontId="4" fillId="0" borderId="0" xfId="0" applyFont="1" applyFill="1" applyBorder="1" applyProtection="1">
      <alignment vertical="center"/>
    </xf>
    <xf numFmtId="176" fontId="4" fillId="0" borderId="0" xfId="0" applyNumberFormat="1" applyFont="1" applyFill="1" applyProtection="1">
      <alignment vertical="center"/>
      <protection locked="0"/>
    </xf>
    <xf numFmtId="176" fontId="0" fillId="0" borderId="0" xfId="1" applyNumberFormat="1" applyFont="1" applyFill="1" applyProtection="1">
      <alignment vertical="center"/>
      <protection locked="0"/>
    </xf>
    <xf numFmtId="0" fontId="9" fillId="0" borderId="0" xfId="0" applyFont="1" applyFill="1" applyBorder="1" applyProtection="1">
      <alignment vertical="center"/>
    </xf>
    <xf numFmtId="0" fontId="20" fillId="0" borderId="0" xfId="0" applyFont="1" applyFill="1" applyProtection="1">
      <alignment vertical="center"/>
      <protection locked="0"/>
    </xf>
    <xf numFmtId="0" fontId="12" fillId="0" borderId="0" xfId="0" applyFont="1" applyFill="1" applyProtection="1">
      <alignment vertical="center"/>
      <protection locked="0"/>
    </xf>
    <xf numFmtId="0" fontId="13" fillId="0" borderId="0" xfId="0" applyFont="1" applyFill="1" applyProtection="1">
      <alignment vertical="center"/>
      <protection locked="0"/>
    </xf>
    <xf numFmtId="176" fontId="20" fillId="0" borderId="0" xfId="1" applyNumberFormat="1" applyFont="1" applyFill="1" applyProtection="1">
      <alignment vertical="center"/>
      <protection locked="0"/>
    </xf>
    <xf numFmtId="176" fontId="18" fillId="0" borderId="0" xfId="1" applyNumberFormat="1" applyFont="1" applyFill="1" applyProtection="1">
      <alignment vertical="center"/>
      <protection locked="0"/>
    </xf>
    <xf numFmtId="176" fontId="9" fillId="0" borderId="0" xfId="1" applyNumberFormat="1" applyFont="1" applyFill="1" applyProtection="1">
      <alignment vertical="center"/>
      <protection locked="0"/>
    </xf>
    <xf numFmtId="176" fontId="4" fillId="0" borderId="0" xfId="1" applyNumberFormat="1" applyFont="1" applyFill="1" applyAlignment="1" applyProtection="1">
      <alignment vertical="center" wrapText="1"/>
      <protection locked="0"/>
    </xf>
    <xf numFmtId="176" fontId="9" fillId="0" borderId="0" xfId="1" applyNumberFormat="1" applyFont="1" applyFill="1" applyProtection="1">
      <alignment vertical="center"/>
    </xf>
    <xf numFmtId="176" fontId="9" fillId="0" borderId="0" xfId="1" applyNumberFormat="1" applyFont="1" applyFill="1" applyAlignment="1" applyProtection="1">
      <alignment vertical="center" wrapText="1"/>
    </xf>
    <xf numFmtId="0" fontId="9" fillId="0" borderId="0" xfId="0" applyFont="1" applyFill="1" applyAlignment="1">
      <alignment vertical="center" wrapText="1"/>
    </xf>
    <xf numFmtId="0" fontId="9" fillId="0" borderId="0" xfId="0" applyFont="1" applyFill="1">
      <alignment vertical="center"/>
    </xf>
    <xf numFmtId="0" fontId="4" fillId="0" borderId="0" xfId="0" applyFont="1" applyFill="1">
      <alignment vertical="center"/>
    </xf>
    <xf numFmtId="176" fontId="9" fillId="0" borderId="0" xfId="1" applyNumberFormat="1" applyFont="1" applyFill="1" applyBorder="1" applyAlignment="1" applyProtection="1">
      <alignment vertical="center" wrapText="1"/>
    </xf>
    <xf numFmtId="176" fontId="9" fillId="0" borderId="0" xfId="1" applyNumberFormat="1" applyFont="1" applyFill="1" applyBorder="1" applyProtection="1">
      <alignment vertical="center"/>
    </xf>
    <xf numFmtId="176" fontId="9" fillId="0" borderId="0" xfId="1" applyNumberFormat="1" applyFont="1" applyFill="1" applyAlignment="1" applyProtection="1">
      <alignment vertical="center" wrapText="1" shrinkToFit="1"/>
    </xf>
    <xf numFmtId="176" fontId="9" fillId="0" borderId="0" xfId="1" applyNumberFormat="1" applyFont="1" applyFill="1" applyAlignment="1" applyProtection="1">
      <alignment vertical="center" shrinkToFit="1"/>
    </xf>
    <xf numFmtId="176" fontId="9" fillId="0" borderId="0" xfId="1" applyNumberFormat="1" applyFont="1" applyFill="1" applyBorder="1" applyAlignment="1" applyProtection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176" fontId="9" fillId="0" borderId="0" xfId="1" applyNumberFormat="1" applyFont="1" applyFill="1">
      <alignment vertical="center"/>
    </xf>
    <xf numFmtId="176" fontId="4" fillId="0" borderId="0" xfId="1" applyNumberFormat="1" applyFont="1" applyFill="1">
      <alignment vertical="center"/>
    </xf>
    <xf numFmtId="176" fontId="4" fillId="0" borderId="0" xfId="1" applyNumberFormat="1" applyFont="1">
      <alignment vertical="center"/>
    </xf>
    <xf numFmtId="0" fontId="4" fillId="0" borderId="0" xfId="0" applyFon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0" fontId="21" fillId="0" borderId="0" xfId="0" applyFont="1">
      <alignment vertical="center"/>
    </xf>
    <xf numFmtId="176" fontId="9" fillId="0" borderId="0" xfId="1" applyNumberFormat="1" applyFont="1">
      <alignment vertical="center"/>
    </xf>
    <xf numFmtId="0" fontId="9" fillId="0" borderId="0" xfId="0" applyFont="1">
      <alignment vertical="center"/>
    </xf>
    <xf numFmtId="0" fontId="20" fillId="0" borderId="0" xfId="0" applyFo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13" fillId="0" borderId="0" xfId="0" applyFont="1">
      <alignment vertical="center"/>
    </xf>
    <xf numFmtId="176" fontId="20" fillId="0" borderId="0" xfId="1" applyNumberFormat="1" applyFont="1" applyFill="1">
      <alignment vertical="center"/>
    </xf>
    <xf numFmtId="0" fontId="20" fillId="0" borderId="0" xfId="0" applyFont="1" applyFill="1">
      <alignment vertical="center"/>
    </xf>
    <xf numFmtId="0" fontId="14" fillId="0" borderId="4" xfId="0" applyFont="1" applyBorder="1" applyAlignment="1">
      <alignment horizontal="center" vertical="center"/>
    </xf>
    <xf numFmtId="41" fontId="14" fillId="0" borderId="4" xfId="1" applyFont="1" applyFill="1" applyBorder="1" applyAlignment="1">
      <alignment horizontal="center" vertical="center" wrapText="1"/>
    </xf>
    <xf numFmtId="176" fontId="14" fillId="0" borderId="4" xfId="1" applyNumberFormat="1" applyFont="1" applyFill="1" applyBorder="1" applyAlignment="1">
      <alignment horizontal="center" vertical="center" wrapText="1"/>
    </xf>
    <xf numFmtId="0" fontId="17" fillId="0" borderId="0" xfId="0" applyFont="1" applyFill="1" applyProtection="1">
      <alignment vertical="center"/>
      <protection locked="0"/>
    </xf>
    <xf numFmtId="176" fontId="17" fillId="0" borderId="0" xfId="1" applyNumberFormat="1" applyFont="1" applyFill="1" applyProtection="1">
      <alignment vertical="center"/>
      <protection locked="0"/>
    </xf>
    <xf numFmtId="0" fontId="16" fillId="0" borderId="0" xfId="0" applyFont="1" applyFill="1" applyProtection="1">
      <alignment vertical="center"/>
    </xf>
    <xf numFmtId="0" fontId="17" fillId="0" borderId="0" xfId="0" applyFont="1" applyFill="1" applyProtection="1">
      <alignment vertical="center"/>
    </xf>
    <xf numFmtId="0" fontId="17" fillId="0" borderId="0" xfId="0" applyFont="1" applyFill="1" applyBorder="1" applyProtection="1">
      <alignment vertical="center"/>
    </xf>
    <xf numFmtId="176" fontId="16" fillId="0" borderId="0" xfId="1" applyNumberFormat="1" applyFont="1" applyFill="1" applyBorder="1" applyAlignment="1" applyProtection="1">
      <alignment horizontal="center" vertical="center" wrapText="1"/>
    </xf>
    <xf numFmtId="176" fontId="17" fillId="0" borderId="0" xfId="1" applyNumberFormat="1" applyFont="1" applyFill="1" applyAlignment="1" applyProtection="1">
      <alignment vertical="center" wrapText="1"/>
      <protection locked="0"/>
    </xf>
    <xf numFmtId="176" fontId="16" fillId="0" borderId="0" xfId="1" applyNumberFormat="1" applyFont="1" applyFill="1" applyProtection="1">
      <alignment vertical="center"/>
    </xf>
    <xf numFmtId="176" fontId="16" fillId="0" borderId="0" xfId="1" applyNumberFormat="1" applyFont="1" applyFill="1" applyAlignment="1" applyProtection="1">
      <alignment vertical="center" wrapText="1"/>
    </xf>
    <xf numFmtId="0" fontId="16" fillId="0" borderId="0" xfId="0" applyFont="1" applyFill="1" applyAlignment="1">
      <alignment vertical="center" wrapText="1"/>
    </xf>
    <xf numFmtId="0" fontId="16" fillId="0" borderId="0" xfId="0" applyFont="1" applyFill="1">
      <alignment vertical="center"/>
    </xf>
    <xf numFmtId="0" fontId="17" fillId="0" borderId="0" xfId="0" applyFont="1" applyFill="1" applyAlignment="1">
      <alignment vertical="center" wrapText="1"/>
    </xf>
    <xf numFmtId="0" fontId="17" fillId="0" borderId="0" xfId="0" applyFont="1" applyFill="1">
      <alignment vertical="center"/>
    </xf>
    <xf numFmtId="176" fontId="16" fillId="0" borderId="0" xfId="1" applyNumberFormat="1" applyFont="1" applyFill="1" applyBorder="1" applyAlignment="1" applyProtection="1">
      <alignment vertical="center" wrapText="1"/>
    </xf>
    <xf numFmtId="176" fontId="16" fillId="0" borderId="0" xfId="1" applyNumberFormat="1" applyFont="1" applyFill="1" applyBorder="1" applyProtection="1">
      <alignment vertical="center"/>
    </xf>
    <xf numFmtId="176" fontId="17" fillId="0" borderId="0" xfId="1" applyNumberFormat="1" applyFont="1" applyFill="1" applyBorder="1" applyAlignment="1" applyProtection="1">
      <alignment vertical="center" wrapText="1"/>
      <protection locked="0"/>
    </xf>
    <xf numFmtId="176" fontId="17" fillId="0" borderId="0" xfId="1" applyNumberFormat="1" applyFont="1" applyFill="1" applyBorder="1" applyProtection="1">
      <alignment vertical="center"/>
      <protection locked="0"/>
    </xf>
    <xf numFmtId="176" fontId="16" fillId="0" borderId="0" xfId="1" applyNumberFormat="1" applyFont="1" applyFill="1" applyAlignment="1" applyProtection="1">
      <alignment vertical="center" wrapText="1" shrinkToFit="1"/>
    </xf>
    <xf numFmtId="176" fontId="16" fillId="0" borderId="0" xfId="1" applyNumberFormat="1" applyFont="1" applyFill="1" applyAlignment="1" applyProtection="1">
      <alignment vertical="center" shrinkToFit="1"/>
    </xf>
    <xf numFmtId="41" fontId="14" fillId="2" borderId="4" xfId="0" applyNumberFormat="1" applyFont="1" applyFill="1" applyBorder="1" applyAlignment="1">
      <alignment horizontal="right" vertical="center"/>
    </xf>
    <xf numFmtId="41" fontId="14" fillId="2" borderId="4" xfId="1" applyNumberFormat="1" applyFont="1" applyFill="1" applyBorder="1" applyAlignment="1">
      <alignment horizontal="right" vertical="center"/>
    </xf>
    <xf numFmtId="41" fontId="11" fillId="0" borderId="5" xfId="0" applyNumberFormat="1" applyFont="1" applyBorder="1" applyAlignment="1">
      <alignment horizontal="right" vertical="center"/>
    </xf>
    <xf numFmtId="41" fontId="11" fillId="0" borderId="5" xfId="1" applyNumberFormat="1" applyFont="1" applyBorder="1" applyAlignment="1">
      <alignment horizontal="right" vertical="center"/>
    </xf>
    <xf numFmtId="41" fontId="11" fillId="0" borderId="5" xfId="1" applyNumberFormat="1" applyFont="1" applyFill="1" applyBorder="1" applyAlignment="1" applyProtection="1">
      <alignment horizontal="right" vertical="center"/>
    </xf>
    <xf numFmtId="41" fontId="11" fillId="0" borderId="1" xfId="0" applyNumberFormat="1" applyFont="1" applyBorder="1" applyAlignment="1">
      <alignment horizontal="right" vertical="center"/>
    </xf>
    <xf numFmtId="41" fontId="11" fillId="0" borderId="1" xfId="1" applyNumberFormat="1" applyFont="1" applyBorder="1" applyAlignment="1">
      <alignment horizontal="right" vertical="center"/>
    </xf>
    <xf numFmtId="41" fontId="11" fillId="0" borderId="1" xfId="1" applyNumberFormat="1" applyFont="1" applyFill="1" applyBorder="1" applyAlignment="1" applyProtection="1">
      <alignment horizontal="right" vertical="center"/>
    </xf>
    <xf numFmtId="41" fontId="11" fillId="0" borderId="2" xfId="0" applyNumberFormat="1" applyFont="1" applyBorder="1" applyAlignment="1">
      <alignment horizontal="right" vertical="center"/>
    </xf>
    <xf numFmtId="41" fontId="11" fillId="0" borderId="2" xfId="1" applyNumberFormat="1" applyFont="1" applyBorder="1" applyAlignment="1">
      <alignment horizontal="right" vertical="center"/>
    </xf>
    <xf numFmtId="41" fontId="11" fillId="0" borderId="2" xfId="1" applyNumberFormat="1" applyFont="1" applyFill="1" applyBorder="1" applyAlignment="1" applyProtection="1">
      <alignment horizontal="right" vertical="center"/>
    </xf>
    <xf numFmtId="43" fontId="14" fillId="2" borderId="4" xfId="1" applyNumberFormat="1" applyFont="1" applyFill="1" applyBorder="1" applyAlignment="1">
      <alignment horizontal="right" vertical="center"/>
    </xf>
    <xf numFmtId="43" fontId="11" fillId="0" borderId="1" xfId="1" applyNumberFormat="1" applyFont="1" applyBorder="1" applyAlignment="1">
      <alignment horizontal="right" vertical="center"/>
    </xf>
    <xf numFmtId="43" fontId="11" fillId="0" borderId="2" xfId="1" applyNumberFormat="1" applyFont="1" applyBorder="1" applyAlignment="1">
      <alignment horizontal="right" vertical="center"/>
    </xf>
    <xf numFmtId="43" fontId="11" fillId="0" borderId="1" xfId="0" applyNumberFormat="1" applyFont="1" applyBorder="1" applyAlignment="1">
      <alignment horizontal="right" vertical="center"/>
    </xf>
    <xf numFmtId="43" fontId="11" fillId="0" borderId="2" xfId="0" applyNumberFormat="1" applyFont="1" applyBorder="1" applyAlignment="1">
      <alignment horizontal="right" vertical="center"/>
    </xf>
    <xf numFmtId="176" fontId="23" fillId="0" borderId="1" xfId="1" applyNumberFormat="1" applyFont="1" applyFill="1" applyBorder="1" applyAlignment="1" applyProtection="1">
      <alignment horizontal="center" vertical="center"/>
      <protection locked="0"/>
    </xf>
    <xf numFmtId="176" fontId="23" fillId="0" borderId="1" xfId="1" applyNumberFormat="1" applyFont="1" applyFill="1" applyBorder="1" applyAlignment="1" applyProtection="1">
      <alignment horizontal="center" vertical="center" shrinkToFit="1"/>
      <protection locked="0"/>
    </xf>
    <xf numFmtId="176" fontId="23" fillId="0" borderId="11" xfId="1" applyNumberFormat="1" applyFont="1" applyFill="1" applyBorder="1" applyAlignment="1" applyProtection="1">
      <alignment horizontal="center" vertical="center"/>
      <protection locked="0"/>
    </xf>
    <xf numFmtId="0" fontId="25" fillId="0" borderId="0" xfId="0" applyFont="1">
      <alignment vertical="center"/>
    </xf>
    <xf numFmtId="0" fontId="25" fillId="0" borderId="0" xfId="0" applyFont="1" applyAlignment="1">
      <alignment horizontal="right" vertical="center"/>
    </xf>
    <xf numFmtId="0" fontId="26" fillId="0" borderId="12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176" fontId="27" fillId="0" borderId="4" xfId="1" applyNumberFormat="1" applyFont="1" applyFill="1" applyBorder="1" applyAlignment="1" applyProtection="1">
      <alignment horizontal="center" vertical="center"/>
      <protection locked="0"/>
    </xf>
    <xf numFmtId="176" fontId="27" fillId="0" borderId="4" xfId="1" applyNumberFormat="1" applyFont="1" applyFill="1" applyBorder="1" applyAlignment="1" applyProtection="1">
      <alignment horizontal="center" vertical="center" wrapText="1"/>
      <protection locked="0"/>
    </xf>
    <xf numFmtId="0" fontId="29" fillId="0" borderId="0" xfId="0" applyFont="1">
      <alignment vertical="center"/>
    </xf>
    <xf numFmtId="0" fontId="28" fillId="0" borderId="0" xfId="0" applyFont="1" applyAlignment="1">
      <alignment horizontal="right"/>
    </xf>
    <xf numFmtId="0" fontId="28" fillId="0" borderId="5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41" fontId="28" fillId="0" borderId="1" xfId="1" applyNumberFormat="1" applyFont="1" applyFill="1" applyBorder="1" applyAlignment="1" applyProtection="1">
      <alignment horizontal="right" vertical="center"/>
      <protection locked="0"/>
    </xf>
    <xf numFmtId="41" fontId="28" fillId="0" borderId="2" xfId="1" applyNumberFormat="1" applyFont="1" applyFill="1" applyBorder="1" applyAlignment="1" applyProtection="1">
      <alignment horizontal="right" vertical="center"/>
      <protection locked="0"/>
    </xf>
    <xf numFmtId="0" fontId="28" fillId="0" borderId="0" xfId="0" applyFont="1">
      <alignment vertical="center"/>
    </xf>
    <xf numFmtId="0" fontId="28" fillId="0" borderId="0" xfId="0" applyFont="1" applyAlignment="1">
      <alignment horizontal="center" vertical="center"/>
    </xf>
    <xf numFmtId="0" fontId="28" fillId="0" borderId="0" xfId="0" applyFont="1" applyFill="1" applyProtection="1">
      <alignment vertical="center"/>
      <protection locked="0"/>
    </xf>
    <xf numFmtId="0" fontId="28" fillId="0" borderId="0" xfId="0" applyFont="1" applyAlignment="1">
      <alignment horizontal="right" vertical="center"/>
    </xf>
    <xf numFmtId="0" fontId="27" fillId="0" borderId="6" xfId="0" applyFont="1" applyBorder="1">
      <alignment vertical="center"/>
    </xf>
    <xf numFmtId="0" fontId="27" fillId="0" borderId="13" xfId="0" applyFont="1" applyBorder="1">
      <alignment vertical="center"/>
    </xf>
    <xf numFmtId="0" fontId="27" fillId="0" borderId="14" xfId="0" applyFont="1" applyFill="1" applyBorder="1" applyAlignment="1" applyProtection="1">
      <alignment horizontal="center" vertical="center"/>
      <protection locked="0"/>
    </xf>
    <xf numFmtId="0" fontId="27" fillId="0" borderId="4" xfId="0" applyFont="1" applyBorder="1">
      <alignment vertical="center"/>
    </xf>
    <xf numFmtId="176" fontId="27" fillId="0" borderId="4" xfId="1" applyNumberFormat="1" applyFont="1" applyBorder="1">
      <alignment vertical="center"/>
    </xf>
    <xf numFmtId="176" fontId="27" fillId="0" borderId="4" xfId="1" applyNumberFormat="1" applyFont="1" applyFill="1" applyBorder="1" applyProtection="1">
      <alignment vertical="center"/>
      <protection locked="0"/>
    </xf>
    <xf numFmtId="0" fontId="28" fillId="0" borderId="5" xfId="0" applyFont="1" applyBorder="1">
      <alignment vertical="center"/>
    </xf>
    <xf numFmtId="176" fontId="28" fillId="0" borderId="5" xfId="1" applyNumberFormat="1" applyFont="1" applyBorder="1">
      <alignment vertical="center"/>
    </xf>
    <xf numFmtId="176" fontId="28" fillId="0" borderId="5" xfId="1" applyNumberFormat="1" applyFont="1" applyFill="1" applyBorder="1" applyProtection="1">
      <alignment vertical="center"/>
      <protection locked="0"/>
    </xf>
    <xf numFmtId="0" fontId="28" fillId="0" borderId="1" xfId="0" applyFont="1" applyBorder="1">
      <alignment vertical="center"/>
    </xf>
    <xf numFmtId="176" fontId="28" fillId="0" borderId="1" xfId="1" applyNumberFormat="1" applyFont="1" applyBorder="1">
      <alignment vertical="center"/>
    </xf>
    <xf numFmtId="176" fontId="28" fillId="0" borderId="1" xfId="1" applyNumberFormat="1" applyFont="1" applyFill="1" applyBorder="1" applyProtection="1">
      <alignment vertical="center"/>
      <protection locked="0"/>
    </xf>
    <xf numFmtId="43" fontId="0" fillId="0" borderId="0" xfId="0" applyNumberFormat="1">
      <alignment vertical="center"/>
    </xf>
    <xf numFmtId="176" fontId="28" fillId="0" borderId="0" xfId="1" applyNumberFormat="1" applyFont="1" applyFill="1" applyProtection="1">
      <alignment vertical="center"/>
      <protection locked="0"/>
    </xf>
    <xf numFmtId="41" fontId="27" fillId="2" borderId="4" xfId="1" applyNumberFormat="1" applyFont="1" applyFill="1" applyBorder="1" applyAlignment="1" applyProtection="1">
      <alignment horizontal="right" vertical="center"/>
    </xf>
    <xf numFmtId="176" fontId="28" fillId="0" borderId="5" xfId="1" applyNumberFormat="1" applyFont="1" applyFill="1" applyBorder="1" applyAlignment="1" applyProtection="1">
      <alignment horizontal="center" vertical="center"/>
    </xf>
    <xf numFmtId="41" fontId="28" fillId="0" borderId="5" xfId="1" applyNumberFormat="1" applyFont="1" applyFill="1" applyBorder="1" applyAlignment="1" applyProtection="1">
      <alignment horizontal="right" vertical="center"/>
    </xf>
    <xf numFmtId="176" fontId="28" fillId="0" borderId="1" xfId="1" applyNumberFormat="1" applyFont="1" applyFill="1" applyBorder="1" applyAlignment="1" applyProtection="1">
      <alignment horizontal="center" vertical="center"/>
    </xf>
    <xf numFmtId="41" fontId="28" fillId="0" borderId="1" xfId="1" applyNumberFormat="1" applyFont="1" applyFill="1" applyBorder="1" applyAlignment="1" applyProtection="1">
      <alignment horizontal="right" vertical="center"/>
    </xf>
    <xf numFmtId="176" fontId="28" fillId="0" borderId="1" xfId="1" applyNumberFormat="1" applyFont="1" applyFill="1" applyBorder="1" applyAlignment="1" applyProtection="1">
      <alignment horizontal="center" vertical="center"/>
      <protection locked="0"/>
    </xf>
    <xf numFmtId="176" fontId="28" fillId="0" borderId="2" xfId="1" applyNumberFormat="1" applyFont="1" applyFill="1" applyBorder="1" applyAlignment="1" applyProtection="1">
      <alignment horizontal="center" vertical="center"/>
    </xf>
    <xf numFmtId="41" fontId="28" fillId="0" borderId="2" xfId="1" applyNumberFormat="1" applyFont="1" applyFill="1" applyBorder="1" applyAlignment="1" applyProtection="1">
      <alignment horizontal="right" vertical="center"/>
    </xf>
    <xf numFmtId="0" fontId="28" fillId="0" borderId="0" xfId="0" applyFont="1" applyFill="1" applyAlignment="1" applyProtection="1">
      <alignment horizontal="right" vertical="center"/>
      <protection locked="0"/>
    </xf>
    <xf numFmtId="176" fontId="27" fillId="3" borderId="5" xfId="1" applyNumberFormat="1" applyFont="1" applyFill="1" applyBorder="1" applyAlignment="1" applyProtection="1">
      <alignment horizontal="center" vertical="center"/>
    </xf>
    <xf numFmtId="41" fontId="27" fillId="3" borderId="5" xfId="1" applyNumberFormat="1" applyFont="1" applyFill="1" applyBorder="1" applyAlignment="1" applyProtection="1">
      <alignment horizontal="right" vertical="center"/>
    </xf>
    <xf numFmtId="41" fontId="28" fillId="0" borderId="1" xfId="1" applyNumberFormat="1" applyFont="1" applyFill="1" applyBorder="1" applyAlignment="1">
      <alignment horizontal="right" vertical="center"/>
    </xf>
    <xf numFmtId="176" fontId="27" fillId="3" borderId="1" xfId="1" applyNumberFormat="1" applyFont="1" applyFill="1" applyBorder="1" applyAlignment="1" applyProtection="1">
      <alignment horizontal="center" vertical="center"/>
    </xf>
    <xf numFmtId="41" fontId="27" fillId="3" borderId="1" xfId="1" applyNumberFormat="1" applyFont="1" applyFill="1" applyBorder="1" applyAlignment="1" applyProtection="1">
      <alignment horizontal="right" vertical="center"/>
    </xf>
    <xf numFmtId="176" fontId="27" fillId="3" borderId="1" xfId="1" applyNumberFormat="1" applyFont="1" applyFill="1" applyBorder="1" applyAlignment="1" applyProtection="1">
      <alignment horizontal="center" vertical="center"/>
      <protection locked="0"/>
    </xf>
    <xf numFmtId="0" fontId="28" fillId="0" borderId="1" xfId="0" applyFont="1" applyFill="1" applyBorder="1" applyProtection="1">
      <alignment vertical="center"/>
      <protection locked="0"/>
    </xf>
    <xf numFmtId="41" fontId="28" fillId="3" borderId="1" xfId="1" applyNumberFormat="1" applyFont="1" applyFill="1" applyBorder="1" applyAlignment="1" applyProtection="1">
      <alignment horizontal="right" vertical="center"/>
      <protection locked="0"/>
    </xf>
    <xf numFmtId="41" fontId="28" fillId="0" borderId="15" xfId="1" applyNumberFormat="1" applyFont="1" applyFill="1" applyBorder="1" applyAlignment="1" applyProtection="1">
      <alignment horizontal="right" vertical="center"/>
      <protection locked="0"/>
    </xf>
    <xf numFmtId="41" fontId="28" fillId="4" borderId="15" xfId="1" applyNumberFormat="1" applyFont="1" applyFill="1" applyBorder="1" applyAlignment="1" applyProtection="1">
      <alignment horizontal="right" vertical="center"/>
      <protection locked="0"/>
    </xf>
    <xf numFmtId="41" fontId="28" fillId="0" borderId="1" xfId="0" applyNumberFormat="1" applyFont="1" applyFill="1" applyBorder="1" applyAlignment="1" applyProtection="1">
      <alignment horizontal="right" vertical="center"/>
      <protection locked="0"/>
    </xf>
    <xf numFmtId="176" fontId="28" fillId="0" borderId="2" xfId="1" applyNumberFormat="1" applyFont="1" applyFill="1" applyBorder="1" applyAlignment="1" applyProtection="1">
      <alignment horizontal="center" vertical="center"/>
      <protection locked="0"/>
    </xf>
    <xf numFmtId="176" fontId="28" fillId="0" borderId="6" xfId="1" applyNumberFormat="1" applyFont="1" applyFill="1" applyBorder="1" applyAlignment="1" applyProtection="1">
      <alignment horizontal="center" vertical="center"/>
    </xf>
    <xf numFmtId="41" fontId="28" fillId="0" borderId="6" xfId="1" applyNumberFormat="1" applyFont="1" applyFill="1" applyBorder="1" applyAlignment="1" applyProtection="1">
      <alignment horizontal="right" vertical="center"/>
    </xf>
    <xf numFmtId="176" fontId="27" fillId="5" borderId="6" xfId="1" applyNumberFormat="1" applyFont="1" applyFill="1" applyBorder="1" applyAlignment="1" applyProtection="1">
      <alignment horizontal="center" vertical="center"/>
    </xf>
    <xf numFmtId="41" fontId="27" fillId="5" borderId="6" xfId="1" applyNumberFormat="1" applyFont="1" applyFill="1" applyBorder="1" applyAlignment="1" applyProtection="1">
      <alignment horizontal="right" vertical="center"/>
    </xf>
    <xf numFmtId="176" fontId="27" fillId="5" borderId="1" xfId="1" applyNumberFormat="1" applyFont="1" applyFill="1" applyBorder="1" applyAlignment="1" applyProtection="1">
      <alignment horizontal="center" vertical="center"/>
    </xf>
    <xf numFmtId="41" fontId="27" fillId="5" borderId="1" xfId="1" applyNumberFormat="1" applyFont="1" applyFill="1" applyBorder="1" applyAlignment="1" applyProtection="1">
      <alignment horizontal="right" vertical="center"/>
    </xf>
    <xf numFmtId="176" fontId="27" fillId="5" borderId="1" xfId="1" applyNumberFormat="1" applyFont="1" applyFill="1" applyBorder="1" applyAlignment="1" applyProtection="1">
      <alignment horizontal="center" vertical="center"/>
      <protection locked="0"/>
    </xf>
    <xf numFmtId="176" fontId="28" fillId="0" borderId="1" xfId="1" applyNumberFormat="1" applyFont="1" applyFill="1" applyBorder="1" applyAlignment="1" applyProtection="1">
      <alignment horizontal="center" vertical="center" shrinkToFit="1"/>
    </xf>
    <xf numFmtId="176" fontId="28" fillId="0" borderId="0" xfId="1" applyNumberFormat="1" applyFont="1" applyFill="1" applyAlignment="1" applyProtection="1">
      <alignment horizontal="right" vertical="center"/>
      <protection locked="0"/>
    </xf>
    <xf numFmtId="41" fontId="27" fillId="2" borderId="4" xfId="1" applyNumberFormat="1" applyFont="1" applyFill="1" applyBorder="1" applyAlignment="1" applyProtection="1">
      <alignment horizontal="right" vertical="center" wrapText="1"/>
    </xf>
    <xf numFmtId="41" fontId="27" fillId="5" borderId="6" xfId="1" applyNumberFormat="1" applyFont="1" applyFill="1" applyBorder="1" applyAlignment="1" applyProtection="1">
      <alignment horizontal="right" vertical="center" wrapText="1"/>
    </xf>
    <xf numFmtId="41" fontId="28" fillId="0" borderId="1" xfId="1" applyNumberFormat="1" applyFont="1" applyFill="1" applyBorder="1" applyAlignment="1" applyProtection="1">
      <alignment horizontal="right" vertical="center" wrapText="1"/>
    </xf>
    <xf numFmtId="41" fontId="28" fillId="0" borderId="1" xfId="1" applyNumberFormat="1" applyFont="1" applyFill="1" applyBorder="1" applyAlignment="1" applyProtection="1">
      <alignment horizontal="right" vertical="center" wrapText="1"/>
      <protection locked="0"/>
    </xf>
    <xf numFmtId="41" fontId="27" fillId="5" borderId="1" xfId="1" applyNumberFormat="1" applyFont="1" applyFill="1" applyBorder="1" applyAlignment="1" applyProtection="1">
      <alignment horizontal="right" vertical="center" wrapText="1"/>
    </xf>
    <xf numFmtId="0" fontId="28" fillId="0" borderId="1" xfId="0" applyFont="1" applyFill="1" applyBorder="1">
      <alignment vertical="center"/>
    </xf>
    <xf numFmtId="41" fontId="28" fillId="0" borderId="1" xfId="1" applyNumberFormat="1" applyFont="1" applyFill="1" applyBorder="1" applyAlignment="1">
      <alignment horizontal="right" vertical="center" wrapText="1"/>
    </xf>
    <xf numFmtId="41" fontId="28" fillId="0" borderId="1" xfId="1" applyNumberFormat="1" applyFont="1" applyFill="1" applyBorder="1" applyAlignment="1" applyProtection="1">
      <alignment horizontal="right" vertical="center" wrapText="1" shrinkToFit="1"/>
      <protection locked="0"/>
    </xf>
    <xf numFmtId="41" fontId="28" fillId="0" borderId="1" xfId="1" applyNumberFormat="1" applyFont="1" applyFill="1" applyBorder="1" applyAlignment="1" applyProtection="1">
      <alignment horizontal="right" vertical="center" wrapText="1" shrinkToFit="1"/>
    </xf>
    <xf numFmtId="178" fontId="28" fillId="0" borderId="1" xfId="1" applyNumberFormat="1" applyFont="1" applyFill="1" applyBorder="1" applyAlignment="1" applyProtection="1">
      <alignment horizontal="center" vertical="center"/>
      <protection locked="0"/>
    </xf>
    <xf numFmtId="176" fontId="27" fillId="5" borderId="1" xfId="1" applyNumberFormat="1" applyFont="1" applyFill="1" applyBorder="1" applyAlignment="1" applyProtection="1">
      <alignment horizontal="center" vertical="center" shrinkToFit="1"/>
    </xf>
    <xf numFmtId="41" fontId="27" fillId="5" borderId="1" xfId="1" applyNumberFormat="1" applyFont="1" applyFill="1" applyBorder="1" applyAlignment="1" applyProtection="1">
      <alignment horizontal="right" vertical="center" wrapText="1" shrinkToFit="1"/>
    </xf>
    <xf numFmtId="41" fontId="28" fillId="0" borderId="1" xfId="0" applyNumberFormat="1" applyFont="1" applyFill="1" applyBorder="1" applyAlignment="1" applyProtection="1">
      <alignment horizontal="right" vertical="center" wrapText="1"/>
      <protection locked="0"/>
    </xf>
    <xf numFmtId="41" fontId="28" fillId="0" borderId="1" xfId="0" applyNumberFormat="1" applyFont="1" applyFill="1" applyBorder="1" applyAlignment="1">
      <alignment horizontal="right" vertical="center" wrapText="1"/>
    </xf>
    <xf numFmtId="41" fontId="28" fillId="0" borderId="1" xfId="0" applyNumberFormat="1" applyFont="1" applyFill="1" applyBorder="1" applyAlignment="1">
      <alignment horizontal="right" vertical="center" wrapText="1" shrinkToFit="1"/>
    </xf>
    <xf numFmtId="41" fontId="28" fillId="0" borderId="2" xfId="1" applyNumberFormat="1" applyFont="1" applyFill="1" applyBorder="1" applyAlignment="1" applyProtection="1">
      <alignment horizontal="right" vertical="center" wrapText="1"/>
    </xf>
    <xf numFmtId="41" fontId="28" fillId="0" borderId="2" xfId="1" applyNumberFormat="1" applyFont="1" applyFill="1" applyBorder="1" applyAlignment="1" applyProtection="1">
      <alignment horizontal="right" vertical="center" wrapText="1"/>
      <protection locked="0"/>
    </xf>
    <xf numFmtId="0" fontId="28" fillId="0" borderId="4" xfId="0" applyFont="1" applyFill="1" applyBorder="1" applyAlignment="1">
      <alignment horizontal="center" vertical="center" wrapText="1"/>
    </xf>
    <xf numFmtId="176" fontId="27" fillId="2" borderId="4" xfId="1" applyNumberFormat="1" applyFont="1" applyFill="1" applyBorder="1" applyAlignment="1">
      <alignment horizontal="center" vertical="center"/>
    </xf>
    <xf numFmtId="41" fontId="27" fillId="2" borderId="4" xfId="1" applyNumberFormat="1" applyFont="1" applyFill="1" applyBorder="1" applyAlignment="1">
      <alignment horizontal="right" vertical="center"/>
    </xf>
    <xf numFmtId="176" fontId="28" fillId="0" borderId="5" xfId="1" applyNumberFormat="1" applyFont="1" applyFill="1" applyBorder="1" applyAlignment="1">
      <alignment horizontal="center" vertical="center"/>
    </xf>
    <xf numFmtId="41" fontId="28" fillId="0" borderId="5" xfId="1" applyNumberFormat="1" applyFont="1" applyFill="1" applyBorder="1" applyAlignment="1">
      <alignment horizontal="right" vertical="center"/>
    </xf>
    <xf numFmtId="43" fontId="28" fillId="0" borderId="5" xfId="1" applyNumberFormat="1" applyFont="1" applyFill="1" applyBorder="1" applyAlignment="1">
      <alignment horizontal="right" vertical="center"/>
    </xf>
    <xf numFmtId="176" fontId="28" fillId="0" borderId="1" xfId="1" applyNumberFormat="1" applyFont="1" applyFill="1" applyBorder="1" applyAlignment="1">
      <alignment horizontal="center" vertical="center"/>
    </xf>
    <xf numFmtId="43" fontId="28" fillId="0" borderId="1" xfId="1" applyNumberFormat="1" applyFont="1" applyFill="1" applyBorder="1" applyAlignment="1">
      <alignment horizontal="right" vertical="center"/>
    </xf>
    <xf numFmtId="176" fontId="28" fillId="0" borderId="2" xfId="1" applyNumberFormat="1" applyFont="1" applyFill="1" applyBorder="1" applyAlignment="1">
      <alignment horizontal="center" vertical="center"/>
    </xf>
    <xf numFmtId="0" fontId="28" fillId="0" borderId="4" xfId="0" applyFont="1" applyBorder="1" applyAlignment="1">
      <alignment vertical="center"/>
    </xf>
    <xf numFmtId="0" fontId="28" fillId="0" borderId="4" xfId="0" applyFont="1" applyBorder="1">
      <alignment vertical="center"/>
    </xf>
    <xf numFmtId="41" fontId="27" fillId="2" borderId="4" xfId="1" applyNumberFormat="1" applyFont="1" applyFill="1" applyBorder="1" applyAlignment="1">
      <alignment vertical="center"/>
    </xf>
    <xf numFmtId="43" fontId="27" fillId="2" borderId="4" xfId="1" applyNumberFormat="1" applyFont="1" applyFill="1" applyBorder="1" applyAlignment="1">
      <alignment horizontal="center" vertical="center"/>
    </xf>
    <xf numFmtId="43" fontId="28" fillId="2" borderId="4" xfId="1" applyNumberFormat="1" applyFont="1" applyFill="1" applyBorder="1" applyAlignment="1">
      <alignment horizontal="center" vertical="center"/>
    </xf>
    <xf numFmtId="176" fontId="27" fillId="3" borderId="5" xfId="1" applyNumberFormat="1" applyFont="1" applyFill="1" applyBorder="1" applyAlignment="1">
      <alignment horizontal="center" vertical="center"/>
    </xf>
    <xf numFmtId="41" fontId="27" fillId="3" borderId="5" xfId="1" applyNumberFormat="1" applyFont="1" applyFill="1" applyBorder="1" applyAlignment="1">
      <alignment horizontal="center" vertical="center"/>
    </xf>
    <xf numFmtId="43" fontId="27" fillId="3" borderId="5" xfId="1" applyNumberFormat="1" applyFont="1" applyFill="1" applyBorder="1" applyAlignment="1">
      <alignment horizontal="center" vertical="center"/>
    </xf>
    <xf numFmtId="41" fontId="28" fillId="0" borderId="1" xfId="1" applyNumberFormat="1" applyFont="1" applyFill="1" applyBorder="1" applyAlignment="1" applyProtection="1">
      <alignment horizontal="center" vertical="center"/>
      <protection locked="0"/>
    </xf>
    <xf numFmtId="41" fontId="28" fillId="0" borderId="1" xfId="1" applyNumberFormat="1" applyFont="1" applyFill="1" applyBorder="1" applyAlignment="1">
      <alignment horizontal="center" vertical="center"/>
    </xf>
    <xf numFmtId="43" fontId="28" fillId="0" borderId="1" xfId="1" applyNumberFormat="1" applyFont="1" applyFill="1" applyBorder="1" applyAlignment="1">
      <alignment horizontal="center" vertical="center"/>
    </xf>
    <xf numFmtId="41" fontId="28" fillId="0" borderId="1" xfId="1" applyNumberFormat="1" applyFont="1" applyFill="1" applyBorder="1" applyAlignment="1">
      <alignment vertical="center"/>
    </xf>
    <xf numFmtId="176" fontId="27" fillId="3" borderId="1" xfId="1" applyNumberFormat="1" applyFont="1" applyFill="1" applyBorder="1" applyAlignment="1">
      <alignment horizontal="center" vertical="center"/>
    </xf>
    <xf numFmtId="41" fontId="27" fillId="3" borderId="1" xfId="1" applyNumberFormat="1" applyFont="1" applyFill="1" applyBorder="1" applyAlignment="1">
      <alignment horizontal="center" vertical="center"/>
    </xf>
    <xf numFmtId="43" fontId="27" fillId="3" borderId="1" xfId="1" applyNumberFormat="1" applyFont="1" applyFill="1" applyBorder="1" applyAlignment="1">
      <alignment horizontal="center" vertical="center"/>
    </xf>
    <xf numFmtId="41" fontId="27" fillId="3" borderId="1" xfId="1" applyNumberFormat="1" applyFont="1" applyFill="1" applyBorder="1" applyAlignment="1">
      <alignment vertical="center"/>
    </xf>
    <xf numFmtId="41" fontId="27" fillId="3" borderId="1" xfId="1" applyNumberFormat="1" applyFont="1" applyFill="1" applyBorder="1" applyAlignment="1" applyProtection="1">
      <alignment horizontal="center" vertical="center"/>
    </xf>
    <xf numFmtId="176" fontId="28" fillId="0" borderId="1" xfId="1" applyNumberFormat="1" applyFont="1" applyFill="1" applyBorder="1" applyAlignment="1">
      <alignment horizontal="center" vertical="center" shrinkToFit="1"/>
    </xf>
    <xf numFmtId="41" fontId="28" fillId="0" borderId="1" xfId="1" applyNumberFormat="1" applyFont="1" applyFill="1" applyBorder="1" applyAlignment="1" applyProtection="1">
      <alignment vertical="center"/>
      <protection locked="0"/>
    </xf>
    <xf numFmtId="0" fontId="28" fillId="0" borderId="2" xfId="0" applyFont="1" applyFill="1" applyBorder="1">
      <alignment vertical="center"/>
    </xf>
    <xf numFmtId="41" fontId="28" fillId="0" borderId="2" xfId="1" applyNumberFormat="1" applyFont="1" applyFill="1" applyBorder="1" applyAlignment="1">
      <alignment vertical="center"/>
    </xf>
    <xf numFmtId="41" fontId="28" fillId="0" borderId="2" xfId="1" applyNumberFormat="1" applyFont="1" applyFill="1" applyBorder="1" applyAlignment="1" applyProtection="1">
      <alignment horizontal="center" vertical="center"/>
      <protection locked="0"/>
    </xf>
    <xf numFmtId="41" fontId="28" fillId="0" borderId="2" xfId="1" applyNumberFormat="1" applyFont="1" applyFill="1" applyBorder="1" applyAlignment="1">
      <alignment horizontal="center" vertical="center"/>
    </xf>
    <xf numFmtId="43" fontId="28" fillId="0" borderId="2" xfId="1" applyNumberFormat="1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9" fillId="0" borderId="0" xfId="0" applyFont="1" applyAlignment="1">
      <alignment horizontal="right" vertical="center"/>
    </xf>
    <xf numFmtId="0" fontId="30" fillId="0" borderId="12" xfId="0" applyFont="1" applyBorder="1" applyAlignment="1">
      <alignment horizontal="center" vertical="center"/>
    </xf>
    <xf numFmtId="0" fontId="30" fillId="0" borderId="12" xfId="0" applyNumberFormat="1" applyFont="1" applyBorder="1" applyAlignment="1">
      <alignment horizontal="center" vertical="center"/>
    </xf>
    <xf numFmtId="0" fontId="30" fillId="0" borderId="4" xfId="0" applyFont="1" applyBorder="1" applyAlignment="1">
      <alignment horizontal="center" vertical="center"/>
    </xf>
    <xf numFmtId="41" fontId="30" fillId="0" borderId="4" xfId="0" applyNumberFormat="1" applyFont="1" applyBorder="1" applyAlignment="1">
      <alignment horizontal="right" vertical="center"/>
    </xf>
    <xf numFmtId="0" fontId="29" fillId="0" borderId="5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41" fontId="29" fillId="0" borderId="1" xfId="1" applyFont="1" applyBorder="1" applyAlignment="1">
      <alignment horizontal="right" vertical="center"/>
    </xf>
    <xf numFmtId="0" fontId="29" fillId="0" borderId="2" xfId="0" applyFont="1" applyBorder="1" applyAlignment="1">
      <alignment horizontal="center" vertical="center"/>
    </xf>
    <xf numFmtId="41" fontId="29" fillId="0" borderId="2" xfId="1" applyFont="1" applyBorder="1" applyAlignment="1">
      <alignment horizontal="right" vertical="center"/>
    </xf>
    <xf numFmtId="41" fontId="30" fillId="0" borderId="4" xfId="1" applyNumberFormat="1" applyFont="1" applyBorder="1" applyAlignment="1">
      <alignment horizontal="right" vertical="center"/>
    </xf>
    <xf numFmtId="41" fontId="29" fillId="0" borderId="5" xfId="1" applyNumberFormat="1" applyFont="1" applyBorder="1" applyAlignment="1">
      <alignment horizontal="right" vertical="center"/>
    </xf>
    <xf numFmtId="41" fontId="29" fillId="0" borderId="1" xfId="1" applyNumberFormat="1" applyFont="1" applyBorder="1" applyAlignment="1">
      <alignment horizontal="right" vertical="center"/>
    </xf>
    <xf numFmtId="183" fontId="29" fillId="0" borderId="1" xfId="1" applyNumberFormat="1" applyFont="1" applyBorder="1" applyAlignment="1">
      <alignment horizontal="right" vertical="center"/>
    </xf>
    <xf numFmtId="183" fontId="29" fillId="0" borderId="2" xfId="1" applyNumberFormat="1" applyFont="1" applyBorder="1" applyAlignment="1">
      <alignment horizontal="right" vertical="center"/>
    </xf>
    <xf numFmtId="0" fontId="24" fillId="0" borderId="12" xfId="0" applyFont="1" applyBorder="1" applyAlignment="1">
      <alignment horizontal="center" vertical="center"/>
    </xf>
    <xf numFmtId="41" fontId="24" fillId="0" borderId="12" xfId="1" applyFont="1" applyFill="1" applyBorder="1" applyAlignment="1">
      <alignment horizontal="center" vertical="center" wrapText="1"/>
    </xf>
    <xf numFmtId="176" fontId="24" fillId="0" borderId="12" xfId="1" applyNumberFormat="1" applyFont="1" applyFill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 wrapText="1"/>
    </xf>
    <xf numFmtId="0" fontId="24" fillId="0" borderId="12" xfId="0" applyFont="1" applyFill="1" applyBorder="1" applyAlignment="1">
      <alignment horizontal="center" vertical="center" wrapText="1" shrinkToFit="1"/>
    </xf>
    <xf numFmtId="0" fontId="7" fillId="0" borderId="0" xfId="0" applyFont="1" applyAlignment="1">
      <alignment horizontal="right"/>
    </xf>
    <xf numFmtId="184" fontId="24" fillId="0" borderId="4" xfId="1" applyNumberFormat="1" applyFont="1" applyFill="1" applyBorder="1" applyAlignment="1" applyProtection="1">
      <alignment horizontal="center" vertical="center"/>
      <protection locked="0"/>
    </xf>
    <xf numFmtId="184" fontId="24" fillId="0" borderId="4" xfId="1" applyNumberFormat="1" applyFont="1" applyFill="1" applyBorder="1" applyAlignment="1" applyProtection="1">
      <alignment horizontal="right" vertical="center" wrapText="1"/>
      <protection locked="0"/>
    </xf>
    <xf numFmtId="0" fontId="24" fillId="0" borderId="0" xfId="0" applyFont="1" applyFill="1" applyProtection="1">
      <alignment vertical="center"/>
      <protection locked="0"/>
    </xf>
    <xf numFmtId="184" fontId="31" fillId="0" borderId="5" xfId="0" applyNumberFormat="1" applyFont="1" applyBorder="1" applyAlignment="1">
      <alignment horizontal="center" vertical="center"/>
    </xf>
    <xf numFmtId="184" fontId="31" fillId="0" borderId="5" xfId="1" applyNumberFormat="1" applyFont="1" applyFill="1" applyBorder="1" applyAlignment="1" applyProtection="1">
      <alignment horizontal="right" vertical="center" wrapText="1"/>
      <protection locked="0"/>
    </xf>
    <xf numFmtId="184" fontId="31" fillId="0" borderId="5" xfId="1" applyNumberFormat="1" applyFont="1" applyBorder="1" applyAlignment="1">
      <alignment horizontal="right" vertical="center" wrapText="1"/>
    </xf>
    <xf numFmtId="0" fontId="31" fillId="0" borderId="0" xfId="0" applyFont="1">
      <alignment vertical="center"/>
    </xf>
    <xf numFmtId="184" fontId="31" fillId="0" borderId="1" xfId="0" applyNumberFormat="1" applyFont="1" applyBorder="1" applyAlignment="1">
      <alignment horizontal="center" vertical="center"/>
    </xf>
    <xf numFmtId="184" fontId="31" fillId="0" borderId="1" xfId="1" applyNumberFormat="1" applyFont="1" applyFill="1" applyBorder="1" applyAlignment="1" applyProtection="1">
      <alignment horizontal="right" vertical="center" wrapText="1"/>
      <protection locked="0"/>
    </xf>
    <xf numFmtId="184" fontId="31" fillId="0" borderId="1" xfId="1" applyNumberFormat="1" applyFont="1" applyBorder="1" applyAlignment="1">
      <alignment horizontal="right" vertical="center" wrapText="1"/>
    </xf>
    <xf numFmtId="176" fontId="24" fillId="0" borderId="4" xfId="1" applyNumberFormat="1" applyFont="1" applyFill="1" applyBorder="1" applyAlignment="1" applyProtection="1">
      <alignment horizontal="center" vertical="center"/>
      <protection locked="0"/>
    </xf>
    <xf numFmtId="176" fontId="24" fillId="0" borderId="4" xfId="1" applyNumberFormat="1" applyFont="1" applyFill="1" applyBorder="1" applyAlignment="1" applyProtection="1">
      <alignment horizontal="center" vertical="center" wrapText="1"/>
      <protection locked="0"/>
    </xf>
    <xf numFmtId="184" fontId="31" fillId="0" borderId="5" xfId="1" applyNumberFormat="1" applyFont="1" applyFill="1" applyBorder="1" applyAlignment="1" applyProtection="1">
      <alignment horizontal="center" vertical="center"/>
      <protection locked="0"/>
    </xf>
    <xf numFmtId="184" fontId="31" fillId="0" borderId="2" xfId="0" applyNumberFormat="1" applyFont="1" applyBorder="1" applyAlignment="1">
      <alignment horizontal="right" vertical="center"/>
    </xf>
    <xf numFmtId="179" fontId="31" fillId="0" borderId="2" xfId="1" applyNumberFormat="1" applyFont="1" applyFill="1" applyBorder="1" applyAlignment="1" applyProtection="1">
      <alignment horizontal="right" vertical="center"/>
      <protection locked="0"/>
    </xf>
    <xf numFmtId="179" fontId="31" fillId="0" borderId="2" xfId="0" applyNumberFormat="1" applyFont="1" applyBorder="1" applyAlignment="1">
      <alignment horizontal="right" vertical="center"/>
    </xf>
    <xf numFmtId="0" fontId="32" fillId="0" borderId="4" xfId="0" applyFont="1" applyBorder="1" applyAlignment="1">
      <alignment horizontal="center" vertical="center"/>
    </xf>
    <xf numFmtId="0" fontId="33" fillId="0" borderId="0" xfId="0" applyFont="1">
      <alignment vertical="center"/>
    </xf>
    <xf numFmtId="176" fontId="32" fillId="0" borderId="0" xfId="1" applyNumberFormat="1" applyFont="1" applyFill="1" applyProtection="1">
      <alignment vertical="center"/>
      <protection locked="0"/>
    </xf>
    <xf numFmtId="176" fontId="32" fillId="0" borderId="4" xfId="1" applyNumberFormat="1" applyFont="1" applyFill="1" applyBorder="1" applyAlignment="1" applyProtection="1">
      <alignment horizontal="center" vertical="center" wrapText="1"/>
      <protection locked="0"/>
    </xf>
    <xf numFmtId="0" fontId="33" fillId="0" borderId="6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176" fontId="32" fillId="0" borderId="17" xfId="1" applyNumberFormat="1" applyFont="1" applyFill="1" applyBorder="1" applyAlignment="1" applyProtection="1">
      <alignment horizontal="left" vertical="center"/>
      <protection locked="0"/>
    </xf>
    <xf numFmtId="176" fontId="32" fillId="0" borderId="18" xfId="1" applyNumberFormat="1" applyFont="1" applyFill="1" applyBorder="1" applyAlignment="1" applyProtection="1">
      <alignment horizontal="right" vertical="center"/>
      <protection locked="0"/>
    </xf>
    <xf numFmtId="176" fontId="32" fillId="0" borderId="19" xfId="1" applyNumberFormat="1" applyFont="1" applyFill="1" applyBorder="1" applyAlignment="1" applyProtection="1">
      <alignment horizontal="right" vertical="center"/>
      <protection locked="0"/>
    </xf>
    <xf numFmtId="0" fontId="32" fillId="0" borderId="0" xfId="0" applyFont="1" applyFill="1" applyProtection="1">
      <alignment vertical="center"/>
      <protection locked="0"/>
    </xf>
    <xf numFmtId="0" fontId="33" fillId="0" borderId="5" xfId="0" applyFont="1" applyBorder="1" applyAlignment="1">
      <alignment horizontal="center" vertical="center"/>
    </xf>
    <xf numFmtId="41" fontId="33" fillId="0" borderId="5" xfId="0" applyNumberFormat="1" applyFont="1" applyBorder="1" applyAlignment="1">
      <alignment horizontal="right" vertical="center" wrapText="1"/>
    </xf>
    <xf numFmtId="0" fontId="33" fillId="0" borderId="1" xfId="0" applyFont="1" applyBorder="1" applyAlignment="1">
      <alignment horizontal="center" vertical="center"/>
    </xf>
    <xf numFmtId="41" fontId="33" fillId="0" borderId="1" xfId="0" applyNumberFormat="1" applyFont="1" applyBorder="1" applyAlignment="1">
      <alignment horizontal="right" vertical="center" wrapText="1"/>
    </xf>
    <xf numFmtId="41" fontId="33" fillId="0" borderId="2" xfId="0" applyNumberFormat="1" applyFont="1" applyBorder="1" applyAlignment="1">
      <alignment horizontal="right" vertical="center" wrapText="1"/>
    </xf>
    <xf numFmtId="41" fontId="33" fillId="0" borderId="4" xfId="0" applyNumberFormat="1" applyFont="1" applyBorder="1" applyAlignment="1">
      <alignment horizontal="right" vertical="center" wrapText="1"/>
    </xf>
    <xf numFmtId="176" fontId="32" fillId="0" borderId="12" xfId="1" applyNumberFormat="1" applyFont="1" applyFill="1" applyBorder="1" applyProtection="1">
      <alignment vertical="center"/>
      <protection locked="0"/>
    </xf>
    <xf numFmtId="176" fontId="32" fillId="0" borderId="16" xfId="1" applyNumberFormat="1" applyFont="1" applyFill="1" applyBorder="1" applyAlignment="1" applyProtection="1">
      <alignment horizontal="center" vertical="center" wrapText="1"/>
      <protection locked="0"/>
    </xf>
    <xf numFmtId="43" fontId="28" fillId="3" borderId="1" xfId="1" applyNumberFormat="1" applyFont="1" applyFill="1" applyBorder="1" applyAlignment="1">
      <alignment horizontal="center" vertical="center"/>
    </xf>
    <xf numFmtId="41" fontId="11" fillId="0" borderId="0" xfId="0" applyNumberFormat="1" applyFont="1">
      <alignment vertical="center"/>
    </xf>
    <xf numFmtId="41" fontId="28" fillId="3" borderId="1" xfId="1" applyNumberFormat="1" applyFont="1" applyFill="1" applyBorder="1" applyAlignment="1">
      <alignment horizontal="center" vertical="center"/>
    </xf>
    <xf numFmtId="176" fontId="27" fillId="7" borderId="1" xfId="1" applyNumberFormat="1" applyFont="1" applyFill="1" applyBorder="1" applyAlignment="1">
      <alignment horizontal="center" vertical="center"/>
    </xf>
    <xf numFmtId="41" fontId="28" fillId="7" borderId="1" xfId="1" applyNumberFormat="1" applyFont="1" applyFill="1" applyBorder="1" applyAlignment="1">
      <alignment horizontal="center" vertical="center"/>
    </xf>
    <xf numFmtId="41" fontId="27" fillId="7" borderId="1" xfId="1" applyNumberFormat="1" applyFont="1" applyFill="1" applyBorder="1" applyAlignment="1">
      <alignment vertical="center"/>
    </xf>
    <xf numFmtId="43" fontId="28" fillId="7" borderId="1" xfId="1" applyNumberFormat="1" applyFont="1" applyFill="1" applyBorder="1" applyAlignment="1">
      <alignment horizontal="center" vertical="center"/>
    </xf>
    <xf numFmtId="41" fontId="27" fillId="7" borderId="1" xfId="1" applyNumberFormat="1" applyFont="1" applyFill="1" applyBorder="1" applyAlignment="1">
      <alignment horizontal="center" vertical="center"/>
    </xf>
    <xf numFmtId="41" fontId="27" fillId="7" borderId="1" xfId="1" applyNumberFormat="1" applyFont="1" applyFill="1" applyBorder="1" applyAlignment="1" applyProtection="1">
      <alignment horizontal="center" vertical="center"/>
    </xf>
    <xf numFmtId="43" fontId="28" fillId="2" borderId="4" xfId="1" applyNumberFormat="1" applyFont="1" applyFill="1" applyBorder="1" applyAlignment="1">
      <alignment horizontal="right" vertical="center"/>
    </xf>
    <xf numFmtId="43" fontId="28" fillId="0" borderId="5" xfId="1" applyNumberFormat="1" applyFont="1" applyFill="1" applyBorder="1" applyAlignment="1">
      <alignment horizontal="center" vertical="center"/>
    </xf>
    <xf numFmtId="176" fontId="27" fillId="0" borderId="4" xfId="1" applyNumberFormat="1" applyFont="1" applyFill="1" applyBorder="1" applyAlignment="1" applyProtection="1">
      <alignment horizontal="center" vertical="center" wrapText="1"/>
      <protection locked="0"/>
    </xf>
    <xf numFmtId="43" fontId="28" fillId="3" borderId="5" xfId="1" applyNumberFormat="1" applyFont="1" applyFill="1" applyBorder="1" applyAlignment="1">
      <alignment horizontal="center" vertical="center"/>
    </xf>
    <xf numFmtId="41" fontId="28" fillId="0" borderId="5" xfId="1" applyNumberFormat="1" applyFont="1" applyFill="1" applyBorder="1" applyAlignment="1">
      <alignment horizontal="center" vertical="center"/>
    </xf>
    <xf numFmtId="0" fontId="28" fillId="0" borderId="5" xfId="0" applyFont="1" applyFill="1" applyBorder="1">
      <alignment vertical="center"/>
    </xf>
    <xf numFmtId="41" fontId="28" fillId="0" borderId="5" xfId="1" applyNumberFormat="1" applyFont="1" applyFill="1" applyBorder="1" applyAlignment="1">
      <alignment vertical="center"/>
    </xf>
    <xf numFmtId="41" fontId="28" fillId="0" borderId="5" xfId="1" applyNumberFormat="1" applyFont="1" applyFill="1" applyBorder="1" applyAlignment="1" applyProtection="1">
      <alignment horizontal="center" vertical="center"/>
      <protection locked="0"/>
    </xf>
    <xf numFmtId="0" fontId="13" fillId="0" borderId="0" xfId="0" applyFont="1" applyAlignment="1">
      <alignment horizontal="left" vertical="center"/>
    </xf>
    <xf numFmtId="0" fontId="36" fillId="0" borderId="0" xfId="0" applyFont="1" applyAlignment="1">
      <alignment vertical="top"/>
    </xf>
    <xf numFmtId="0" fontId="14" fillId="0" borderId="16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28" fillId="0" borderId="4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 vertical="center"/>
    </xf>
    <xf numFmtId="43" fontId="27" fillId="2" borderId="1" xfId="1" applyNumberFormat="1" applyFont="1" applyFill="1" applyBorder="1" applyAlignment="1">
      <alignment horizontal="center" vertical="center"/>
    </xf>
    <xf numFmtId="43" fontId="27" fillId="7" borderId="1" xfId="1" applyNumberFormat="1" applyFont="1" applyFill="1" applyBorder="1" applyAlignment="1">
      <alignment horizontal="center" vertical="center"/>
    </xf>
    <xf numFmtId="43" fontId="27" fillId="7" borderId="5" xfId="1" applyNumberFormat="1" applyFont="1" applyFill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41" fontId="4" fillId="0" borderId="0" xfId="0" applyNumberFormat="1" applyFont="1">
      <alignment vertical="center"/>
    </xf>
    <xf numFmtId="188" fontId="4" fillId="0" borderId="0" xfId="0" applyNumberFormat="1" applyFont="1">
      <alignment vertical="center"/>
    </xf>
    <xf numFmtId="188" fontId="11" fillId="0" borderId="0" xfId="0" applyNumberFormat="1" applyFont="1">
      <alignment vertical="center"/>
    </xf>
    <xf numFmtId="176" fontId="27" fillId="2" borderId="14" xfId="1" applyNumberFormat="1" applyFont="1" applyFill="1" applyBorder="1" applyAlignment="1" applyProtection="1">
      <alignment horizontal="center" vertical="center"/>
    </xf>
    <xf numFmtId="41" fontId="27" fillId="2" borderId="14" xfId="1" applyNumberFormat="1" applyFont="1" applyFill="1" applyBorder="1" applyAlignment="1" applyProtection="1">
      <alignment horizontal="right" vertical="center"/>
    </xf>
    <xf numFmtId="176" fontId="23" fillId="0" borderId="5" xfId="2" applyNumberFormat="1" applyFont="1" applyFill="1" applyBorder="1" applyAlignment="1" applyProtection="1">
      <alignment horizontal="center" vertical="center"/>
      <protection locked="0"/>
    </xf>
    <xf numFmtId="176" fontId="23" fillId="0" borderId="1" xfId="2" applyNumberFormat="1" applyFont="1" applyFill="1" applyBorder="1" applyAlignment="1" applyProtection="1">
      <alignment horizontal="center" vertical="center"/>
      <protection locked="0"/>
    </xf>
    <xf numFmtId="176" fontId="23" fillId="10" borderId="1" xfId="2" applyNumberFormat="1" applyFont="1" applyFill="1" applyBorder="1" applyAlignment="1" applyProtection="1">
      <alignment horizontal="center" vertical="center"/>
      <protection locked="0"/>
    </xf>
    <xf numFmtId="176" fontId="23" fillId="0" borderId="2" xfId="2" applyNumberFormat="1" applyFont="1" applyFill="1" applyBorder="1" applyAlignment="1" applyProtection="1">
      <alignment horizontal="center" vertical="center"/>
      <protection locked="0"/>
    </xf>
    <xf numFmtId="176" fontId="41" fillId="0" borderId="1" xfId="1" applyNumberFormat="1" applyFont="1" applyFill="1" applyBorder="1" applyAlignment="1" applyProtection="1">
      <alignment horizontal="center" vertical="center"/>
      <protection locked="0"/>
    </xf>
    <xf numFmtId="185" fontId="44" fillId="0" borderId="4" xfId="0" applyNumberFormat="1" applyFont="1" applyBorder="1" applyAlignment="1">
      <alignment horizontal="right" vertical="center"/>
    </xf>
    <xf numFmtId="0" fontId="13" fillId="0" borderId="0" xfId="0" applyFont="1" applyAlignment="1">
      <alignment horizontal="left" vertical="center"/>
    </xf>
    <xf numFmtId="41" fontId="23" fillId="0" borderId="1" xfId="2" applyNumberFormat="1" applyFont="1" applyFill="1" applyBorder="1" applyAlignment="1" applyProtection="1">
      <alignment vertical="center" shrinkToFit="1"/>
      <protection locked="0"/>
    </xf>
    <xf numFmtId="41" fontId="28" fillId="0" borderId="13" xfId="1" applyNumberFormat="1" applyFont="1" applyFill="1" applyBorder="1" applyAlignment="1">
      <alignment vertical="center"/>
    </xf>
    <xf numFmtId="41" fontId="28" fillId="0" borderId="13" xfId="1" applyNumberFormat="1" applyFont="1" applyFill="1" applyBorder="1" applyAlignment="1" applyProtection="1">
      <alignment horizontal="center" vertical="center"/>
      <protection locked="0"/>
    </xf>
    <xf numFmtId="41" fontId="28" fillId="0" borderId="13" xfId="1" applyNumberFormat="1" applyFont="1" applyFill="1" applyBorder="1" applyAlignment="1">
      <alignment horizontal="center" vertical="center"/>
    </xf>
    <xf numFmtId="43" fontId="28" fillId="0" borderId="13" xfId="1" applyNumberFormat="1" applyFont="1" applyFill="1" applyBorder="1" applyAlignment="1">
      <alignment horizontal="center" vertical="center"/>
    </xf>
    <xf numFmtId="43" fontId="27" fillId="2" borderId="13" xfId="1" applyNumberFormat="1" applyFont="1" applyFill="1" applyBorder="1" applyAlignment="1">
      <alignment horizontal="center" vertical="center"/>
    </xf>
    <xf numFmtId="41" fontId="47" fillId="7" borderId="4" xfId="1" applyFont="1" applyFill="1" applyBorder="1">
      <alignment vertical="center"/>
    </xf>
    <xf numFmtId="41" fontId="47" fillId="0" borderId="28" xfId="1" applyFont="1" applyFill="1" applyBorder="1" applyAlignment="1" applyProtection="1">
      <alignment horizontal="center" vertical="center"/>
      <protection locked="0"/>
    </xf>
    <xf numFmtId="41" fontId="29" fillId="0" borderId="6" xfId="1" applyFont="1" applyBorder="1" applyAlignment="1">
      <alignment horizontal="right" vertical="center"/>
    </xf>
    <xf numFmtId="0" fontId="30" fillId="0" borderId="0" xfId="0" applyFont="1" applyBorder="1" applyAlignment="1">
      <alignment horizontal="center" vertical="center"/>
    </xf>
    <xf numFmtId="185" fontId="30" fillId="0" borderId="0" xfId="0" applyNumberFormat="1" applyFont="1" applyBorder="1" applyAlignment="1">
      <alignment horizontal="right" vertical="center"/>
    </xf>
    <xf numFmtId="0" fontId="9" fillId="0" borderId="0" xfId="0" applyFont="1" applyBorder="1" applyAlignment="1">
      <alignment horizontal="left" vertical="center"/>
    </xf>
    <xf numFmtId="0" fontId="26" fillId="0" borderId="29" xfId="0" applyFont="1" applyBorder="1" applyAlignment="1">
      <alignment horizontal="center" vertical="center"/>
    </xf>
    <xf numFmtId="43" fontId="26" fillId="0" borderId="29" xfId="1" applyNumberFormat="1" applyFont="1" applyBorder="1" applyAlignment="1">
      <alignment horizontal="right" vertical="center"/>
    </xf>
    <xf numFmtId="186" fontId="26" fillId="0" borderId="29" xfId="1" applyNumberFormat="1" applyFont="1" applyBorder="1">
      <alignment vertical="center"/>
    </xf>
    <xf numFmtId="176" fontId="28" fillId="0" borderId="13" xfId="1" applyNumberFormat="1" applyFont="1" applyFill="1" applyBorder="1" applyAlignment="1" applyProtection="1">
      <alignment horizontal="center" vertical="center"/>
    </xf>
    <xf numFmtId="41" fontId="28" fillId="0" borderId="13" xfId="1" applyNumberFormat="1" applyFont="1" applyFill="1" applyBorder="1" applyAlignment="1" applyProtection="1">
      <alignment horizontal="right" vertical="center"/>
    </xf>
    <xf numFmtId="0" fontId="28" fillId="0" borderId="2" xfId="0" applyFont="1" applyFill="1" applyBorder="1" applyAlignment="1" applyProtection="1">
      <alignment horizontal="center" vertical="center"/>
      <protection locked="0"/>
    </xf>
    <xf numFmtId="41" fontId="46" fillId="5" borderId="1" xfId="1" applyNumberFormat="1" applyFont="1" applyFill="1" applyBorder="1" applyAlignment="1" applyProtection="1">
      <alignment horizontal="right" vertical="center" wrapText="1"/>
    </xf>
    <xf numFmtId="41" fontId="46" fillId="5" borderId="25" xfId="1" applyNumberFormat="1" applyFont="1" applyFill="1" applyBorder="1" applyAlignment="1" applyProtection="1">
      <alignment horizontal="right" vertical="center" wrapText="1"/>
    </xf>
    <xf numFmtId="41" fontId="46" fillId="8" borderId="22" xfId="1" applyFont="1" applyFill="1" applyBorder="1" applyProtection="1">
      <alignment vertical="center"/>
    </xf>
    <xf numFmtId="41" fontId="47" fillId="0" borderId="1" xfId="1" applyNumberFormat="1" applyFont="1" applyFill="1" applyBorder="1" applyAlignment="1" applyProtection="1">
      <alignment horizontal="right" vertical="center"/>
      <protection locked="0"/>
    </xf>
    <xf numFmtId="41" fontId="47" fillId="0" borderId="25" xfId="1" applyNumberFormat="1" applyFont="1" applyFill="1" applyBorder="1" applyAlignment="1" applyProtection="1">
      <alignment horizontal="right" vertical="center"/>
      <protection locked="0"/>
    </xf>
    <xf numFmtId="41" fontId="47" fillId="0" borderId="22" xfId="1" applyFont="1" applyFill="1" applyBorder="1" applyAlignment="1" applyProtection="1">
      <alignment vertical="center"/>
      <protection locked="0"/>
    </xf>
    <xf numFmtId="41" fontId="47" fillId="0" borderId="1" xfId="1" applyNumberFormat="1" applyFont="1" applyFill="1" applyBorder="1" applyAlignment="1" applyProtection="1">
      <alignment horizontal="right" vertical="center"/>
    </xf>
    <xf numFmtId="41" fontId="47" fillId="0" borderId="1" xfId="1" applyNumberFormat="1" applyFont="1" applyFill="1" applyBorder="1" applyAlignment="1" applyProtection="1">
      <alignment horizontal="right" vertical="center" wrapText="1"/>
      <protection locked="0"/>
    </xf>
    <xf numFmtId="41" fontId="47" fillId="0" borderId="1" xfId="1" applyNumberFormat="1" applyFont="1" applyFill="1" applyBorder="1" applyAlignment="1" applyProtection="1">
      <alignment horizontal="right" vertical="center" wrapText="1"/>
    </xf>
    <xf numFmtId="41" fontId="29" fillId="0" borderId="2" xfId="1" applyNumberFormat="1" applyFont="1" applyBorder="1" applyAlignment="1">
      <alignment horizontal="right" vertical="center"/>
    </xf>
    <xf numFmtId="41" fontId="45" fillId="0" borderId="1" xfId="0" applyNumberFormat="1" applyFont="1" applyBorder="1">
      <alignment vertical="center"/>
    </xf>
    <xf numFmtId="0" fontId="11" fillId="0" borderId="2" xfId="0" applyFont="1" applyBorder="1" applyAlignment="1">
      <alignment horizontal="center" vertical="center"/>
    </xf>
    <xf numFmtId="184" fontId="31" fillId="0" borderId="1" xfId="0" applyNumberFormat="1" applyFont="1" applyFill="1" applyBorder="1" applyAlignment="1">
      <alignment horizontal="center" vertical="center"/>
    </xf>
    <xf numFmtId="41" fontId="31" fillId="0" borderId="1" xfId="1" applyFont="1" applyBorder="1" applyAlignment="1">
      <alignment horizontal="right" vertical="center" wrapText="1"/>
    </xf>
    <xf numFmtId="0" fontId="0" fillId="0" borderId="3" xfId="0" applyBorder="1">
      <alignment vertical="center"/>
    </xf>
    <xf numFmtId="0" fontId="29" fillId="0" borderId="1" xfId="0" applyFont="1" applyFill="1" applyBorder="1" applyAlignment="1">
      <alignment horizontal="center" vertical="center"/>
    </xf>
    <xf numFmtId="41" fontId="11" fillId="10" borderId="1" xfId="1" applyNumberFormat="1" applyFont="1" applyFill="1" applyBorder="1" applyAlignment="1">
      <alignment horizontal="right" vertical="center"/>
    </xf>
    <xf numFmtId="43" fontId="11" fillId="10" borderId="1" xfId="1" applyNumberFormat="1" applyFont="1" applyFill="1" applyBorder="1" applyAlignment="1">
      <alignment horizontal="right" vertical="center"/>
    </xf>
    <xf numFmtId="41" fontId="41" fillId="0" borderId="1" xfId="0" applyNumberFormat="1" applyFont="1" applyFill="1" applyBorder="1" applyAlignment="1" applyProtection="1">
      <alignment horizontal="right" vertical="center"/>
      <protection locked="0"/>
    </xf>
    <xf numFmtId="41" fontId="41" fillId="0" borderId="0" xfId="0" applyNumberFormat="1" applyFont="1" applyFill="1" applyAlignment="1" applyProtection="1">
      <alignment horizontal="right" vertical="center"/>
      <protection locked="0"/>
    </xf>
    <xf numFmtId="43" fontId="41" fillId="0" borderId="0" xfId="0" applyNumberFormat="1" applyFont="1" applyFill="1" applyAlignment="1" applyProtection="1">
      <alignment horizontal="right" vertical="center"/>
      <protection locked="0"/>
    </xf>
    <xf numFmtId="41" fontId="27" fillId="12" borderId="14" xfId="1" applyNumberFormat="1" applyFont="1" applyFill="1" applyBorder="1" applyAlignment="1" applyProtection="1">
      <alignment horizontal="right" vertical="center"/>
    </xf>
    <xf numFmtId="0" fontId="50" fillId="0" borderId="1" xfId="0" applyFont="1" applyBorder="1" applyAlignment="1">
      <alignment horizontal="center" vertical="center"/>
    </xf>
    <xf numFmtId="182" fontId="22" fillId="8" borderId="1" xfId="1" applyNumberFormat="1" applyFont="1" applyFill="1" applyBorder="1" applyAlignment="1" applyProtection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48" fillId="0" borderId="1" xfId="0" applyFont="1" applyFill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41" fontId="11" fillId="0" borderId="6" xfId="1" applyNumberFormat="1" applyFont="1" applyBorder="1" applyAlignment="1">
      <alignment horizontal="right" vertical="center"/>
    </xf>
    <xf numFmtId="43" fontId="11" fillId="0" borderId="6" xfId="0" applyNumberFormat="1" applyFont="1" applyBorder="1" applyAlignment="1">
      <alignment horizontal="right" vertical="center"/>
    </xf>
    <xf numFmtId="43" fontId="11" fillId="0" borderId="6" xfId="1" applyNumberFormat="1" applyFont="1" applyBorder="1" applyAlignment="1">
      <alignment horizontal="right" vertical="center"/>
    </xf>
    <xf numFmtId="41" fontId="28" fillId="0" borderId="0" xfId="0" applyNumberFormat="1" applyFont="1" applyFill="1" applyProtection="1">
      <alignment vertical="center"/>
      <protection locked="0"/>
    </xf>
    <xf numFmtId="176" fontId="4" fillId="8" borderId="0" xfId="1" applyNumberFormat="1" applyFont="1" applyFill="1">
      <alignment vertical="center"/>
    </xf>
    <xf numFmtId="0" fontId="4" fillId="8" borderId="0" xfId="0" applyFont="1" applyFill="1">
      <alignment vertical="center"/>
    </xf>
    <xf numFmtId="41" fontId="47" fillId="0" borderId="1" xfId="2" applyNumberFormat="1" applyFont="1" applyFill="1" applyBorder="1" applyAlignment="1" applyProtection="1">
      <alignment horizontal="right" vertical="center"/>
      <protection locked="0"/>
    </xf>
    <xf numFmtId="0" fontId="8" fillId="0" borderId="4" xfId="0" applyNumberFormat="1" applyFont="1" applyBorder="1" applyAlignment="1">
      <alignment horizontal="center" vertical="center"/>
    </xf>
    <xf numFmtId="0" fontId="8" fillId="0" borderId="4" xfId="1" applyNumberFormat="1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41" fontId="52" fillId="6" borderId="1" xfId="1" applyNumberFormat="1" applyFont="1" applyFill="1" applyBorder="1" applyAlignment="1" applyProtection="1">
      <alignment horizontal="right" vertical="center"/>
    </xf>
    <xf numFmtId="43" fontId="0" fillId="8" borderId="0" xfId="0" applyNumberFormat="1" applyFill="1">
      <alignment vertical="center"/>
    </xf>
    <xf numFmtId="0" fontId="0" fillId="8" borderId="0" xfId="0" applyFill="1">
      <alignment vertical="center"/>
    </xf>
    <xf numFmtId="0" fontId="0" fillId="0" borderId="13" xfId="0" applyFill="1" applyBorder="1">
      <alignment vertical="center"/>
    </xf>
    <xf numFmtId="176" fontId="28" fillId="0" borderId="13" xfId="1" applyNumberFormat="1" applyFont="1" applyFill="1" applyBorder="1">
      <alignment vertical="center"/>
    </xf>
    <xf numFmtId="176" fontId="28" fillId="0" borderId="13" xfId="1" applyNumberFormat="1" applyFont="1" applyFill="1" applyBorder="1" applyProtection="1">
      <alignment vertical="center"/>
      <protection locked="0"/>
    </xf>
    <xf numFmtId="179" fontId="55" fillId="0" borderId="2" xfId="0" applyNumberFormat="1" applyFont="1" applyBorder="1" applyAlignment="1">
      <alignment horizontal="right" vertical="center" wrapText="1"/>
    </xf>
    <xf numFmtId="176" fontId="27" fillId="0" borderId="5" xfId="1" applyNumberFormat="1" applyFont="1" applyFill="1" applyBorder="1" applyAlignment="1">
      <alignment horizontal="center" vertical="center"/>
    </xf>
    <xf numFmtId="176" fontId="27" fillId="0" borderId="1" xfId="1" applyNumberFormat="1" applyFont="1" applyFill="1" applyBorder="1" applyAlignment="1">
      <alignment horizontal="center" vertical="center"/>
    </xf>
    <xf numFmtId="41" fontId="28" fillId="0" borderId="1" xfId="1" applyNumberFormat="1" applyFont="1" applyFill="1" applyBorder="1" applyAlignment="1" applyProtection="1">
      <alignment horizontal="center" vertical="center"/>
    </xf>
    <xf numFmtId="0" fontId="27" fillId="0" borderId="39" xfId="0" applyFont="1" applyFill="1" applyBorder="1" applyAlignment="1">
      <alignment horizontal="center" vertical="center"/>
    </xf>
    <xf numFmtId="0" fontId="28" fillId="0" borderId="0" xfId="0" applyFont="1" applyFill="1">
      <alignment vertical="center"/>
    </xf>
    <xf numFmtId="41" fontId="28" fillId="0" borderId="2" xfId="1" applyNumberFormat="1" applyFont="1" applyFill="1" applyBorder="1" applyAlignment="1" applyProtection="1">
      <alignment horizontal="center" vertical="center"/>
    </xf>
    <xf numFmtId="176" fontId="27" fillId="0" borderId="2" xfId="1" applyNumberFormat="1" applyFont="1" applyFill="1" applyBorder="1" applyAlignment="1">
      <alignment horizontal="center" vertical="center"/>
    </xf>
    <xf numFmtId="41" fontId="28" fillId="0" borderId="14" xfId="1" applyFont="1" applyFill="1" applyBorder="1" applyAlignment="1">
      <alignment horizontal="center" vertical="center"/>
    </xf>
    <xf numFmtId="176" fontId="28" fillId="0" borderId="13" xfId="1" applyNumberFormat="1" applyFont="1" applyFill="1" applyBorder="1" applyAlignment="1">
      <alignment horizontal="center" vertical="center"/>
    </xf>
    <xf numFmtId="0" fontId="29" fillId="0" borderId="13" xfId="0" applyFont="1" applyFill="1" applyBorder="1" applyAlignment="1">
      <alignment horizontal="center" vertical="center"/>
    </xf>
    <xf numFmtId="41" fontId="29" fillId="0" borderId="13" xfId="1" applyFont="1" applyBorder="1" applyAlignment="1">
      <alignment horizontal="right" vertical="center"/>
    </xf>
    <xf numFmtId="176" fontId="32" fillId="0" borderId="4" xfId="1" applyNumberFormat="1" applyFont="1" applyFill="1" applyBorder="1" applyAlignment="1" applyProtection="1">
      <alignment horizontal="center" vertical="center"/>
      <protection locked="0"/>
    </xf>
    <xf numFmtId="0" fontId="27" fillId="0" borderId="14" xfId="0" applyFont="1" applyBorder="1" applyAlignment="1">
      <alignment horizontal="center" vertical="center"/>
    </xf>
    <xf numFmtId="176" fontId="27" fillId="2" borderId="4" xfId="1" applyNumberFormat="1" applyFont="1" applyFill="1" applyBorder="1" applyAlignment="1" applyProtection="1">
      <alignment horizontal="center" vertical="center"/>
    </xf>
    <xf numFmtId="176" fontId="27" fillId="0" borderId="4" xfId="1" applyNumberFormat="1" applyFont="1" applyFill="1" applyBorder="1" applyAlignment="1" applyProtection="1">
      <alignment horizontal="center" vertical="center"/>
      <protection locked="0"/>
    </xf>
    <xf numFmtId="176" fontId="27" fillId="0" borderId="4" xfId="1" applyNumberFormat="1" applyFont="1" applyFill="1" applyBorder="1" applyAlignment="1" applyProtection="1">
      <alignment horizontal="center" vertical="center" wrapText="1"/>
      <protection locked="0"/>
    </xf>
    <xf numFmtId="176" fontId="27" fillId="0" borderId="16" xfId="1" applyNumberFormat="1" applyFont="1" applyFill="1" applyBorder="1" applyAlignment="1" applyProtection="1">
      <alignment horizontal="center" vertical="center"/>
      <protection locked="0"/>
    </xf>
    <xf numFmtId="176" fontId="27" fillId="0" borderId="16" xfId="1" applyNumberFormat="1" applyFont="1" applyFill="1" applyBorder="1" applyAlignment="1" applyProtection="1">
      <alignment horizontal="center" vertical="center" wrapText="1"/>
      <protection locked="0"/>
    </xf>
    <xf numFmtId="0" fontId="28" fillId="0" borderId="4" xfId="0" applyFont="1" applyFill="1" applyBorder="1" applyAlignment="1">
      <alignment horizontal="center" vertical="center" wrapText="1"/>
    </xf>
    <xf numFmtId="0" fontId="33" fillId="0" borderId="1" xfId="0" applyFont="1" applyFill="1" applyBorder="1" applyAlignment="1">
      <alignment horizontal="center" vertical="center"/>
    </xf>
    <xf numFmtId="41" fontId="11" fillId="0" borderId="16" xfId="1" applyNumberFormat="1" applyFont="1" applyBorder="1" applyAlignment="1">
      <alignment horizontal="right" vertical="center"/>
    </xf>
    <xf numFmtId="0" fontId="11" fillId="0" borderId="1" xfId="0" applyFont="1" applyFill="1" applyBorder="1" applyAlignment="1">
      <alignment horizontal="center"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0" fillId="0" borderId="42" xfId="0" applyBorder="1">
      <alignment vertical="center"/>
    </xf>
    <xf numFmtId="184" fontId="31" fillId="0" borderId="2" xfId="0" applyNumberFormat="1" applyFont="1" applyBorder="1" applyAlignment="1">
      <alignment horizontal="center" vertical="center"/>
    </xf>
    <xf numFmtId="184" fontId="31" fillId="0" borderId="2" xfId="1" applyNumberFormat="1" applyFont="1" applyFill="1" applyBorder="1" applyAlignment="1" applyProtection="1">
      <alignment horizontal="right" vertical="center" wrapText="1"/>
      <protection locked="0"/>
    </xf>
    <xf numFmtId="184" fontId="31" fillId="0" borderId="2" xfId="1" applyNumberFormat="1" applyFont="1" applyBorder="1" applyAlignment="1">
      <alignment horizontal="right" vertical="center" wrapText="1"/>
    </xf>
    <xf numFmtId="41" fontId="31" fillId="0" borderId="2" xfId="1" applyFont="1" applyBorder="1" applyAlignment="1">
      <alignment horizontal="right" vertical="center" wrapText="1"/>
    </xf>
    <xf numFmtId="0" fontId="47" fillId="0" borderId="13" xfId="0" applyFont="1" applyFill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2" xfId="0" applyFont="1" applyBorder="1">
      <alignment vertical="center"/>
    </xf>
    <xf numFmtId="176" fontId="28" fillId="0" borderId="2" xfId="1" applyNumberFormat="1" applyFont="1" applyBorder="1">
      <alignment vertical="center"/>
    </xf>
    <xf numFmtId="176" fontId="28" fillId="0" borderId="2" xfId="1" applyNumberFormat="1" applyFont="1" applyFill="1" applyBorder="1" applyProtection="1">
      <alignment vertical="center"/>
      <protection locked="0"/>
    </xf>
    <xf numFmtId="0" fontId="47" fillId="0" borderId="13" xfId="0" applyFont="1" applyFill="1" applyBorder="1" applyAlignment="1" applyProtection="1">
      <alignment horizontal="center" vertical="center"/>
      <protection locked="0"/>
    </xf>
    <xf numFmtId="43" fontId="28" fillId="0" borderId="6" xfId="1" applyNumberFormat="1" applyFont="1" applyFill="1" applyBorder="1" applyAlignment="1">
      <alignment horizontal="right" vertical="center"/>
    </xf>
    <xf numFmtId="43" fontId="28" fillId="0" borderId="13" xfId="1" applyNumberFormat="1" applyFont="1" applyFill="1" applyBorder="1" applyAlignment="1">
      <alignment horizontal="right" vertical="center"/>
    </xf>
    <xf numFmtId="184" fontId="56" fillId="0" borderId="5" xfId="1" applyNumberFormat="1" applyFont="1" applyFill="1" applyBorder="1" applyAlignment="1" applyProtection="1">
      <alignment horizontal="right" vertical="center"/>
      <protection locked="0"/>
    </xf>
    <xf numFmtId="0" fontId="58" fillId="0" borderId="6" xfId="0" applyFont="1" applyBorder="1" applyAlignment="1">
      <alignment horizontal="center" vertical="center"/>
    </xf>
    <xf numFmtId="0" fontId="58" fillId="0" borderId="1" xfId="0" applyFont="1" applyBorder="1" applyAlignment="1">
      <alignment horizontal="center" vertical="center"/>
    </xf>
    <xf numFmtId="0" fontId="58" fillId="0" borderId="2" xfId="0" applyFont="1" applyBorder="1" applyAlignment="1">
      <alignment horizontal="center" vertical="center"/>
    </xf>
    <xf numFmtId="41" fontId="17" fillId="0" borderId="1" xfId="1" applyNumberFormat="1" applyFont="1" applyBorder="1" applyAlignment="1">
      <alignment horizontal="right" vertical="center"/>
    </xf>
    <xf numFmtId="184" fontId="17" fillId="0" borderId="1" xfId="0" applyNumberFormat="1" applyFont="1" applyBorder="1">
      <alignment vertical="center"/>
    </xf>
    <xf numFmtId="43" fontId="17" fillId="0" borderId="1" xfId="1" applyNumberFormat="1" applyFont="1" applyBorder="1" applyAlignment="1">
      <alignment horizontal="right" vertical="center"/>
    </xf>
    <xf numFmtId="43" fontId="17" fillId="0" borderId="1" xfId="0" applyNumberFormat="1" applyFont="1" applyBorder="1" applyAlignment="1">
      <alignment horizontal="right" vertical="center"/>
    </xf>
    <xf numFmtId="187" fontId="17" fillId="0" borderId="1" xfId="0" applyNumberFormat="1" applyFont="1" applyBorder="1" applyAlignment="1">
      <alignment horizontal="right" vertical="center"/>
    </xf>
    <xf numFmtId="184" fontId="17" fillId="0" borderId="1" xfId="1" applyNumberFormat="1" applyFont="1" applyBorder="1" applyAlignment="1">
      <alignment horizontal="right" vertical="center"/>
    </xf>
    <xf numFmtId="41" fontId="33" fillId="0" borderId="6" xfId="1" applyNumberFormat="1" applyFont="1" applyBorder="1" applyAlignment="1">
      <alignment horizontal="right" vertical="center" wrapText="1"/>
    </xf>
    <xf numFmtId="176" fontId="22" fillId="8" borderId="1" xfId="1" applyNumberFormat="1" applyFont="1" applyFill="1" applyBorder="1" applyAlignment="1" applyProtection="1">
      <alignment horizontal="center" vertical="center"/>
    </xf>
    <xf numFmtId="41" fontId="46" fillId="8" borderId="0" xfId="2" applyFont="1" applyFill="1" applyBorder="1" applyProtection="1">
      <alignment vertical="center"/>
      <protection locked="0"/>
    </xf>
    <xf numFmtId="41" fontId="46" fillId="8" borderId="27" xfId="2" applyFont="1" applyFill="1" applyBorder="1" applyProtection="1">
      <alignment vertical="center"/>
      <protection locked="0"/>
    </xf>
    <xf numFmtId="176" fontId="23" fillId="0" borderId="2" xfId="1" applyNumberFormat="1" applyFont="1" applyFill="1" applyBorder="1" applyAlignment="1" applyProtection="1">
      <alignment horizontal="center" vertical="center"/>
      <protection locked="0"/>
    </xf>
    <xf numFmtId="41" fontId="46" fillId="7" borderId="1" xfId="1" applyFont="1" applyFill="1" applyBorder="1" applyAlignment="1" applyProtection="1">
      <alignment horizontal="center" vertical="center"/>
    </xf>
    <xf numFmtId="41" fontId="47" fillId="0" borderId="1" xfId="1" applyFont="1" applyFill="1" applyBorder="1" applyAlignment="1" applyProtection="1">
      <alignment horizontal="center" vertical="center"/>
      <protection locked="0"/>
    </xf>
    <xf numFmtId="43" fontId="27" fillId="2" borderId="2" xfId="1" applyNumberFormat="1" applyFont="1" applyFill="1" applyBorder="1" applyAlignment="1">
      <alignment horizontal="center" vertical="center"/>
    </xf>
    <xf numFmtId="177" fontId="29" fillId="0" borderId="1" xfId="0" applyNumberFormat="1" applyFont="1" applyBorder="1" applyAlignment="1">
      <alignment horizontal="right" vertical="center"/>
    </xf>
    <xf numFmtId="191" fontId="29" fillId="0" borderId="1" xfId="0" applyNumberFormat="1" applyFont="1" applyBorder="1" applyAlignment="1">
      <alignment horizontal="right" vertical="center"/>
    </xf>
    <xf numFmtId="41" fontId="29" fillId="0" borderId="13" xfId="1" applyFont="1" applyBorder="1" applyAlignment="1">
      <alignment vertical="center"/>
    </xf>
    <xf numFmtId="185" fontId="51" fillId="0" borderId="5" xfId="0" applyNumberFormat="1" applyFont="1" applyBorder="1" applyAlignment="1">
      <alignment horizontal="right" vertical="center"/>
    </xf>
    <xf numFmtId="185" fontId="51" fillId="0" borderId="1" xfId="0" applyNumberFormat="1" applyFont="1" applyBorder="1" applyAlignment="1">
      <alignment horizontal="right" vertical="center"/>
    </xf>
    <xf numFmtId="0" fontId="48" fillId="0" borderId="1" xfId="0" applyFont="1" applyBorder="1">
      <alignment vertical="center"/>
    </xf>
    <xf numFmtId="186" fontId="25" fillId="0" borderId="1" xfId="1" applyNumberFormat="1" applyFont="1" applyBorder="1">
      <alignment vertical="center"/>
    </xf>
    <xf numFmtId="182" fontId="29" fillId="0" borderId="1" xfId="0" applyNumberFormat="1" applyFont="1" applyBorder="1">
      <alignment vertical="center"/>
    </xf>
    <xf numFmtId="182" fontId="29" fillId="0" borderId="2" xfId="0" applyNumberFormat="1" applyFont="1" applyBorder="1">
      <alignment vertical="center"/>
    </xf>
    <xf numFmtId="187" fontId="17" fillId="0" borderId="12" xfId="0" applyNumberFormat="1" applyFont="1" applyBorder="1" applyAlignment="1">
      <alignment horizontal="right" vertical="center"/>
    </xf>
    <xf numFmtId="187" fontId="17" fillId="0" borderId="5" xfId="0" applyNumberFormat="1" applyFont="1" applyBorder="1" applyAlignment="1">
      <alignment horizontal="right" vertical="center"/>
    </xf>
    <xf numFmtId="41" fontId="41" fillId="0" borderId="2" xfId="2" applyNumberFormat="1" applyFont="1" applyFill="1" applyBorder="1" applyAlignment="1" applyProtection="1">
      <alignment horizontal="right" vertical="center"/>
      <protection locked="0"/>
    </xf>
    <xf numFmtId="41" fontId="41" fillId="0" borderId="1" xfId="2" applyNumberFormat="1" applyFont="1" applyFill="1" applyBorder="1" applyAlignment="1" applyProtection="1">
      <alignment horizontal="right" vertical="center"/>
      <protection locked="0"/>
    </xf>
    <xf numFmtId="41" fontId="41" fillId="0" borderId="1" xfId="2" applyNumberFormat="1" applyFont="1" applyFill="1" applyBorder="1" applyAlignment="1" applyProtection="1">
      <alignment horizontal="right" vertical="center" shrinkToFit="1"/>
      <protection locked="0"/>
    </xf>
    <xf numFmtId="41" fontId="41" fillId="0" borderId="1" xfId="2" applyNumberFormat="1" applyFont="1" applyFill="1" applyBorder="1" applyAlignment="1" applyProtection="1">
      <alignment horizontal="center" vertical="center"/>
      <protection locked="0"/>
    </xf>
    <xf numFmtId="176" fontId="41" fillId="0" borderId="1" xfId="1" applyNumberFormat="1" applyFont="1" applyFill="1" applyBorder="1" applyAlignment="1" applyProtection="1">
      <alignment horizontal="center" vertical="center"/>
      <protection locked="0"/>
    </xf>
    <xf numFmtId="176" fontId="23" fillId="0" borderId="1" xfId="1" applyNumberFormat="1" applyFont="1" applyFill="1" applyBorder="1" applyAlignment="1" applyProtection="1">
      <alignment horizontal="center" vertical="center"/>
      <protection locked="0"/>
    </xf>
    <xf numFmtId="176" fontId="41" fillId="0" borderId="1" xfId="1" applyNumberFormat="1" applyFont="1" applyFill="1" applyBorder="1" applyAlignment="1" applyProtection="1">
      <alignment horizontal="center" vertical="center"/>
      <protection locked="0"/>
    </xf>
    <xf numFmtId="176" fontId="23" fillId="0" borderId="1" xfId="1" applyNumberFormat="1" applyFont="1" applyFill="1" applyBorder="1" applyAlignment="1" applyProtection="1">
      <alignment horizontal="center" vertical="center"/>
      <protection locked="0"/>
    </xf>
    <xf numFmtId="176" fontId="23" fillId="0" borderId="1" xfId="1" applyNumberFormat="1" applyFont="1" applyFill="1" applyBorder="1" applyAlignment="1" applyProtection="1">
      <alignment horizontal="center" vertical="center"/>
      <protection locked="0"/>
    </xf>
    <xf numFmtId="176" fontId="23" fillId="0" borderId="1" xfId="2" applyNumberFormat="1" applyFont="1" applyFill="1" applyBorder="1" applyAlignment="1" applyProtection="1">
      <alignment horizontal="center" vertical="center"/>
      <protection locked="0"/>
    </xf>
    <xf numFmtId="176" fontId="23" fillId="0" borderId="1" xfId="1" applyNumberFormat="1" applyFont="1" applyFill="1" applyBorder="1" applyAlignment="1" applyProtection="1">
      <alignment horizontal="center" vertical="center" shrinkToFit="1"/>
      <protection locked="0"/>
    </xf>
    <xf numFmtId="176" fontId="41" fillId="0" borderId="1" xfId="1" applyNumberFormat="1" applyFont="1" applyFill="1" applyBorder="1" applyAlignment="1" applyProtection="1">
      <alignment horizontal="center" vertical="center"/>
      <protection locked="0"/>
    </xf>
    <xf numFmtId="176" fontId="23" fillId="0" borderId="1" xfId="1" applyNumberFormat="1" applyFont="1" applyFill="1" applyBorder="1" applyAlignment="1" applyProtection="1">
      <alignment horizontal="center" vertical="center"/>
      <protection locked="0"/>
    </xf>
    <xf numFmtId="176" fontId="23" fillId="0" borderId="1" xfId="1" applyNumberFormat="1" applyFont="1" applyFill="1" applyBorder="1" applyAlignment="1" applyProtection="1">
      <alignment horizontal="center" vertical="center"/>
      <protection locked="0"/>
    </xf>
    <xf numFmtId="176" fontId="41" fillId="0" borderId="1" xfId="1" applyNumberFormat="1" applyFont="1" applyFill="1" applyBorder="1" applyAlignment="1" applyProtection="1">
      <alignment horizontal="center" vertical="center"/>
      <protection locked="0"/>
    </xf>
    <xf numFmtId="176" fontId="41" fillId="0" borderId="1" xfId="1" applyNumberFormat="1" applyFont="1" applyFill="1" applyBorder="1" applyAlignment="1" applyProtection="1">
      <alignment horizontal="center" vertical="center"/>
      <protection locked="0"/>
    </xf>
    <xf numFmtId="176" fontId="23" fillId="0" borderId="1" xfId="1" applyNumberFormat="1" applyFont="1" applyFill="1" applyBorder="1" applyAlignment="1" applyProtection="1">
      <alignment horizontal="center" vertical="center"/>
      <protection locked="0"/>
    </xf>
    <xf numFmtId="176" fontId="41" fillId="0" borderId="1" xfId="1" applyNumberFormat="1" applyFont="1" applyFill="1" applyBorder="1" applyAlignment="1" applyProtection="1">
      <alignment horizontal="center" vertical="center"/>
      <protection locked="0"/>
    </xf>
    <xf numFmtId="176" fontId="23" fillId="0" borderId="1" xfId="1" applyNumberFormat="1" applyFont="1" applyFill="1" applyBorder="1" applyAlignment="1" applyProtection="1">
      <alignment horizontal="center" vertical="center"/>
      <protection locked="0"/>
    </xf>
    <xf numFmtId="176" fontId="41" fillId="0" borderId="1" xfId="1" applyNumberFormat="1" applyFont="1" applyFill="1" applyBorder="1" applyAlignment="1" applyProtection="1">
      <alignment horizontal="center" vertical="center"/>
      <protection locked="0"/>
    </xf>
    <xf numFmtId="176" fontId="23" fillId="0" borderId="1" xfId="2" applyNumberFormat="1" applyFont="1" applyFill="1" applyBorder="1" applyAlignment="1" applyProtection="1">
      <alignment horizontal="center" vertical="center"/>
      <protection locked="0"/>
    </xf>
    <xf numFmtId="176" fontId="23" fillId="0" borderId="1" xfId="1" applyNumberFormat="1" applyFont="1" applyFill="1" applyBorder="1" applyAlignment="1" applyProtection="1">
      <alignment horizontal="center" vertical="center"/>
      <protection locked="0"/>
    </xf>
    <xf numFmtId="176" fontId="23" fillId="0" borderId="1" xfId="1" applyNumberFormat="1" applyFont="1" applyFill="1" applyBorder="1" applyAlignment="1" applyProtection="1">
      <alignment horizontal="center" vertical="center" shrinkToFit="1"/>
      <protection locked="0"/>
    </xf>
    <xf numFmtId="176" fontId="41" fillId="0" borderId="1" xfId="1" applyNumberFormat="1" applyFont="1" applyFill="1" applyBorder="1" applyAlignment="1" applyProtection="1">
      <alignment horizontal="center" vertical="center"/>
      <protection locked="0"/>
    </xf>
    <xf numFmtId="176" fontId="41" fillId="0" borderId="1" xfId="1" applyNumberFormat="1" applyFont="1" applyFill="1" applyBorder="1" applyAlignment="1" applyProtection="1">
      <alignment horizontal="center" vertical="center"/>
      <protection locked="0"/>
    </xf>
    <xf numFmtId="176" fontId="23" fillId="0" borderId="1" xfId="1" applyNumberFormat="1" applyFont="1" applyFill="1" applyBorder="1" applyAlignment="1" applyProtection="1">
      <alignment horizontal="center" vertical="center"/>
      <protection locked="0"/>
    </xf>
    <xf numFmtId="176" fontId="41" fillId="0" borderId="1" xfId="1" applyNumberFormat="1" applyFont="1" applyFill="1" applyBorder="1" applyAlignment="1" applyProtection="1">
      <alignment horizontal="center" vertical="center"/>
      <protection locked="0"/>
    </xf>
    <xf numFmtId="176" fontId="23" fillId="0" borderId="1" xfId="1" applyNumberFormat="1" applyFont="1" applyFill="1" applyBorder="1" applyAlignment="1" applyProtection="1">
      <alignment horizontal="center" vertical="center"/>
      <protection locked="0"/>
    </xf>
    <xf numFmtId="176" fontId="27" fillId="3" borderId="1" xfId="1" applyNumberFormat="1" applyFont="1" applyFill="1" applyBorder="1" applyAlignment="1">
      <alignment horizontal="center" vertical="center"/>
    </xf>
    <xf numFmtId="176" fontId="41" fillId="0" borderId="1" xfId="1" applyNumberFormat="1" applyFont="1" applyFill="1" applyBorder="1" applyAlignment="1" applyProtection="1">
      <alignment horizontal="center" vertical="center"/>
      <protection locked="0"/>
    </xf>
    <xf numFmtId="176" fontId="23" fillId="0" borderId="1" xfId="1" applyNumberFormat="1" applyFont="1" applyFill="1" applyBorder="1" applyAlignment="1" applyProtection="1">
      <alignment horizontal="center" vertical="center"/>
      <protection locked="0"/>
    </xf>
    <xf numFmtId="176" fontId="23" fillId="0" borderId="1" xfId="1" applyNumberFormat="1" applyFont="1" applyFill="1" applyBorder="1" applyAlignment="1" applyProtection="1">
      <alignment horizontal="center" vertical="center"/>
      <protection locked="0"/>
    </xf>
    <xf numFmtId="176" fontId="23" fillId="0" borderId="1" xfId="1" applyNumberFormat="1" applyFont="1" applyFill="1" applyBorder="1" applyAlignment="1" applyProtection="1">
      <alignment horizontal="center" vertical="center"/>
      <protection locked="0"/>
    </xf>
    <xf numFmtId="176" fontId="23" fillId="0" borderId="1" xfId="2" applyNumberFormat="1" applyFont="1" applyFill="1" applyBorder="1" applyAlignment="1" applyProtection="1">
      <alignment horizontal="center" vertical="center"/>
      <protection locked="0"/>
    </xf>
    <xf numFmtId="176" fontId="23" fillId="0" borderId="1" xfId="1" applyNumberFormat="1" applyFont="1" applyFill="1" applyBorder="1" applyAlignment="1" applyProtection="1">
      <alignment horizontal="center" vertical="center" shrinkToFit="1"/>
      <protection locked="0"/>
    </xf>
    <xf numFmtId="176" fontId="41" fillId="0" borderId="1" xfId="1" applyNumberFormat="1" applyFont="1" applyFill="1" applyBorder="1" applyAlignment="1" applyProtection="1">
      <alignment horizontal="center" vertical="center"/>
      <protection locked="0"/>
    </xf>
    <xf numFmtId="176" fontId="23" fillId="0" borderId="1" xfId="1" applyNumberFormat="1" applyFont="1" applyFill="1" applyBorder="1" applyAlignment="1" applyProtection="1">
      <alignment horizontal="center" vertical="center"/>
      <protection locked="0"/>
    </xf>
    <xf numFmtId="176" fontId="23" fillId="0" borderId="1" xfId="1" applyNumberFormat="1" applyFont="1" applyFill="1" applyBorder="1" applyAlignment="1" applyProtection="1">
      <alignment horizontal="center" vertical="center"/>
      <protection locked="0"/>
    </xf>
    <xf numFmtId="176" fontId="41" fillId="0" borderId="1" xfId="1" applyNumberFormat="1" applyFont="1" applyFill="1" applyBorder="1" applyAlignment="1" applyProtection="1">
      <alignment horizontal="center" vertical="center"/>
      <protection locked="0"/>
    </xf>
    <xf numFmtId="176" fontId="41" fillId="0" borderId="1" xfId="1" applyNumberFormat="1" applyFont="1" applyFill="1" applyBorder="1" applyAlignment="1" applyProtection="1">
      <alignment horizontal="center" vertical="center"/>
      <protection locked="0"/>
    </xf>
    <xf numFmtId="176" fontId="23" fillId="0" borderId="1" xfId="1" applyNumberFormat="1" applyFont="1" applyFill="1" applyBorder="1" applyAlignment="1" applyProtection="1">
      <alignment horizontal="center" vertical="center"/>
      <protection locked="0"/>
    </xf>
    <xf numFmtId="176" fontId="41" fillId="0" borderId="1" xfId="1" applyNumberFormat="1" applyFont="1" applyFill="1" applyBorder="1" applyAlignment="1" applyProtection="1">
      <alignment horizontal="center" vertical="center"/>
      <protection locked="0"/>
    </xf>
    <xf numFmtId="176" fontId="23" fillId="0" borderId="1" xfId="1" applyNumberFormat="1" applyFont="1" applyFill="1" applyBorder="1" applyAlignment="1" applyProtection="1">
      <alignment horizontal="center" vertical="center"/>
      <protection locked="0"/>
    </xf>
    <xf numFmtId="176" fontId="41" fillId="0" borderId="1" xfId="1" applyNumberFormat="1" applyFont="1" applyFill="1" applyBorder="1" applyAlignment="1" applyProtection="1">
      <alignment horizontal="center" vertical="center"/>
      <protection locked="0"/>
    </xf>
    <xf numFmtId="176" fontId="23" fillId="0" borderId="1" xfId="1" applyNumberFormat="1" applyFont="1" applyFill="1" applyBorder="1" applyAlignment="1" applyProtection="1">
      <alignment horizontal="center" vertical="center"/>
      <protection locked="0"/>
    </xf>
    <xf numFmtId="176" fontId="23" fillId="0" borderId="1" xfId="1" applyNumberFormat="1" applyFont="1" applyFill="1" applyBorder="1" applyAlignment="1" applyProtection="1">
      <alignment horizontal="center" vertical="center"/>
      <protection locked="0"/>
    </xf>
    <xf numFmtId="176" fontId="23" fillId="0" borderId="1" xfId="1" applyNumberFormat="1" applyFont="1" applyFill="1" applyBorder="1" applyAlignment="1" applyProtection="1">
      <alignment horizontal="center" vertical="center"/>
      <protection locked="0"/>
    </xf>
    <xf numFmtId="176" fontId="23" fillId="0" borderId="1" xfId="2" applyNumberFormat="1" applyFont="1" applyFill="1" applyBorder="1" applyAlignment="1" applyProtection="1">
      <alignment horizontal="center" vertical="center"/>
      <protection locked="0"/>
    </xf>
    <xf numFmtId="176" fontId="23" fillId="0" borderId="1" xfId="1" applyNumberFormat="1" applyFont="1" applyFill="1" applyBorder="1" applyAlignment="1" applyProtection="1">
      <alignment horizontal="center" vertical="center" shrinkToFit="1"/>
      <protection locked="0"/>
    </xf>
    <xf numFmtId="176" fontId="41" fillId="0" borderId="1" xfId="1" applyNumberFormat="1" applyFont="1" applyFill="1" applyBorder="1" applyAlignment="1" applyProtection="1">
      <alignment horizontal="center" vertical="center"/>
      <protection locked="0"/>
    </xf>
    <xf numFmtId="176" fontId="23" fillId="0" borderId="1" xfId="1" applyNumberFormat="1" applyFont="1" applyFill="1" applyBorder="1" applyAlignment="1" applyProtection="1">
      <alignment horizontal="center" vertical="center"/>
      <protection locked="0"/>
    </xf>
    <xf numFmtId="176" fontId="23" fillId="0" borderId="1" xfId="1" applyNumberFormat="1" applyFont="1" applyFill="1" applyBorder="1" applyAlignment="1" applyProtection="1">
      <alignment horizontal="center" vertical="center"/>
      <protection locked="0"/>
    </xf>
    <xf numFmtId="176" fontId="41" fillId="0" borderId="1" xfId="1" applyNumberFormat="1" applyFont="1" applyFill="1" applyBorder="1" applyAlignment="1" applyProtection="1">
      <alignment horizontal="center" vertical="center"/>
      <protection locked="0"/>
    </xf>
    <xf numFmtId="176" fontId="41" fillId="0" borderId="1" xfId="1" applyNumberFormat="1" applyFont="1" applyFill="1" applyBorder="1" applyAlignment="1" applyProtection="1">
      <alignment horizontal="center" vertical="center"/>
      <protection locked="0"/>
    </xf>
    <xf numFmtId="176" fontId="23" fillId="0" borderId="1" xfId="1" applyNumberFormat="1" applyFont="1" applyFill="1" applyBorder="1" applyAlignment="1" applyProtection="1">
      <alignment horizontal="center" vertical="center"/>
      <protection locked="0"/>
    </xf>
    <xf numFmtId="0" fontId="30" fillId="0" borderId="12" xfId="1" applyNumberFormat="1" applyFont="1" applyFill="1" applyBorder="1" applyAlignment="1">
      <alignment horizontal="center" vertical="center" wrapText="1"/>
    </xf>
    <xf numFmtId="41" fontId="41" fillId="0" borderId="1" xfId="2" applyNumberFormat="1" applyFont="1" applyFill="1" applyBorder="1" applyAlignment="1">
      <alignment horizontal="right" vertical="center"/>
    </xf>
    <xf numFmtId="176" fontId="27" fillId="0" borderId="4" xfId="1" applyNumberFormat="1" applyFont="1" applyFill="1" applyBorder="1" applyAlignment="1" applyProtection="1">
      <alignment horizontal="center" vertical="center"/>
      <protection locked="0"/>
    </xf>
    <xf numFmtId="0" fontId="49" fillId="0" borderId="0" xfId="0" applyFont="1">
      <alignment vertical="center"/>
    </xf>
    <xf numFmtId="0" fontId="115" fillId="0" borderId="0" xfId="0" applyFont="1">
      <alignment vertical="center"/>
    </xf>
    <xf numFmtId="189" fontId="11" fillId="0" borderId="0" xfId="1" applyNumberFormat="1" applyFont="1">
      <alignment vertical="center"/>
    </xf>
    <xf numFmtId="176" fontId="11" fillId="0" borderId="0" xfId="1" applyNumberFormat="1" applyFont="1">
      <alignment vertical="center"/>
    </xf>
    <xf numFmtId="41" fontId="11" fillId="0" borderId="0" xfId="1" applyNumberFormat="1" applyFont="1">
      <alignment vertical="center"/>
    </xf>
    <xf numFmtId="41" fontId="116" fillId="2" borderId="4" xfId="1" applyNumberFormat="1" applyFont="1" applyFill="1" applyBorder="1" applyAlignment="1" applyProtection="1">
      <alignment horizontal="right" vertical="center"/>
    </xf>
    <xf numFmtId="190" fontId="51" fillId="0" borderId="1" xfId="0" applyNumberFormat="1" applyFont="1" applyBorder="1">
      <alignment vertical="center"/>
    </xf>
    <xf numFmtId="192" fontId="51" fillId="0" borderId="1" xfId="0" applyNumberFormat="1" applyFont="1" applyBorder="1">
      <alignment vertical="center"/>
    </xf>
    <xf numFmtId="186" fontId="25" fillId="0" borderId="32" xfId="1" applyNumberFormat="1" applyFont="1" applyBorder="1">
      <alignment vertical="center"/>
    </xf>
    <xf numFmtId="187" fontId="51" fillId="0" borderId="1" xfId="0" applyNumberFormat="1" applyFont="1" applyBorder="1">
      <alignment vertical="center"/>
    </xf>
    <xf numFmtId="187" fontId="51" fillId="0" borderId="2" xfId="0" applyNumberFormat="1" applyFont="1" applyBorder="1">
      <alignment vertical="center"/>
    </xf>
    <xf numFmtId="185" fontId="29" fillId="0" borderId="6" xfId="0" applyNumberFormat="1" applyFont="1" applyBorder="1" applyAlignment="1">
      <alignment horizontal="right" vertical="center"/>
    </xf>
    <xf numFmtId="185" fontId="29" fillId="0" borderId="1" xfId="0" applyNumberFormat="1" applyFont="1" applyBorder="1" applyAlignment="1">
      <alignment horizontal="right" vertical="center"/>
    </xf>
    <xf numFmtId="0" fontId="117" fillId="0" borderId="32" xfId="0" applyFont="1" applyBorder="1" applyAlignment="1">
      <alignment horizontal="center" vertical="center"/>
    </xf>
    <xf numFmtId="0" fontId="117" fillId="0" borderId="1" xfId="0" applyFont="1" applyBorder="1" applyAlignment="1">
      <alignment horizontal="center" vertical="center"/>
    </xf>
    <xf numFmtId="0" fontId="117" fillId="0" borderId="1" xfId="0" applyFont="1" applyFill="1" applyBorder="1" applyAlignment="1">
      <alignment horizontal="center" vertical="center"/>
    </xf>
    <xf numFmtId="0" fontId="117" fillId="0" borderId="13" xfId="0" applyFont="1" applyBorder="1" applyAlignment="1">
      <alignment horizontal="center" vertical="center"/>
    </xf>
    <xf numFmtId="43" fontId="117" fillId="0" borderId="1" xfId="1" applyNumberFormat="1" applyFont="1" applyBorder="1" applyAlignment="1">
      <alignment horizontal="right" vertical="center"/>
    </xf>
    <xf numFmtId="43" fontId="120" fillId="0" borderId="1" xfId="1" applyNumberFormat="1" applyFont="1" applyBorder="1" applyAlignment="1">
      <alignment horizontal="right" vertical="center"/>
    </xf>
    <xf numFmtId="43" fontId="117" fillId="0" borderId="69" xfId="1" applyNumberFormat="1" applyFont="1" applyBorder="1" applyAlignment="1">
      <alignment horizontal="right" vertical="center"/>
    </xf>
    <xf numFmtId="43" fontId="117" fillId="0" borderId="14" xfId="1" applyNumberFormat="1" applyFont="1" applyBorder="1" applyAlignment="1">
      <alignment horizontal="right" vertical="center"/>
    </xf>
    <xf numFmtId="0" fontId="30" fillId="0" borderId="4" xfId="0" applyNumberFormat="1" applyFont="1" applyBorder="1" applyAlignment="1">
      <alignment horizontal="center" vertical="center"/>
    </xf>
    <xf numFmtId="0" fontId="30" fillId="0" borderId="4" xfId="1" applyNumberFormat="1" applyFont="1" applyFill="1" applyBorder="1" applyAlignment="1">
      <alignment horizontal="center" vertical="center" wrapText="1"/>
    </xf>
    <xf numFmtId="183" fontId="29" fillId="0" borderId="5" xfId="1" applyNumberFormat="1" applyFont="1" applyBorder="1" applyAlignment="1">
      <alignment horizontal="right" vertical="center"/>
    </xf>
    <xf numFmtId="190" fontId="51" fillId="0" borderId="5" xfId="0" applyNumberFormat="1" applyFont="1" applyBorder="1">
      <alignment vertical="center"/>
    </xf>
    <xf numFmtId="183" fontId="30" fillId="0" borderId="4" xfId="1" applyNumberFormat="1" applyFont="1" applyBorder="1" applyAlignment="1">
      <alignment horizontal="right" vertical="center"/>
    </xf>
    <xf numFmtId="187" fontId="51" fillId="0" borderId="4" xfId="0" applyNumberFormat="1" applyFont="1" applyBorder="1">
      <alignment vertical="center"/>
    </xf>
    <xf numFmtId="183" fontId="121" fillId="0" borderId="77" xfId="0" applyNumberFormat="1" applyFont="1" applyBorder="1" applyAlignment="1">
      <alignment horizontal="right" vertical="center" wrapText="1"/>
    </xf>
    <xf numFmtId="183" fontId="121" fillId="0" borderId="78" xfId="0" applyNumberFormat="1" applyFont="1" applyBorder="1" applyAlignment="1">
      <alignment horizontal="right" vertical="center" wrapText="1"/>
    </xf>
    <xf numFmtId="183" fontId="121" fillId="0" borderId="19" xfId="0" applyNumberFormat="1" applyFont="1" applyBorder="1" applyAlignment="1">
      <alignment horizontal="right" vertical="center" wrapText="1"/>
    </xf>
    <xf numFmtId="183" fontId="118" fillId="0" borderId="74" xfId="0" applyNumberFormat="1" applyFont="1" applyBorder="1" applyAlignment="1">
      <alignment horizontal="right" vertical="center" wrapText="1"/>
    </xf>
    <xf numFmtId="183" fontId="118" fillId="0" borderId="75" xfId="0" applyNumberFormat="1" applyFont="1" applyBorder="1" applyAlignment="1">
      <alignment horizontal="right" vertical="center" wrapText="1"/>
    </xf>
    <xf numFmtId="183" fontId="118" fillId="0" borderId="76" xfId="0" applyNumberFormat="1" applyFont="1" applyBorder="1" applyAlignment="1">
      <alignment horizontal="right" vertical="center" wrapText="1"/>
    </xf>
    <xf numFmtId="183" fontId="118" fillId="0" borderId="70" xfId="0" applyNumberFormat="1" applyFont="1" applyBorder="1" applyAlignment="1">
      <alignment horizontal="right" vertical="center" wrapText="1"/>
    </xf>
    <xf numFmtId="183" fontId="118" fillId="0" borderId="71" xfId="0" applyNumberFormat="1" applyFont="1" applyBorder="1" applyAlignment="1">
      <alignment horizontal="right" vertical="center" wrapText="1"/>
    </xf>
    <xf numFmtId="183" fontId="118" fillId="0" borderId="23" xfId="0" applyNumberFormat="1" applyFont="1" applyBorder="1" applyAlignment="1">
      <alignment horizontal="right" vertical="center" wrapText="1"/>
    </xf>
    <xf numFmtId="183" fontId="118" fillId="0" borderId="63" xfId="0" applyNumberFormat="1" applyFont="1" applyBorder="1" applyAlignment="1">
      <alignment horizontal="right" vertical="center" wrapText="1"/>
    </xf>
    <xf numFmtId="183" fontId="118" fillId="0" borderId="64" xfId="0" applyNumberFormat="1" applyFont="1" applyBorder="1" applyAlignment="1">
      <alignment horizontal="right" vertical="center" wrapText="1"/>
    </xf>
    <xf numFmtId="43" fontId="26" fillId="0" borderId="29" xfId="0" applyNumberFormat="1" applyFont="1" applyBorder="1">
      <alignment vertical="center"/>
    </xf>
    <xf numFmtId="43" fontId="119" fillId="0" borderId="67" xfId="0" applyNumberFormat="1" applyFont="1" applyBorder="1" applyAlignment="1">
      <alignment horizontal="right" vertical="center" wrapText="1"/>
    </xf>
    <xf numFmtId="43" fontId="119" fillId="0" borderId="68" xfId="0" applyNumberFormat="1" applyFont="1" applyBorder="1" applyAlignment="1">
      <alignment horizontal="right" vertical="center" wrapText="1"/>
    </xf>
    <xf numFmtId="43" fontId="119" fillId="0" borderId="70" xfId="0" applyNumberFormat="1" applyFont="1" applyBorder="1" applyAlignment="1">
      <alignment horizontal="right" vertical="center" wrapText="1"/>
    </xf>
    <xf numFmtId="43" fontId="119" fillId="0" borderId="71" xfId="0" applyNumberFormat="1" applyFont="1" applyBorder="1" applyAlignment="1">
      <alignment horizontal="right" vertical="center" wrapText="1"/>
    </xf>
    <xf numFmtId="43" fontId="119" fillId="0" borderId="65" xfId="0" applyNumberFormat="1" applyFont="1" applyBorder="1" applyAlignment="1">
      <alignment horizontal="right" vertical="center" wrapText="1"/>
    </xf>
    <xf numFmtId="43" fontId="119" fillId="0" borderId="66" xfId="0" applyNumberFormat="1" applyFont="1" applyBorder="1" applyAlignment="1">
      <alignment horizontal="right" vertical="center" wrapText="1"/>
    </xf>
    <xf numFmtId="41" fontId="118" fillId="0" borderId="63" xfId="0" applyNumberFormat="1" applyFont="1" applyBorder="1" applyAlignment="1">
      <alignment horizontal="right" vertical="center" wrapText="1"/>
    </xf>
    <xf numFmtId="41" fontId="118" fillId="0" borderId="64" xfId="0" applyNumberFormat="1" applyFont="1" applyBorder="1" applyAlignment="1">
      <alignment horizontal="right" vertical="center" wrapText="1"/>
    </xf>
    <xf numFmtId="41" fontId="30" fillId="0" borderId="12" xfId="1" applyNumberFormat="1" applyFont="1" applyBorder="1" applyAlignment="1">
      <alignment horizontal="right" vertical="center"/>
    </xf>
    <xf numFmtId="41" fontId="118" fillId="0" borderId="70" xfId="0" applyNumberFormat="1" applyFont="1" applyBorder="1" applyAlignment="1">
      <alignment horizontal="right" vertical="center" wrapText="1"/>
    </xf>
    <xf numFmtId="41" fontId="118" fillId="0" borderId="71" xfId="0" applyNumberFormat="1" applyFont="1" applyBorder="1" applyAlignment="1">
      <alignment horizontal="right" vertical="center" wrapText="1"/>
    </xf>
    <xf numFmtId="41" fontId="118" fillId="0" borderId="23" xfId="0" applyNumberFormat="1" applyFont="1" applyBorder="1" applyAlignment="1">
      <alignment horizontal="right" vertical="center" wrapText="1"/>
    </xf>
    <xf numFmtId="41" fontId="121" fillId="0" borderId="72" xfId="0" applyNumberFormat="1" applyFont="1" applyBorder="1" applyAlignment="1">
      <alignment horizontal="right" vertical="center" wrapText="1"/>
    </xf>
    <xf numFmtId="41" fontId="121" fillId="0" borderId="73" xfId="0" applyNumberFormat="1" applyFont="1" applyBorder="1" applyAlignment="1">
      <alignment horizontal="right" vertical="center" wrapText="1"/>
    </xf>
    <xf numFmtId="41" fontId="118" fillId="0" borderId="74" xfId="0" applyNumberFormat="1" applyFont="1" applyBorder="1" applyAlignment="1">
      <alignment horizontal="right" vertical="center" wrapText="1"/>
    </xf>
    <xf numFmtId="41" fontId="118" fillId="0" borderId="75" xfId="0" applyNumberFormat="1" applyFont="1" applyBorder="1" applyAlignment="1">
      <alignment horizontal="right" vertical="center" wrapText="1"/>
    </xf>
    <xf numFmtId="41" fontId="118" fillId="0" borderId="76" xfId="0" applyNumberFormat="1" applyFont="1" applyBorder="1" applyAlignment="1">
      <alignment horizontal="right" vertical="center" wrapText="1"/>
    </xf>
    <xf numFmtId="41" fontId="29" fillId="0" borderId="5" xfId="1" applyFont="1" applyBorder="1" applyAlignment="1">
      <alignment horizontal="right" vertical="center"/>
    </xf>
    <xf numFmtId="41" fontId="30" fillId="0" borderId="4" xfId="1" applyFont="1" applyBorder="1" applyAlignment="1">
      <alignment horizontal="right" vertical="center"/>
    </xf>
    <xf numFmtId="41" fontId="121" fillId="0" borderId="79" xfId="0" applyNumberFormat="1" applyFont="1" applyBorder="1" applyAlignment="1">
      <alignment horizontal="right" vertical="center" wrapText="1"/>
    </xf>
    <xf numFmtId="41" fontId="121" fillId="0" borderId="80" xfId="0" applyNumberFormat="1" applyFont="1" applyBorder="1" applyAlignment="1">
      <alignment horizontal="right" vertical="center" wrapText="1"/>
    </xf>
    <xf numFmtId="41" fontId="43" fillId="0" borderId="70" xfId="0" applyNumberFormat="1" applyFont="1" applyBorder="1" applyAlignment="1">
      <alignment horizontal="right" vertical="center" wrapText="1"/>
    </xf>
    <xf numFmtId="41" fontId="43" fillId="0" borderId="71" xfId="0" applyNumberFormat="1" applyFont="1" applyBorder="1" applyAlignment="1">
      <alignment horizontal="right" vertical="center" wrapText="1"/>
    </xf>
    <xf numFmtId="41" fontId="43" fillId="0" borderId="23" xfId="0" applyNumberFormat="1" applyFont="1" applyBorder="1" applyAlignment="1">
      <alignment horizontal="right" vertical="center" wrapText="1"/>
    </xf>
    <xf numFmtId="41" fontId="43" fillId="0" borderId="63" xfId="0" applyNumberFormat="1" applyFont="1" applyBorder="1" applyAlignment="1">
      <alignment horizontal="right" vertical="center" wrapText="1"/>
    </xf>
    <xf numFmtId="41" fontId="43" fillId="0" borderId="64" xfId="0" applyNumberFormat="1" applyFont="1" applyBorder="1" applyAlignment="1">
      <alignment horizontal="right" vertical="center" wrapText="1"/>
    </xf>
    <xf numFmtId="41" fontId="43" fillId="0" borderId="74" xfId="0" applyNumberFormat="1" applyFont="1" applyBorder="1" applyAlignment="1">
      <alignment horizontal="right" vertical="center" wrapText="1"/>
    </xf>
    <xf numFmtId="41" fontId="43" fillId="0" borderId="75" xfId="0" applyNumberFormat="1" applyFont="1" applyBorder="1" applyAlignment="1">
      <alignment horizontal="right" vertical="center" wrapText="1"/>
    </xf>
    <xf numFmtId="41" fontId="43" fillId="0" borderId="76" xfId="0" applyNumberFormat="1" applyFont="1" applyBorder="1" applyAlignment="1">
      <alignment horizontal="right" vertical="center" wrapText="1"/>
    </xf>
    <xf numFmtId="41" fontId="122" fillId="0" borderId="81" xfId="0" applyNumberFormat="1" applyFont="1" applyBorder="1" applyAlignment="1">
      <alignment horizontal="right" vertical="center" wrapText="1"/>
    </xf>
    <xf numFmtId="41" fontId="122" fillId="0" borderId="78" xfId="0" applyNumberFormat="1" applyFont="1" applyBorder="1" applyAlignment="1">
      <alignment horizontal="right" vertical="center" wrapText="1"/>
    </xf>
    <xf numFmtId="41" fontId="30" fillId="0" borderId="4" xfId="0" applyNumberFormat="1" applyFont="1" applyBorder="1" applyAlignment="1">
      <alignment horizontal="center" vertical="center"/>
    </xf>
    <xf numFmtId="41" fontId="118" fillId="0" borderId="65" xfId="0" applyNumberFormat="1" applyFont="1" applyBorder="1" applyAlignment="1">
      <alignment horizontal="right" vertical="center" wrapText="1"/>
    </xf>
    <xf numFmtId="41" fontId="118" fillId="0" borderId="66" xfId="0" applyNumberFormat="1" applyFont="1" applyBorder="1" applyAlignment="1">
      <alignment horizontal="right" vertical="center" wrapText="1"/>
    </xf>
    <xf numFmtId="41" fontId="123" fillId="0" borderId="63" xfId="0" applyNumberFormat="1" applyFont="1" applyBorder="1" applyAlignment="1">
      <alignment horizontal="right" vertical="center" wrapText="1"/>
    </xf>
    <xf numFmtId="41" fontId="123" fillId="0" borderId="64" xfId="0" applyNumberFormat="1" applyFont="1" applyBorder="1" applyAlignment="1">
      <alignment horizontal="right" vertical="center" wrapText="1"/>
    </xf>
    <xf numFmtId="41" fontId="29" fillId="0" borderId="16" xfId="1" applyNumberFormat="1" applyFont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43" fontId="123" fillId="0" borderId="63" xfId="0" applyNumberFormat="1" applyFont="1" applyBorder="1" applyAlignment="1">
      <alignment vertical="center" wrapText="1"/>
    </xf>
    <xf numFmtId="43" fontId="123" fillId="0" borderId="64" xfId="0" applyNumberFormat="1" applyFont="1" applyBorder="1" applyAlignment="1">
      <alignment vertical="center" wrapText="1"/>
    </xf>
    <xf numFmtId="43" fontId="123" fillId="0" borderId="63" xfId="0" applyNumberFormat="1" applyFont="1" applyBorder="1" applyAlignment="1">
      <alignment horizontal="right" vertical="center" wrapText="1"/>
    </xf>
    <xf numFmtId="43" fontId="123" fillId="0" borderId="64" xfId="0" applyNumberFormat="1" applyFont="1" applyBorder="1" applyAlignment="1">
      <alignment horizontal="right" vertical="center" wrapText="1"/>
    </xf>
    <xf numFmtId="0" fontId="57" fillId="12" borderId="4" xfId="0" applyFont="1" applyFill="1" applyBorder="1" applyAlignment="1">
      <alignment horizontal="center" vertical="center"/>
    </xf>
    <xf numFmtId="41" fontId="124" fillId="12" borderId="72" xfId="0" applyNumberFormat="1" applyFont="1" applyFill="1" applyBorder="1" applyAlignment="1">
      <alignment horizontal="right" vertical="center" wrapText="1"/>
    </xf>
    <xf numFmtId="41" fontId="124" fillId="12" borderId="73" xfId="0" applyNumberFormat="1" applyFont="1" applyFill="1" applyBorder="1" applyAlignment="1">
      <alignment horizontal="right" vertical="center" wrapText="1"/>
    </xf>
    <xf numFmtId="41" fontId="16" fillId="12" borderId="4" xfId="1" applyNumberFormat="1" applyFont="1" applyFill="1" applyBorder="1" applyAlignment="1">
      <alignment horizontal="right" vertical="center"/>
    </xf>
    <xf numFmtId="43" fontId="124" fillId="12" borderId="72" xfId="0" applyNumberFormat="1" applyFont="1" applyFill="1" applyBorder="1" applyAlignment="1">
      <alignment vertical="center" wrapText="1"/>
    </xf>
    <xf numFmtId="43" fontId="124" fillId="12" borderId="73" xfId="0" applyNumberFormat="1" applyFont="1" applyFill="1" applyBorder="1" applyAlignment="1">
      <alignment vertical="center" wrapText="1"/>
    </xf>
    <xf numFmtId="193" fontId="16" fillId="12" borderId="4" xfId="1" applyNumberFormat="1" applyFont="1" applyFill="1" applyBorder="1" applyAlignment="1">
      <alignment horizontal="right" vertical="center"/>
    </xf>
    <xf numFmtId="43" fontId="124" fillId="12" borderId="72" xfId="0" applyNumberFormat="1" applyFont="1" applyFill="1" applyBorder="1" applyAlignment="1">
      <alignment horizontal="right" vertical="center" wrapText="1"/>
    </xf>
    <xf numFmtId="43" fontId="124" fillId="12" borderId="73" xfId="0" applyNumberFormat="1" applyFont="1" applyFill="1" applyBorder="1" applyAlignment="1">
      <alignment horizontal="right" vertical="center" wrapText="1"/>
    </xf>
    <xf numFmtId="43" fontId="16" fillId="12" borderId="4" xfId="1" applyNumberFormat="1" applyFont="1" applyFill="1" applyBorder="1" applyAlignment="1">
      <alignment horizontal="right" vertical="center"/>
    </xf>
    <xf numFmtId="187" fontId="16" fillId="12" borderId="4" xfId="0" applyNumberFormat="1" applyFont="1" applyFill="1" applyBorder="1" applyAlignment="1">
      <alignment horizontal="right" vertical="center"/>
    </xf>
    <xf numFmtId="41" fontId="123" fillId="0" borderId="65" xfId="0" applyNumberFormat="1" applyFont="1" applyBorder="1" applyAlignment="1">
      <alignment horizontal="right" vertical="center" wrapText="1"/>
    </xf>
    <xf numFmtId="41" fontId="123" fillId="0" borderId="66" xfId="0" applyNumberFormat="1" applyFont="1" applyBorder="1" applyAlignment="1">
      <alignment horizontal="right" vertical="center" wrapText="1"/>
    </xf>
    <xf numFmtId="41" fontId="17" fillId="0" borderId="12" xfId="1" applyNumberFormat="1" applyFont="1" applyBorder="1" applyAlignment="1">
      <alignment horizontal="right" vertical="center"/>
    </xf>
    <xf numFmtId="184" fontId="17" fillId="0" borderId="12" xfId="0" applyNumberFormat="1" applyFont="1" applyBorder="1">
      <alignment vertical="center"/>
    </xf>
    <xf numFmtId="43" fontId="123" fillId="0" borderId="65" xfId="0" applyNumberFormat="1" applyFont="1" applyBorder="1" applyAlignment="1">
      <alignment vertical="center" wrapText="1"/>
    </xf>
    <xf numFmtId="43" fontId="123" fillId="0" borderId="66" xfId="0" applyNumberFormat="1" applyFont="1" applyBorder="1" applyAlignment="1">
      <alignment vertical="center" wrapText="1"/>
    </xf>
    <xf numFmtId="43" fontId="17" fillId="0" borderId="12" xfId="1" applyNumberFormat="1" applyFont="1" applyBorder="1" applyAlignment="1">
      <alignment horizontal="right" vertical="center"/>
    </xf>
    <xf numFmtId="43" fontId="123" fillId="0" borderId="65" xfId="0" applyNumberFormat="1" applyFont="1" applyBorder="1" applyAlignment="1">
      <alignment horizontal="right" vertical="center" wrapText="1"/>
    </xf>
    <xf numFmtId="43" fontId="123" fillId="0" borderId="66" xfId="0" applyNumberFormat="1" applyFont="1" applyBorder="1" applyAlignment="1">
      <alignment horizontal="right" vertical="center" wrapText="1"/>
    </xf>
    <xf numFmtId="41" fontId="17" fillId="0" borderId="16" xfId="1" applyNumberFormat="1" applyFont="1" applyBorder="1" applyAlignment="1">
      <alignment horizontal="right" vertical="center"/>
    </xf>
    <xf numFmtId="184" fontId="17" fillId="0" borderId="16" xfId="0" applyNumberFormat="1" applyFont="1" applyBorder="1">
      <alignment vertical="center"/>
    </xf>
    <xf numFmtId="43" fontId="17" fillId="0" borderId="16" xfId="1" applyNumberFormat="1" applyFont="1" applyBorder="1" applyAlignment="1">
      <alignment horizontal="right" vertical="center"/>
    </xf>
    <xf numFmtId="41" fontId="123" fillId="0" borderId="70" xfId="0" applyNumberFormat="1" applyFont="1" applyBorder="1" applyAlignment="1">
      <alignment horizontal="right" vertical="center" wrapText="1"/>
    </xf>
    <xf numFmtId="41" fontId="123" fillId="0" borderId="71" xfId="0" applyNumberFormat="1" applyFont="1" applyBorder="1" applyAlignment="1">
      <alignment horizontal="right" vertical="center" wrapText="1"/>
    </xf>
    <xf numFmtId="41" fontId="123" fillId="0" borderId="82" xfId="0" applyNumberFormat="1" applyFont="1" applyBorder="1" applyAlignment="1">
      <alignment horizontal="right" vertical="center" wrapText="1"/>
    </xf>
    <xf numFmtId="43" fontId="123" fillId="0" borderId="82" xfId="0" applyNumberFormat="1" applyFont="1" applyBorder="1" applyAlignment="1">
      <alignment vertical="center" wrapText="1"/>
    </xf>
    <xf numFmtId="43" fontId="123" fillId="0" borderId="71" xfId="0" applyNumberFormat="1" applyFont="1" applyBorder="1" applyAlignment="1">
      <alignment vertical="center" wrapText="1"/>
    </xf>
    <xf numFmtId="43" fontId="123" fillId="0" borderId="82" xfId="0" applyNumberFormat="1" applyFont="1" applyBorder="1" applyAlignment="1">
      <alignment horizontal="right" vertical="center" wrapText="1"/>
    </xf>
    <xf numFmtId="43" fontId="123" fillId="0" borderId="71" xfId="0" applyNumberFormat="1" applyFont="1" applyBorder="1" applyAlignment="1">
      <alignment horizontal="right" vertical="center" wrapText="1"/>
    </xf>
    <xf numFmtId="41" fontId="41" fillId="0" borderId="15" xfId="2" applyNumberFormat="1" applyFont="1" applyFill="1" applyBorder="1" applyAlignment="1">
      <alignment horizontal="right" vertical="center" shrinkToFit="1"/>
    </xf>
    <xf numFmtId="41" fontId="41" fillId="0" borderId="15" xfId="2" applyNumberFormat="1" applyFont="1" applyFill="1" applyBorder="1" applyAlignment="1" applyProtection="1">
      <alignment horizontal="right" vertical="center" shrinkToFit="1"/>
      <protection locked="0"/>
    </xf>
    <xf numFmtId="41" fontId="41" fillId="0" borderId="83" xfId="2" applyNumberFormat="1" applyFont="1" applyFill="1" applyBorder="1" applyAlignment="1" applyProtection="1">
      <alignment horizontal="right" vertical="center"/>
      <protection locked="0"/>
    </xf>
    <xf numFmtId="41" fontId="41" fillId="0" borderId="22" xfId="2" applyNumberFormat="1" applyFont="1" applyFill="1" applyBorder="1" applyAlignment="1" applyProtection="1">
      <alignment horizontal="right" vertical="center" shrinkToFit="1"/>
      <protection locked="0"/>
    </xf>
    <xf numFmtId="41" fontId="41" fillId="0" borderId="22" xfId="2" applyNumberFormat="1" applyFont="1" applyFill="1" applyBorder="1" applyAlignment="1" applyProtection="1">
      <alignment vertical="center" shrinkToFit="1"/>
      <protection locked="0"/>
    </xf>
    <xf numFmtId="41" fontId="41" fillId="0" borderId="84" xfId="2" applyNumberFormat="1" applyFont="1" applyFill="1" applyBorder="1" applyAlignment="1" applyProtection="1">
      <alignment horizontal="right" vertical="center"/>
      <protection locked="0"/>
    </xf>
    <xf numFmtId="41" fontId="41" fillId="0" borderId="1" xfId="2" applyNumberFormat="1" applyFont="1" applyFill="1" applyBorder="1" applyAlignment="1" applyProtection="1">
      <alignment horizontal="right" vertical="center"/>
    </xf>
    <xf numFmtId="41" fontId="41" fillId="0" borderId="24" xfId="2" applyNumberFormat="1" applyFont="1" applyFill="1" applyBorder="1" applyAlignment="1" applyProtection="1">
      <alignment horizontal="right" vertical="center"/>
    </xf>
    <xf numFmtId="41" fontId="52" fillId="0" borderId="85" xfId="2" applyNumberFormat="1" applyFont="1" applyFill="1" applyBorder="1" applyAlignment="1" applyProtection="1">
      <alignment horizontal="right" vertical="center"/>
    </xf>
    <xf numFmtId="176" fontId="27" fillId="0" borderId="4" xfId="1" applyNumberFormat="1" applyFont="1" applyFill="1" applyBorder="1" applyAlignment="1" applyProtection="1">
      <alignment horizontal="center" vertical="center"/>
      <protection locked="0"/>
    </xf>
    <xf numFmtId="176" fontId="27" fillId="0" borderId="4" xfId="1" applyNumberFormat="1" applyFont="1" applyFill="1" applyBorder="1" applyAlignment="1" applyProtection="1">
      <alignment horizontal="center" vertical="center" wrapText="1"/>
      <protection locked="0"/>
    </xf>
    <xf numFmtId="41" fontId="41" fillId="0" borderId="23" xfId="2" applyNumberFormat="1" applyFont="1" applyFill="1" applyBorder="1" applyAlignment="1" applyProtection="1">
      <alignment horizontal="right" vertical="center"/>
      <protection locked="0"/>
    </xf>
    <xf numFmtId="41" fontId="41" fillId="10" borderId="1" xfId="2" applyNumberFormat="1" applyFont="1" applyFill="1" applyBorder="1" applyAlignment="1" applyProtection="1">
      <alignment horizontal="right" vertical="center"/>
      <protection locked="0"/>
    </xf>
    <xf numFmtId="41" fontId="52" fillId="6" borderId="25" xfId="1" applyNumberFormat="1" applyFont="1" applyFill="1" applyBorder="1" applyAlignment="1" applyProtection="1">
      <alignment horizontal="right" vertical="center"/>
    </xf>
    <xf numFmtId="41" fontId="41" fillId="0" borderId="88" xfId="2" applyNumberFormat="1" applyFont="1" applyFill="1" applyBorder="1" applyAlignment="1">
      <alignment horizontal="right" vertical="center" shrinkToFit="1"/>
    </xf>
    <xf numFmtId="41" fontId="41" fillId="0" borderId="25" xfId="2" applyNumberFormat="1" applyFont="1" applyFill="1" applyBorder="1" applyAlignment="1" applyProtection="1">
      <alignment horizontal="right" vertical="center"/>
    </xf>
    <xf numFmtId="41" fontId="41" fillId="0" borderId="23" xfId="2" applyNumberFormat="1" applyFont="1" applyFill="1" applyBorder="1" applyAlignment="1">
      <alignment horizontal="right" vertical="center"/>
    </xf>
    <xf numFmtId="41" fontId="52" fillId="6" borderId="24" xfId="1" applyNumberFormat="1" applyFont="1" applyFill="1" applyBorder="1" applyAlignment="1" applyProtection="1">
      <alignment horizontal="right" vertical="center"/>
    </xf>
    <xf numFmtId="41" fontId="41" fillId="0" borderId="24" xfId="2" applyNumberFormat="1" applyFont="1" applyFill="1" applyBorder="1" applyAlignment="1">
      <alignment horizontal="right" vertical="center"/>
    </xf>
    <xf numFmtId="0" fontId="52" fillId="6" borderId="8" xfId="0" applyFont="1" applyFill="1" applyBorder="1" applyAlignment="1" applyProtection="1">
      <alignment horizontal="center" vertical="center"/>
      <protection locked="0"/>
    </xf>
    <xf numFmtId="0" fontId="52" fillId="6" borderId="20" xfId="0" applyFont="1" applyFill="1" applyBorder="1" applyAlignment="1" applyProtection="1">
      <alignment horizontal="center" vertical="center"/>
      <protection locked="0"/>
    </xf>
    <xf numFmtId="0" fontId="52" fillId="6" borderId="0" xfId="0" applyFont="1" applyFill="1" applyAlignment="1" applyProtection="1">
      <alignment horizontal="center" vertical="center" wrapText="1"/>
      <protection locked="0"/>
    </xf>
    <xf numFmtId="0" fontId="52" fillId="0" borderId="0" xfId="0" applyFont="1" applyFill="1" applyAlignment="1" applyProtection="1">
      <alignment horizontal="center" vertical="center"/>
      <protection locked="0"/>
    </xf>
    <xf numFmtId="41" fontId="52" fillId="8" borderId="1" xfId="1" applyNumberFormat="1" applyFont="1" applyFill="1" applyBorder="1" applyAlignment="1" applyProtection="1">
      <alignment horizontal="right" vertical="center"/>
    </xf>
    <xf numFmtId="41" fontId="52" fillId="8" borderId="25" xfId="1" applyNumberFormat="1" applyFont="1" applyFill="1" applyBorder="1" applyAlignment="1" applyProtection="1">
      <alignment horizontal="right" vertical="center"/>
    </xf>
    <xf numFmtId="41" fontId="52" fillId="8" borderId="24" xfId="1" applyNumberFormat="1" applyFont="1" applyFill="1" applyBorder="1" applyAlignment="1" applyProtection="1">
      <alignment horizontal="right" vertical="center"/>
    </xf>
    <xf numFmtId="41" fontId="52" fillId="8" borderId="23" xfId="1" applyNumberFormat="1" applyFont="1" applyFill="1" applyBorder="1" applyAlignment="1" applyProtection="1">
      <alignment horizontal="right" vertical="center"/>
    </xf>
    <xf numFmtId="41" fontId="52" fillId="8" borderId="0" xfId="0" applyNumberFormat="1" applyFont="1" applyFill="1" applyAlignment="1" applyProtection="1">
      <alignment horizontal="right" vertical="center"/>
    </xf>
    <xf numFmtId="41" fontId="52" fillId="6" borderId="1" xfId="7" applyNumberFormat="1" applyFont="1" applyFill="1" applyBorder="1" applyAlignment="1" applyProtection="1">
      <alignment horizontal="right" vertical="center"/>
    </xf>
    <xf numFmtId="41" fontId="52" fillId="6" borderId="25" xfId="7" applyNumberFormat="1" applyFont="1" applyFill="1" applyBorder="1" applyAlignment="1" applyProtection="1">
      <alignment horizontal="right" vertical="center"/>
    </xf>
    <xf numFmtId="41" fontId="52" fillId="6" borderId="24" xfId="7" applyNumberFormat="1" applyFont="1" applyFill="1" applyBorder="1" applyAlignment="1" applyProtection="1">
      <alignment horizontal="right" vertical="center"/>
    </xf>
    <xf numFmtId="41" fontId="52" fillId="6" borderId="23" xfId="1" applyNumberFormat="1" applyFont="1" applyFill="1" applyBorder="1" applyAlignment="1" applyProtection="1">
      <alignment horizontal="right" vertical="center"/>
    </xf>
    <xf numFmtId="41" fontId="52" fillId="6" borderId="1" xfId="0" applyNumberFormat="1" applyFont="1" applyFill="1" applyBorder="1" applyAlignment="1" applyProtection="1">
      <alignment horizontal="right" vertical="center"/>
    </xf>
    <xf numFmtId="41" fontId="52" fillId="6" borderId="10" xfId="0" applyNumberFormat="1" applyFont="1" applyFill="1" applyBorder="1" applyAlignment="1" applyProtection="1">
      <alignment horizontal="right" vertical="center"/>
    </xf>
    <xf numFmtId="41" fontId="52" fillId="6" borderId="0" xfId="0" applyNumberFormat="1" applyFont="1" applyFill="1" applyAlignment="1" applyProtection="1">
      <alignment horizontal="right" vertical="center"/>
    </xf>
    <xf numFmtId="41" fontId="52" fillId="6" borderId="13" xfId="0" applyNumberFormat="1" applyFont="1" applyFill="1" applyBorder="1" applyAlignment="1" applyProtection="1">
      <alignment horizontal="right" vertical="center"/>
    </xf>
    <xf numFmtId="41" fontId="41" fillId="10" borderId="1" xfId="2" applyNumberFormat="1" applyFont="1" applyFill="1" applyBorder="1" applyAlignment="1" applyProtection="1">
      <alignment vertical="center"/>
      <protection locked="0"/>
    </xf>
    <xf numFmtId="41" fontId="41" fillId="10" borderId="1" xfId="0" applyNumberFormat="1" applyFont="1" applyFill="1" applyBorder="1" applyAlignment="1" applyProtection="1">
      <alignment horizontal="right" vertical="center"/>
      <protection locked="0"/>
    </xf>
    <xf numFmtId="41" fontId="41" fillId="10" borderId="1" xfId="2" applyNumberFormat="1" applyFont="1" applyFill="1" applyBorder="1" applyAlignment="1" applyProtection="1">
      <alignment horizontal="right" vertical="center"/>
    </xf>
    <xf numFmtId="41" fontId="41" fillId="10" borderId="25" xfId="2" applyNumberFormat="1" applyFont="1" applyFill="1" applyBorder="1" applyAlignment="1" applyProtection="1">
      <alignment horizontal="right" vertical="center"/>
    </xf>
    <xf numFmtId="41" fontId="41" fillId="10" borderId="1" xfId="2" applyNumberFormat="1" applyFont="1" applyFill="1" applyBorder="1" applyAlignment="1" applyProtection="1">
      <alignment vertical="center"/>
    </xf>
    <xf numFmtId="41" fontId="41" fillId="10" borderId="1" xfId="0" applyNumberFormat="1" applyFont="1" applyFill="1" applyBorder="1" applyAlignment="1" applyProtection="1">
      <alignment horizontal="right" vertical="center" shrinkToFit="1"/>
      <protection locked="0"/>
    </xf>
    <xf numFmtId="41" fontId="41" fillId="10" borderId="1" xfId="2" applyNumberFormat="1" applyFont="1" applyFill="1" applyBorder="1" applyAlignment="1">
      <alignment horizontal="right" vertical="center"/>
    </xf>
    <xf numFmtId="41" fontId="41" fillId="0" borderId="2" xfId="0" applyNumberFormat="1" applyFont="1" applyFill="1" applyBorder="1" applyAlignment="1" applyProtection="1">
      <alignment horizontal="right" vertical="center" shrinkToFit="1"/>
      <protection locked="0"/>
    </xf>
    <xf numFmtId="41" fontId="41" fillId="0" borderId="1" xfId="40" applyNumberFormat="1" applyFont="1" applyFill="1" applyBorder="1" applyAlignment="1" applyProtection="1">
      <alignment horizontal="right" vertical="center"/>
      <protection locked="0"/>
    </xf>
    <xf numFmtId="41" fontId="41" fillId="0" borderId="23" xfId="1" applyNumberFormat="1" applyFont="1" applyFill="1" applyBorder="1" applyAlignment="1" applyProtection="1">
      <alignment horizontal="right" vertical="center"/>
      <protection locked="0"/>
    </xf>
    <xf numFmtId="41" fontId="52" fillId="6" borderId="1" xfId="0" applyNumberFormat="1" applyFont="1" applyFill="1" applyBorder="1" applyAlignment="1" applyProtection="1">
      <alignment horizontal="right" vertical="center"/>
      <protection locked="0"/>
    </xf>
    <xf numFmtId="41" fontId="52" fillId="6" borderId="10" xfId="0" applyNumberFormat="1" applyFont="1" applyFill="1" applyBorder="1" applyAlignment="1" applyProtection="1">
      <alignment horizontal="right" vertical="center"/>
      <protection locked="0"/>
    </xf>
    <xf numFmtId="41" fontId="41" fillId="0" borderId="1" xfId="1" applyNumberFormat="1" applyFont="1" applyFill="1" applyBorder="1" applyAlignment="1" applyProtection="1">
      <alignment horizontal="right" vertical="center"/>
      <protection locked="0"/>
    </xf>
    <xf numFmtId="41" fontId="41" fillId="0" borderId="25" xfId="2" applyNumberFormat="1" applyFont="1" applyFill="1" applyBorder="1" applyAlignment="1">
      <alignment horizontal="right" vertical="center"/>
    </xf>
    <xf numFmtId="41" fontId="41" fillId="0" borderId="13" xfId="0" applyNumberFormat="1" applyFont="1" applyFill="1" applyBorder="1" applyAlignment="1" applyProtection="1">
      <alignment horizontal="right" vertical="center"/>
      <protection locked="0"/>
    </xf>
    <xf numFmtId="41" fontId="41" fillId="0" borderId="10" xfId="0" applyNumberFormat="1" applyFont="1" applyFill="1" applyBorder="1" applyAlignment="1" applyProtection="1">
      <alignment horizontal="right" vertical="center"/>
      <protection locked="0"/>
    </xf>
    <xf numFmtId="41" fontId="41" fillId="10" borderId="1" xfId="2" applyNumberFormat="1" applyFont="1" applyFill="1" applyBorder="1" applyAlignment="1" applyProtection="1">
      <alignment horizontal="center" vertical="center"/>
      <protection locked="0"/>
    </xf>
    <xf numFmtId="41" fontId="41" fillId="10" borderId="15" xfId="2" applyNumberFormat="1" applyFont="1" applyFill="1" applyBorder="1" applyAlignment="1" applyProtection="1">
      <alignment horizontal="right" vertical="center" shrinkToFit="1"/>
      <protection locked="0"/>
    </xf>
    <xf numFmtId="43" fontId="52" fillId="6" borderId="0" xfId="0" applyNumberFormat="1" applyFont="1" applyFill="1" applyAlignment="1" applyProtection="1">
      <alignment horizontal="right" vertical="center"/>
    </xf>
    <xf numFmtId="41" fontId="52" fillId="13" borderId="1" xfId="1" applyNumberFormat="1" applyFont="1" applyFill="1" applyBorder="1" applyAlignment="1" applyProtection="1">
      <alignment horizontal="right" vertical="center"/>
    </xf>
    <xf numFmtId="41" fontId="52" fillId="6" borderId="12" xfId="0" applyNumberFormat="1" applyFont="1" applyFill="1" applyBorder="1" applyAlignment="1" applyProtection="1">
      <alignment horizontal="right" vertical="center"/>
    </xf>
    <xf numFmtId="41" fontId="52" fillId="6" borderId="0" xfId="0" applyNumberFormat="1" applyFont="1" applyFill="1" applyBorder="1" applyAlignment="1" applyProtection="1">
      <alignment horizontal="right" vertical="center"/>
    </xf>
    <xf numFmtId="43" fontId="52" fillId="6" borderId="0" xfId="0" applyNumberFormat="1" applyFont="1" applyFill="1" applyBorder="1" applyAlignment="1" applyProtection="1">
      <alignment horizontal="right" vertical="center"/>
    </xf>
    <xf numFmtId="41" fontId="52" fillId="6" borderId="31" xfId="0" applyNumberFormat="1" applyFont="1" applyFill="1" applyBorder="1" applyAlignment="1" applyProtection="1">
      <alignment horizontal="right" vertical="center"/>
    </xf>
    <xf numFmtId="41" fontId="52" fillId="6" borderId="13" xfId="0" applyNumberFormat="1" applyFont="1" applyFill="1" applyBorder="1" applyAlignment="1" applyProtection="1">
      <alignment horizontal="right" vertical="center"/>
      <protection locked="0"/>
    </xf>
    <xf numFmtId="41" fontId="41" fillId="0" borderId="11" xfId="0" applyNumberFormat="1" applyFont="1" applyFill="1" applyBorder="1" applyAlignment="1" applyProtection="1">
      <alignment horizontal="right" vertical="center"/>
      <protection locked="0"/>
    </xf>
    <xf numFmtId="41" fontId="41" fillId="0" borderId="1" xfId="2" applyNumberFormat="1" applyFont="1" applyFill="1" applyBorder="1" applyAlignment="1" applyProtection="1">
      <alignment horizontal="center" vertical="center" shrinkToFit="1"/>
      <protection locked="0"/>
    </xf>
    <xf numFmtId="41" fontId="41" fillId="10" borderId="1" xfId="2" applyNumberFormat="1" applyFont="1" applyFill="1" applyBorder="1" applyAlignment="1" applyProtection="1">
      <alignment horizontal="center" vertical="center" shrinkToFit="1"/>
      <protection locked="0"/>
    </xf>
    <xf numFmtId="41" fontId="41" fillId="10" borderId="1" xfId="2" applyNumberFormat="1" applyFont="1" applyFill="1" applyBorder="1" applyAlignment="1" applyProtection="1">
      <alignment vertical="center" wrapText="1"/>
      <protection locked="0"/>
    </xf>
    <xf numFmtId="41" fontId="41" fillId="10" borderId="1" xfId="2" applyNumberFormat="1" applyFont="1" applyFill="1" applyBorder="1" applyAlignment="1" applyProtection="1">
      <alignment vertical="center" shrinkToFit="1"/>
      <protection locked="0"/>
    </xf>
    <xf numFmtId="41" fontId="41" fillId="0" borderId="1" xfId="40" applyNumberFormat="1" applyFont="1" applyFill="1" applyBorder="1" applyAlignment="1" applyProtection="1">
      <alignment horizontal="center" vertical="center"/>
      <protection locked="0"/>
    </xf>
    <xf numFmtId="41" fontId="41" fillId="0" borderId="1" xfId="2" applyNumberFormat="1" applyFont="1" applyFill="1" applyBorder="1" applyAlignment="1" applyProtection="1">
      <alignment vertical="center" shrinkToFit="1"/>
      <protection locked="0"/>
    </xf>
    <xf numFmtId="41" fontId="41" fillId="10" borderId="1" xfId="2" applyNumberFormat="1" applyFont="1" applyFill="1" applyBorder="1" applyAlignment="1" applyProtection="1">
      <alignment horizontal="right" vertical="center" shrinkToFit="1"/>
      <protection locked="0"/>
    </xf>
    <xf numFmtId="41" fontId="41" fillId="0" borderId="24" xfId="2" applyNumberFormat="1" applyFont="1" applyFill="1" applyBorder="1" applyAlignment="1" applyProtection="1">
      <alignment horizontal="center" vertical="center"/>
      <protection locked="0"/>
    </xf>
    <xf numFmtId="41" fontId="41" fillId="0" borderId="13" xfId="2" applyNumberFormat="1" applyFont="1" applyFill="1" applyBorder="1" applyAlignment="1" applyProtection="1">
      <alignment horizontal="center" vertical="center"/>
      <protection locked="0"/>
    </xf>
    <xf numFmtId="41" fontId="41" fillId="0" borderId="9" xfId="1" applyNumberFormat="1" applyFont="1" applyFill="1" applyBorder="1" applyAlignment="1" applyProtection="1">
      <alignment horizontal="center" vertical="center"/>
      <protection locked="0"/>
    </xf>
    <xf numFmtId="41" fontId="41" fillId="0" borderId="24" xfId="2" applyNumberFormat="1" applyFont="1" applyFill="1" applyBorder="1" applyAlignment="1" applyProtection="1">
      <alignment horizontal="right" vertical="center" shrinkToFit="1"/>
      <protection locked="0"/>
    </xf>
    <xf numFmtId="41" fontId="52" fillId="6" borderId="9" xfId="1" applyNumberFormat="1" applyFont="1" applyFill="1" applyBorder="1" applyAlignment="1" applyProtection="1">
      <alignment horizontal="center" vertical="center"/>
    </xf>
    <xf numFmtId="41" fontId="52" fillId="6" borderId="1" xfId="1" applyNumberFormat="1" applyFont="1" applyFill="1" applyBorder="1" applyAlignment="1" applyProtection="1">
      <alignment horizontal="center" vertical="center"/>
    </xf>
    <xf numFmtId="41" fontId="41" fillId="0" borderId="1" xfId="1" applyNumberFormat="1" applyFont="1" applyFill="1" applyBorder="1" applyAlignment="1" applyProtection="1">
      <alignment horizontal="center" vertical="center"/>
      <protection locked="0"/>
    </xf>
    <xf numFmtId="41" fontId="41" fillId="10" borderId="25" xfId="2" applyNumberFormat="1" applyFont="1" applyFill="1" applyBorder="1" applyAlignment="1">
      <alignment horizontal="right" vertical="center"/>
    </xf>
    <xf numFmtId="41" fontId="41" fillId="0" borderId="24" xfId="2" applyNumberFormat="1" applyFont="1" applyFill="1" applyBorder="1" applyAlignment="1" applyProtection="1">
      <alignment horizontal="right" vertical="center"/>
      <protection locked="0"/>
    </xf>
    <xf numFmtId="41" fontId="41" fillId="0" borderId="24" xfId="1" applyNumberFormat="1" applyFont="1" applyFill="1" applyBorder="1" applyAlignment="1" applyProtection="1">
      <alignment horizontal="right" vertical="center"/>
      <protection locked="0"/>
    </xf>
    <xf numFmtId="41" fontId="41" fillId="10" borderId="1" xfId="0" applyNumberFormat="1" applyFont="1" applyFill="1" applyBorder="1" applyAlignment="1" applyProtection="1">
      <alignment horizontal="right" vertical="center" wrapText="1"/>
      <protection locked="0"/>
    </xf>
    <xf numFmtId="41" fontId="41" fillId="0" borderId="2" xfId="0" applyNumberFormat="1" applyFont="1" applyFill="1" applyBorder="1" applyAlignment="1" applyProtection="1">
      <alignment horizontal="right" vertical="center"/>
      <protection locked="0"/>
    </xf>
    <xf numFmtId="41" fontId="41" fillId="0" borderId="1" xfId="40" applyNumberFormat="1" applyFont="1" applyFill="1" applyBorder="1" applyAlignment="1">
      <alignment horizontal="right" vertical="center"/>
    </xf>
    <xf numFmtId="41" fontId="41" fillId="0" borderId="25" xfId="40" applyNumberFormat="1" applyFont="1" applyFill="1" applyBorder="1" applyAlignment="1">
      <alignment horizontal="right" vertical="center"/>
    </xf>
    <xf numFmtId="41" fontId="52" fillId="6" borderId="9" xfId="1" applyNumberFormat="1" applyFont="1" applyFill="1" applyBorder="1" applyAlignment="1" applyProtection="1">
      <alignment horizontal="center" vertical="center"/>
      <protection locked="0"/>
    </xf>
    <xf numFmtId="41" fontId="52" fillId="6" borderId="1" xfId="1" applyNumberFormat="1" applyFont="1" applyFill="1" applyBorder="1" applyAlignment="1" applyProtection="1">
      <alignment horizontal="center" vertical="center"/>
      <protection locked="0"/>
    </xf>
    <xf numFmtId="41" fontId="41" fillId="10" borderId="15" xfId="2" applyNumberFormat="1" applyFont="1" applyFill="1" applyBorder="1" applyAlignment="1">
      <alignment horizontal="right" vertical="center" shrinkToFit="1"/>
    </xf>
    <xf numFmtId="41" fontId="41" fillId="0" borderId="1" xfId="14" applyNumberFormat="1" applyFont="1" applyFill="1" applyBorder="1" applyAlignment="1" applyProtection="1">
      <alignment horizontal="right" vertical="center"/>
      <protection locked="0"/>
    </xf>
    <xf numFmtId="41" fontId="41" fillId="0" borderId="83" xfId="2" applyNumberFormat="1" applyFont="1" applyFill="1" applyBorder="1" applyAlignment="1">
      <alignment horizontal="right" vertical="center"/>
    </xf>
    <xf numFmtId="41" fontId="41" fillId="0" borderId="89" xfId="2" applyNumberFormat="1" applyFont="1" applyFill="1" applyBorder="1" applyAlignment="1">
      <alignment horizontal="right" vertical="center"/>
    </xf>
    <xf numFmtId="41" fontId="41" fillId="0" borderId="1" xfId="15" applyNumberFormat="1" applyFont="1" applyFill="1" applyBorder="1" applyAlignment="1">
      <alignment horizontal="right" vertical="center"/>
    </xf>
    <xf numFmtId="41" fontId="41" fillId="0" borderId="1" xfId="15" applyNumberFormat="1" applyFont="1" applyFill="1" applyBorder="1" applyAlignment="1" applyProtection="1">
      <alignment horizontal="right" vertical="center"/>
      <protection locked="0"/>
    </xf>
    <xf numFmtId="41" fontId="41" fillId="0" borderId="25" xfId="15" applyNumberFormat="1" applyFont="1" applyFill="1" applyBorder="1" applyAlignment="1">
      <alignment horizontal="right" vertical="center"/>
    </xf>
    <xf numFmtId="41" fontId="41" fillId="0" borderId="1" xfId="0" applyNumberFormat="1" applyFont="1" applyFill="1" applyBorder="1" applyAlignment="1" applyProtection="1">
      <alignment horizontal="right" vertical="center" shrinkToFit="1"/>
      <protection locked="0"/>
    </xf>
    <xf numFmtId="41" fontId="41" fillId="0" borderId="1" xfId="9" applyNumberFormat="1" applyFont="1" applyFill="1" applyBorder="1" applyAlignment="1" applyProtection="1">
      <alignment horizontal="right" vertical="center"/>
      <protection locked="0"/>
    </xf>
    <xf numFmtId="41" fontId="41" fillId="0" borderId="25" xfId="9" applyNumberFormat="1" applyFont="1" applyFill="1" applyBorder="1" applyAlignment="1" applyProtection="1">
      <alignment horizontal="right" vertical="center"/>
      <protection locked="0"/>
    </xf>
    <xf numFmtId="41" fontId="41" fillId="0" borderId="1" xfId="1" applyNumberFormat="1" applyFont="1" applyFill="1" applyBorder="1" applyAlignment="1">
      <alignment horizontal="right" vertical="center"/>
    </xf>
    <xf numFmtId="41" fontId="41" fillId="0" borderId="43" xfId="2" applyNumberFormat="1" applyFont="1" applyFill="1" applyBorder="1" applyAlignment="1" applyProtection="1">
      <alignment horizontal="right" vertical="center" shrinkToFit="1"/>
      <protection locked="0"/>
    </xf>
    <xf numFmtId="41" fontId="41" fillId="0" borderId="1" xfId="1" applyNumberFormat="1" applyFont="1" applyFill="1" applyBorder="1" applyAlignment="1" applyProtection="1">
      <alignment horizontal="center" vertical="center" shrinkToFit="1"/>
      <protection locked="0"/>
    </xf>
    <xf numFmtId="41" fontId="41" fillId="0" borderId="2" xfId="2" applyNumberFormat="1" applyFont="1" applyFill="1" applyBorder="1" applyAlignment="1">
      <alignment horizontal="right" vertical="center"/>
    </xf>
    <xf numFmtId="41" fontId="41" fillId="0" borderId="90" xfId="2" applyNumberFormat="1" applyFont="1" applyFill="1" applyBorder="1" applyAlignment="1">
      <alignment horizontal="right" vertical="center"/>
    </xf>
    <xf numFmtId="41" fontId="41" fillId="0" borderId="1" xfId="2" applyNumberFormat="1" applyFont="1" applyFill="1" applyBorder="1" applyAlignment="1">
      <alignment horizontal="right" vertical="center" shrinkToFit="1"/>
    </xf>
    <xf numFmtId="41" fontId="41" fillId="0" borderId="25" xfId="2" applyNumberFormat="1" applyFont="1" applyFill="1" applyBorder="1" applyAlignment="1">
      <alignment horizontal="right" vertical="center" shrinkToFit="1"/>
    </xf>
    <xf numFmtId="41" fontId="41" fillId="0" borderId="0" xfId="1" applyNumberFormat="1" applyFont="1" applyFill="1" applyBorder="1" applyAlignment="1" applyProtection="1">
      <alignment horizontal="center" vertical="center"/>
      <protection locked="0"/>
    </xf>
    <xf numFmtId="41" fontId="41" fillId="0" borderId="1" xfId="1" applyNumberFormat="1" applyFont="1" applyFill="1" applyBorder="1" applyAlignment="1" applyProtection="1">
      <alignment horizontal="right" vertical="center"/>
    </xf>
    <xf numFmtId="41" fontId="41" fillId="0" borderId="86" xfId="2" applyNumberFormat="1" applyFont="1" applyFill="1" applyBorder="1" applyAlignment="1" applyProtection="1">
      <alignment horizontal="right" vertical="center"/>
      <protection locked="0"/>
    </xf>
    <xf numFmtId="41" fontId="41" fillId="0" borderId="93" xfId="2" applyNumberFormat="1" applyFont="1" applyFill="1" applyBorder="1" applyAlignment="1" applyProtection="1">
      <alignment horizontal="right" vertical="center" shrinkToFit="1"/>
      <protection locked="0"/>
    </xf>
    <xf numFmtId="0" fontId="41" fillId="0" borderId="0" xfId="0" applyFont="1" applyFill="1" applyAlignment="1" applyProtection="1">
      <alignment horizontal="center" vertical="center"/>
      <protection locked="0"/>
    </xf>
    <xf numFmtId="0" fontId="41" fillId="0" borderId="0" xfId="0" applyFont="1" applyFill="1" applyAlignment="1" applyProtection="1">
      <alignment vertical="center"/>
      <protection locked="0"/>
    </xf>
    <xf numFmtId="41" fontId="41" fillId="0" borderId="1" xfId="2" applyNumberFormat="1" applyFont="1" applyFill="1" applyBorder="1" applyAlignment="1" applyProtection="1">
      <alignment vertical="center"/>
      <protection locked="0"/>
    </xf>
    <xf numFmtId="41" fontId="52" fillId="6" borderId="14" xfId="0" applyNumberFormat="1" applyFont="1" applyFill="1" applyBorder="1" applyAlignment="1" applyProtection="1">
      <alignment horizontal="right" vertical="center"/>
    </xf>
    <xf numFmtId="0" fontId="52" fillId="66" borderId="8" xfId="0" applyFont="1" applyFill="1" applyBorder="1" applyAlignment="1" applyProtection="1">
      <alignment horizontal="center" vertical="center" wrapText="1"/>
      <protection locked="0"/>
    </xf>
    <xf numFmtId="0" fontId="52" fillId="66" borderId="8" xfId="0" applyFont="1" applyFill="1" applyBorder="1" applyAlignment="1" applyProtection="1">
      <alignment horizontal="center" vertical="center"/>
      <protection locked="0"/>
    </xf>
    <xf numFmtId="41" fontId="59" fillId="0" borderId="1" xfId="0" applyNumberFormat="1" applyFont="1" applyBorder="1" applyAlignment="1">
      <alignment horizontal="right" vertical="center"/>
    </xf>
    <xf numFmtId="0" fontId="52" fillId="0" borderId="0" xfId="0" applyFont="1" applyFill="1" applyAlignment="1" applyProtection="1">
      <alignment vertical="center"/>
      <protection locked="0"/>
    </xf>
    <xf numFmtId="176" fontId="41" fillId="0" borderId="0" xfId="1" applyNumberFormat="1" applyFont="1" applyFill="1" applyAlignment="1" applyProtection="1">
      <alignment vertical="center"/>
      <protection locked="0"/>
    </xf>
    <xf numFmtId="41" fontId="41" fillId="0" borderId="0" xfId="0" applyNumberFormat="1" applyFont="1" applyFill="1" applyAlignment="1" applyProtection="1">
      <alignment vertical="center"/>
      <protection locked="0"/>
    </xf>
    <xf numFmtId="0" fontId="52" fillId="0" borderId="0" xfId="0" applyFont="1" applyFill="1" applyAlignment="1" applyProtection="1">
      <alignment vertical="center"/>
    </xf>
    <xf numFmtId="0" fontId="41" fillId="0" borderId="0" xfId="0" applyFont="1" applyFill="1" applyAlignment="1" applyProtection="1">
      <alignment vertical="center"/>
    </xf>
    <xf numFmtId="41" fontId="41" fillId="0" borderId="0" xfId="0" applyNumberFormat="1" applyFont="1" applyBorder="1" applyAlignment="1">
      <alignment horizontal="right" vertical="center"/>
    </xf>
    <xf numFmtId="41" fontId="41" fillId="0" borderId="2" xfId="2" applyNumberFormat="1" applyFont="1" applyFill="1" applyBorder="1" applyAlignment="1" applyProtection="1">
      <alignment vertical="center"/>
      <protection locked="0"/>
    </xf>
    <xf numFmtId="41" fontId="41" fillId="10" borderId="2" xfId="2" applyNumberFormat="1" applyFont="1" applyFill="1" applyBorder="1" applyAlignment="1" applyProtection="1">
      <alignment vertical="center"/>
      <protection locked="0"/>
    </xf>
    <xf numFmtId="0" fontId="41" fillId="6" borderId="0" xfId="0" applyFont="1" applyFill="1" applyAlignment="1" applyProtection="1">
      <alignment vertical="center"/>
    </xf>
    <xf numFmtId="41" fontId="41" fillId="0" borderId="1" xfId="40" applyNumberFormat="1" applyFont="1" applyFill="1" applyBorder="1" applyAlignment="1" applyProtection="1">
      <alignment vertical="center"/>
      <protection locked="0"/>
    </xf>
    <xf numFmtId="0" fontId="41" fillId="6" borderId="0" xfId="0" applyFont="1" applyFill="1" applyAlignment="1" applyProtection="1">
      <alignment vertical="center"/>
      <protection locked="0"/>
    </xf>
    <xf numFmtId="41" fontId="41" fillId="0" borderId="9" xfId="0" applyNumberFormat="1" applyFont="1" applyFill="1" applyBorder="1" applyAlignment="1" applyProtection="1">
      <alignment vertical="center"/>
      <protection locked="0"/>
    </xf>
    <xf numFmtId="41" fontId="41" fillId="0" borderId="1" xfId="9" applyNumberFormat="1" applyFont="1" applyBorder="1" applyAlignment="1" applyProtection="1">
      <alignment vertical="center"/>
      <protection locked="0"/>
    </xf>
    <xf numFmtId="41" fontId="41" fillId="0" borderId="1" xfId="9" applyNumberFormat="1" applyFont="1" applyFill="1" applyBorder="1" applyAlignment="1" applyProtection="1">
      <alignment vertical="center"/>
      <protection locked="0"/>
    </xf>
    <xf numFmtId="41" fontId="41" fillId="0" borderId="14" xfId="9" applyNumberFormat="1" applyFont="1" applyBorder="1" applyAlignment="1" applyProtection="1">
      <alignment vertical="center"/>
      <protection locked="0"/>
    </xf>
    <xf numFmtId="41" fontId="41" fillId="0" borderId="0" xfId="0" applyNumberFormat="1" applyFont="1" applyFill="1" applyBorder="1" applyAlignment="1" applyProtection="1">
      <alignment vertical="center"/>
      <protection locked="0"/>
    </xf>
    <xf numFmtId="41" fontId="41" fillId="0" borderId="13" xfId="2" applyNumberFormat="1" applyFont="1" applyFill="1" applyBorder="1" applyAlignment="1" applyProtection="1">
      <alignment vertical="center"/>
      <protection locked="0"/>
    </xf>
    <xf numFmtId="0" fontId="41" fillId="0" borderId="0" xfId="0" applyFont="1" applyFill="1" applyBorder="1" applyAlignment="1" applyProtection="1">
      <alignment vertical="center"/>
      <protection locked="0"/>
    </xf>
    <xf numFmtId="43" fontId="41" fillId="0" borderId="0" xfId="0" applyNumberFormat="1" applyFont="1" applyFill="1" applyBorder="1" applyAlignment="1">
      <alignment vertical="center"/>
    </xf>
    <xf numFmtId="43" fontId="41" fillId="0" borderId="0" xfId="0" applyNumberFormat="1" applyFont="1" applyBorder="1" applyAlignment="1">
      <alignment horizontal="right" vertical="center"/>
    </xf>
    <xf numFmtId="43" fontId="41" fillId="0" borderId="0" xfId="0" applyNumberFormat="1" applyFont="1" applyFill="1" applyAlignment="1" applyProtection="1">
      <alignment vertical="center"/>
      <protection locked="0"/>
    </xf>
    <xf numFmtId="43" fontId="41" fillId="0" borderId="0" xfId="0" applyNumberFormat="1" applyFont="1" applyFill="1" applyBorder="1" applyAlignment="1">
      <alignment horizontal="right" vertical="center"/>
    </xf>
    <xf numFmtId="43" fontId="41" fillId="0" borderId="0" xfId="2" applyNumberFormat="1" applyFont="1" applyFill="1" applyBorder="1" applyAlignment="1" applyProtection="1">
      <alignment horizontal="center" vertical="center"/>
      <protection locked="0"/>
    </xf>
    <xf numFmtId="43" fontId="41" fillId="0" borderId="0" xfId="0" applyNumberFormat="1" applyFont="1" applyFill="1" applyBorder="1" applyAlignment="1" applyProtection="1">
      <alignment vertical="center"/>
      <protection locked="0"/>
    </xf>
    <xf numFmtId="0" fontId="52" fillId="66" borderId="20" xfId="0" applyFont="1" applyFill="1" applyBorder="1" applyAlignment="1" applyProtection="1">
      <alignment horizontal="center" vertical="center"/>
      <protection locked="0"/>
    </xf>
    <xf numFmtId="41" fontId="52" fillId="8" borderId="10" xfId="1" applyNumberFormat="1" applyFont="1" applyFill="1" applyBorder="1" applyAlignment="1" applyProtection="1">
      <alignment horizontal="right" vertical="center"/>
    </xf>
    <xf numFmtId="41" fontId="52" fillId="6" borderId="10" xfId="1" applyNumberFormat="1" applyFont="1" applyFill="1" applyBorder="1" applyAlignment="1" applyProtection="1">
      <alignment horizontal="right" vertical="center"/>
    </xf>
    <xf numFmtId="41" fontId="41" fillId="0" borderId="10" xfId="2" applyNumberFormat="1" applyFont="1" applyFill="1" applyBorder="1" applyAlignment="1" applyProtection="1">
      <alignment horizontal="right" vertical="center"/>
      <protection locked="0"/>
    </xf>
    <xf numFmtId="41" fontId="41" fillId="0" borderId="9" xfId="2" applyNumberFormat="1" applyFont="1" applyFill="1" applyBorder="1" applyAlignment="1" applyProtection="1">
      <alignment horizontal="center" vertical="center"/>
      <protection locked="0"/>
    </xf>
    <xf numFmtId="41" fontId="41" fillId="0" borderId="10" xfId="2" applyNumberFormat="1" applyFont="1" applyFill="1" applyBorder="1" applyAlignment="1" applyProtection="1">
      <alignment vertical="center"/>
      <protection locked="0"/>
    </xf>
    <xf numFmtId="41" fontId="41" fillId="0" borderId="10" xfId="2" applyNumberFormat="1" applyFont="1" applyFill="1" applyBorder="1" applyAlignment="1" applyProtection="1">
      <alignment vertical="center" shrinkToFit="1"/>
      <protection locked="0"/>
    </xf>
    <xf numFmtId="41" fontId="41" fillId="0" borderId="0" xfId="2" applyNumberFormat="1" applyFont="1" applyFill="1" applyBorder="1" applyAlignment="1" applyProtection="1">
      <alignment vertical="center"/>
      <protection locked="0"/>
    </xf>
    <xf numFmtId="41" fontId="41" fillId="0" borderId="31" xfId="2" applyNumberFormat="1" applyFont="1" applyFill="1" applyBorder="1" applyAlignment="1" applyProtection="1">
      <alignment vertical="center"/>
      <protection locked="0"/>
    </xf>
    <xf numFmtId="41" fontId="41" fillId="10" borderId="10" xfId="2" applyNumberFormat="1" applyFont="1" applyFill="1" applyBorder="1" applyAlignment="1" applyProtection="1">
      <alignment vertical="center"/>
      <protection locked="0"/>
    </xf>
    <xf numFmtId="41" fontId="41" fillId="0" borderId="94" xfId="1" applyNumberFormat="1" applyFont="1" applyFill="1" applyBorder="1" applyAlignment="1" applyProtection="1">
      <alignment horizontal="center" vertical="center"/>
      <protection locked="0"/>
    </xf>
    <xf numFmtId="41" fontId="41" fillId="0" borderId="11" xfId="1" applyNumberFormat="1" applyFont="1" applyFill="1" applyBorder="1" applyAlignment="1" applyProtection="1">
      <alignment horizontal="center" vertical="center"/>
      <protection locked="0"/>
    </xf>
    <xf numFmtId="41" fontId="41" fillId="0" borderId="11" xfId="2" applyNumberFormat="1" applyFont="1" applyFill="1" applyBorder="1" applyAlignment="1">
      <alignment horizontal="right" vertical="center"/>
    </xf>
    <xf numFmtId="41" fontId="41" fillId="0" borderId="11" xfId="2" applyNumberFormat="1" applyFont="1" applyFill="1" applyBorder="1" applyAlignment="1" applyProtection="1">
      <alignment horizontal="right" vertical="center"/>
      <protection locked="0"/>
    </xf>
    <xf numFmtId="41" fontId="41" fillId="0" borderId="95" xfId="2" applyNumberFormat="1" applyFont="1" applyFill="1" applyBorder="1" applyAlignment="1">
      <alignment horizontal="right" vertical="center"/>
    </xf>
    <xf numFmtId="41" fontId="41" fillId="0" borderId="96" xfId="2" applyNumberFormat="1" applyFont="1" applyFill="1" applyBorder="1" applyAlignment="1">
      <alignment horizontal="right" vertical="center"/>
    </xf>
    <xf numFmtId="41" fontId="41" fillId="0" borderId="11" xfId="2" applyNumberFormat="1" applyFont="1" applyFill="1" applyBorder="1" applyAlignment="1" applyProtection="1">
      <alignment vertical="center"/>
      <protection locked="0"/>
    </xf>
    <xf numFmtId="41" fontId="41" fillId="0" borderId="11" xfId="2" applyNumberFormat="1" applyFont="1" applyFill="1" applyBorder="1" applyAlignment="1" applyProtection="1">
      <alignment horizontal="center" vertical="center" shrinkToFit="1"/>
      <protection locked="0"/>
    </xf>
    <xf numFmtId="41" fontId="41" fillId="0" borderId="97" xfId="2" applyNumberFormat="1" applyFont="1" applyFill="1" applyBorder="1" applyAlignment="1" applyProtection="1">
      <alignment horizontal="right" vertical="center"/>
      <protection locked="0"/>
    </xf>
    <xf numFmtId="0" fontId="52" fillId="6" borderId="7" xfId="0" applyFont="1" applyFill="1" applyBorder="1" applyAlignment="1" applyProtection="1">
      <alignment horizontal="center" vertical="center"/>
      <protection locked="0"/>
    </xf>
    <xf numFmtId="41" fontId="52" fillId="8" borderId="9" xfId="1" applyNumberFormat="1" applyFont="1" applyFill="1" applyBorder="1" applyAlignment="1" applyProtection="1">
      <alignment horizontal="right" vertical="center"/>
    </xf>
    <xf numFmtId="41" fontId="52" fillId="6" borderId="30" xfId="0" applyNumberFormat="1" applyFont="1" applyFill="1" applyBorder="1" applyAlignment="1" applyProtection="1">
      <alignment horizontal="right" vertical="center"/>
    </xf>
    <xf numFmtId="41" fontId="52" fillId="6" borderId="98" xfId="0" applyNumberFormat="1" applyFont="1" applyFill="1" applyBorder="1" applyAlignment="1" applyProtection="1">
      <alignment horizontal="right" vertical="center"/>
    </xf>
    <xf numFmtId="41" fontId="52" fillId="6" borderId="9" xfId="0" applyNumberFormat="1" applyFont="1" applyFill="1" applyBorder="1" applyAlignment="1" applyProtection="1">
      <alignment horizontal="right" vertical="center"/>
      <protection locked="0"/>
    </xf>
    <xf numFmtId="41" fontId="41" fillId="0" borderId="30" xfId="0" applyNumberFormat="1" applyFont="1" applyFill="1" applyBorder="1" applyAlignment="1" applyProtection="1">
      <alignment horizontal="right" vertical="center"/>
      <protection locked="0"/>
    </xf>
    <xf numFmtId="41" fontId="52" fillId="6" borderId="99" xfId="0" applyNumberFormat="1" applyFont="1" applyFill="1" applyBorder="1" applyAlignment="1" applyProtection="1">
      <alignment horizontal="right" vertical="center"/>
    </xf>
    <xf numFmtId="41" fontId="52" fillId="6" borderId="9" xfId="0" applyNumberFormat="1" applyFont="1" applyFill="1" applyBorder="1" applyAlignment="1" applyProtection="1">
      <alignment horizontal="right" vertical="center"/>
    </xf>
    <xf numFmtId="41" fontId="52" fillId="6" borderId="30" xfId="0" applyNumberFormat="1" applyFont="1" applyFill="1" applyBorder="1" applyAlignment="1" applyProtection="1">
      <alignment horizontal="right" vertical="center"/>
      <protection locked="0"/>
    </xf>
    <xf numFmtId="0" fontId="52" fillId="6" borderId="100" xfId="0" applyFont="1" applyFill="1" applyBorder="1" applyAlignment="1" applyProtection="1">
      <alignment horizontal="center" vertical="center"/>
      <protection locked="0"/>
    </xf>
    <xf numFmtId="41" fontId="52" fillId="8" borderId="101" xfId="0" applyNumberFormat="1" applyFont="1" applyFill="1" applyBorder="1" applyAlignment="1" applyProtection="1">
      <alignment horizontal="right" vertical="center"/>
    </xf>
    <xf numFmtId="41" fontId="41" fillId="0" borderId="101" xfId="0" applyNumberFormat="1" applyFont="1" applyFill="1" applyBorder="1" applyAlignment="1" applyProtection="1">
      <alignment horizontal="right" vertical="center"/>
      <protection locked="0"/>
    </xf>
    <xf numFmtId="41" fontId="52" fillId="6" borderId="24" xfId="0" applyNumberFormat="1" applyFont="1" applyFill="1" applyBorder="1" applyAlignment="1" applyProtection="1">
      <alignment horizontal="right" vertical="center"/>
    </xf>
    <xf numFmtId="41" fontId="41" fillId="0" borderId="24" xfId="2" applyNumberFormat="1" applyFont="1" applyFill="1" applyBorder="1" applyAlignment="1" applyProtection="1">
      <alignment vertical="center" shrinkToFit="1"/>
      <protection locked="0"/>
    </xf>
    <xf numFmtId="41" fontId="52" fillId="6" borderId="43" xfId="0" applyNumberFormat="1" applyFont="1" applyFill="1" applyBorder="1" applyAlignment="1" applyProtection="1">
      <alignment horizontal="right" vertical="center"/>
    </xf>
    <xf numFmtId="41" fontId="41" fillId="0" borderId="101" xfId="0" applyNumberFormat="1" applyFont="1" applyFill="1" applyBorder="1" applyAlignment="1">
      <alignment vertical="center"/>
    </xf>
    <xf numFmtId="41" fontId="52" fillId="6" borderId="101" xfId="0" applyNumberFormat="1" applyFont="1" applyFill="1" applyBorder="1" applyAlignment="1" applyProtection="1">
      <alignment horizontal="right" vertical="center"/>
    </xf>
    <xf numFmtId="41" fontId="41" fillId="0" borderId="102" xfId="0" applyNumberFormat="1" applyFont="1" applyFill="1" applyBorder="1" applyAlignment="1" applyProtection="1">
      <alignment horizontal="right" vertical="center"/>
      <protection locked="0"/>
    </xf>
    <xf numFmtId="43" fontId="52" fillId="67" borderId="0" xfId="0" applyNumberFormat="1" applyFont="1" applyFill="1" applyAlignment="1" applyProtection="1">
      <alignment horizontal="right" vertical="center"/>
    </xf>
    <xf numFmtId="0" fontId="52" fillId="67" borderId="0" xfId="0" applyFont="1" applyFill="1" applyAlignment="1" applyProtection="1">
      <alignment horizontal="center" vertical="center" wrapText="1"/>
      <protection locked="0"/>
    </xf>
    <xf numFmtId="43" fontId="52" fillId="6" borderId="0" xfId="0" applyNumberFormat="1" applyFont="1" applyFill="1" applyAlignment="1" applyProtection="1">
      <alignment horizontal="right" vertical="center"/>
      <protection locked="0"/>
    </xf>
    <xf numFmtId="41" fontId="52" fillId="6" borderId="0" xfId="0" applyNumberFormat="1" applyFont="1" applyFill="1" applyAlignment="1" applyProtection="1">
      <alignment horizontal="right" vertical="center"/>
      <protection locked="0"/>
    </xf>
    <xf numFmtId="41" fontId="52" fillId="6" borderId="24" xfId="0" applyNumberFormat="1" applyFont="1" applyFill="1" applyBorder="1" applyAlignment="1" applyProtection="1">
      <alignment horizontal="right" vertical="center"/>
      <protection locked="0"/>
    </xf>
    <xf numFmtId="43" fontId="52" fillId="67" borderId="0" xfId="0" applyNumberFormat="1" applyFont="1" applyFill="1" applyAlignment="1" applyProtection="1">
      <alignment horizontal="right" vertical="center"/>
      <protection locked="0"/>
    </xf>
    <xf numFmtId="43" fontId="52" fillId="67" borderId="0" xfId="0" applyNumberFormat="1" applyFont="1" applyFill="1" applyBorder="1" applyAlignment="1" applyProtection="1">
      <alignment horizontal="right" vertical="center"/>
    </xf>
    <xf numFmtId="176" fontId="52" fillId="6" borderId="7" xfId="1" applyNumberFormat="1" applyFont="1" applyFill="1" applyBorder="1" applyAlignment="1" applyProtection="1">
      <alignment horizontal="center" vertical="center"/>
      <protection locked="0"/>
    </xf>
    <xf numFmtId="176" fontId="52" fillId="6" borderId="8" xfId="1" applyNumberFormat="1" applyFont="1" applyFill="1" applyBorder="1" applyAlignment="1" applyProtection="1">
      <alignment horizontal="center" vertical="center"/>
      <protection locked="0"/>
    </xf>
    <xf numFmtId="176" fontId="52" fillId="65" borderId="8" xfId="5" applyNumberFormat="1" applyFont="1" applyFill="1" applyBorder="1" applyAlignment="1" applyProtection="1">
      <alignment horizontal="center" vertical="center" wrapText="1"/>
      <protection locked="0"/>
    </xf>
    <xf numFmtId="176" fontId="52" fillId="65" borderId="8" xfId="5" applyNumberFormat="1" applyFont="1" applyFill="1" applyBorder="1" applyAlignment="1" applyProtection="1">
      <alignment horizontal="center" vertical="center"/>
      <protection locked="0"/>
    </xf>
    <xf numFmtId="176" fontId="52" fillId="65" borderId="87" xfId="5" applyNumberFormat="1" applyFont="1" applyFill="1" applyBorder="1" applyAlignment="1" applyProtection="1">
      <alignment horizontal="center" vertical="center"/>
      <protection locked="0"/>
    </xf>
    <xf numFmtId="176" fontId="52" fillId="65" borderId="92" xfId="5" applyNumberFormat="1" applyFont="1" applyFill="1" applyBorder="1" applyAlignment="1" applyProtection="1">
      <alignment horizontal="center" vertical="center"/>
      <protection locked="0"/>
    </xf>
    <xf numFmtId="176" fontId="52" fillId="65" borderId="91" xfId="5" applyNumberFormat="1" applyFont="1" applyFill="1" applyBorder="1" applyAlignment="1" applyProtection="1">
      <alignment horizontal="center" vertical="center"/>
      <protection locked="0"/>
    </xf>
    <xf numFmtId="0" fontId="41" fillId="7" borderId="0" xfId="0" applyFont="1" applyFill="1" applyAlignment="1" applyProtection="1">
      <alignment vertical="center"/>
      <protection locked="0"/>
    </xf>
    <xf numFmtId="0" fontId="41" fillId="65" borderId="0" xfId="0" applyFont="1" applyFill="1" applyAlignment="1" applyProtection="1">
      <alignment vertical="center"/>
      <protection locked="0"/>
    </xf>
    <xf numFmtId="176" fontId="41" fillId="65" borderId="0" xfId="1" applyNumberFormat="1" applyFont="1" applyFill="1" applyAlignment="1" applyProtection="1">
      <alignment vertical="center"/>
      <protection locked="0"/>
    </xf>
    <xf numFmtId="0" fontId="41" fillId="65" borderId="0" xfId="0" applyFont="1" applyFill="1" applyAlignment="1" applyProtection="1">
      <alignment horizontal="right" vertical="center"/>
      <protection locked="0"/>
    </xf>
    <xf numFmtId="0" fontId="41" fillId="66" borderId="0" xfId="0" applyFont="1" applyFill="1" applyAlignment="1" applyProtection="1">
      <alignment vertical="center"/>
      <protection locked="0"/>
    </xf>
    <xf numFmtId="0" fontId="41" fillId="7" borderId="0" xfId="0" applyFont="1" applyFill="1" applyAlignment="1" applyProtection="1">
      <alignment horizontal="center" vertical="center"/>
      <protection locked="0"/>
    </xf>
    <xf numFmtId="0" fontId="52" fillId="7" borderId="0" xfId="0" applyFont="1" applyFill="1" applyAlignment="1" applyProtection="1">
      <alignment vertical="center"/>
      <protection locked="0"/>
    </xf>
    <xf numFmtId="41" fontId="41" fillId="0" borderId="1" xfId="0" applyNumberFormat="1" applyFont="1" applyBorder="1" applyAlignment="1">
      <alignment horizontal="right" vertical="center"/>
    </xf>
    <xf numFmtId="41" fontId="41" fillId="0" borderId="10" xfId="0" applyNumberFormat="1" applyFont="1" applyBorder="1" applyAlignment="1">
      <alignment horizontal="right" vertical="center"/>
    </xf>
    <xf numFmtId="41" fontId="41" fillId="0" borderId="25" xfId="0" applyNumberFormat="1" applyFont="1" applyFill="1" applyBorder="1" applyAlignment="1" applyProtection="1">
      <alignment vertical="center"/>
      <protection locked="0"/>
    </xf>
    <xf numFmtId="41" fontId="41" fillId="0" borderId="26" xfId="0" applyNumberFormat="1" applyFont="1" applyFill="1" applyBorder="1" applyAlignment="1" applyProtection="1">
      <alignment vertical="center"/>
      <protection locked="0"/>
    </xf>
    <xf numFmtId="41" fontId="59" fillId="0" borderId="9" xfId="0" applyNumberFormat="1" applyFont="1" applyBorder="1" applyAlignment="1">
      <alignment horizontal="right" vertical="center"/>
    </xf>
    <xf numFmtId="41" fontId="59" fillId="0" borderId="10" xfId="0" applyNumberFormat="1" applyFont="1" applyBorder="1" applyAlignment="1">
      <alignment horizontal="right" vertical="center"/>
    </xf>
    <xf numFmtId="41" fontId="59" fillId="0" borderId="94" xfId="0" applyNumberFormat="1" applyFont="1" applyBorder="1" applyAlignment="1">
      <alignment horizontal="right" vertical="center"/>
    </xf>
    <xf numFmtId="41" fontId="59" fillId="0" borderId="11" xfId="0" applyNumberFormat="1" applyFont="1" applyBorder="1" applyAlignment="1">
      <alignment horizontal="right" vertical="center"/>
    </xf>
    <xf numFmtId="41" fontId="41" fillId="0" borderId="11" xfId="0" applyNumberFormat="1" applyFont="1" applyBorder="1" applyAlignment="1">
      <alignment horizontal="right" vertical="center"/>
    </xf>
    <xf numFmtId="41" fontId="41" fillId="0" borderId="97" xfId="0" applyNumberFormat="1" applyFont="1" applyBorder="1" applyAlignment="1">
      <alignment horizontal="right" vertical="center"/>
    </xf>
    <xf numFmtId="41" fontId="28" fillId="0" borderId="14" xfId="1" applyFont="1" applyFill="1" applyBorder="1" applyAlignment="1">
      <alignment vertical="center"/>
    </xf>
    <xf numFmtId="41" fontId="28" fillId="0" borderId="14" xfId="1" applyFont="1" applyFill="1" applyBorder="1" applyAlignment="1" applyProtection="1">
      <alignment horizontal="center" vertical="center"/>
      <protection locked="0"/>
    </xf>
    <xf numFmtId="189" fontId="28" fillId="0" borderId="14" xfId="1" applyNumberFormat="1" applyFont="1" applyFill="1" applyBorder="1" applyAlignment="1">
      <alignment horizontal="center" vertical="center"/>
    </xf>
    <xf numFmtId="176" fontId="28" fillId="0" borderId="14" xfId="1" applyNumberFormat="1" applyFont="1" applyFill="1" applyBorder="1" applyAlignment="1">
      <alignment horizontal="center" vertical="center"/>
    </xf>
    <xf numFmtId="176" fontId="41" fillId="0" borderId="1" xfId="2" applyNumberFormat="1" applyFont="1" applyFill="1" applyBorder="1" applyAlignment="1" applyProtection="1">
      <alignment horizontal="center" vertical="center"/>
      <protection locked="0"/>
    </xf>
    <xf numFmtId="41" fontId="52" fillId="6" borderId="5" xfId="0" applyNumberFormat="1" applyFont="1" applyFill="1" applyBorder="1" applyAlignment="1" applyProtection="1">
      <alignment horizontal="right" vertical="center"/>
    </xf>
    <xf numFmtId="41" fontId="52" fillId="6" borderId="103" xfId="0" applyNumberFormat="1" applyFont="1" applyFill="1" applyBorder="1" applyAlignment="1" applyProtection="1">
      <alignment horizontal="right" vertical="center"/>
    </xf>
    <xf numFmtId="41" fontId="23" fillId="0" borderId="9" xfId="0" applyNumberFormat="1" applyFont="1" applyBorder="1" applyAlignment="1">
      <alignment horizontal="right"/>
    </xf>
    <xf numFmtId="41" fontId="23" fillId="0" borderId="1" xfId="0" applyNumberFormat="1" applyFont="1" applyBorder="1" applyAlignment="1">
      <alignment horizontal="right"/>
    </xf>
    <xf numFmtId="41" fontId="59" fillId="0" borderId="1" xfId="0" applyNumberFormat="1" applyFont="1" applyBorder="1" applyAlignment="1">
      <alignment horizontal="right"/>
    </xf>
    <xf numFmtId="41" fontId="59" fillId="0" borderId="10" xfId="0" applyNumberFormat="1" applyFont="1" applyBorder="1" applyAlignment="1">
      <alignment horizontal="right"/>
    </xf>
    <xf numFmtId="41" fontId="31" fillId="0" borderId="1" xfId="2" applyNumberFormat="1" applyFont="1" applyFill="1" applyBorder="1" applyAlignment="1" applyProtection="1">
      <alignment horizontal="center" vertical="center"/>
      <protection locked="0"/>
    </xf>
    <xf numFmtId="41" fontId="31" fillId="0" borderId="13" xfId="2" applyNumberFormat="1" applyFont="1" applyFill="1" applyBorder="1" applyAlignment="1" applyProtection="1">
      <alignment horizontal="center" vertical="center"/>
      <protection locked="0"/>
    </xf>
    <xf numFmtId="41" fontId="31" fillId="0" borderId="1" xfId="0" applyNumberFormat="1" applyFont="1" applyFill="1" applyBorder="1" applyAlignment="1" applyProtection="1">
      <alignment horizontal="right" vertical="center"/>
      <protection locked="0"/>
    </xf>
    <xf numFmtId="41" fontId="31" fillId="0" borderId="13" xfId="0" applyNumberFormat="1" applyFont="1" applyFill="1" applyBorder="1" applyAlignment="1" applyProtection="1">
      <alignment horizontal="right" vertical="center"/>
      <protection locked="0"/>
    </xf>
    <xf numFmtId="41" fontId="31" fillId="0" borderId="5" xfId="0" applyNumberFormat="1" applyFont="1" applyFill="1" applyBorder="1" applyAlignment="1" applyProtection="1">
      <alignment horizontal="right" vertical="center"/>
      <protection locked="0"/>
    </xf>
    <xf numFmtId="41" fontId="31" fillId="0" borderId="1" xfId="2" applyNumberFormat="1" applyFont="1" applyFill="1" applyBorder="1" applyProtection="1">
      <alignment vertical="center"/>
      <protection locked="0"/>
    </xf>
    <xf numFmtId="41" fontId="31" fillId="0" borderId="1" xfId="2" applyNumberFormat="1" applyFont="1" applyFill="1" applyBorder="1" applyAlignment="1" applyProtection="1">
      <alignment vertical="center" shrinkToFit="1"/>
      <protection locked="0"/>
    </xf>
    <xf numFmtId="41" fontId="31" fillId="10" borderId="1" xfId="2" applyNumberFormat="1" applyFont="1" applyFill="1" applyBorder="1" applyAlignment="1" applyProtection="1">
      <alignment horizontal="center" vertical="center"/>
      <protection locked="0"/>
    </xf>
    <xf numFmtId="41" fontId="31" fillId="0" borderId="5" xfId="2" applyNumberFormat="1" applyFont="1" applyFill="1" applyBorder="1" applyAlignment="1" applyProtection="1">
      <alignment horizontal="center" vertical="center"/>
      <protection locked="0"/>
    </xf>
    <xf numFmtId="41" fontId="31" fillId="0" borderId="5" xfId="2" applyNumberFormat="1" applyFont="1" applyFill="1" applyBorder="1" applyProtection="1">
      <alignment vertical="center"/>
      <protection locked="0"/>
    </xf>
    <xf numFmtId="41" fontId="31" fillId="0" borderId="1" xfId="2" applyNumberFormat="1" applyFont="1" applyFill="1" applyBorder="1" applyAlignment="1" applyProtection="1">
      <alignment horizontal="center" vertical="center"/>
    </xf>
    <xf numFmtId="41" fontId="31" fillId="0" borderId="13" xfId="2" applyNumberFormat="1" applyFont="1" applyFill="1" applyBorder="1" applyProtection="1">
      <alignment vertical="center"/>
      <protection locked="0"/>
    </xf>
    <xf numFmtId="41" fontId="125" fillId="0" borderId="5" xfId="2" applyNumberFormat="1" applyFont="1" applyFill="1" applyBorder="1" applyProtection="1">
      <alignment vertical="center"/>
      <protection locked="0"/>
    </xf>
    <xf numFmtId="41" fontId="31" fillId="0" borderId="25" xfId="2" applyNumberFormat="1" applyFont="1" applyFill="1" applyBorder="1" applyProtection="1">
      <alignment vertical="center"/>
      <protection locked="0"/>
    </xf>
    <xf numFmtId="41" fontId="41" fillId="0" borderId="43" xfId="2" applyNumberFormat="1" applyFont="1" applyFill="1" applyBorder="1" applyAlignment="1" applyProtection="1">
      <alignment horizontal="right" vertical="center"/>
      <protection locked="0"/>
    </xf>
    <xf numFmtId="197" fontId="31" fillId="0" borderId="1" xfId="0" applyNumberFormat="1" applyFont="1" applyFill="1" applyBorder="1" applyAlignment="1" applyProtection="1">
      <alignment horizontal="right" vertical="center"/>
      <protection locked="0"/>
    </xf>
    <xf numFmtId="197" fontId="31" fillId="0" borderId="1" xfId="0" applyNumberFormat="1" applyFont="1" applyFill="1" applyBorder="1" applyAlignment="1" applyProtection="1">
      <alignment horizontal="right" vertical="center" shrinkToFit="1"/>
      <protection locked="0"/>
    </xf>
    <xf numFmtId="184" fontId="31" fillId="0" borderId="1" xfId="0" applyNumberFormat="1" applyFont="1" applyFill="1" applyBorder="1" applyAlignment="1" applyProtection="1">
      <alignment horizontal="right" vertical="center"/>
      <protection locked="0"/>
    </xf>
    <xf numFmtId="176" fontId="31" fillId="0" borderId="1" xfId="2" applyNumberFormat="1" applyFont="1" applyBorder="1" applyProtection="1">
      <alignment vertical="center"/>
      <protection locked="0"/>
    </xf>
    <xf numFmtId="197" fontId="31" fillId="0" borderId="5" xfId="0" applyNumberFormat="1" applyFont="1" applyFill="1" applyBorder="1" applyAlignment="1" applyProtection="1">
      <alignment horizontal="right" vertical="center"/>
      <protection locked="0"/>
    </xf>
    <xf numFmtId="184" fontId="31" fillId="0" borderId="1" xfId="2" applyNumberFormat="1" applyFont="1" applyFill="1" applyBorder="1" applyProtection="1">
      <alignment vertical="center"/>
      <protection locked="0"/>
    </xf>
    <xf numFmtId="41" fontId="41" fillId="0" borderId="1" xfId="41" applyNumberFormat="1" applyFont="1" applyFill="1" applyBorder="1" applyAlignment="1" applyProtection="1">
      <alignment horizontal="right" vertical="center"/>
      <protection locked="0"/>
    </xf>
    <xf numFmtId="41" fontId="41" fillId="0" borderId="10" xfId="40" applyNumberFormat="1" applyFont="1" applyFill="1" applyBorder="1" applyAlignment="1" applyProtection="1">
      <alignment vertical="center"/>
      <protection locked="0"/>
    </xf>
    <xf numFmtId="197" fontId="41" fillId="0" borderId="1" xfId="14" applyNumberFormat="1" applyFont="1" applyFill="1" applyBorder="1" applyAlignment="1" applyProtection="1">
      <alignment horizontal="right" vertical="center"/>
      <protection locked="0"/>
    </xf>
    <xf numFmtId="41" fontId="41" fillId="0" borderId="1" xfId="2" applyNumberFormat="1" applyFont="1" applyFill="1" applyBorder="1" applyProtection="1">
      <alignment vertical="center"/>
      <protection locked="0"/>
    </xf>
    <xf numFmtId="41" fontId="41" fillId="0" borderId="1" xfId="1061" applyNumberFormat="1" applyFont="1" applyFill="1" applyBorder="1" applyAlignment="1">
      <alignment horizontal="right" vertical="center"/>
    </xf>
    <xf numFmtId="41" fontId="41" fillId="0" borderId="1" xfId="1061" applyNumberFormat="1" applyFont="1" applyFill="1" applyBorder="1" applyAlignment="1" applyProtection="1">
      <alignment horizontal="right" vertical="center"/>
      <protection locked="0"/>
    </xf>
    <xf numFmtId="41" fontId="41" fillId="0" borderId="25" xfId="1061" applyNumberFormat="1" applyFont="1" applyFill="1" applyBorder="1" applyAlignment="1">
      <alignment horizontal="right" vertical="center"/>
    </xf>
    <xf numFmtId="41" fontId="41" fillId="0" borderId="24" xfId="1061" applyNumberFormat="1" applyFont="1" applyFill="1" applyBorder="1" applyAlignment="1" applyProtection="1">
      <alignment horizontal="right" vertical="center" shrinkToFit="1"/>
      <protection locked="0"/>
    </xf>
    <xf numFmtId="41" fontId="41" fillId="0" borderId="23" xfId="1061" applyNumberFormat="1" applyFont="1" applyFill="1" applyBorder="1" applyAlignment="1">
      <alignment horizontal="right" vertical="center"/>
    </xf>
    <xf numFmtId="41" fontId="41" fillId="0" borderId="1" xfId="1061" applyNumberFormat="1" applyFont="1" applyFill="1" applyBorder="1" applyAlignment="1" applyProtection="1">
      <alignment vertical="center"/>
      <protection locked="0"/>
    </xf>
    <xf numFmtId="41" fontId="41" fillId="0" borderId="1" xfId="1061" applyNumberFormat="1" applyFont="1" applyFill="1" applyBorder="1" applyAlignment="1" applyProtection="1">
      <alignment horizontal="center" vertical="center"/>
      <protection locked="0"/>
    </xf>
    <xf numFmtId="41" fontId="41" fillId="0" borderId="10" xfId="1061" applyNumberFormat="1" applyFont="1" applyFill="1" applyBorder="1" applyAlignment="1" applyProtection="1">
      <alignment vertical="center"/>
      <protection locked="0"/>
    </xf>
    <xf numFmtId="41" fontId="41" fillId="0" borderId="1" xfId="1062" applyNumberFormat="1" applyFont="1" applyFill="1" applyBorder="1" applyAlignment="1">
      <alignment horizontal="right" vertical="center"/>
    </xf>
    <xf numFmtId="41" fontId="41" fillId="0" borderId="1" xfId="1062" applyNumberFormat="1" applyFont="1" applyFill="1" applyBorder="1" applyAlignment="1" applyProtection="1">
      <alignment horizontal="right" vertical="center"/>
      <protection locked="0"/>
    </xf>
    <xf numFmtId="41" fontId="41" fillId="0" borderId="25" xfId="1062" applyNumberFormat="1" applyFont="1" applyFill="1" applyBorder="1" applyAlignment="1">
      <alignment horizontal="right" vertical="center"/>
    </xf>
    <xf numFmtId="41" fontId="41" fillId="0" borderId="24" xfId="1062" applyNumberFormat="1" applyFont="1" applyFill="1" applyBorder="1" applyAlignment="1" applyProtection="1">
      <alignment horizontal="right" vertical="center" shrinkToFit="1"/>
      <protection locked="0"/>
    </xf>
    <xf numFmtId="41" fontId="41" fillId="0" borderId="23" xfId="1062" applyNumberFormat="1" applyFont="1" applyFill="1" applyBorder="1" applyAlignment="1">
      <alignment horizontal="right" vertical="center"/>
    </xf>
    <xf numFmtId="41" fontId="41" fillId="0" borderId="1" xfId="1062" applyNumberFormat="1" applyFont="1" applyFill="1" applyBorder="1" applyAlignment="1" applyProtection="1">
      <alignment vertical="center"/>
      <protection locked="0"/>
    </xf>
    <xf numFmtId="41" fontId="41" fillId="0" borderId="1" xfId="1062" applyNumberFormat="1" applyFont="1" applyFill="1" applyBorder="1" applyAlignment="1" applyProtection="1">
      <alignment horizontal="center" vertical="center"/>
      <protection locked="0"/>
    </xf>
    <xf numFmtId="41" fontId="41" fillId="0" borderId="10" xfId="1062" applyNumberFormat="1" applyFont="1" applyFill="1" applyBorder="1" applyAlignment="1" applyProtection="1">
      <alignment vertical="center"/>
      <protection locked="0"/>
    </xf>
    <xf numFmtId="41" fontId="41" fillId="0" borderId="24" xfId="1062" applyNumberFormat="1" applyFont="1" applyFill="1" applyBorder="1" applyAlignment="1" applyProtection="1">
      <alignment horizontal="right" vertical="center"/>
      <protection locked="0"/>
    </xf>
    <xf numFmtId="197" fontId="41" fillId="0" borderId="1" xfId="2" applyNumberFormat="1" applyFont="1" applyFill="1" applyBorder="1" applyAlignment="1">
      <alignment horizontal="right" vertical="center"/>
    </xf>
    <xf numFmtId="197" fontId="41" fillId="0" borderId="1" xfId="2" applyNumberFormat="1" applyFont="1" applyFill="1" applyBorder="1" applyAlignment="1" applyProtection="1">
      <alignment horizontal="right" vertical="center"/>
      <protection locked="0"/>
    </xf>
    <xf numFmtId="41" fontId="41" fillId="0" borderId="9" xfId="0" applyNumberFormat="1" applyFont="1" applyFill="1" applyBorder="1" applyAlignment="1">
      <alignment horizontal="right" vertical="center"/>
    </xf>
    <xf numFmtId="41" fontId="41" fillId="0" borderId="1" xfId="0" applyNumberFormat="1" applyFont="1" applyFill="1" applyBorder="1" applyAlignment="1">
      <alignment horizontal="right" vertical="center"/>
    </xf>
    <xf numFmtId="41" fontId="41" fillId="0" borderId="10" xfId="0" applyNumberFormat="1" applyFont="1" applyFill="1" applyBorder="1" applyAlignment="1">
      <alignment horizontal="right" vertical="center"/>
    </xf>
    <xf numFmtId="41" fontId="41" fillId="0" borderId="1" xfId="1063" applyNumberFormat="1" applyFont="1" applyFill="1" applyBorder="1" applyAlignment="1">
      <alignment horizontal="right" vertical="center"/>
    </xf>
    <xf numFmtId="187" fontId="25" fillId="0" borderId="1" xfId="0" applyNumberFormat="1" applyFont="1" applyBorder="1">
      <alignment vertical="center"/>
    </xf>
    <xf numFmtId="41" fontId="31" fillId="0" borderId="1" xfId="2" applyNumberFormat="1" applyFont="1" applyFill="1" applyBorder="1" applyAlignment="1" applyProtection="1">
      <alignment horizontal="center" vertical="center" shrinkToFit="1"/>
      <protection locked="0"/>
    </xf>
    <xf numFmtId="41" fontId="31" fillId="0" borderId="1" xfId="2" quotePrefix="1" applyNumberFormat="1" applyFont="1" applyFill="1" applyBorder="1" applyAlignment="1" applyProtection="1">
      <alignment horizontal="center" vertical="center"/>
      <protection locked="0"/>
    </xf>
    <xf numFmtId="176" fontId="31" fillId="0" borderId="13" xfId="2" applyNumberFormat="1" applyFont="1" applyBorder="1" applyProtection="1">
      <alignment vertical="center"/>
      <protection locked="0"/>
    </xf>
    <xf numFmtId="197" fontId="125" fillId="0" borderId="5" xfId="0" applyNumberFormat="1" applyFont="1" applyFill="1" applyBorder="1" applyAlignment="1" applyProtection="1">
      <alignment horizontal="right" vertical="center"/>
      <protection locked="0"/>
    </xf>
    <xf numFmtId="197" fontId="31" fillId="0" borderId="13" xfId="0" applyNumberFormat="1" applyFont="1" applyFill="1" applyBorder="1" applyAlignment="1" applyProtection="1">
      <alignment horizontal="right" vertical="center"/>
      <protection locked="0"/>
    </xf>
    <xf numFmtId="176" fontId="31" fillId="0" borderId="13" xfId="2" applyNumberFormat="1" applyFont="1" applyFill="1" applyBorder="1" applyProtection="1">
      <alignment vertical="center"/>
      <protection locked="0"/>
    </xf>
    <xf numFmtId="176" fontId="31" fillId="0" borderId="25" xfId="2" applyNumberFormat="1" applyFont="1" applyBorder="1" applyProtection="1">
      <alignment vertical="center"/>
      <protection locked="0"/>
    </xf>
    <xf numFmtId="41" fontId="41" fillId="0" borderId="104" xfId="2" applyNumberFormat="1" applyFont="1" applyFill="1" applyBorder="1" applyAlignment="1">
      <alignment horizontal="right" vertical="center"/>
    </xf>
    <xf numFmtId="0" fontId="36" fillId="0" borderId="0" xfId="0" applyFont="1" applyFill="1" applyAlignment="1">
      <alignment horizontal="center" vertical="top" wrapText="1"/>
    </xf>
    <xf numFmtId="0" fontId="13" fillId="0" borderId="0" xfId="0" applyFont="1" applyAlignment="1">
      <alignment horizontal="left" vertical="center"/>
    </xf>
    <xf numFmtId="0" fontId="49" fillId="0" borderId="0" xfId="0" applyFont="1" applyAlignment="1">
      <alignment vertical="center"/>
    </xf>
    <xf numFmtId="0" fontId="14" fillId="0" borderId="12" xfId="0" applyFont="1" applyBorder="1" applyAlignment="1">
      <alignment horizontal="center" vertical="center"/>
    </xf>
    <xf numFmtId="176" fontId="14" fillId="0" borderId="12" xfId="1" applyNumberFormat="1" applyFont="1" applyFill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184" fontId="16" fillId="0" borderId="17" xfId="1" applyNumberFormat="1" applyFont="1" applyFill="1" applyBorder="1" applyAlignment="1" applyProtection="1">
      <alignment horizontal="center" vertical="center"/>
      <protection locked="0"/>
    </xf>
    <xf numFmtId="184" fontId="16" fillId="0" borderId="18" xfId="1" applyNumberFormat="1" applyFont="1" applyFill="1" applyBorder="1" applyAlignment="1" applyProtection="1">
      <alignment horizontal="center" vertical="center"/>
      <protection locked="0"/>
    </xf>
    <xf numFmtId="184" fontId="16" fillId="0" borderId="19" xfId="1" applyNumberFormat="1" applyFont="1" applyFill="1" applyBorder="1" applyAlignment="1" applyProtection="1">
      <alignment horizontal="center" vertical="center"/>
      <protection locked="0"/>
    </xf>
    <xf numFmtId="176" fontId="32" fillId="0" borderId="17" xfId="1" applyNumberFormat="1" applyFont="1" applyFill="1" applyBorder="1" applyAlignment="1" applyProtection="1">
      <alignment horizontal="center" vertical="center"/>
      <protection locked="0"/>
    </xf>
    <xf numFmtId="176" fontId="32" fillId="0" borderId="18" xfId="1" applyNumberFormat="1" applyFont="1" applyFill="1" applyBorder="1" applyAlignment="1" applyProtection="1">
      <alignment horizontal="center" vertical="center"/>
      <protection locked="0"/>
    </xf>
    <xf numFmtId="176" fontId="32" fillId="0" borderId="19" xfId="1" applyNumberFormat="1" applyFont="1" applyFill="1" applyBorder="1" applyAlignment="1" applyProtection="1">
      <alignment horizontal="center" vertical="center"/>
      <protection locked="0"/>
    </xf>
    <xf numFmtId="0" fontId="32" fillId="0" borderId="17" xfId="0" applyFont="1" applyBorder="1" applyAlignment="1">
      <alignment horizontal="center" vertical="center"/>
    </xf>
    <xf numFmtId="0" fontId="32" fillId="0" borderId="18" xfId="0" applyFont="1" applyBorder="1" applyAlignment="1">
      <alignment horizontal="center" vertical="center"/>
    </xf>
    <xf numFmtId="0" fontId="32" fillId="0" borderId="19" xfId="0" applyFont="1" applyBorder="1" applyAlignment="1">
      <alignment horizontal="center" vertical="center"/>
    </xf>
    <xf numFmtId="176" fontId="32" fillId="0" borderId="4" xfId="1" applyNumberFormat="1" applyFont="1" applyFill="1" applyBorder="1" applyAlignment="1" applyProtection="1">
      <alignment horizontal="center" vertical="center"/>
      <protection locked="0"/>
    </xf>
    <xf numFmtId="0" fontId="27" fillId="0" borderId="17" xfId="0" applyFont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 wrapText="1"/>
    </xf>
    <xf numFmtId="0" fontId="27" fillId="0" borderId="19" xfId="0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27" fillId="0" borderId="4" xfId="0" applyFont="1" applyFill="1" applyBorder="1" applyAlignment="1" applyProtection="1">
      <alignment horizontal="center" vertical="center"/>
      <protection locked="0"/>
    </xf>
    <xf numFmtId="176" fontId="27" fillId="0" borderId="6" xfId="1" applyNumberFormat="1" applyFont="1" applyFill="1" applyBorder="1" applyAlignment="1" applyProtection="1">
      <alignment horizontal="center" vertical="center"/>
      <protection locked="0"/>
    </xf>
    <xf numFmtId="176" fontId="27" fillId="0" borderId="13" xfId="1" applyNumberFormat="1" applyFont="1" applyFill="1" applyBorder="1" applyAlignment="1" applyProtection="1">
      <alignment horizontal="center" vertical="center"/>
      <protection locked="0"/>
    </xf>
    <xf numFmtId="176" fontId="27" fillId="2" borderId="4" xfId="1" applyNumberFormat="1" applyFont="1" applyFill="1" applyBorder="1" applyAlignment="1" applyProtection="1">
      <alignment horizontal="center" vertical="center"/>
    </xf>
    <xf numFmtId="0" fontId="27" fillId="0" borderId="17" xfId="0" applyFont="1" applyFill="1" applyBorder="1" applyAlignment="1" applyProtection="1">
      <alignment horizontal="center" vertical="center"/>
      <protection locked="0"/>
    </xf>
    <xf numFmtId="0" fontId="27" fillId="0" borderId="18" xfId="0" applyFont="1" applyFill="1" applyBorder="1" applyAlignment="1" applyProtection="1">
      <alignment horizontal="center" vertical="center"/>
      <protection locked="0"/>
    </xf>
    <xf numFmtId="0" fontId="27" fillId="0" borderId="19" xfId="0" applyFont="1" applyFill="1" applyBorder="1" applyAlignment="1" applyProtection="1">
      <alignment horizontal="center" vertical="center"/>
      <protection locked="0"/>
    </xf>
    <xf numFmtId="176" fontId="27" fillId="0" borderId="4" xfId="1" applyNumberFormat="1" applyFont="1" applyFill="1" applyBorder="1" applyAlignment="1" applyProtection="1">
      <alignment horizontal="center" vertical="center" wrapText="1"/>
      <protection locked="0"/>
    </xf>
    <xf numFmtId="176" fontId="27" fillId="0" borderId="4" xfId="1" applyNumberFormat="1" applyFont="1" applyFill="1" applyBorder="1" applyAlignment="1" applyProtection="1">
      <alignment horizontal="center" vertical="center"/>
      <protection locked="0"/>
    </xf>
    <xf numFmtId="0" fontId="13" fillId="0" borderId="0" xfId="0" applyFont="1" applyFill="1" applyAlignment="1" applyProtection="1">
      <alignment horizontal="center" vertical="center"/>
      <protection locked="0"/>
    </xf>
    <xf numFmtId="176" fontId="27" fillId="0" borderId="17" xfId="1" applyNumberFormat="1" applyFont="1" applyFill="1" applyBorder="1" applyAlignment="1" applyProtection="1">
      <alignment horizontal="center" vertical="center"/>
      <protection locked="0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76" fontId="27" fillId="0" borderId="18" xfId="1" applyNumberFormat="1" applyFont="1" applyFill="1" applyBorder="1" applyAlignment="1" applyProtection="1">
      <alignment horizontal="center" vertical="center"/>
      <protection locked="0"/>
    </xf>
    <xf numFmtId="176" fontId="27" fillId="0" borderId="19" xfId="1" applyNumberFormat="1" applyFont="1" applyFill="1" applyBorder="1" applyAlignment="1" applyProtection="1">
      <alignment horizontal="center" vertical="center"/>
      <protection locked="0"/>
    </xf>
    <xf numFmtId="176" fontId="27" fillId="0" borderId="12" xfId="1" applyNumberFormat="1" applyFont="1" applyFill="1" applyBorder="1" applyAlignment="1" applyProtection="1">
      <alignment horizontal="center" vertical="center"/>
      <protection locked="0"/>
    </xf>
    <xf numFmtId="176" fontId="27" fillId="0" borderId="14" xfId="1" applyNumberFormat="1" applyFont="1" applyFill="1" applyBorder="1" applyAlignment="1" applyProtection="1">
      <alignment horizontal="center" vertical="center"/>
      <protection locked="0"/>
    </xf>
    <xf numFmtId="176" fontId="27" fillId="0" borderId="16" xfId="1" applyNumberFormat="1" applyFont="1" applyFill="1" applyBorder="1" applyAlignment="1" applyProtection="1">
      <alignment horizontal="center" vertical="center"/>
      <protection locked="0"/>
    </xf>
    <xf numFmtId="176" fontId="27" fillId="0" borderId="12" xfId="1" applyNumberFormat="1" applyFont="1" applyFill="1" applyBorder="1" applyAlignment="1" applyProtection="1">
      <alignment horizontal="center" vertical="center" wrapText="1"/>
      <protection locked="0"/>
    </xf>
    <xf numFmtId="176" fontId="27" fillId="0" borderId="14" xfId="1" applyNumberFormat="1" applyFont="1" applyFill="1" applyBorder="1" applyAlignment="1" applyProtection="1">
      <alignment horizontal="center" vertical="center" wrapText="1"/>
      <protection locked="0"/>
    </xf>
    <xf numFmtId="176" fontId="27" fillId="0" borderId="16" xfId="1" applyNumberFormat="1" applyFont="1" applyFill="1" applyBorder="1" applyAlignment="1" applyProtection="1">
      <alignment horizontal="center" vertical="center" wrapText="1"/>
      <protection locked="0"/>
    </xf>
    <xf numFmtId="0" fontId="28" fillId="0" borderId="4" xfId="0" applyFont="1" applyBorder="1" applyAlignment="1">
      <alignment horizontal="center" vertical="center"/>
    </xf>
    <xf numFmtId="41" fontId="28" fillId="0" borderId="4" xfId="1" applyFont="1" applyFill="1" applyBorder="1" applyAlignment="1">
      <alignment horizontal="center" vertical="center"/>
    </xf>
    <xf numFmtId="41" fontId="28" fillId="0" borderId="4" xfId="1" applyFont="1" applyFill="1" applyBorder="1" applyAlignment="1">
      <alignment horizontal="center" vertical="center" wrapText="1"/>
    </xf>
    <xf numFmtId="176" fontId="28" fillId="0" borderId="4" xfId="1" applyNumberFormat="1" applyFont="1" applyFill="1" applyBorder="1" applyAlignment="1">
      <alignment horizontal="center" vertical="center" wrapText="1"/>
    </xf>
    <xf numFmtId="176" fontId="28" fillId="0" borderId="4" xfId="1" applyNumberFormat="1" applyFont="1" applyFill="1" applyBorder="1" applyAlignment="1">
      <alignment horizontal="center" vertical="center"/>
    </xf>
    <xf numFmtId="0" fontId="28" fillId="0" borderId="4" xfId="0" applyFont="1" applyFill="1" applyBorder="1" applyAlignment="1">
      <alignment horizontal="center" vertical="center" wrapText="1"/>
    </xf>
    <xf numFmtId="0" fontId="28" fillId="0" borderId="17" xfId="0" applyFont="1" applyBorder="1" applyAlignment="1">
      <alignment horizontal="center" vertical="center"/>
    </xf>
    <xf numFmtId="0" fontId="28" fillId="0" borderId="18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35" xfId="0" applyFont="1" applyFill="1" applyBorder="1" applyAlignment="1">
      <alignment horizontal="center" vertical="center" shrinkToFit="1"/>
    </xf>
    <xf numFmtId="0" fontId="8" fillId="0" borderId="36" xfId="0" applyFont="1" applyFill="1" applyBorder="1" applyAlignment="1">
      <alignment horizontal="center" vertical="center" shrinkToFit="1"/>
    </xf>
    <xf numFmtId="0" fontId="8" fillId="0" borderId="37" xfId="0" applyFont="1" applyFill="1" applyBorder="1" applyAlignment="1">
      <alignment horizontal="center" vertical="center" shrinkToFit="1"/>
    </xf>
    <xf numFmtId="0" fontId="8" fillId="0" borderId="38" xfId="0" applyFont="1" applyFill="1" applyBorder="1" applyAlignment="1">
      <alignment horizontal="center" vertical="center" shrinkToFit="1"/>
    </xf>
    <xf numFmtId="176" fontId="8" fillId="0" borderId="33" xfId="1" applyNumberFormat="1" applyFont="1" applyFill="1" applyBorder="1" applyAlignment="1">
      <alignment horizontal="center" vertical="center"/>
    </xf>
    <xf numFmtId="176" fontId="8" fillId="0" borderId="3" xfId="1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41" fontId="8" fillId="0" borderId="33" xfId="1" applyFont="1" applyFill="1" applyBorder="1" applyAlignment="1">
      <alignment horizontal="center" vertical="center" wrapText="1"/>
    </xf>
    <xf numFmtId="41" fontId="8" fillId="0" borderId="3" xfId="1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8" fillId="0" borderId="33" xfId="1" applyNumberFormat="1" applyFont="1" applyFill="1" applyBorder="1" applyAlignment="1">
      <alignment horizontal="center" vertical="center" wrapText="1"/>
    </xf>
    <xf numFmtId="176" fontId="8" fillId="0" borderId="3" xfId="1" applyNumberFormat="1" applyFont="1" applyFill="1" applyBorder="1" applyAlignment="1">
      <alignment horizontal="center" vertical="center" wrapText="1"/>
    </xf>
    <xf numFmtId="0" fontId="8" fillId="0" borderId="3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41" fontId="52" fillId="8" borderId="9" xfId="1" applyNumberFormat="1" applyFont="1" applyFill="1" applyBorder="1" applyAlignment="1" applyProtection="1">
      <alignment horizontal="center" vertical="center"/>
    </xf>
    <xf numFmtId="41" fontId="52" fillId="8" borderId="1" xfId="1" applyNumberFormat="1" applyFont="1" applyFill="1" applyBorder="1" applyAlignment="1" applyProtection="1">
      <alignment horizontal="center" vertical="center"/>
    </xf>
    <xf numFmtId="0" fontId="52" fillId="65" borderId="21" xfId="0" applyFont="1" applyFill="1" applyBorder="1" applyAlignment="1" applyProtection="1">
      <alignment horizontal="left" vertical="center"/>
      <protection locked="0"/>
    </xf>
    <xf numFmtId="0" fontId="52" fillId="66" borderId="21" xfId="0" applyFont="1" applyFill="1" applyBorder="1" applyAlignment="1" applyProtection="1">
      <alignment horizontal="left" vertical="center"/>
      <protection locked="0"/>
    </xf>
  </cellXfs>
  <cellStyles count="1064">
    <cellStyle name="20% - 강조색1" xfId="87" builtinId="30" customBuiltin="1"/>
    <cellStyle name="20% - 강조색1 2" xfId="115" xr:uid="{00000000-0005-0000-0000-000001000000}"/>
    <cellStyle name="20% - 강조색1 2 2" xfId="116" xr:uid="{00000000-0005-0000-0000-000002000000}"/>
    <cellStyle name="20% - 강조색1 2 3" xfId="585" xr:uid="{00000000-0005-0000-0000-000003000000}"/>
    <cellStyle name="20% - 강조색1 3" xfId="206" xr:uid="{00000000-0005-0000-0000-000004000000}"/>
    <cellStyle name="20% - 강조색1 3 2" xfId="239" xr:uid="{00000000-0005-0000-0000-000005000000}"/>
    <cellStyle name="20% - 강조색1 3 2 2" xfId="302" xr:uid="{00000000-0005-0000-0000-000006000000}"/>
    <cellStyle name="20% - 강조색1 3 2 2 2" xfId="428" xr:uid="{00000000-0005-0000-0000-000007000000}"/>
    <cellStyle name="20% - 강조색1 3 2 2 2 2" xfId="966" xr:uid="{00000000-0005-0000-0000-000008000000}"/>
    <cellStyle name="20% - 강조색1 3 2 2 3" xfId="840" xr:uid="{00000000-0005-0000-0000-000009000000}"/>
    <cellStyle name="20% - 강조색1 3 2 3" xfId="365" xr:uid="{00000000-0005-0000-0000-00000A000000}"/>
    <cellStyle name="20% - 강조색1 3 2 3 2" xfId="903" xr:uid="{00000000-0005-0000-0000-00000B000000}"/>
    <cellStyle name="20% - 강조색1 3 2 4" xfId="777" xr:uid="{00000000-0005-0000-0000-00000C000000}"/>
    <cellStyle name="20% - 강조색1 3 3" xfId="269" xr:uid="{00000000-0005-0000-0000-00000D000000}"/>
    <cellStyle name="20% - 강조색1 3 3 2" xfId="395" xr:uid="{00000000-0005-0000-0000-00000E000000}"/>
    <cellStyle name="20% - 강조색1 3 3 2 2" xfId="933" xr:uid="{00000000-0005-0000-0000-00000F000000}"/>
    <cellStyle name="20% - 강조색1 3 3 3" xfId="807" xr:uid="{00000000-0005-0000-0000-000010000000}"/>
    <cellStyle name="20% - 강조색1 3 4" xfId="332" xr:uid="{00000000-0005-0000-0000-000011000000}"/>
    <cellStyle name="20% - 강조색1 3 4 2" xfId="870" xr:uid="{00000000-0005-0000-0000-000012000000}"/>
    <cellStyle name="20% - 강조색1 3 5" xfId="586" xr:uid="{00000000-0005-0000-0000-000013000000}"/>
    <cellStyle name="20% - 강조색1 3 6" xfId="744" xr:uid="{00000000-0005-0000-0000-000014000000}"/>
    <cellStyle name="20% - 강조색1 4" xfId="221" xr:uid="{00000000-0005-0000-0000-000015000000}"/>
    <cellStyle name="20% - 강조색1 4 2" xfId="284" xr:uid="{00000000-0005-0000-0000-000016000000}"/>
    <cellStyle name="20% - 강조색1 4 2 2" xfId="410" xr:uid="{00000000-0005-0000-0000-000017000000}"/>
    <cellStyle name="20% - 강조색1 4 2 2 2" xfId="948" xr:uid="{00000000-0005-0000-0000-000018000000}"/>
    <cellStyle name="20% - 강조색1 4 2 3" xfId="822" xr:uid="{00000000-0005-0000-0000-000019000000}"/>
    <cellStyle name="20% - 강조색1 4 3" xfId="347" xr:uid="{00000000-0005-0000-0000-00001A000000}"/>
    <cellStyle name="20% - 강조색1 4 3 2" xfId="885" xr:uid="{00000000-0005-0000-0000-00001B000000}"/>
    <cellStyle name="20% - 강조색1 4 4" xfId="441" xr:uid="{00000000-0005-0000-0000-00001C000000}"/>
    <cellStyle name="20% - 강조색1 4 5" xfId="759" xr:uid="{00000000-0005-0000-0000-00001D000000}"/>
    <cellStyle name="20% - 강조색1 5" xfId="251" xr:uid="{00000000-0005-0000-0000-00001E000000}"/>
    <cellStyle name="20% - 강조색1 5 2" xfId="377" xr:uid="{00000000-0005-0000-0000-00001F000000}"/>
    <cellStyle name="20% - 강조색1 5 2 2" xfId="915" xr:uid="{00000000-0005-0000-0000-000020000000}"/>
    <cellStyle name="20% - 강조색1 5 3" xfId="789" xr:uid="{00000000-0005-0000-0000-000021000000}"/>
    <cellStyle name="20% - 강조색1 6" xfId="314" xr:uid="{00000000-0005-0000-0000-000022000000}"/>
    <cellStyle name="20% - 강조색1 6 2" xfId="852" xr:uid="{00000000-0005-0000-0000-000023000000}"/>
    <cellStyle name="20% - 강조색1 7" xfId="726" xr:uid="{00000000-0005-0000-0000-000024000000}"/>
    <cellStyle name="20% - 강조색2" xfId="91" builtinId="34" customBuiltin="1"/>
    <cellStyle name="20% - 강조색2 2" xfId="117" xr:uid="{00000000-0005-0000-0000-000026000000}"/>
    <cellStyle name="20% - 강조색2 2 2" xfId="118" xr:uid="{00000000-0005-0000-0000-000027000000}"/>
    <cellStyle name="20% - 강조색2 2 3" xfId="587" xr:uid="{00000000-0005-0000-0000-000028000000}"/>
    <cellStyle name="20% - 강조색2 3" xfId="208" xr:uid="{00000000-0005-0000-0000-000029000000}"/>
    <cellStyle name="20% - 강조색2 3 2" xfId="241" xr:uid="{00000000-0005-0000-0000-00002A000000}"/>
    <cellStyle name="20% - 강조색2 3 2 2" xfId="304" xr:uid="{00000000-0005-0000-0000-00002B000000}"/>
    <cellStyle name="20% - 강조색2 3 2 2 2" xfId="430" xr:uid="{00000000-0005-0000-0000-00002C000000}"/>
    <cellStyle name="20% - 강조색2 3 2 2 2 2" xfId="968" xr:uid="{00000000-0005-0000-0000-00002D000000}"/>
    <cellStyle name="20% - 강조색2 3 2 2 3" xfId="842" xr:uid="{00000000-0005-0000-0000-00002E000000}"/>
    <cellStyle name="20% - 강조색2 3 2 3" xfId="367" xr:uid="{00000000-0005-0000-0000-00002F000000}"/>
    <cellStyle name="20% - 강조색2 3 2 3 2" xfId="905" xr:uid="{00000000-0005-0000-0000-000030000000}"/>
    <cellStyle name="20% - 강조색2 3 2 4" xfId="779" xr:uid="{00000000-0005-0000-0000-000031000000}"/>
    <cellStyle name="20% - 강조색2 3 3" xfId="271" xr:uid="{00000000-0005-0000-0000-000032000000}"/>
    <cellStyle name="20% - 강조색2 3 3 2" xfId="397" xr:uid="{00000000-0005-0000-0000-000033000000}"/>
    <cellStyle name="20% - 강조색2 3 3 2 2" xfId="935" xr:uid="{00000000-0005-0000-0000-000034000000}"/>
    <cellStyle name="20% - 강조색2 3 3 3" xfId="809" xr:uid="{00000000-0005-0000-0000-000035000000}"/>
    <cellStyle name="20% - 강조색2 3 4" xfId="334" xr:uid="{00000000-0005-0000-0000-000036000000}"/>
    <cellStyle name="20% - 강조색2 3 4 2" xfId="872" xr:uid="{00000000-0005-0000-0000-000037000000}"/>
    <cellStyle name="20% - 강조색2 3 5" xfId="588" xr:uid="{00000000-0005-0000-0000-000038000000}"/>
    <cellStyle name="20% - 강조색2 3 6" xfId="746" xr:uid="{00000000-0005-0000-0000-000039000000}"/>
    <cellStyle name="20% - 강조색2 4" xfId="223" xr:uid="{00000000-0005-0000-0000-00003A000000}"/>
    <cellStyle name="20% - 강조색2 4 2" xfId="286" xr:uid="{00000000-0005-0000-0000-00003B000000}"/>
    <cellStyle name="20% - 강조색2 4 2 2" xfId="412" xr:uid="{00000000-0005-0000-0000-00003C000000}"/>
    <cellStyle name="20% - 강조색2 4 2 2 2" xfId="950" xr:uid="{00000000-0005-0000-0000-00003D000000}"/>
    <cellStyle name="20% - 강조색2 4 2 3" xfId="824" xr:uid="{00000000-0005-0000-0000-00003E000000}"/>
    <cellStyle name="20% - 강조색2 4 3" xfId="349" xr:uid="{00000000-0005-0000-0000-00003F000000}"/>
    <cellStyle name="20% - 강조색2 4 3 2" xfId="887" xr:uid="{00000000-0005-0000-0000-000040000000}"/>
    <cellStyle name="20% - 강조색2 4 4" xfId="442" xr:uid="{00000000-0005-0000-0000-000041000000}"/>
    <cellStyle name="20% - 강조색2 4 5" xfId="761" xr:uid="{00000000-0005-0000-0000-000042000000}"/>
    <cellStyle name="20% - 강조색2 5" xfId="253" xr:uid="{00000000-0005-0000-0000-000043000000}"/>
    <cellStyle name="20% - 강조색2 5 2" xfId="379" xr:uid="{00000000-0005-0000-0000-000044000000}"/>
    <cellStyle name="20% - 강조색2 5 2 2" xfId="917" xr:uid="{00000000-0005-0000-0000-000045000000}"/>
    <cellStyle name="20% - 강조색2 5 3" xfId="791" xr:uid="{00000000-0005-0000-0000-000046000000}"/>
    <cellStyle name="20% - 강조색2 6" xfId="316" xr:uid="{00000000-0005-0000-0000-000047000000}"/>
    <cellStyle name="20% - 강조색2 6 2" xfId="854" xr:uid="{00000000-0005-0000-0000-000048000000}"/>
    <cellStyle name="20% - 강조색2 7" xfId="728" xr:uid="{00000000-0005-0000-0000-000049000000}"/>
    <cellStyle name="20% - 강조색3" xfId="95" builtinId="38" customBuiltin="1"/>
    <cellStyle name="20% - 강조색3 2" xfId="119" xr:uid="{00000000-0005-0000-0000-00004B000000}"/>
    <cellStyle name="20% - 강조색3 2 2" xfId="120" xr:uid="{00000000-0005-0000-0000-00004C000000}"/>
    <cellStyle name="20% - 강조색3 2 3" xfId="589" xr:uid="{00000000-0005-0000-0000-00004D000000}"/>
    <cellStyle name="20% - 강조색3 3" xfId="210" xr:uid="{00000000-0005-0000-0000-00004E000000}"/>
    <cellStyle name="20% - 강조색3 3 2" xfId="243" xr:uid="{00000000-0005-0000-0000-00004F000000}"/>
    <cellStyle name="20% - 강조색3 3 2 2" xfId="306" xr:uid="{00000000-0005-0000-0000-000050000000}"/>
    <cellStyle name="20% - 강조색3 3 2 2 2" xfId="432" xr:uid="{00000000-0005-0000-0000-000051000000}"/>
    <cellStyle name="20% - 강조색3 3 2 2 2 2" xfId="970" xr:uid="{00000000-0005-0000-0000-000052000000}"/>
    <cellStyle name="20% - 강조색3 3 2 2 3" xfId="844" xr:uid="{00000000-0005-0000-0000-000053000000}"/>
    <cellStyle name="20% - 강조색3 3 2 3" xfId="369" xr:uid="{00000000-0005-0000-0000-000054000000}"/>
    <cellStyle name="20% - 강조색3 3 2 3 2" xfId="907" xr:uid="{00000000-0005-0000-0000-000055000000}"/>
    <cellStyle name="20% - 강조색3 3 2 4" xfId="781" xr:uid="{00000000-0005-0000-0000-000056000000}"/>
    <cellStyle name="20% - 강조색3 3 3" xfId="273" xr:uid="{00000000-0005-0000-0000-000057000000}"/>
    <cellStyle name="20% - 강조색3 3 3 2" xfId="399" xr:uid="{00000000-0005-0000-0000-000058000000}"/>
    <cellStyle name="20% - 강조색3 3 3 2 2" xfId="937" xr:uid="{00000000-0005-0000-0000-000059000000}"/>
    <cellStyle name="20% - 강조색3 3 3 3" xfId="811" xr:uid="{00000000-0005-0000-0000-00005A000000}"/>
    <cellStyle name="20% - 강조색3 3 4" xfId="336" xr:uid="{00000000-0005-0000-0000-00005B000000}"/>
    <cellStyle name="20% - 강조색3 3 4 2" xfId="874" xr:uid="{00000000-0005-0000-0000-00005C000000}"/>
    <cellStyle name="20% - 강조색3 3 5" xfId="590" xr:uid="{00000000-0005-0000-0000-00005D000000}"/>
    <cellStyle name="20% - 강조색3 3 6" xfId="748" xr:uid="{00000000-0005-0000-0000-00005E000000}"/>
    <cellStyle name="20% - 강조색3 4" xfId="225" xr:uid="{00000000-0005-0000-0000-00005F000000}"/>
    <cellStyle name="20% - 강조색3 4 2" xfId="288" xr:uid="{00000000-0005-0000-0000-000060000000}"/>
    <cellStyle name="20% - 강조색3 4 2 2" xfId="414" xr:uid="{00000000-0005-0000-0000-000061000000}"/>
    <cellStyle name="20% - 강조색3 4 2 2 2" xfId="952" xr:uid="{00000000-0005-0000-0000-000062000000}"/>
    <cellStyle name="20% - 강조색3 4 2 3" xfId="826" xr:uid="{00000000-0005-0000-0000-000063000000}"/>
    <cellStyle name="20% - 강조색3 4 3" xfId="351" xr:uid="{00000000-0005-0000-0000-000064000000}"/>
    <cellStyle name="20% - 강조색3 4 3 2" xfId="889" xr:uid="{00000000-0005-0000-0000-000065000000}"/>
    <cellStyle name="20% - 강조색3 4 4" xfId="443" xr:uid="{00000000-0005-0000-0000-000066000000}"/>
    <cellStyle name="20% - 강조색3 4 5" xfId="763" xr:uid="{00000000-0005-0000-0000-000067000000}"/>
    <cellStyle name="20% - 강조색3 5" xfId="255" xr:uid="{00000000-0005-0000-0000-000068000000}"/>
    <cellStyle name="20% - 강조색3 5 2" xfId="381" xr:uid="{00000000-0005-0000-0000-000069000000}"/>
    <cellStyle name="20% - 강조색3 5 2 2" xfId="919" xr:uid="{00000000-0005-0000-0000-00006A000000}"/>
    <cellStyle name="20% - 강조색3 5 3" xfId="793" xr:uid="{00000000-0005-0000-0000-00006B000000}"/>
    <cellStyle name="20% - 강조색3 6" xfId="318" xr:uid="{00000000-0005-0000-0000-00006C000000}"/>
    <cellStyle name="20% - 강조색3 6 2" xfId="856" xr:uid="{00000000-0005-0000-0000-00006D000000}"/>
    <cellStyle name="20% - 강조색3 7" xfId="730" xr:uid="{00000000-0005-0000-0000-00006E000000}"/>
    <cellStyle name="20% - 강조색4" xfId="99" builtinId="42" customBuiltin="1"/>
    <cellStyle name="20% - 강조색4 2" xfId="121" xr:uid="{00000000-0005-0000-0000-000070000000}"/>
    <cellStyle name="20% - 강조색4 2 2" xfId="122" xr:uid="{00000000-0005-0000-0000-000071000000}"/>
    <cellStyle name="20% - 강조색4 2 3" xfId="591" xr:uid="{00000000-0005-0000-0000-000072000000}"/>
    <cellStyle name="20% - 강조색4 3" xfId="212" xr:uid="{00000000-0005-0000-0000-000073000000}"/>
    <cellStyle name="20% - 강조색4 3 2" xfId="245" xr:uid="{00000000-0005-0000-0000-000074000000}"/>
    <cellStyle name="20% - 강조색4 3 2 2" xfId="308" xr:uid="{00000000-0005-0000-0000-000075000000}"/>
    <cellStyle name="20% - 강조색4 3 2 2 2" xfId="434" xr:uid="{00000000-0005-0000-0000-000076000000}"/>
    <cellStyle name="20% - 강조색4 3 2 2 2 2" xfId="972" xr:uid="{00000000-0005-0000-0000-000077000000}"/>
    <cellStyle name="20% - 강조색4 3 2 2 3" xfId="846" xr:uid="{00000000-0005-0000-0000-000078000000}"/>
    <cellStyle name="20% - 강조색4 3 2 3" xfId="371" xr:uid="{00000000-0005-0000-0000-000079000000}"/>
    <cellStyle name="20% - 강조색4 3 2 3 2" xfId="909" xr:uid="{00000000-0005-0000-0000-00007A000000}"/>
    <cellStyle name="20% - 강조색4 3 2 4" xfId="783" xr:uid="{00000000-0005-0000-0000-00007B000000}"/>
    <cellStyle name="20% - 강조색4 3 3" xfId="275" xr:uid="{00000000-0005-0000-0000-00007C000000}"/>
    <cellStyle name="20% - 강조색4 3 3 2" xfId="401" xr:uid="{00000000-0005-0000-0000-00007D000000}"/>
    <cellStyle name="20% - 강조색4 3 3 2 2" xfId="939" xr:uid="{00000000-0005-0000-0000-00007E000000}"/>
    <cellStyle name="20% - 강조색4 3 3 3" xfId="813" xr:uid="{00000000-0005-0000-0000-00007F000000}"/>
    <cellStyle name="20% - 강조색4 3 4" xfId="338" xr:uid="{00000000-0005-0000-0000-000080000000}"/>
    <cellStyle name="20% - 강조색4 3 4 2" xfId="876" xr:uid="{00000000-0005-0000-0000-000081000000}"/>
    <cellStyle name="20% - 강조색4 3 5" xfId="592" xr:uid="{00000000-0005-0000-0000-000082000000}"/>
    <cellStyle name="20% - 강조색4 3 6" xfId="750" xr:uid="{00000000-0005-0000-0000-000083000000}"/>
    <cellStyle name="20% - 강조색4 4" xfId="227" xr:uid="{00000000-0005-0000-0000-000084000000}"/>
    <cellStyle name="20% - 강조색4 4 2" xfId="290" xr:uid="{00000000-0005-0000-0000-000085000000}"/>
    <cellStyle name="20% - 강조색4 4 2 2" xfId="416" xr:uid="{00000000-0005-0000-0000-000086000000}"/>
    <cellStyle name="20% - 강조색4 4 2 2 2" xfId="954" xr:uid="{00000000-0005-0000-0000-000087000000}"/>
    <cellStyle name="20% - 강조색4 4 2 3" xfId="828" xr:uid="{00000000-0005-0000-0000-000088000000}"/>
    <cellStyle name="20% - 강조색4 4 3" xfId="353" xr:uid="{00000000-0005-0000-0000-000089000000}"/>
    <cellStyle name="20% - 강조색4 4 3 2" xfId="891" xr:uid="{00000000-0005-0000-0000-00008A000000}"/>
    <cellStyle name="20% - 강조색4 4 4" xfId="444" xr:uid="{00000000-0005-0000-0000-00008B000000}"/>
    <cellStyle name="20% - 강조색4 4 5" xfId="765" xr:uid="{00000000-0005-0000-0000-00008C000000}"/>
    <cellStyle name="20% - 강조색4 5" xfId="257" xr:uid="{00000000-0005-0000-0000-00008D000000}"/>
    <cellStyle name="20% - 강조색4 5 2" xfId="383" xr:uid="{00000000-0005-0000-0000-00008E000000}"/>
    <cellStyle name="20% - 강조색4 5 2 2" xfId="921" xr:uid="{00000000-0005-0000-0000-00008F000000}"/>
    <cellStyle name="20% - 강조색4 5 3" xfId="795" xr:uid="{00000000-0005-0000-0000-000090000000}"/>
    <cellStyle name="20% - 강조색4 6" xfId="320" xr:uid="{00000000-0005-0000-0000-000091000000}"/>
    <cellStyle name="20% - 강조색4 6 2" xfId="858" xr:uid="{00000000-0005-0000-0000-000092000000}"/>
    <cellStyle name="20% - 강조색4 7" xfId="732" xr:uid="{00000000-0005-0000-0000-000093000000}"/>
    <cellStyle name="20% - 강조색5" xfId="103" builtinId="46" customBuiltin="1"/>
    <cellStyle name="20% - 강조색5 2" xfId="123" xr:uid="{00000000-0005-0000-0000-000095000000}"/>
    <cellStyle name="20% - 강조색5 2 2" xfId="124" xr:uid="{00000000-0005-0000-0000-000096000000}"/>
    <cellStyle name="20% - 강조색5 2 3" xfId="593" xr:uid="{00000000-0005-0000-0000-000097000000}"/>
    <cellStyle name="20% - 강조색5 3" xfId="214" xr:uid="{00000000-0005-0000-0000-000098000000}"/>
    <cellStyle name="20% - 강조색5 3 2" xfId="247" xr:uid="{00000000-0005-0000-0000-000099000000}"/>
    <cellStyle name="20% - 강조색5 3 2 2" xfId="310" xr:uid="{00000000-0005-0000-0000-00009A000000}"/>
    <cellStyle name="20% - 강조색5 3 2 2 2" xfId="436" xr:uid="{00000000-0005-0000-0000-00009B000000}"/>
    <cellStyle name="20% - 강조색5 3 2 2 2 2" xfId="974" xr:uid="{00000000-0005-0000-0000-00009C000000}"/>
    <cellStyle name="20% - 강조색5 3 2 2 3" xfId="848" xr:uid="{00000000-0005-0000-0000-00009D000000}"/>
    <cellStyle name="20% - 강조색5 3 2 3" xfId="373" xr:uid="{00000000-0005-0000-0000-00009E000000}"/>
    <cellStyle name="20% - 강조색5 3 2 3 2" xfId="911" xr:uid="{00000000-0005-0000-0000-00009F000000}"/>
    <cellStyle name="20% - 강조색5 3 2 4" xfId="785" xr:uid="{00000000-0005-0000-0000-0000A0000000}"/>
    <cellStyle name="20% - 강조색5 3 3" xfId="277" xr:uid="{00000000-0005-0000-0000-0000A1000000}"/>
    <cellStyle name="20% - 강조색5 3 3 2" xfId="403" xr:uid="{00000000-0005-0000-0000-0000A2000000}"/>
    <cellStyle name="20% - 강조색5 3 3 2 2" xfId="941" xr:uid="{00000000-0005-0000-0000-0000A3000000}"/>
    <cellStyle name="20% - 강조색5 3 3 3" xfId="815" xr:uid="{00000000-0005-0000-0000-0000A4000000}"/>
    <cellStyle name="20% - 강조색5 3 4" xfId="340" xr:uid="{00000000-0005-0000-0000-0000A5000000}"/>
    <cellStyle name="20% - 강조색5 3 4 2" xfId="878" xr:uid="{00000000-0005-0000-0000-0000A6000000}"/>
    <cellStyle name="20% - 강조색5 3 5" xfId="594" xr:uid="{00000000-0005-0000-0000-0000A7000000}"/>
    <cellStyle name="20% - 강조색5 3 6" xfId="752" xr:uid="{00000000-0005-0000-0000-0000A8000000}"/>
    <cellStyle name="20% - 강조색5 4" xfId="229" xr:uid="{00000000-0005-0000-0000-0000A9000000}"/>
    <cellStyle name="20% - 강조색5 4 2" xfId="292" xr:uid="{00000000-0005-0000-0000-0000AA000000}"/>
    <cellStyle name="20% - 강조색5 4 2 2" xfId="418" xr:uid="{00000000-0005-0000-0000-0000AB000000}"/>
    <cellStyle name="20% - 강조색5 4 2 2 2" xfId="956" xr:uid="{00000000-0005-0000-0000-0000AC000000}"/>
    <cellStyle name="20% - 강조색5 4 2 3" xfId="830" xr:uid="{00000000-0005-0000-0000-0000AD000000}"/>
    <cellStyle name="20% - 강조색5 4 3" xfId="355" xr:uid="{00000000-0005-0000-0000-0000AE000000}"/>
    <cellStyle name="20% - 강조색5 4 3 2" xfId="893" xr:uid="{00000000-0005-0000-0000-0000AF000000}"/>
    <cellStyle name="20% - 강조색5 4 4" xfId="445" xr:uid="{00000000-0005-0000-0000-0000B0000000}"/>
    <cellStyle name="20% - 강조색5 4 5" xfId="767" xr:uid="{00000000-0005-0000-0000-0000B1000000}"/>
    <cellStyle name="20% - 강조색5 5" xfId="259" xr:uid="{00000000-0005-0000-0000-0000B2000000}"/>
    <cellStyle name="20% - 강조색5 5 2" xfId="385" xr:uid="{00000000-0005-0000-0000-0000B3000000}"/>
    <cellStyle name="20% - 강조색5 5 2 2" xfId="923" xr:uid="{00000000-0005-0000-0000-0000B4000000}"/>
    <cellStyle name="20% - 강조색5 5 3" xfId="797" xr:uid="{00000000-0005-0000-0000-0000B5000000}"/>
    <cellStyle name="20% - 강조색5 6" xfId="322" xr:uid="{00000000-0005-0000-0000-0000B6000000}"/>
    <cellStyle name="20% - 강조색5 6 2" xfId="860" xr:uid="{00000000-0005-0000-0000-0000B7000000}"/>
    <cellStyle name="20% - 강조색5 7" xfId="734" xr:uid="{00000000-0005-0000-0000-0000B8000000}"/>
    <cellStyle name="20% - 강조색6" xfId="106" builtinId="50" customBuiltin="1"/>
    <cellStyle name="20% - 강조색6 2" xfId="125" xr:uid="{00000000-0005-0000-0000-0000BA000000}"/>
    <cellStyle name="20% - 강조색6 2 2" xfId="126" xr:uid="{00000000-0005-0000-0000-0000BB000000}"/>
    <cellStyle name="20% - 강조색6 2 3" xfId="595" xr:uid="{00000000-0005-0000-0000-0000BC000000}"/>
    <cellStyle name="20% - 강조색6 3" xfId="216" xr:uid="{00000000-0005-0000-0000-0000BD000000}"/>
    <cellStyle name="20% - 강조색6 3 2" xfId="249" xr:uid="{00000000-0005-0000-0000-0000BE000000}"/>
    <cellStyle name="20% - 강조색6 3 2 2" xfId="312" xr:uid="{00000000-0005-0000-0000-0000BF000000}"/>
    <cellStyle name="20% - 강조색6 3 2 2 2" xfId="438" xr:uid="{00000000-0005-0000-0000-0000C0000000}"/>
    <cellStyle name="20% - 강조색6 3 2 2 2 2" xfId="976" xr:uid="{00000000-0005-0000-0000-0000C1000000}"/>
    <cellStyle name="20% - 강조색6 3 2 2 3" xfId="850" xr:uid="{00000000-0005-0000-0000-0000C2000000}"/>
    <cellStyle name="20% - 강조색6 3 2 3" xfId="375" xr:uid="{00000000-0005-0000-0000-0000C3000000}"/>
    <cellStyle name="20% - 강조색6 3 2 3 2" xfId="913" xr:uid="{00000000-0005-0000-0000-0000C4000000}"/>
    <cellStyle name="20% - 강조색6 3 2 4" xfId="787" xr:uid="{00000000-0005-0000-0000-0000C5000000}"/>
    <cellStyle name="20% - 강조색6 3 3" xfId="279" xr:uid="{00000000-0005-0000-0000-0000C6000000}"/>
    <cellStyle name="20% - 강조색6 3 3 2" xfId="405" xr:uid="{00000000-0005-0000-0000-0000C7000000}"/>
    <cellStyle name="20% - 강조색6 3 3 2 2" xfId="943" xr:uid="{00000000-0005-0000-0000-0000C8000000}"/>
    <cellStyle name="20% - 강조색6 3 3 3" xfId="817" xr:uid="{00000000-0005-0000-0000-0000C9000000}"/>
    <cellStyle name="20% - 강조색6 3 4" xfId="342" xr:uid="{00000000-0005-0000-0000-0000CA000000}"/>
    <cellStyle name="20% - 강조색6 3 4 2" xfId="880" xr:uid="{00000000-0005-0000-0000-0000CB000000}"/>
    <cellStyle name="20% - 강조색6 3 5" xfId="596" xr:uid="{00000000-0005-0000-0000-0000CC000000}"/>
    <cellStyle name="20% - 강조색6 3 6" xfId="754" xr:uid="{00000000-0005-0000-0000-0000CD000000}"/>
    <cellStyle name="20% - 강조색6 4" xfId="231" xr:uid="{00000000-0005-0000-0000-0000CE000000}"/>
    <cellStyle name="20% - 강조색6 4 2" xfId="294" xr:uid="{00000000-0005-0000-0000-0000CF000000}"/>
    <cellStyle name="20% - 강조색6 4 2 2" xfId="420" xr:uid="{00000000-0005-0000-0000-0000D0000000}"/>
    <cellStyle name="20% - 강조색6 4 2 2 2" xfId="958" xr:uid="{00000000-0005-0000-0000-0000D1000000}"/>
    <cellStyle name="20% - 강조색6 4 2 3" xfId="832" xr:uid="{00000000-0005-0000-0000-0000D2000000}"/>
    <cellStyle name="20% - 강조색6 4 3" xfId="357" xr:uid="{00000000-0005-0000-0000-0000D3000000}"/>
    <cellStyle name="20% - 강조색6 4 3 2" xfId="895" xr:uid="{00000000-0005-0000-0000-0000D4000000}"/>
    <cellStyle name="20% - 강조색6 4 4" xfId="446" xr:uid="{00000000-0005-0000-0000-0000D5000000}"/>
    <cellStyle name="20% - 강조색6 4 5" xfId="769" xr:uid="{00000000-0005-0000-0000-0000D6000000}"/>
    <cellStyle name="20% - 강조색6 5" xfId="261" xr:uid="{00000000-0005-0000-0000-0000D7000000}"/>
    <cellStyle name="20% - 강조색6 5 2" xfId="387" xr:uid="{00000000-0005-0000-0000-0000D8000000}"/>
    <cellStyle name="20% - 강조색6 5 2 2" xfId="925" xr:uid="{00000000-0005-0000-0000-0000D9000000}"/>
    <cellStyle name="20% - 강조색6 5 3" xfId="799" xr:uid="{00000000-0005-0000-0000-0000DA000000}"/>
    <cellStyle name="20% - 강조색6 6" xfId="324" xr:uid="{00000000-0005-0000-0000-0000DB000000}"/>
    <cellStyle name="20% - 강조색6 6 2" xfId="862" xr:uid="{00000000-0005-0000-0000-0000DC000000}"/>
    <cellStyle name="20% - 강조색6 7" xfId="736" xr:uid="{00000000-0005-0000-0000-0000DD000000}"/>
    <cellStyle name="40% - 강조색1" xfId="88" builtinId="31" customBuiltin="1"/>
    <cellStyle name="40% - 강조색1 2" xfId="127" xr:uid="{00000000-0005-0000-0000-0000DF000000}"/>
    <cellStyle name="40% - 강조색1 2 2" xfId="128" xr:uid="{00000000-0005-0000-0000-0000E0000000}"/>
    <cellStyle name="40% - 강조색1 2 3" xfId="597" xr:uid="{00000000-0005-0000-0000-0000E1000000}"/>
    <cellStyle name="40% - 강조색1 3" xfId="207" xr:uid="{00000000-0005-0000-0000-0000E2000000}"/>
    <cellStyle name="40% - 강조색1 3 2" xfId="240" xr:uid="{00000000-0005-0000-0000-0000E3000000}"/>
    <cellStyle name="40% - 강조색1 3 2 2" xfId="303" xr:uid="{00000000-0005-0000-0000-0000E4000000}"/>
    <cellStyle name="40% - 강조색1 3 2 2 2" xfId="429" xr:uid="{00000000-0005-0000-0000-0000E5000000}"/>
    <cellStyle name="40% - 강조색1 3 2 2 2 2" xfId="967" xr:uid="{00000000-0005-0000-0000-0000E6000000}"/>
    <cellStyle name="40% - 강조색1 3 2 2 3" xfId="841" xr:uid="{00000000-0005-0000-0000-0000E7000000}"/>
    <cellStyle name="40% - 강조색1 3 2 3" xfId="366" xr:uid="{00000000-0005-0000-0000-0000E8000000}"/>
    <cellStyle name="40% - 강조색1 3 2 3 2" xfId="904" xr:uid="{00000000-0005-0000-0000-0000E9000000}"/>
    <cellStyle name="40% - 강조색1 3 2 4" xfId="778" xr:uid="{00000000-0005-0000-0000-0000EA000000}"/>
    <cellStyle name="40% - 강조색1 3 3" xfId="270" xr:uid="{00000000-0005-0000-0000-0000EB000000}"/>
    <cellStyle name="40% - 강조색1 3 3 2" xfId="396" xr:uid="{00000000-0005-0000-0000-0000EC000000}"/>
    <cellStyle name="40% - 강조색1 3 3 2 2" xfId="934" xr:uid="{00000000-0005-0000-0000-0000ED000000}"/>
    <cellStyle name="40% - 강조색1 3 3 3" xfId="808" xr:uid="{00000000-0005-0000-0000-0000EE000000}"/>
    <cellStyle name="40% - 강조색1 3 4" xfId="333" xr:uid="{00000000-0005-0000-0000-0000EF000000}"/>
    <cellStyle name="40% - 강조색1 3 4 2" xfId="871" xr:uid="{00000000-0005-0000-0000-0000F0000000}"/>
    <cellStyle name="40% - 강조색1 3 5" xfId="598" xr:uid="{00000000-0005-0000-0000-0000F1000000}"/>
    <cellStyle name="40% - 강조색1 3 6" xfId="745" xr:uid="{00000000-0005-0000-0000-0000F2000000}"/>
    <cellStyle name="40% - 강조색1 4" xfId="222" xr:uid="{00000000-0005-0000-0000-0000F3000000}"/>
    <cellStyle name="40% - 강조색1 4 2" xfId="285" xr:uid="{00000000-0005-0000-0000-0000F4000000}"/>
    <cellStyle name="40% - 강조색1 4 2 2" xfId="411" xr:uid="{00000000-0005-0000-0000-0000F5000000}"/>
    <cellStyle name="40% - 강조색1 4 2 2 2" xfId="949" xr:uid="{00000000-0005-0000-0000-0000F6000000}"/>
    <cellStyle name="40% - 강조색1 4 2 3" xfId="823" xr:uid="{00000000-0005-0000-0000-0000F7000000}"/>
    <cellStyle name="40% - 강조색1 4 3" xfId="348" xr:uid="{00000000-0005-0000-0000-0000F8000000}"/>
    <cellStyle name="40% - 강조색1 4 3 2" xfId="886" xr:uid="{00000000-0005-0000-0000-0000F9000000}"/>
    <cellStyle name="40% - 강조색1 4 4" xfId="447" xr:uid="{00000000-0005-0000-0000-0000FA000000}"/>
    <cellStyle name="40% - 강조색1 4 5" xfId="760" xr:uid="{00000000-0005-0000-0000-0000FB000000}"/>
    <cellStyle name="40% - 강조색1 5" xfId="252" xr:uid="{00000000-0005-0000-0000-0000FC000000}"/>
    <cellStyle name="40% - 강조색1 5 2" xfId="378" xr:uid="{00000000-0005-0000-0000-0000FD000000}"/>
    <cellStyle name="40% - 강조색1 5 2 2" xfId="916" xr:uid="{00000000-0005-0000-0000-0000FE000000}"/>
    <cellStyle name="40% - 강조색1 5 3" xfId="790" xr:uid="{00000000-0005-0000-0000-0000FF000000}"/>
    <cellStyle name="40% - 강조색1 6" xfId="315" xr:uid="{00000000-0005-0000-0000-000000010000}"/>
    <cellStyle name="40% - 강조색1 6 2" xfId="853" xr:uid="{00000000-0005-0000-0000-000001010000}"/>
    <cellStyle name="40% - 강조색1 7" xfId="727" xr:uid="{00000000-0005-0000-0000-000002010000}"/>
    <cellStyle name="40% - 강조색2" xfId="92" builtinId="35" customBuiltin="1"/>
    <cellStyle name="40% - 강조색2 2" xfId="129" xr:uid="{00000000-0005-0000-0000-000004010000}"/>
    <cellStyle name="40% - 강조색2 2 2" xfId="130" xr:uid="{00000000-0005-0000-0000-000005010000}"/>
    <cellStyle name="40% - 강조색2 2 3" xfId="599" xr:uid="{00000000-0005-0000-0000-000006010000}"/>
    <cellStyle name="40% - 강조색2 3" xfId="209" xr:uid="{00000000-0005-0000-0000-000007010000}"/>
    <cellStyle name="40% - 강조색2 3 2" xfId="242" xr:uid="{00000000-0005-0000-0000-000008010000}"/>
    <cellStyle name="40% - 강조색2 3 2 2" xfId="305" xr:uid="{00000000-0005-0000-0000-000009010000}"/>
    <cellStyle name="40% - 강조색2 3 2 2 2" xfId="431" xr:uid="{00000000-0005-0000-0000-00000A010000}"/>
    <cellStyle name="40% - 강조색2 3 2 2 2 2" xfId="969" xr:uid="{00000000-0005-0000-0000-00000B010000}"/>
    <cellStyle name="40% - 강조색2 3 2 2 3" xfId="843" xr:uid="{00000000-0005-0000-0000-00000C010000}"/>
    <cellStyle name="40% - 강조색2 3 2 3" xfId="368" xr:uid="{00000000-0005-0000-0000-00000D010000}"/>
    <cellStyle name="40% - 강조색2 3 2 3 2" xfId="906" xr:uid="{00000000-0005-0000-0000-00000E010000}"/>
    <cellStyle name="40% - 강조색2 3 2 4" xfId="780" xr:uid="{00000000-0005-0000-0000-00000F010000}"/>
    <cellStyle name="40% - 강조색2 3 3" xfId="272" xr:uid="{00000000-0005-0000-0000-000010010000}"/>
    <cellStyle name="40% - 강조색2 3 3 2" xfId="398" xr:uid="{00000000-0005-0000-0000-000011010000}"/>
    <cellStyle name="40% - 강조색2 3 3 2 2" xfId="936" xr:uid="{00000000-0005-0000-0000-000012010000}"/>
    <cellStyle name="40% - 강조색2 3 3 3" xfId="810" xr:uid="{00000000-0005-0000-0000-000013010000}"/>
    <cellStyle name="40% - 강조색2 3 4" xfId="335" xr:uid="{00000000-0005-0000-0000-000014010000}"/>
    <cellStyle name="40% - 강조색2 3 4 2" xfId="873" xr:uid="{00000000-0005-0000-0000-000015010000}"/>
    <cellStyle name="40% - 강조색2 3 5" xfId="600" xr:uid="{00000000-0005-0000-0000-000016010000}"/>
    <cellStyle name="40% - 강조색2 3 6" xfId="747" xr:uid="{00000000-0005-0000-0000-000017010000}"/>
    <cellStyle name="40% - 강조색2 4" xfId="224" xr:uid="{00000000-0005-0000-0000-000018010000}"/>
    <cellStyle name="40% - 강조색2 4 2" xfId="287" xr:uid="{00000000-0005-0000-0000-000019010000}"/>
    <cellStyle name="40% - 강조색2 4 2 2" xfId="413" xr:uid="{00000000-0005-0000-0000-00001A010000}"/>
    <cellStyle name="40% - 강조색2 4 2 2 2" xfId="951" xr:uid="{00000000-0005-0000-0000-00001B010000}"/>
    <cellStyle name="40% - 강조색2 4 2 3" xfId="825" xr:uid="{00000000-0005-0000-0000-00001C010000}"/>
    <cellStyle name="40% - 강조색2 4 3" xfId="350" xr:uid="{00000000-0005-0000-0000-00001D010000}"/>
    <cellStyle name="40% - 강조색2 4 3 2" xfId="888" xr:uid="{00000000-0005-0000-0000-00001E010000}"/>
    <cellStyle name="40% - 강조색2 4 4" xfId="448" xr:uid="{00000000-0005-0000-0000-00001F010000}"/>
    <cellStyle name="40% - 강조색2 4 5" xfId="762" xr:uid="{00000000-0005-0000-0000-000020010000}"/>
    <cellStyle name="40% - 강조색2 5" xfId="254" xr:uid="{00000000-0005-0000-0000-000021010000}"/>
    <cellStyle name="40% - 강조색2 5 2" xfId="380" xr:uid="{00000000-0005-0000-0000-000022010000}"/>
    <cellStyle name="40% - 강조색2 5 2 2" xfId="918" xr:uid="{00000000-0005-0000-0000-000023010000}"/>
    <cellStyle name="40% - 강조색2 5 3" xfId="792" xr:uid="{00000000-0005-0000-0000-000024010000}"/>
    <cellStyle name="40% - 강조색2 6" xfId="317" xr:uid="{00000000-0005-0000-0000-000025010000}"/>
    <cellStyle name="40% - 강조색2 6 2" xfId="855" xr:uid="{00000000-0005-0000-0000-000026010000}"/>
    <cellStyle name="40% - 강조색2 7" xfId="729" xr:uid="{00000000-0005-0000-0000-000027010000}"/>
    <cellStyle name="40% - 강조색3" xfId="96" builtinId="39" customBuiltin="1"/>
    <cellStyle name="40% - 강조색3 2" xfId="131" xr:uid="{00000000-0005-0000-0000-000029010000}"/>
    <cellStyle name="40% - 강조색3 2 2" xfId="132" xr:uid="{00000000-0005-0000-0000-00002A010000}"/>
    <cellStyle name="40% - 강조색3 2 3" xfId="601" xr:uid="{00000000-0005-0000-0000-00002B010000}"/>
    <cellStyle name="40% - 강조색3 3" xfId="211" xr:uid="{00000000-0005-0000-0000-00002C010000}"/>
    <cellStyle name="40% - 강조색3 3 2" xfId="244" xr:uid="{00000000-0005-0000-0000-00002D010000}"/>
    <cellStyle name="40% - 강조색3 3 2 2" xfId="307" xr:uid="{00000000-0005-0000-0000-00002E010000}"/>
    <cellStyle name="40% - 강조색3 3 2 2 2" xfId="433" xr:uid="{00000000-0005-0000-0000-00002F010000}"/>
    <cellStyle name="40% - 강조색3 3 2 2 2 2" xfId="971" xr:uid="{00000000-0005-0000-0000-000030010000}"/>
    <cellStyle name="40% - 강조색3 3 2 2 3" xfId="845" xr:uid="{00000000-0005-0000-0000-000031010000}"/>
    <cellStyle name="40% - 강조색3 3 2 3" xfId="370" xr:uid="{00000000-0005-0000-0000-000032010000}"/>
    <cellStyle name="40% - 강조색3 3 2 3 2" xfId="908" xr:uid="{00000000-0005-0000-0000-000033010000}"/>
    <cellStyle name="40% - 강조색3 3 2 4" xfId="782" xr:uid="{00000000-0005-0000-0000-000034010000}"/>
    <cellStyle name="40% - 강조색3 3 3" xfId="274" xr:uid="{00000000-0005-0000-0000-000035010000}"/>
    <cellStyle name="40% - 강조색3 3 3 2" xfId="400" xr:uid="{00000000-0005-0000-0000-000036010000}"/>
    <cellStyle name="40% - 강조색3 3 3 2 2" xfId="938" xr:uid="{00000000-0005-0000-0000-000037010000}"/>
    <cellStyle name="40% - 강조색3 3 3 3" xfId="812" xr:uid="{00000000-0005-0000-0000-000038010000}"/>
    <cellStyle name="40% - 강조색3 3 4" xfId="337" xr:uid="{00000000-0005-0000-0000-000039010000}"/>
    <cellStyle name="40% - 강조색3 3 4 2" xfId="875" xr:uid="{00000000-0005-0000-0000-00003A010000}"/>
    <cellStyle name="40% - 강조색3 3 5" xfId="602" xr:uid="{00000000-0005-0000-0000-00003B010000}"/>
    <cellStyle name="40% - 강조색3 3 6" xfId="749" xr:uid="{00000000-0005-0000-0000-00003C010000}"/>
    <cellStyle name="40% - 강조색3 4" xfId="226" xr:uid="{00000000-0005-0000-0000-00003D010000}"/>
    <cellStyle name="40% - 강조색3 4 2" xfId="289" xr:uid="{00000000-0005-0000-0000-00003E010000}"/>
    <cellStyle name="40% - 강조색3 4 2 2" xfId="415" xr:uid="{00000000-0005-0000-0000-00003F010000}"/>
    <cellStyle name="40% - 강조색3 4 2 2 2" xfId="953" xr:uid="{00000000-0005-0000-0000-000040010000}"/>
    <cellStyle name="40% - 강조색3 4 2 3" xfId="827" xr:uid="{00000000-0005-0000-0000-000041010000}"/>
    <cellStyle name="40% - 강조색3 4 3" xfId="352" xr:uid="{00000000-0005-0000-0000-000042010000}"/>
    <cellStyle name="40% - 강조색3 4 3 2" xfId="890" xr:uid="{00000000-0005-0000-0000-000043010000}"/>
    <cellStyle name="40% - 강조색3 4 4" xfId="449" xr:uid="{00000000-0005-0000-0000-000044010000}"/>
    <cellStyle name="40% - 강조색3 4 5" xfId="764" xr:uid="{00000000-0005-0000-0000-000045010000}"/>
    <cellStyle name="40% - 강조색3 5" xfId="256" xr:uid="{00000000-0005-0000-0000-000046010000}"/>
    <cellStyle name="40% - 강조색3 5 2" xfId="382" xr:uid="{00000000-0005-0000-0000-000047010000}"/>
    <cellStyle name="40% - 강조색3 5 2 2" xfId="920" xr:uid="{00000000-0005-0000-0000-000048010000}"/>
    <cellStyle name="40% - 강조색3 5 3" xfId="794" xr:uid="{00000000-0005-0000-0000-000049010000}"/>
    <cellStyle name="40% - 강조색3 6" xfId="319" xr:uid="{00000000-0005-0000-0000-00004A010000}"/>
    <cellStyle name="40% - 강조색3 6 2" xfId="857" xr:uid="{00000000-0005-0000-0000-00004B010000}"/>
    <cellStyle name="40% - 강조색3 7" xfId="731" xr:uid="{00000000-0005-0000-0000-00004C010000}"/>
    <cellStyle name="40% - 강조색4" xfId="100" builtinId="43" customBuiltin="1"/>
    <cellStyle name="40% - 강조색4 2" xfId="133" xr:uid="{00000000-0005-0000-0000-00004E010000}"/>
    <cellStyle name="40% - 강조색4 2 2" xfId="134" xr:uid="{00000000-0005-0000-0000-00004F010000}"/>
    <cellStyle name="40% - 강조색4 2 3" xfId="603" xr:uid="{00000000-0005-0000-0000-000050010000}"/>
    <cellStyle name="40% - 강조색4 3" xfId="213" xr:uid="{00000000-0005-0000-0000-000051010000}"/>
    <cellStyle name="40% - 강조색4 3 2" xfId="246" xr:uid="{00000000-0005-0000-0000-000052010000}"/>
    <cellStyle name="40% - 강조색4 3 2 2" xfId="309" xr:uid="{00000000-0005-0000-0000-000053010000}"/>
    <cellStyle name="40% - 강조색4 3 2 2 2" xfId="435" xr:uid="{00000000-0005-0000-0000-000054010000}"/>
    <cellStyle name="40% - 강조색4 3 2 2 2 2" xfId="973" xr:uid="{00000000-0005-0000-0000-000055010000}"/>
    <cellStyle name="40% - 강조색4 3 2 2 3" xfId="847" xr:uid="{00000000-0005-0000-0000-000056010000}"/>
    <cellStyle name="40% - 강조색4 3 2 3" xfId="372" xr:uid="{00000000-0005-0000-0000-000057010000}"/>
    <cellStyle name="40% - 강조색4 3 2 3 2" xfId="910" xr:uid="{00000000-0005-0000-0000-000058010000}"/>
    <cellStyle name="40% - 강조색4 3 2 4" xfId="784" xr:uid="{00000000-0005-0000-0000-000059010000}"/>
    <cellStyle name="40% - 강조색4 3 3" xfId="276" xr:uid="{00000000-0005-0000-0000-00005A010000}"/>
    <cellStyle name="40% - 강조색4 3 3 2" xfId="402" xr:uid="{00000000-0005-0000-0000-00005B010000}"/>
    <cellStyle name="40% - 강조색4 3 3 2 2" xfId="940" xr:uid="{00000000-0005-0000-0000-00005C010000}"/>
    <cellStyle name="40% - 강조색4 3 3 3" xfId="814" xr:uid="{00000000-0005-0000-0000-00005D010000}"/>
    <cellStyle name="40% - 강조색4 3 4" xfId="339" xr:uid="{00000000-0005-0000-0000-00005E010000}"/>
    <cellStyle name="40% - 강조색4 3 4 2" xfId="877" xr:uid="{00000000-0005-0000-0000-00005F010000}"/>
    <cellStyle name="40% - 강조색4 3 5" xfId="604" xr:uid="{00000000-0005-0000-0000-000060010000}"/>
    <cellStyle name="40% - 강조색4 3 6" xfId="751" xr:uid="{00000000-0005-0000-0000-000061010000}"/>
    <cellStyle name="40% - 강조색4 4" xfId="228" xr:uid="{00000000-0005-0000-0000-000062010000}"/>
    <cellStyle name="40% - 강조색4 4 2" xfId="291" xr:uid="{00000000-0005-0000-0000-000063010000}"/>
    <cellStyle name="40% - 강조색4 4 2 2" xfId="417" xr:uid="{00000000-0005-0000-0000-000064010000}"/>
    <cellStyle name="40% - 강조색4 4 2 2 2" xfId="955" xr:uid="{00000000-0005-0000-0000-000065010000}"/>
    <cellStyle name="40% - 강조색4 4 2 3" xfId="829" xr:uid="{00000000-0005-0000-0000-000066010000}"/>
    <cellStyle name="40% - 강조색4 4 3" xfId="354" xr:uid="{00000000-0005-0000-0000-000067010000}"/>
    <cellStyle name="40% - 강조색4 4 3 2" xfId="892" xr:uid="{00000000-0005-0000-0000-000068010000}"/>
    <cellStyle name="40% - 강조색4 4 4" xfId="450" xr:uid="{00000000-0005-0000-0000-000069010000}"/>
    <cellStyle name="40% - 강조색4 4 5" xfId="766" xr:uid="{00000000-0005-0000-0000-00006A010000}"/>
    <cellStyle name="40% - 강조색4 5" xfId="258" xr:uid="{00000000-0005-0000-0000-00006B010000}"/>
    <cellStyle name="40% - 강조색4 5 2" xfId="384" xr:uid="{00000000-0005-0000-0000-00006C010000}"/>
    <cellStyle name="40% - 강조색4 5 2 2" xfId="922" xr:uid="{00000000-0005-0000-0000-00006D010000}"/>
    <cellStyle name="40% - 강조색4 5 3" xfId="796" xr:uid="{00000000-0005-0000-0000-00006E010000}"/>
    <cellStyle name="40% - 강조색4 6" xfId="321" xr:uid="{00000000-0005-0000-0000-00006F010000}"/>
    <cellStyle name="40% - 강조색4 6 2" xfId="859" xr:uid="{00000000-0005-0000-0000-000070010000}"/>
    <cellStyle name="40% - 강조색4 7" xfId="733" xr:uid="{00000000-0005-0000-0000-000071010000}"/>
    <cellStyle name="40% - 강조색5" xfId="104" builtinId="47" customBuiltin="1"/>
    <cellStyle name="40% - 강조색5 2" xfId="135" xr:uid="{00000000-0005-0000-0000-000073010000}"/>
    <cellStyle name="40% - 강조색5 2 2" xfId="136" xr:uid="{00000000-0005-0000-0000-000074010000}"/>
    <cellStyle name="40% - 강조색5 2 3" xfId="605" xr:uid="{00000000-0005-0000-0000-000075010000}"/>
    <cellStyle name="40% - 강조색5 3" xfId="215" xr:uid="{00000000-0005-0000-0000-000076010000}"/>
    <cellStyle name="40% - 강조색5 3 2" xfId="248" xr:uid="{00000000-0005-0000-0000-000077010000}"/>
    <cellStyle name="40% - 강조색5 3 2 2" xfId="311" xr:uid="{00000000-0005-0000-0000-000078010000}"/>
    <cellStyle name="40% - 강조색5 3 2 2 2" xfId="437" xr:uid="{00000000-0005-0000-0000-000079010000}"/>
    <cellStyle name="40% - 강조색5 3 2 2 2 2" xfId="975" xr:uid="{00000000-0005-0000-0000-00007A010000}"/>
    <cellStyle name="40% - 강조색5 3 2 2 3" xfId="849" xr:uid="{00000000-0005-0000-0000-00007B010000}"/>
    <cellStyle name="40% - 강조색5 3 2 3" xfId="374" xr:uid="{00000000-0005-0000-0000-00007C010000}"/>
    <cellStyle name="40% - 강조색5 3 2 3 2" xfId="912" xr:uid="{00000000-0005-0000-0000-00007D010000}"/>
    <cellStyle name="40% - 강조색5 3 2 4" xfId="786" xr:uid="{00000000-0005-0000-0000-00007E010000}"/>
    <cellStyle name="40% - 강조색5 3 3" xfId="278" xr:uid="{00000000-0005-0000-0000-00007F010000}"/>
    <cellStyle name="40% - 강조색5 3 3 2" xfId="404" xr:uid="{00000000-0005-0000-0000-000080010000}"/>
    <cellStyle name="40% - 강조색5 3 3 2 2" xfId="942" xr:uid="{00000000-0005-0000-0000-000081010000}"/>
    <cellStyle name="40% - 강조색5 3 3 3" xfId="816" xr:uid="{00000000-0005-0000-0000-000082010000}"/>
    <cellStyle name="40% - 강조색5 3 4" xfId="341" xr:uid="{00000000-0005-0000-0000-000083010000}"/>
    <cellStyle name="40% - 강조색5 3 4 2" xfId="879" xr:uid="{00000000-0005-0000-0000-000084010000}"/>
    <cellStyle name="40% - 강조색5 3 5" xfId="606" xr:uid="{00000000-0005-0000-0000-000085010000}"/>
    <cellStyle name="40% - 강조색5 3 6" xfId="753" xr:uid="{00000000-0005-0000-0000-000086010000}"/>
    <cellStyle name="40% - 강조색5 4" xfId="230" xr:uid="{00000000-0005-0000-0000-000087010000}"/>
    <cellStyle name="40% - 강조색5 4 2" xfId="293" xr:uid="{00000000-0005-0000-0000-000088010000}"/>
    <cellStyle name="40% - 강조색5 4 2 2" xfId="419" xr:uid="{00000000-0005-0000-0000-000089010000}"/>
    <cellStyle name="40% - 강조색5 4 2 2 2" xfId="957" xr:uid="{00000000-0005-0000-0000-00008A010000}"/>
    <cellStyle name="40% - 강조색5 4 2 3" xfId="831" xr:uid="{00000000-0005-0000-0000-00008B010000}"/>
    <cellStyle name="40% - 강조색5 4 3" xfId="356" xr:uid="{00000000-0005-0000-0000-00008C010000}"/>
    <cellStyle name="40% - 강조색5 4 3 2" xfId="894" xr:uid="{00000000-0005-0000-0000-00008D010000}"/>
    <cellStyle name="40% - 강조색5 4 4" xfId="451" xr:uid="{00000000-0005-0000-0000-00008E010000}"/>
    <cellStyle name="40% - 강조색5 4 5" xfId="768" xr:uid="{00000000-0005-0000-0000-00008F010000}"/>
    <cellStyle name="40% - 강조색5 5" xfId="260" xr:uid="{00000000-0005-0000-0000-000090010000}"/>
    <cellStyle name="40% - 강조색5 5 2" xfId="386" xr:uid="{00000000-0005-0000-0000-000091010000}"/>
    <cellStyle name="40% - 강조색5 5 2 2" xfId="924" xr:uid="{00000000-0005-0000-0000-000092010000}"/>
    <cellStyle name="40% - 강조색5 5 3" xfId="798" xr:uid="{00000000-0005-0000-0000-000093010000}"/>
    <cellStyle name="40% - 강조색5 6" xfId="323" xr:uid="{00000000-0005-0000-0000-000094010000}"/>
    <cellStyle name="40% - 강조색5 6 2" xfId="861" xr:uid="{00000000-0005-0000-0000-000095010000}"/>
    <cellStyle name="40% - 강조색5 7" xfId="735" xr:uid="{00000000-0005-0000-0000-000096010000}"/>
    <cellStyle name="40% - 강조색6" xfId="107" builtinId="51" customBuiltin="1"/>
    <cellStyle name="40% - 강조색6 2" xfId="137" xr:uid="{00000000-0005-0000-0000-000098010000}"/>
    <cellStyle name="40% - 강조색6 2 2" xfId="138" xr:uid="{00000000-0005-0000-0000-000099010000}"/>
    <cellStyle name="40% - 강조색6 2 3" xfId="607" xr:uid="{00000000-0005-0000-0000-00009A010000}"/>
    <cellStyle name="40% - 강조색6 3" xfId="217" xr:uid="{00000000-0005-0000-0000-00009B010000}"/>
    <cellStyle name="40% - 강조색6 3 2" xfId="250" xr:uid="{00000000-0005-0000-0000-00009C010000}"/>
    <cellStyle name="40% - 강조색6 3 2 2" xfId="313" xr:uid="{00000000-0005-0000-0000-00009D010000}"/>
    <cellStyle name="40% - 강조색6 3 2 2 2" xfId="439" xr:uid="{00000000-0005-0000-0000-00009E010000}"/>
    <cellStyle name="40% - 강조색6 3 2 2 2 2" xfId="977" xr:uid="{00000000-0005-0000-0000-00009F010000}"/>
    <cellStyle name="40% - 강조색6 3 2 2 3" xfId="851" xr:uid="{00000000-0005-0000-0000-0000A0010000}"/>
    <cellStyle name="40% - 강조색6 3 2 3" xfId="376" xr:uid="{00000000-0005-0000-0000-0000A1010000}"/>
    <cellStyle name="40% - 강조색6 3 2 3 2" xfId="914" xr:uid="{00000000-0005-0000-0000-0000A2010000}"/>
    <cellStyle name="40% - 강조색6 3 2 4" xfId="788" xr:uid="{00000000-0005-0000-0000-0000A3010000}"/>
    <cellStyle name="40% - 강조색6 3 3" xfId="280" xr:uid="{00000000-0005-0000-0000-0000A4010000}"/>
    <cellStyle name="40% - 강조색6 3 3 2" xfId="406" xr:uid="{00000000-0005-0000-0000-0000A5010000}"/>
    <cellStyle name="40% - 강조색6 3 3 2 2" xfId="944" xr:uid="{00000000-0005-0000-0000-0000A6010000}"/>
    <cellStyle name="40% - 강조색6 3 3 3" xfId="818" xr:uid="{00000000-0005-0000-0000-0000A7010000}"/>
    <cellStyle name="40% - 강조색6 3 4" xfId="343" xr:uid="{00000000-0005-0000-0000-0000A8010000}"/>
    <cellStyle name="40% - 강조색6 3 4 2" xfId="881" xr:uid="{00000000-0005-0000-0000-0000A9010000}"/>
    <cellStyle name="40% - 강조색6 3 5" xfId="608" xr:uid="{00000000-0005-0000-0000-0000AA010000}"/>
    <cellStyle name="40% - 강조색6 3 6" xfId="755" xr:uid="{00000000-0005-0000-0000-0000AB010000}"/>
    <cellStyle name="40% - 강조색6 4" xfId="232" xr:uid="{00000000-0005-0000-0000-0000AC010000}"/>
    <cellStyle name="40% - 강조색6 4 2" xfId="295" xr:uid="{00000000-0005-0000-0000-0000AD010000}"/>
    <cellStyle name="40% - 강조색6 4 2 2" xfId="421" xr:uid="{00000000-0005-0000-0000-0000AE010000}"/>
    <cellStyle name="40% - 강조색6 4 2 2 2" xfId="959" xr:uid="{00000000-0005-0000-0000-0000AF010000}"/>
    <cellStyle name="40% - 강조색6 4 2 3" xfId="833" xr:uid="{00000000-0005-0000-0000-0000B0010000}"/>
    <cellStyle name="40% - 강조색6 4 3" xfId="358" xr:uid="{00000000-0005-0000-0000-0000B1010000}"/>
    <cellStyle name="40% - 강조색6 4 3 2" xfId="896" xr:uid="{00000000-0005-0000-0000-0000B2010000}"/>
    <cellStyle name="40% - 강조색6 4 4" xfId="452" xr:uid="{00000000-0005-0000-0000-0000B3010000}"/>
    <cellStyle name="40% - 강조색6 4 5" xfId="770" xr:uid="{00000000-0005-0000-0000-0000B4010000}"/>
    <cellStyle name="40% - 강조색6 5" xfId="262" xr:uid="{00000000-0005-0000-0000-0000B5010000}"/>
    <cellStyle name="40% - 강조색6 5 2" xfId="388" xr:uid="{00000000-0005-0000-0000-0000B6010000}"/>
    <cellStyle name="40% - 강조색6 5 2 2" xfId="926" xr:uid="{00000000-0005-0000-0000-0000B7010000}"/>
    <cellStyle name="40% - 강조색6 5 3" xfId="800" xr:uid="{00000000-0005-0000-0000-0000B8010000}"/>
    <cellStyle name="40% - 강조색6 6" xfId="325" xr:uid="{00000000-0005-0000-0000-0000B9010000}"/>
    <cellStyle name="40% - 강조색6 6 2" xfId="863" xr:uid="{00000000-0005-0000-0000-0000BA010000}"/>
    <cellStyle name="40% - 강조색6 7" xfId="737" xr:uid="{00000000-0005-0000-0000-0000BB010000}"/>
    <cellStyle name="60% - 강조색1" xfId="89" builtinId="32" customBuiltin="1"/>
    <cellStyle name="60% - 강조색1 2" xfId="139" xr:uid="{00000000-0005-0000-0000-0000BD010000}"/>
    <cellStyle name="60% - 강조색1 2 2" xfId="140" xr:uid="{00000000-0005-0000-0000-0000BE010000}"/>
    <cellStyle name="60% - 강조색1 2 3" xfId="609" xr:uid="{00000000-0005-0000-0000-0000BF010000}"/>
    <cellStyle name="60% - 강조색1 3" xfId="610" xr:uid="{00000000-0005-0000-0000-0000C0010000}"/>
    <cellStyle name="60% - 강조색1 4" xfId="453" xr:uid="{00000000-0005-0000-0000-0000C1010000}"/>
    <cellStyle name="60% - 강조색2" xfId="93" builtinId="36" customBuiltin="1"/>
    <cellStyle name="60% - 강조색2 2" xfId="141" xr:uid="{00000000-0005-0000-0000-0000C3010000}"/>
    <cellStyle name="60% - 강조색2 2 2" xfId="142" xr:uid="{00000000-0005-0000-0000-0000C4010000}"/>
    <cellStyle name="60% - 강조색2 2 3" xfId="611" xr:uid="{00000000-0005-0000-0000-0000C5010000}"/>
    <cellStyle name="60% - 강조색2 3" xfId="612" xr:uid="{00000000-0005-0000-0000-0000C6010000}"/>
    <cellStyle name="60% - 강조색2 4" xfId="454" xr:uid="{00000000-0005-0000-0000-0000C7010000}"/>
    <cellStyle name="60% - 강조색3" xfId="97" builtinId="40" customBuiltin="1"/>
    <cellStyle name="60% - 강조색3 2" xfId="143" xr:uid="{00000000-0005-0000-0000-0000C9010000}"/>
    <cellStyle name="60% - 강조색3 2 2" xfId="144" xr:uid="{00000000-0005-0000-0000-0000CA010000}"/>
    <cellStyle name="60% - 강조색3 2 3" xfId="613" xr:uid="{00000000-0005-0000-0000-0000CB010000}"/>
    <cellStyle name="60% - 강조색3 3" xfId="614" xr:uid="{00000000-0005-0000-0000-0000CC010000}"/>
    <cellStyle name="60% - 강조색3 4" xfId="455" xr:uid="{00000000-0005-0000-0000-0000CD010000}"/>
    <cellStyle name="60% - 강조색4" xfId="101" builtinId="44" customBuiltin="1"/>
    <cellStyle name="60% - 강조색4 2" xfId="145" xr:uid="{00000000-0005-0000-0000-0000CF010000}"/>
    <cellStyle name="60% - 강조색4 2 2" xfId="146" xr:uid="{00000000-0005-0000-0000-0000D0010000}"/>
    <cellStyle name="60% - 강조색4 2 3" xfId="615" xr:uid="{00000000-0005-0000-0000-0000D1010000}"/>
    <cellStyle name="60% - 강조색4 3" xfId="616" xr:uid="{00000000-0005-0000-0000-0000D2010000}"/>
    <cellStyle name="60% - 강조색4 4" xfId="456" xr:uid="{00000000-0005-0000-0000-0000D3010000}"/>
    <cellStyle name="60% - 강조색5" xfId="105" builtinId="48" customBuiltin="1"/>
    <cellStyle name="60% - 강조색5 2" xfId="147" xr:uid="{00000000-0005-0000-0000-0000D5010000}"/>
    <cellStyle name="60% - 강조색5 2 2" xfId="148" xr:uid="{00000000-0005-0000-0000-0000D6010000}"/>
    <cellStyle name="60% - 강조색5 2 3" xfId="617" xr:uid="{00000000-0005-0000-0000-0000D7010000}"/>
    <cellStyle name="60% - 강조색5 3" xfId="618" xr:uid="{00000000-0005-0000-0000-0000D8010000}"/>
    <cellStyle name="60% - 강조색5 4" xfId="457" xr:uid="{00000000-0005-0000-0000-0000D9010000}"/>
    <cellStyle name="60% - 강조색6" xfId="108" builtinId="52" customBuiltin="1"/>
    <cellStyle name="60% - 강조색6 2" xfId="149" xr:uid="{00000000-0005-0000-0000-0000DB010000}"/>
    <cellStyle name="60% - 강조색6 2 2" xfId="150" xr:uid="{00000000-0005-0000-0000-0000DC010000}"/>
    <cellStyle name="60% - 강조색6 2 3" xfId="619" xr:uid="{00000000-0005-0000-0000-0000DD010000}"/>
    <cellStyle name="60% - 강조색6 3" xfId="620" xr:uid="{00000000-0005-0000-0000-0000DE010000}"/>
    <cellStyle name="60% - 강조색6 4" xfId="458" xr:uid="{00000000-0005-0000-0000-0000DF010000}"/>
    <cellStyle name="category" xfId="459" xr:uid="{00000000-0005-0000-0000-0000E0010000}"/>
    <cellStyle name="Grey" xfId="460" xr:uid="{00000000-0005-0000-0000-0000E1010000}"/>
    <cellStyle name="HEADER" xfId="461" xr:uid="{00000000-0005-0000-0000-0000E2010000}"/>
    <cellStyle name="Header1" xfId="462" xr:uid="{00000000-0005-0000-0000-0000E3010000}"/>
    <cellStyle name="Header2" xfId="463" xr:uid="{00000000-0005-0000-0000-0000E4010000}"/>
    <cellStyle name="Header2 2" xfId="575" xr:uid="{00000000-0005-0000-0000-0000E5010000}"/>
    <cellStyle name="Input [yellow]" xfId="464" xr:uid="{00000000-0005-0000-0000-0000E6010000}"/>
    <cellStyle name="Input [yellow] 2" xfId="576" xr:uid="{00000000-0005-0000-0000-0000E7010000}"/>
    <cellStyle name="Input [yellow] 3" xfId="577" xr:uid="{00000000-0005-0000-0000-0000E8010000}"/>
    <cellStyle name="Input [yellow] 4" xfId="578" xr:uid="{00000000-0005-0000-0000-0000E9010000}"/>
    <cellStyle name="Model" xfId="465" xr:uid="{00000000-0005-0000-0000-0000EA010000}"/>
    <cellStyle name="Normal - Style1" xfId="466" xr:uid="{00000000-0005-0000-0000-0000EB010000}"/>
    <cellStyle name="Percent [2]" xfId="467" xr:uid="{00000000-0005-0000-0000-0000EC010000}"/>
    <cellStyle name="subhead" xfId="468" xr:uid="{00000000-0005-0000-0000-0000ED010000}"/>
    <cellStyle name="강조색1" xfId="5" builtinId="29" customBuiltin="1"/>
    <cellStyle name="강조색1 2" xfId="151" xr:uid="{00000000-0005-0000-0000-0000EF010000}"/>
    <cellStyle name="강조색1 2 2" xfId="152" xr:uid="{00000000-0005-0000-0000-0000F0010000}"/>
    <cellStyle name="강조색1 2 3" xfId="621" xr:uid="{00000000-0005-0000-0000-0000F1010000}"/>
    <cellStyle name="강조색1 3" xfId="622" xr:uid="{00000000-0005-0000-0000-0000F2010000}"/>
    <cellStyle name="강조색1 4" xfId="469" xr:uid="{00000000-0005-0000-0000-0000F3010000}"/>
    <cellStyle name="강조색2" xfId="90" builtinId="33" customBuiltin="1"/>
    <cellStyle name="강조색2 2" xfId="153" xr:uid="{00000000-0005-0000-0000-0000F5010000}"/>
    <cellStyle name="강조색2 2 2" xfId="154" xr:uid="{00000000-0005-0000-0000-0000F6010000}"/>
    <cellStyle name="강조색2 2 3" xfId="623" xr:uid="{00000000-0005-0000-0000-0000F7010000}"/>
    <cellStyle name="강조색2 3" xfId="624" xr:uid="{00000000-0005-0000-0000-0000F8010000}"/>
    <cellStyle name="강조색2 4" xfId="470" xr:uid="{00000000-0005-0000-0000-0000F9010000}"/>
    <cellStyle name="강조색3" xfId="94" builtinId="37" customBuiltin="1"/>
    <cellStyle name="강조색3 2" xfId="155" xr:uid="{00000000-0005-0000-0000-0000FB010000}"/>
    <cellStyle name="강조색3 2 2" xfId="156" xr:uid="{00000000-0005-0000-0000-0000FC010000}"/>
    <cellStyle name="강조색3 2 3" xfId="625" xr:uid="{00000000-0005-0000-0000-0000FD010000}"/>
    <cellStyle name="강조색3 3" xfId="626" xr:uid="{00000000-0005-0000-0000-0000FE010000}"/>
    <cellStyle name="강조색3 4" xfId="471" xr:uid="{00000000-0005-0000-0000-0000FF010000}"/>
    <cellStyle name="강조색4" xfId="98" builtinId="41" customBuiltin="1"/>
    <cellStyle name="강조색4 2" xfId="157" xr:uid="{00000000-0005-0000-0000-000001020000}"/>
    <cellStyle name="강조색4 2 2" xfId="158" xr:uid="{00000000-0005-0000-0000-000002020000}"/>
    <cellStyle name="강조색4 2 3" xfId="627" xr:uid="{00000000-0005-0000-0000-000003020000}"/>
    <cellStyle name="강조색4 3" xfId="628" xr:uid="{00000000-0005-0000-0000-000004020000}"/>
    <cellStyle name="강조색4 4" xfId="472" xr:uid="{00000000-0005-0000-0000-000005020000}"/>
    <cellStyle name="강조색5" xfId="102" builtinId="45" customBuiltin="1"/>
    <cellStyle name="강조색5 2" xfId="159" xr:uid="{00000000-0005-0000-0000-000007020000}"/>
    <cellStyle name="강조색5 2 2" xfId="160" xr:uid="{00000000-0005-0000-0000-000008020000}"/>
    <cellStyle name="강조색5 2 3" xfId="629" xr:uid="{00000000-0005-0000-0000-000009020000}"/>
    <cellStyle name="강조색5 3" xfId="630" xr:uid="{00000000-0005-0000-0000-00000A020000}"/>
    <cellStyle name="강조색5 4" xfId="473" xr:uid="{00000000-0005-0000-0000-00000B020000}"/>
    <cellStyle name="강조색6" xfId="7" builtinId="49" customBuiltin="1"/>
    <cellStyle name="강조색6 2" xfId="161" xr:uid="{00000000-0005-0000-0000-00000D020000}"/>
    <cellStyle name="강조색6 2 2" xfId="162" xr:uid="{00000000-0005-0000-0000-00000E020000}"/>
    <cellStyle name="강조색6 2 3" xfId="631" xr:uid="{00000000-0005-0000-0000-00000F020000}"/>
    <cellStyle name="강조색6 3" xfId="632" xr:uid="{00000000-0005-0000-0000-000010020000}"/>
    <cellStyle name="강조색6 4" xfId="474" xr:uid="{00000000-0005-0000-0000-000011020000}"/>
    <cellStyle name="경고문" xfId="84" builtinId="11" customBuiltin="1"/>
    <cellStyle name="경고문 2" xfId="163" xr:uid="{00000000-0005-0000-0000-000013020000}"/>
    <cellStyle name="경고문 2 2" xfId="164" xr:uid="{00000000-0005-0000-0000-000014020000}"/>
    <cellStyle name="경고문 2 3" xfId="633" xr:uid="{00000000-0005-0000-0000-000015020000}"/>
    <cellStyle name="경고문 3" xfId="634" xr:uid="{00000000-0005-0000-0000-000016020000}"/>
    <cellStyle name="경고문 4" xfId="475" xr:uid="{00000000-0005-0000-0000-000017020000}"/>
    <cellStyle name="계산" xfId="81" builtinId="22" customBuiltin="1"/>
    <cellStyle name="계산 2" xfId="165" xr:uid="{00000000-0005-0000-0000-000019020000}"/>
    <cellStyle name="계산 2 2" xfId="166" xr:uid="{00000000-0005-0000-0000-00001A020000}"/>
    <cellStyle name="계산 2 3" xfId="579" xr:uid="{00000000-0005-0000-0000-00001B020000}"/>
    <cellStyle name="계산 3" xfId="635" xr:uid="{00000000-0005-0000-0000-00001C020000}"/>
    <cellStyle name="계산 4" xfId="476" xr:uid="{00000000-0005-0000-0000-00001D020000}"/>
    <cellStyle name="나쁨" xfId="77" builtinId="27" customBuiltin="1"/>
    <cellStyle name="나쁨 2" xfId="167" xr:uid="{00000000-0005-0000-0000-00001F020000}"/>
    <cellStyle name="나쁨 2 2" xfId="168" xr:uid="{00000000-0005-0000-0000-000020020000}"/>
    <cellStyle name="나쁨 2 3" xfId="636" xr:uid="{00000000-0005-0000-0000-000021020000}"/>
    <cellStyle name="나쁨 3" xfId="637" xr:uid="{00000000-0005-0000-0000-000022020000}"/>
    <cellStyle name="나쁨 4" xfId="477" xr:uid="{00000000-0005-0000-0000-000023020000}"/>
    <cellStyle name="메모 2" xfId="114" xr:uid="{00000000-0005-0000-0000-000024020000}"/>
    <cellStyle name="메모 2 2" xfId="169" xr:uid="{00000000-0005-0000-0000-000025020000}"/>
    <cellStyle name="메모 2 3" xfId="580" xr:uid="{00000000-0005-0000-0000-000026020000}"/>
    <cellStyle name="메모 3" xfId="202" xr:uid="{00000000-0005-0000-0000-000027020000}"/>
    <cellStyle name="메모 3 2" xfId="235" xr:uid="{00000000-0005-0000-0000-000028020000}"/>
    <cellStyle name="메모 3 2 2" xfId="298" xr:uid="{00000000-0005-0000-0000-000029020000}"/>
    <cellStyle name="메모 3 2 2 2" xfId="424" xr:uid="{00000000-0005-0000-0000-00002A020000}"/>
    <cellStyle name="메모 3 2 2 2 2" xfId="962" xr:uid="{00000000-0005-0000-0000-00002B020000}"/>
    <cellStyle name="메모 3 2 2 3" xfId="836" xr:uid="{00000000-0005-0000-0000-00002C020000}"/>
    <cellStyle name="메모 3 2 3" xfId="361" xr:uid="{00000000-0005-0000-0000-00002D020000}"/>
    <cellStyle name="메모 3 2 3 2" xfId="899" xr:uid="{00000000-0005-0000-0000-00002E020000}"/>
    <cellStyle name="메모 3 2 4" xfId="773" xr:uid="{00000000-0005-0000-0000-00002F020000}"/>
    <cellStyle name="메모 3 3" xfId="265" xr:uid="{00000000-0005-0000-0000-000030020000}"/>
    <cellStyle name="메모 3 3 2" xfId="391" xr:uid="{00000000-0005-0000-0000-000031020000}"/>
    <cellStyle name="메모 3 3 2 2" xfId="929" xr:uid="{00000000-0005-0000-0000-000032020000}"/>
    <cellStyle name="메모 3 3 3" xfId="803" xr:uid="{00000000-0005-0000-0000-000033020000}"/>
    <cellStyle name="메모 3 4" xfId="328" xr:uid="{00000000-0005-0000-0000-000034020000}"/>
    <cellStyle name="메모 3 4 2" xfId="866" xr:uid="{00000000-0005-0000-0000-000035020000}"/>
    <cellStyle name="메모 3 5" xfId="638" xr:uid="{00000000-0005-0000-0000-000036020000}"/>
    <cellStyle name="메모 3 6" xfId="740" xr:uid="{00000000-0005-0000-0000-000037020000}"/>
    <cellStyle name="메모 4" xfId="205" xr:uid="{00000000-0005-0000-0000-000038020000}"/>
    <cellStyle name="메모 4 2" xfId="238" xr:uid="{00000000-0005-0000-0000-000039020000}"/>
    <cellStyle name="메모 4 2 2" xfId="301" xr:uid="{00000000-0005-0000-0000-00003A020000}"/>
    <cellStyle name="메모 4 2 2 2" xfId="427" xr:uid="{00000000-0005-0000-0000-00003B020000}"/>
    <cellStyle name="메모 4 2 2 2 2" xfId="965" xr:uid="{00000000-0005-0000-0000-00003C020000}"/>
    <cellStyle name="메모 4 2 2 3" xfId="839" xr:uid="{00000000-0005-0000-0000-00003D020000}"/>
    <cellStyle name="메모 4 2 3" xfId="364" xr:uid="{00000000-0005-0000-0000-00003E020000}"/>
    <cellStyle name="메모 4 2 3 2" xfId="902" xr:uid="{00000000-0005-0000-0000-00003F020000}"/>
    <cellStyle name="메모 4 2 4" xfId="776" xr:uid="{00000000-0005-0000-0000-000040020000}"/>
    <cellStyle name="메모 4 3" xfId="268" xr:uid="{00000000-0005-0000-0000-000041020000}"/>
    <cellStyle name="메모 4 3 2" xfId="394" xr:uid="{00000000-0005-0000-0000-000042020000}"/>
    <cellStyle name="메모 4 3 2 2" xfId="932" xr:uid="{00000000-0005-0000-0000-000043020000}"/>
    <cellStyle name="메모 4 3 3" xfId="806" xr:uid="{00000000-0005-0000-0000-000044020000}"/>
    <cellStyle name="메모 4 4" xfId="331" xr:uid="{00000000-0005-0000-0000-000045020000}"/>
    <cellStyle name="메모 4 4 2" xfId="869" xr:uid="{00000000-0005-0000-0000-000046020000}"/>
    <cellStyle name="메모 4 5" xfId="478" xr:uid="{00000000-0005-0000-0000-000047020000}"/>
    <cellStyle name="메모 4 6" xfId="743" xr:uid="{00000000-0005-0000-0000-000048020000}"/>
    <cellStyle name="메모 5" xfId="220" xr:uid="{00000000-0005-0000-0000-000049020000}"/>
    <cellStyle name="메모 5 2" xfId="283" xr:uid="{00000000-0005-0000-0000-00004A020000}"/>
    <cellStyle name="메모 5 2 2" xfId="409" xr:uid="{00000000-0005-0000-0000-00004B020000}"/>
    <cellStyle name="메모 5 2 2 2" xfId="947" xr:uid="{00000000-0005-0000-0000-00004C020000}"/>
    <cellStyle name="메모 5 2 3" xfId="821" xr:uid="{00000000-0005-0000-0000-00004D020000}"/>
    <cellStyle name="메모 5 3" xfId="346" xr:uid="{00000000-0005-0000-0000-00004E020000}"/>
    <cellStyle name="메모 5 3 2" xfId="884" xr:uid="{00000000-0005-0000-0000-00004F020000}"/>
    <cellStyle name="메모 5 4" xfId="758" xr:uid="{00000000-0005-0000-0000-000050020000}"/>
    <cellStyle name="보통" xfId="78" builtinId="28" customBuiltin="1"/>
    <cellStyle name="보통 2" xfId="170" xr:uid="{00000000-0005-0000-0000-000052020000}"/>
    <cellStyle name="보통 2 2" xfId="171" xr:uid="{00000000-0005-0000-0000-000053020000}"/>
    <cellStyle name="보통 2 3" xfId="639" xr:uid="{00000000-0005-0000-0000-000054020000}"/>
    <cellStyle name="보통 3" xfId="640" xr:uid="{00000000-0005-0000-0000-000055020000}"/>
    <cellStyle name="보통 4" xfId="479" xr:uid="{00000000-0005-0000-0000-000056020000}"/>
    <cellStyle name="설명 텍스트" xfId="85" builtinId="53" customBuiltin="1"/>
    <cellStyle name="설명 텍스트 2" xfId="172" xr:uid="{00000000-0005-0000-0000-000058020000}"/>
    <cellStyle name="설명 텍스트 2 2" xfId="173" xr:uid="{00000000-0005-0000-0000-000059020000}"/>
    <cellStyle name="설명 텍스트 2 3" xfId="641" xr:uid="{00000000-0005-0000-0000-00005A020000}"/>
    <cellStyle name="설명 텍스트 3" xfId="642" xr:uid="{00000000-0005-0000-0000-00005B020000}"/>
    <cellStyle name="설명 텍스트 4" xfId="480" xr:uid="{00000000-0005-0000-0000-00005C020000}"/>
    <cellStyle name="셀 확인" xfId="83" builtinId="23" customBuiltin="1"/>
    <cellStyle name="셀 확인 2" xfId="174" xr:uid="{00000000-0005-0000-0000-00005E020000}"/>
    <cellStyle name="셀 확인 2 2" xfId="175" xr:uid="{00000000-0005-0000-0000-00005F020000}"/>
    <cellStyle name="셀 확인 2 3" xfId="643" xr:uid="{00000000-0005-0000-0000-000060020000}"/>
    <cellStyle name="셀 확인 3" xfId="644" xr:uid="{00000000-0005-0000-0000-000061020000}"/>
    <cellStyle name="셀 확인 4" xfId="481" xr:uid="{00000000-0005-0000-0000-000062020000}"/>
    <cellStyle name="쉼표 [0]" xfId="1" builtinId="6"/>
    <cellStyle name="쉼표 [0] 10" xfId="67" xr:uid="{00000000-0005-0000-0000-000064020000}"/>
    <cellStyle name="쉼표 [0] 11" xfId="69" xr:uid="{00000000-0005-0000-0000-000065020000}"/>
    <cellStyle name="쉼표 [0] 13" xfId="1063" xr:uid="{00000000-0005-0000-0000-000066020000}"/>
    <cellStyle name="쉼표 [0] 2" xfId="2" xr:uid="{00000000-0005-0000-0000-000067020000}"/>
    <cellStyle name="쉼표 [0] 2 10" xfId="40" xr:uid="{00000000-0005-0000-0000-000068020000}"/>
    <cellStyle name="쉼표 [0] 2 11" xfId="42" xr:uid="{00000000-0005-0000-0000-000069020000}"/>
    <cellStyle name="쉼표 [0] 2 12" xfId="44" xr:uid="{00000000-0005-0000-0000-00006A020000}"/>
    <cellStyle name="쉼표 [0] 2 13" xfId="46" xr:uid="{00000000-0005-0000-0000-00006B020000}"/>
    <cellStyle name="쉼표 [0] 2 14" xfId="19" xr:uid="{00000000-0005-0000-0000-00006C020000}"/>
    <cellStyle name="쉼표 [0] 2 14 3" xfId="1062" xr:uid="{00000000-0005-0000-0000-00006D020000}"/>
    <cellStyle name="쉼표 [0] 2 15" xfId="20" xr:uid="{00000000-0005-0000-0000-00006E020000}"/>
    <cellStyle name="쉼표 [0] 2 16" xfId="21" xr:uid="{00000000-0005-0000-0000-00006F020000}"/>
    <cellStyle name="쉼표 [0] 2 17" xfId="48" xr:uid="{00000000-0005-0000-0000-000070020000}"/>
    <cellStyle name="쉼표 [0] 2 18" xfId="50" xr:uid="{00000000-0005-0000-0000-000071020000}"/>
    <cellStyle name="쉼표 [0] 2 19" xfId="52" xr:uid="{00000000-0005-0000-0000-000072020000}"/>
    <cellStyle name="쉼표 [0] 2 2" xfId="15" xr:uid="{00000000-0005-0000-0000-000073020000}"/>
    <cellStyle name="쉼표 [0] 2 20" xfId="54" xr:uid="{00000000-0005-0000-0000-000074020000}"/>
    <cellStyle name="쉼표 [0] 2 21" xfId="56" xr:uid="{00000000-0005-0000-0000-000075020000}"/>
    <cellStyle name="쉼표 [0] 2 22" xfId="58" xr:uid="{00000000-0005-0000-0000-000076020000}"/>
    <cellStyle name="쉼표 [0] 2 23" xfId="60" xr:uid="{00000000-0005-0000-0000-000077020000}"/>
    <cellStyle name="쉼표 [0] 2 24" xfId="62" xr:uid="{00000000-0005-0000-0000-000078020000}"/>
    <cellStyle name="쉼표 [0] 2 27" xfId="1061" xr:uid="{00000000-0005-0000-0000-000079020000}"/>
    <cellStyle name="쉼표 [0] 2 3" xfId="23" xr:uid="{00000000-0005-0000-0000-00007A020000}"/>
    <cellStyle name="쉼표 [0] 2 4" xfId="26" xr:uid="{00000000-0005-0000-0000-00007B020000}"/>
    <cellStyle name="쉼표 [0] 2 5" xfId="28" xr:uid="{00000000-0005-0000-0000-00007C020000}"/>
    <cellStyle name="쉼표 [0] 2 6" xfId="31" xr:uid="{00000000-0005-0000-0000-00007D020000}"/>
    <cellStyle name="쉼표 [0] 2 7" xfId="34" xr:uid="{00000000-0005-0000-0000-00007E020000}"/>
    <cellStyle name="쉼표 [0] 2 8" xfId="36" xr:uid="{00000000-0005-0000-0000-00007F020000}"/>
    <cellStyle name="쉼표 [0] 2 9" xfId="38" xr:uid="{00000000-0005-0000-0000-000080020000}"/>
    <cellStyle name="쉼표 [0] 3" xfId="4" xr:uid="{00000000-0005-0000-0000-000081020000}"/>
    <cellStyle name="쉼표 [0] 3 2" xfId="18" xr:uid="{00000000-0005-0000-0000-000082020000}"/>
    <cellStyle name="쉼표 [0] 3 2 2" xfId="573" xr:uid="{00000000-0005-0000-0000-000083020000}"/>
    <cellStyle name="쉼표 [0] 3 3" xfId="682" xr:uid="{00000000-0005-0000-0000-000084020000}"/>
    <cellStyle name="쉼표 [0] 3 4" xfId="176" xr:uid="{00000000-0005-0000-0000-000085020000}"/>
    <cellStyle name="쉼표 [0] 4" xfId="9" xr:uid="{00000000-0005-0000-0000-000086020000}"/>
    <cellStyle name="쉼표 [0] 4 2" xfId="22" xr:uid="{00000000-0005-0000-0000-000087020000}"/>
    <cellStyle name="쉼표 [0] 4 2 2" xfId="297" xr:uid="{00000000-0005-0000-0000-000088020000}"/>
    <cellStyle name="쉼표 [0] 4 2 2 2" xfId="423" xr:uid="{00000000-0005-0000-0000-000089020000}"/>
    <cellStyle name="쉼표 [0] 4 2 2 2 2" xfId="961" xr:uid="{00000000-0005-0000-0000-00008A020000}"/>
    <cellStyle name="쉼표 [0] 4 2 2 3" xfId="835" xr:uid="{00000000-0005-0000-0000-00008B020000}"/>
    <cellStyle name="쉼표 [0] 4 2 3" xfId="360" xr:uid="{00000000-0005-0000-0000-00008C020000}"/>
    <cellStyle name="쉼표 [0] 4 2 3 2" xfId="898" xr:uid="{00000000-0005-0000-0000-00008D020000}"/>
    <cellStyle name="쉼표 [0] 4 2 4" xfId="772" xr:uid="{00000000-0005-0000-0000-00008E020000}"/>
    <cellStyle name="쉼표 [0] 4 2 5" xfId="234" xr:uid="{00000000-0005-0000-0000-00008F020000}"/>
    <cellStyle name="쉼표 [0] 4 3" xfId="264" xr:uid="{00000000-0005-0000-0000-000090020000}"/>
    <cellStyle name="쉼표 [0] 4 3 2" xfId="390" xr:uid="{00000000-0005-0000-0000-000091020000}"/>
    <cellStyle name="쉼표 [0] 4 3 2 2" xfId="928" xr:uid="{00000000-0005-0000-0000-000092020000}"/>
    <cellStyle name="쉼표 [0] 4 3 3" xfId="802" xr:uid="{00000000-0005-0000-0000-000093020000}"/>
    <cellStyle name="쉼표 [0] 4 4" xfId="327" xr:uid="{00000000-0005-0000-0000-000094020000}"/>
    <cellStyle name="쉼표 [0] 4 4 2" xfId="865" xr:uid="{00000000-0005-0000-0000-000095020000}"/>
    <cellStyle name="쉼표 [0] 4 5" xfId="482" xr:uid="{00000000-0005-0000-0000-000096020000}"/>
    <cellStyle name="쉼표 [0] 4 6" xfId="739" xr:uid="{00000000-0005-0000-0000-000097020000}"/>
    <cellStyle name="쉼표 [0] 4 7" xfId="113" xr:uid="{00000000-0005-0000-0000-000098020000}"/>
    <cellStyle name="쉼표 [0] 5" xfId="12" xr:uid="{00000000-0005-0000-0000-000099020000}"/>
    <cellStyle name="쉼표 [0] 5 2" xfId="237" xr:uid="{00000000-0005-0000-0000-00009A020000}"/>
    <cellStyle name="쉼표 [0] 5 2 2" xfId="300" xr:uid="{00000000-0005-0000-0000-00009B020000}"/>
    <cellStyle name="쉼표 [0] 5 2 2 2" xfId="426" xr:uid="{00000000-0005-0000-0000-00009C020000}"/>
    <cellStyle name="쉼표 [0] 5 2 2 2 2" xfId="964" xr:uid="{00000000-0005-0000-0000-00009D020000}"/>
    <cellStyle name="쉼표 [0] 5 2 2 3" xfId="838" xr:uid="{00000000-0005-0000-0000-00009E020000}"/>
    <cellStyle name="쉼표 [0] 5 2 3" xfId="363" xr:uid="{00000000-0005-0000-0000-00009F020000}"/>
    <cellStyle name="쉼표 [0] 5 2 3 2" xfId="901" xr:uid="{00000000-0005-0000-0000-0000A0020000}"/>
    <cellStyle name="쉼표 [0] 5 2 4" xfId="775" xr:uid="{00000000-0005-0000-0000-0000A1020000}"/>
    <cellStyle name="쉼표 [0] 5 3" xfId="267" xr:uid="{00000000-0005-0000-0000-0000A2020000}"/>
    <cellStyle name="쉼표 [0] 5 3 2" xfId="393" xr:uid="{00000000-0005-0000-0000-0000A3020000}"/>
    <cellStyle name="쉼표 [0] 5 3 2 2" xfId="931" xr:uid="{00000000-0005-0000-0000-0000A4020000}"/>
    <cellStyle name="쉼표 [0] 5 3 3" xfId="805" xr:uid="{00000000-0005-0000-0000-0000A5020000}"/>
    <cellStyle name="쉼표 [0] 5 4" xfId="330" xr:uid="{00000000-0005-0000-0000-0000A6020000}"/>
    <cellStyle name="쉼표 [0] 5 4 2" xfId="868" xr:uid="{00000000-0005-0000-0000-0000A7020000}"/>
    <cellStyle name="쉼표 [0] 5 5" xfId="742" xr:uid="{00000000-0005-0000-0000-0000A8020000}"/>
    <cellStyle name="쉼표 [0] 5 6" xfId="204" xr:uid="{00000000-0005-0000-0000-0000A9020000}"/>
    <cellStyle name="쉼표 [0] 6" xfId="219" xr:uid="{00000000-0005-0000-0000-0000AA020000}"/>
    <cellStyle name="쉼표 [0] 6 2" xfId="282" xr:uid="{00000000-0005-0000-0000-0000AB020000}"/>
    <cellStyle name="쉼표 [0] 6 2 2" xfId="408" xr:uid="{00000000-0005-0000-0000-0000AC020000}"/>
    <cellStyle name="쉼표 [0] 6 2 2 2" xfId="946" xr:uid="{00000000-0005-0000-0000-0000AD020000}"/>
    <cellStyle name="쉼표 [0] 6 2 3" xfId="820" xr:uid="{00000000-0005-0000-0000-0000AE020000}"/>
    <cellStyle name="쉼표 [0] 6 3" xfId="345" xr:uid="{00000000-0005-0000-0000-0000AF020000}"/>
    <cellStyle name="쉼표 [0] 6 3 2" xfId="883" xr:uid="{00000000-0005-0000-0000-0000B0020000}"/>
    <cellStyle name="쉼표 [0] 6 4" xfId="757" xr:uid="{00000000-0005-0000-0000-0000B1020000}"/>
    <cellStyle name="쉼표 [0] 7" xfId="111" xr:uid="{00000000-0005-0000-0000-0000B2020000}"/>
    <cellStyle name="쉼표 [0] 8" xfId="65" xr:uid="{00000000-0005-0000-0000-0000B3020000}"/>
    <cellStyle name="쉼표 [0] 9" xfId="66" xr:uid="{00000000-0005-0000-0000-0000B4020000}"/>
    <cellStyle name="연결된 셀" xfId="82" builtinId="24" customBuiltin="1"/>
    <cellStyle name="연결된 셀 2" xfId="177" xr:uid="{00000000-0005-0000-0000-0000B6020000}"/>
    <cellStyle name="연결된 셀 2 2" xfId="178" xr:uid="{00000000-0005-0000-0000-0000B7020000}"/>
    <cellStyle name="연결된 셀 2 3" xfId="645" xr:uid="{00000000-0005-0000-0000-0000B8020000}"/>
    <cellStyle name="연결된 셀 3" xfId="646" xr:uid="{00000000-0005-0000-0000-0000B9020000}"/>
    <cellStyle name="연결된 셀 4" xfId="483" xr:uid="{00000000-0005-0000-0000-0000BA020000}"/>
    <cellStyle name="요약" xfId="86" builtinId="25" customBuiltin="1"/>
    <cellStyle name="요약 2" xfId="179" xr:uid="{00000000-0005-0000-0000-0000BC020000}"/>
    <cellStyle name="요약 2 2" xfId="180" xr:uid="{00000000-0005-0000-0000-0000BD020000}"/>
    <cellStyle name="요약 2 3" xfId="581" xr:uid="{00000000-0005-0000-0000-0000BE020000}"/>
    <cellStyle name="요약 3" xfId="647" xr:uid="{00000000-0005-0000-0000-0000BF020000}"/>
    <cellStyle name="요약 4" xfId="484" xr:uid="{00000000-0005-0000-0000-0000C0020000}"/>
    <cellStyle name="입력" xfId="79" builtinId="20" customBuiltin="1"/>
    <cellStyle name="입력 2" xfId="181" xr:uid="{00000000-0005-0000-0000-0000C2020000}"/>
    <cellStyle name="입력 2 2" xfId="182" xr:uid="{00000000-0005-0000-0000-0000C3020000}"/>
    <cellStyle name="입력 2 3" xfId="582" xr:uid="{00000000-0005-0000-0000-0000C4020000}"/>
    <cellStyle name="입력 3" xfId="648" xr:uid="{00000000-0005-0000-0000-0000C5020000}"/>
    <cellStyle name="입력 4" xfId="485" xr:uid="{00000000-0005-0000-0000-0000C6020000}"/>
    <cellStyle name="제목" xfId="71" builtinId="15" customBuiltin="1"/>
    <cellStyle name="제목 1" xfId="72" builtinId="16" customBuiltin="1"/>
    <cellStyle name="제목 1 2" xfId="183" xr:uid="{00000000-0005-0000-0000-0000C9020000}"/>
    <cellStyle name="제목 1 2 2" xfId="184" xr:uid="{00000000-0005-0000-0000-0000CA020000}"/>
    <cellStyle name="제목 1 2 3" xfId="649" xr:uid="{00000000-0005-0000-0000-0000CB020000}"/>
    <cellStyle name="제목 1 3" xfId="650" xr:uid="{00000000-0005-0000-0000-0000CC020000}"/>
    <cellStyle name="제목 1 4" xfId="487" xr:uid="{00000000-0005-0000-0000-0000CD020000}"/>
    <cellStyle name="제목 2" xfId="73" builtinId="17" customBuiltin="1"/>
    <cellStyle name="제목 2 2" xfId="185" xr:uid="{00000000-0005-0000-0000-0000CF020000}"/>
    <cellStyle name="제목 2 2 2" xfId="186" xr:uid="{00000000-0005-0000-0000-0000D0020000}"/>
    <cellStyle name="제목 2 2 3" xfId="651" xr:uid="{00000000-0005-0000-0000-0000D1020000}"/>
    <cellStyle name="제목 2 3" xfId="652" xr:uid="{00000000-0005-0000-0000-0000D2020000}"/>
    <cellStyle name="제목 2 4" xfId="488" xr:uid="{00000000-0005-0000-0000-0000D3020000}"/>
    <cellStyle name="제목 3" xfId="74" builtinId="18" customBuiltin="1"/>
    <cellStyle name="제목 3 2" xfId="187" xr:uid="{00000000-0005-0000-0000-0000D5020000}"/>
    <cellStyle name="제목 3 2 2" xfId="188" xr:uid="{00000000-0005-0000-0000-0000D6020000}"/>
    <cellStyle name="제목 3 2 3" xfId="653" xr:uid="{00000000-0005-0000-0000-0000D7020000}"/>
    <cellStyle name="제목 3 3" xfId="654" xr:uid="{00000000-0005-0000-0000-0000D8020000}"/>
    <cellStyle name="제목 3 4" xfId="489" xr:uid="{00000000-0005-0000-0000-0000D9020000}"/>
    <cellStyle name="제목 4" xfId="75" builtinId="19" customBuiltin="1"/>
    <cellStyle name="제목 4 2" xfId="189" xr:uid="{00000000-0005-0000-0000-0000DB020000}"/>
    <cellStyle name="제목 4 2 2" xfId="190" xr:uid="{00000000-0005-0000-0000-0000DC020000}"/>
    <cellStyle name="제목 4 2 3" xfId="655" xr:uid="{00000000-0005-0000-0000-0000DD020000}"/>
    <cellStyle name="제목 4 3" xfId="656" xr:uid="{00000000-0005-0000-0000-0000DE020000}"/>
    <cellStyle name="제목 4 4" xfId="490" xr:uid="{00000000-0005-0000-0000-0000DF020000}"/>
    <cellStyle name="제목 5" xfId="191" xr:uid="{00000000-0005-0000-0000-0000E0020000}"/>
    <cellStyle name="제목 5 2" xfId="192" xr:uid="{00000000-0005-0000-0000-0000E1020000}"/>
    <cellStyle name="제목 5 3" xfId="657" xr:uid="{00000000-0005-0000-0000-0000E2020000}"/>
    <cellStyle name="제목 6" xfId="658" xr:uid="{00000000-0005-0000-0000-0000E3020000}"/>
    <cellStyle name="제목 7" xfId="486" xr:uid="{00000000-0005-0000-0000-0000E4020000}"/>
    <cellStyle name="좋음" xfId="76" builtinId="26" customBuiltin="1"/>
    <cellStyle name="좋음 2" xfId="193" xr:uid="{00000000-0005-0000-0000-0000E6020000}"/>
    <cellStyle name="좋음 2 2" xfId="194" xr:uid="{00000000-0005-0000-0000-0000E7020000}"/>
    <cellStyle name="좋음 2 3" xfId="659" xr:uid="{00000000-0005-0000-0000-0000E8020000}"/>
    <cellStyle name="좋음 3" xfId="660" xr:uid="{00000000-0005-0000-0000-0000E9020000}"/>
    <cellStyle name="좋음 4" xfId="491" xr:uid="{00000000-0005-0000-0000-0000EA020000}"/>
    <cellStyle name="출력" xfId="80" builtinId="21" customBuiltin="1"/>
    <cellStyle name="출력 2" xfId="195" xr:uid="{00000000-0005-0000-0000-0000EC020000}"/>
    <cellStyle name="출력 2 2" xfId="196" xr:uid="{00000000-0005-0000-0000-0000ED020000}"/>
    <cellStyle name="출력 2 3" xfId="583" xr:uid="{00000000-0005-0000-0000-0000EE020000}"/>
    <cellStyle name="출력 3" xfId="661" xr:uid="{00000000-0005-0000-0000-0000EF020000}"/>
    <cellStyle name="출력 4" xfId="492" xr:uid="{00000000-0005-0000-0000-0000F0020000}"/>
    <cellStyle name="콤마 [0]_1" xfId="493" xr:uid="{00000000-0005-0000-0000-0000F1020000}"/>
    <cellStyle name="콤마_1" xfId="494" xr:uid="{00000000-0005-0000-0000-0000F2020000}"/>
    <cellStyle name="통화 [0] 2" xfId="584" xr:uid="{00000000-0005-0000-0000-0000F3020000}"/>
    <cellStyle name="통화 [0] 2 2" xfId="705" xr:uid="{00000000-0005-0000-0000-0000F4020000}"/>
    <cellStyle name="통화 [0] 2 2 2" xfId="1040" xr:uid="{00000000-0005-0000-0000-0000F5020000}"/>
    <cellStyle name="통화 [0] 2 3" xfId="997" xr:uid="{00000000-0005-0000-0000-0000F6020000}"/>
    <cellStyle name="표준" xfId="0" builtinId="0"/>
    <cellStyle name="표준 10" xfId="495" xr:uid="{00000000-0005-0000-0000-0000F8020000}"/>
    <cellStyle name="표준 10 2" xfId="537" xr:uid="{00000000-0005-0000-0000-0000F9020000}"/>
    <cellStyle name="표준 10 3" xfId="538" xr:uid="{00000000-0005-0000-0000-0000FA020000}"/>
    <cellStyle name="표준 10 3 2" xfId="683" xr:uid="{00000000-0005-0000-0000-0000FB020000}"/>
    <cellStyle name="표준 10 3 2 2" xfId="1018" xr:uid="{00000000-0005-0000-0000-0000FC020000}"/>
    <cellStyle name="표준 10 3 3" xfId="978" xr:uid="{00000000-0005-0000-0000-0000FD020000}"/>
    <cellStyle name="표준 11" xfId="496" xr:uid="{00000000-0005-0000-0000-0000FE020000}"/>
    <cellStyle name="표준 11 2" xfId="539" xr:uid="{00000000-0005-0000-0000-0000FF020000}"/>
    <cellStyle name="표준 11 3" xfId="540" xr:uid="{00000000-0005-0000-0000-000000030000}"/>
    <cellStyle name="표준 11 3 2" xfId="684" xr:uid="{00000000-0005-0000-0000-000001030000}"/>
    <cellStyle name="표준 11 3 2 2" xfId="1019" xr:uid="{00000000-0005-0000-0000-000002030000}"/>
    <cellStyle name="표준 11 3 3" xfId="979" xr:uid="{00000000-0005-0000-0000-000003030000}"/>
    <cellStyle name="표준 12" xfId="68" xr:uid="{00000000-0005-0000-0000-000004030000}"/>
    <cellStyle name="표준 12 2" xfId="541" xr:uid="{00000000-0005-0000-0000-000005030000}"/>
    <cellStyle name="표준 12 3" xfId="542" xr:uid="{00000000-0005-0000-0000-000006030000}"/>
    <cellStyle name="표준 12 3 2" xfId="685" xr:uid="{00000000-0005-0000-0000-000007030000}"/>
    <cellStyle name="표준 12 3 2 2" xfId="1020" xr:uid="{00000000-0005-0000-0000-000008030000}"/>
    <cellStyle name="표준 12 3 3" xfId="980" xr:uid="{00000000-0005-0000-0000-000009030000}"/>
    <cellStyle name="표준 12 4" xfId="497" xr:uid="{00000000-0005-0000-0000-00000A030000}"/>
    <cellStyle name="표준 13" xfId="498" xr:uid="{00000000-0005-0000-0000-00000B030000}"/>
    <cellStyle name="표준 13 2" xfId="543" xr:uid="{00000000-0005-0000-0000-00000C030000}"/>
    <cellStyle name="표준 13 3" xfId="544" xr:uid="{00000000-0005-0000-0000-00000D030000}"/>
    <cellStyle name="표준 13 3 2" xfId="686" xr:uid="{00000000-0005-0000-0000-00000E030000}"/>
    <cellStyle name="표준 13 3 2 2" xfId="1021" xr:uid="{00000000-0005-0000-0000-00000F030000}"/>
    <cellStyle name="표준 13 3 3" xfId="981" xr:uid="{00000000-0005-0000-0000-000010030000}"/>
    <cellStyle name="표준 14" xfId="499" xr:uid="{00000000-0005-0000-0000-000011030000}"/>
    <cellStyle name="표준 14 2" xfId="545" xr:uid="{00000000-0005-0000-0000-000012030000}"/>
    <cellStyle name="표준 14 3" xfId="546" xr:uid="{00000000-0005-0000-0000-000013030000}"/>
    <cellStyle name="표준 14 3 2" xfId="687" xr:uid="{00000000-0005-0000-0000-000014030000}"/>
    <cellStyle name="표준 14 3 2 2" xfId="1022" xr:uid="{00000000-0005-0000-0000-000015030000}"/>
    <cellStyle name="표준 14 3 3" xfId="982" xr:uid="{00000000-0005-0000-0000-000016030000}"/>
    <cellStyle name="표준 15" xfId="500" xr:uid="{00000000-0005-0000-0000-000017030000}"/>
    <cellStyle name="표준 15 2" xfId="547" xr:uid="{00000000-0005-0000-0000-000018030000}"/>
    <cellStyle name="표준 15 3" xfId="548" xr:uid="{00000000-0005-0000-0000-000019030000}"/>
    <cellStyle name="표준 15 3 2" xfId="688" xr:uid="{00000000-0005-0000-0000-00001A030000}"/>
    <cellStyle name="표준 15 3 2 2" xfId="1023" xr:uid="{00000000-0005-0000-0000-00001B030000}"/>
    <cellStyle name="표준 15 3 3" xfId="983" xr:uid="{00000000-0005-0000-0000-00001C030000}"/>
    <cellStyle name="표준 16" xfId="501" xr:uid="{00000000-0005-0000-0000-00001D030000}"/>
    <cellStyle name="표준 16 2" xfId="549" xr:uid="{00000000-0005-0000-0000-00001E030000}"/>
    <cellStyle name="표준 16 3" xfId="550" xr:uid="{00000000-0005-0000-0000-00001F030000}"/>
    <cellStyle name="표준 16 3 2" xfId="689" xr:uid="{00000000-0005-0000-0000-000020030000}"/>
    <cellStyle name="표준 16 3 2 2" xfId="1024" xr:uid="{00000000-0005-0000-0000-000021030000}"/>
    <cellStyle name="표준 16 3 3" xfId="984" xr:uid="{00000000-0005-0000-0000-000022030000}"/>
    <cellStyle name="표준 17" xfId="502" xr:uid="{00000000-0005-0000-0000-000023030000}"/>
    <cellStyle name="표준 17 2" xfId="551" xr:uid="{00000000-0005-0000-0000-000024030000}"/>
    <cellStyle name="표준 17 3" xfId="552" xr:uid="{00000000-0005-0000-0000-000025030000}"/>
    <cellStyle name="표준 17 3 2" xfId="690" xr:uid="{00000000-0005-0000-0000-000026030000}"/>
    <cellStyle name="표준 17 3 2 2" xfId="1025" xr:uid="{00000000-0005-0000-0000-000027030000}"/>
    <cellStyle name="표준 17 3 3" xfId="985" xr:uid="{00000000-0005-0000-0000-000028030000}"/>
    <cellStyle name="표준 18" xfId="503" xr:uid="{00000000-0005-0000-0000-000029030000}"/>
    <cellStyle name="표준 18 2" xfId="553" xr:uid="{00000000-0005-0000-0000-00002A030000}"/>
    <cellStyle name="표준 18 3" xfId="554" xr:uid="{00000000-0005-0000-0000-00002B030000}"/>
    <cellStyle name="표준 18 3 2" xfId="691" xr:uid="{00000000-0005-0000-0000-00002C030000}"/>
    <cellStyle name="표준 18 3 2 2" xfId="1026" xr:uid="{00000000-0005-0000-0000-00002D030000}"/>
    <cellStyle name="표준 18 3 3" xfId="986" xr:uid="{00000000-0005-0000-0000-00002E030000}"/>
    <cellStyle name="표준 19" xfId="504" xr:uid="{00000000-0005-0000-0000-00002F030000}"/>
    <cellStyle name="표준 19 2" xfId="555" xr:uid="{00000000-0005-0000-0000-000030030000}"/>
    <cellStyle name="표준 19 3" xfId="556" xr:uid="{00000000-0005-0000-0000-000031030000}"/>
    <cellStyle name="표준 19 3 2" xfId="692" xr:uid="{00000000-0005-0000-0000-000032030000}"/>
    <cellStyle name="표준 19 3 2 2" xfId="1027" xr:uid="{00000000-0005-0000-0000-000033030000}"/>
    <cellStyle name="표준 19 3 3" xfId="987" xr:uid="{00000000-0005-0000-0000-000034030000}"/>
    <cellStyle name="표준 2" xfId="3" xr:uid="{00000000-0005-0000-0000-000035030000}"/>
    <cellStyle name="표준 2 10" xfId="41" xr:uid="{00000000-0005-0000-0000-000036030000}"/>
    <cellStyle name="표준 2 11" xfId="43" xr:uid="{00000000-0005-0000-0000-000037030000}"/>
    <cellStyle name="표준 2 12" xfId="45" xr:uid="{00000000-0005-0000-0000-000038030000}"/>
    <cellStyle name="표준 2 13" xfId="47" xr:uid="{00000000-0005-0000-0000-000039030000}"/>
    <cellStyle name="표준 2 14" xfId="49" xr:uid="{00000000-0005-0000-0000-00003A030000}"/>
    <cellStyle name="표준 2 15" xfId="51" xr:uid="{00000000-0005-0000-0000-00003B030000}"/>
    <cellStyle name="표준 2 16" xfId="53" xr:uid="{00000000-0005-0000-0000-00003C030000}"/>
    <cellStyle name="표준 2 17" xfId="55" xr:uid="{00000000-0005-0000-0000-00003D030000}"/>
    <cellStyle name="표준 2 18" xfId="57" xr:uid="{00000000-0005-0000-0000-00003E030000}"/>
    <cellStyle name="표준 2 19" xfId="59" xr:uid="{00000000-0005-0000-0000-00003F030000}"/>
    <cellStyle name="표준 2 2" xfId="16" xr:uid="{00000000-0005-0000-0000-000040030000}"/>
    <cellStyle name="표준 2 2 2" xfId="557" xr:uid="{00000000-0005-0000-0000-000041030000}"/>
    <cellStyle name="표준 2 2 2 2" xfId="988" xr:uid="{00000000-0005-0000-0000-000042030000}"/>
    <cellStyle name="표준 2 2 3" xfId="693" xr:uid="{00000000-0005-0000-0000-000043030000}"/>
    <cellStyle name="표준 2 2 3 2" xfId="1028" xr:uid="{00000000-0005-0000-0000-000044030000}"/>
    <cellStyle name="표준 2 2 4" xfId="198" xr:uid="{00000000-0005-0000-0000-000045030000}"/>
    <cellStyle name="표준 2 20" xfId="61" xr:uid="{00000000-0005-0000-0000-000046030000}"/>
    <cellStyle name="표준 2 21" xfId="63" xr:uid="{00000000-0005-0000-0000-000047030000}"/>
    <cellStyle name="표준 2 3" xfId="24" xr:uid="{00000000-0005-0000-0000-000048030000}"/>
    <cellStyle name="표준 2 3 2" xfId="199" xr:uid="{00000000-0005-0000-0000-000049030000}"/>
    <cellStyle name="표준 2 4" xfId="27" xr:uid="{00000000-0005-0000-0000-00004A030000}"/>
    <cellStyle name="표준 2 4 2" xfId="558" xr:uid="{00000000-0005-0000-0000-00004B030000}"/>
    <cellStyle name="표준 2 4 2 2" xfId="989" xr:uid="{00000000-0005-0000-0000-00004C030000}"/>
    <cellStyle name="표준 2 4 3" xfId="694" xr:uid="{00000000-0005-0000-0000-00004D030000}"/>
    <cellStyle name="표준 2 4 3 2" xfId="1029" xr:uid="{00000000-0005-0000-0000-00004E030000}"/>
    <cellStyle name="표준 2 4 4" xfId="200" xr:uid="{00000000-0005-0000-0000-00004F030000}"/>
    <cellStyle name="표준 2 5" xfId="29" xr:uid="{00000000-0005-0000-0000-000050030000}"/>
    <cellStyle name="표준 2 5 2" xfId="505" xr:uid="{00000000-0005-0000-0000-000051030000}"/>
    <cellStyle name="표준 2 5 3" xfId="197" xr:uid="{00000000-0005-0000-0000-000052030000}"/>
    <cellStyle name="표준 2 6" xfId="32" xr:uid="{00000000-0005-0000-0000-000053030000}"/>
    <cellStyle name="표준 2 7" xfId="35" xr:uid="{00000000-0005-0000-0000-000054030000}"/>
    <cellStyle name="표준 2 8" xfId="37" xr:uid="{00000000-0005-0000-0000-000055030000}"/>
    <cellStyle name="표준 2 9" xfId="39" xr:uid="{00000000-0005-0000-0000-000056030000}"/>
    <cellStyle name="표준 20" xfId="506" xr:uid="{00000000-0005-0000-0000-000057030000}"/>
    <cellStyle name="표준 20 2" xfId="559" xr:uid="{00000000-0005-0000-0000-000058030000}"/>
    <cellStyle name="표준 20 3" xfId="560" xr:uid="{00000000-0005-0000-0000-000059030000}"/>
    <cellStyle name="표준 20 3 2" xfId="695" xr:uid="{00000000-0005-0000-0000-00005A030000}"/>
    <cellStyle name="표준 20 3 2 2" xfId="1030" xr:uid="{00000000-0005-0000-0000-00005B030000}"/>
    <cellStyle name="표준 20 3 3" xfId="990" xr:uid="{00000000-0005-0000-0000-00005C030000}"/>
    <cellStyle name="표준 21" xfId="516" xr:uid="{00000000-0005-0000-0000-00005D030000}"/>
    <cellStyle name="표준 21 10" xfId="662" xr:uid="{00000000-0005-0000-0000-00005E030000}"/>
    <cellStyle name="표준 21 10 2" xfId="706" xr:uid="{00000000-0005-0000-0000-00005F030000}"/>
    <cellStyle name="표준 21 10 2 2" xfId="1041" xr:uid="{00000000-0005-0000-0000-000060030000}"/>
    <cellStyle name="표준 21 10 3" xfId="998" xr:uid="{00000000-0005-0000-0000-000061030000}"/>
    <cellStyle name="표준 21 11" xfId="663" xr:uid="{00000000-0005-0000-0000-000062030000}"/>
    <cellStyle name="표준 21 11 2" xfId="707" xr:uid="{00000000-0005-0000-0000-000063030000}"/>
    <cellStyle name="표준 21 11 2 2" xfId="1042" xr:uid="{00000000-0005-0000-0000-000064030000}"/>
    <cellStyle name="표준 21 11 3" xfId="999" xr:uid="{00000000-0005-0000-0000-000065030000}"/>
    <cellStyle name="표준 21 12" xfId="664" xr:uid="{00000000-0005-0000-0000-000066030000}"/>
    <cellStyle name="표준 21 12 2" xfId="708" xr:uid="{00000000-0005-0000-0000-000067030000}"/>
    <cellStyle name="표준 21 12 2 2" xfId="1043" xr:uid="{00000000-0005-0000-0000-000068030000}"/>
    <cellStyle name="표준 21 12 3" xfId="1000" xr:uid="{00000000-0005-0000-0000-000069030000}"/>
    <cellStyle name="표준 21 13" xfId="665" xr:uid="{00000000-0005-0000-0000-00006A030000}"/>
    <cellStyle name="표준 21 13 2" xfId="709" xr:uid="{00000000-0005-0000-0000-00006B030000}"/>
    <cellStyle name="표준 21 13 2 2" xfId="1044" xr:uid="{00000000-0005-0000-0000-00006C030000}"/>
    <cellStyle name="표준 21 13 3" xfId="1001" xr:uid="{00000000-0005-0000-0000-00006D030000}"/>
    <cellStyle name="표준 21 14" xfId="666" xr:uid="{00000000-0005-0000-0000-00006E030000}"/>
    <cellStyle name="표준 21 14 2" xfId="710" xr:uid="{00000000-0005-0000-0000-00006F030000}"/>
    <cellStyle name="표준 21 14 2 2" xfId="1045" xr:uid="{00000000-0005-0000-0000-000070030000}"/>
    <cellStyle name="표준 21 14 3" xfId="1002" xr:uid="{00000000-0005-0000-0000-000071030000}"/>
    <cellStyle name="표준 21 15" xfId="667" xr:uid="{00000000-0005-0000-0000-000072030000}"/>
    <cellStyle name="표준 21 15 2" xfId="711" xr:uid="{00000000-0005-0000-0000-000073030000}"/>
    <cellStyle name="표준 21 15 2 2" xfId="1046" xr:uid="{00000000-0005-0000-0000-000074030000}"/>
    <cellStyle name="표준 21 15 3" xfId="1003" xr:uid="{00000000-0005-0000-0000-000075030000}"/>
    <cellStyle name="표준 21 16" xfId="668" xr:uid="{00000000-0005-0000-0000-000076030000}"/>
    <cellStyle name="표준 21 16 2" xfId="712" xr:uid="{00000000-0005-0000-0000-000077030000}"/>
    <cellStyle name="표준 21 16 2 2" xfId="1047" xr:uid="{00000000-0005-0000-0000-000078030000}"/>
    <cellStyle name="표준 21 16 3" xfId="1004" xr:uid="{00000000-0005-0000-0000-000079030000}"/>
    <cellStyle name="표준 21 17" xfId="669" xr:uid="{00000000-0005-0000-0000-00007A030000}"/>
    <cellStyle name="표준 21 17 2" xfId="713" xr:uid="{00000000-0005-0000-0000-00007B030000}"/>
    <cellStyle name="표준 21 17 2 2" xfId="1048" xr:uid="{00000000-0005-0000-0000-00007C030000}"/>
    <cellStyle name="표준 21 17 3" xfId="1005" xr:uid="{00000000-0005-0000-0000-00007D030000}"/>
    <cellStyle name="표준 21 18" xfId="670" xr:uid="{00000000-0005-0000-0000-00007E030000}"/>
    <cellStyle name="표준 21 18 2" xfId="714" xr:uid="{00000000-0005-0000-0000-00007F030000}"/>
    <cellStyle name="표준 21 18 2 2" xfId="1049" xr:uid="{00000000-0005-0000-0000-000080030000}"/>
    <cellStyle name="표준 21 18 3" xfId="1006" xr:uid="{00000000-0005-0000-0000-000081030000}"/>
    <cellStyle name="표준 21 19" xfId="671" xr:uid="{00000000-0005-0000-0000-000082030000}"/>
    <cellStyle name="표준 21 19 2" xfId="715" xr:uid="{00000000-0005-0000-0000-000083030000}"/>
    <cellStyle name="표준 21 19 2 2" xfId="1050" xr:uid="{00000000-0005-0000-0000-000084030000}"/>
    <cellStyle name="표준 21 19 3" xfId="1007" xr:uid="{00000000-0005-0000-0000-000085030000}"/>
    <cellStyle name="표준 21 2" xfId="561" xr:uid="{00000000-0005-0000-0000-000086030000}"/>
    <cellStyle name="표준 21 2 2" xfId="696" xr:uid="{00000000-0005-0000-0000-000087030000}"/>
    <cellStyle name="표준 21 2 2 2" xfId="1031" xr:uid="{00000000-0005-0000-0000-000088030000}"/>
    <cellStyle name="표준 21 2 3" xfId="991" xr:uid="{00000000-0005-0000-0000-000089030000}"/>
    <cellStyle name="표준 21 20" xfId="672" xr:uid="{00000000-0005-0000-0000-00008A030000}"/>
    <cellStyle name="표준 21 20 2" xfId="716" xr:uid="{00000000-0005-0000-0000-00008B030000}"/>
    <cellStyle name="표준 21 20 2 2" xfId="1051" xr:uid="{00000000-0005-0000-0000-00008C030000}"/>
    <cellStyle name="표준 21 20 3" xfId="1008" xr:uid="{00000000-0005-0000-0000-00008D030000}"/>
    <cellStyle name="표준 21 21" xfId="673" xr:uid="{00000000-0005-0000-0000-00008E030000}"/>
    <cellStyle name="표준 21 21 2" xfId="717" xr:uid="{00000000-0005-0000-0000-00008F030000}"/>
    <cellStyle name="표준 21 21 2 2" xfId="1052" xr:uid="{00000000-0005-0000-0000-000090030000}"/>
    <cellStyle name="표준 21 21 3" xfId="1009" xr:uid="{00000000-0005-0000-0000-000091030000}"/>
    <cellStyle name="표준 21 22" xfId="674" xr:uid="{00000000-0005-0000-0000-000092030000}"/>
    <cellStyle name="표준 21 22 2" xfId="718" xr:uid="{00000000-0005-0000-0000-000093030000}"/>
    <cellStyle name="표준 21 22 2 2" xfId="1053" xr:uid="{00000000-0005-0000-0000-000094030000}"/>
    <cellStyle name="표준 21 22 3" xfId="1010" xr:uid="{00000000-0005-0000-0000-000095030000}"/>
    <cellStyle name="표준 21 3" xfId="675" xr:uid="{00000000-0005-0000-0000-000096030000}"/>
    <cellStyle name="표준 21 3 2" xfId="719" xr:uid="{00000000-0005-0000-0000-000097030000}"/>
    <cellStyle name="표준 21 3 2 2" xfId="1054" xr:uid="{00000000-0005-0000-0000-000098030000}"/>
    <cellStyle name="표준 21 3 3" xfId="1011" xr:uid="{00000000-0005-0000-0000-000099030000}"/>
    <cellStyle name="표준 21 4" xfId="676" xr:uid="{00000000-0005-0000-0000-00009A030000}"/>
    <cellStyle name="표준 21 4 2" xfId="720" xr:uid="{00000000-0005-0000-0000-00009B030000}"/>
    <cellStyle name="표준 21 4 2 2" xfId="1055" xr:uid="{00000000-0005-0000-0000-00009C030000}"/>
    <cellStyle name="표준 21 4 3" xfId="1012" xr:uid="{00000000-0005-0000-0000-00009D030000}"/>
    <cellStyle name="표준 21 5" xfId="677" xr:uid="{00000000-0005-0000-0000-00009E030000}"/>
    <cellStyle name="표준 21 5 2" xfId="721" xr:uid="{00000000-0005-0000-0000-00009F030000}"/>
    <cellStyle name="표준 21 5 2 2" xfId="1056" xr:uid="{00000000-0005-0000-0000-0000A0030000}"/>
    <cellStyle name="표준 21 5 3" xfId="1013" xr:uid="{00000000-0005-0000-0000-0000A1030000}"/>
    <cellStyle name="표준 21 6" xfId="678" xr:uid="{00000000-0005-0000-0000-0000A2030000}"/>
    <cellStyle name="표준 21 6 2" xfId="722" xr:uid="{00000000-0005-0000-0000-0000A3030000}"/>
    <cellStyle name="표준 21 6 2 2" xfId="1057" xr:uid="{00000000-0005-0000-0000-0000A4030000}"/>
    <cellStyle name="표준 21 6 3" xfId="1014" xr:uid="{00000000-0005-0000-0000-0000A5030000}"/>
    <cellStyle name="표준 21 7" xfId="679" xr:uid="{00000000-0005-0000-0000-0000A6030000}"/>
    <cellStyle name="표준 21 7 2" xfId="723" xr:uid="{00000000-0005-0000-0000-0000A7030000}"/>
    <cellStyle name="표준 21 7 2 2" xfId="1058" xr:uid="{00000000-0005-0000-0000-0000A8030000}"/>
    <cellStyle name="표준 21 7 3" xfId="1015" xr:uid="{00000000-0005-0000-0000-0000A9030000}"/>
    <cellStyle name="표준 21 8" xfId="680" xr:uid="{00000000-0005-0000-0000-0000AA030000}"/>
    <cellStyle name="표준 21 8 2" xfId="724" xr:uid="{00000000-0005-0000-0000-0000AB030000}"/>
    <cellStyle name="표준 21 8 2 2" xfId="1059" xr:uid="{00000000-0005-0000-0000-0000AC030000}"/>
    <cellStyle name="표준 21 8 3" xfId="1016" xr:uid="{00000000-0005-0000-0000-0000AD030000}"/>
    <cellStyle name="표준 21 9" xfId="681" xr:uid="{00000000-0005-0000-0000-0000AE030000}"/>
    <cellStyle name="표준 21 9 2" xfId="725" xr:uid="{00000000-0005-0000-0000-0000AF030000}"/>
    <cellStyle name="표준 21 9 2 2" xfId="1060" xr:uid="{00000000-0005-0000-0000-0000B0030000}"/>
    <cellStyle name="표준 21 9 3" xfId="1017" xr:uid="{00000000-0005-0000-0000-0000B1030000}"/>
    <cellStyle name="표준 22" xfId="507" xr:uid="{00000000-0005-0000-0000-0000B2030000}"/>
    <cellStyle name="표준 22 2" xfId="562" xr:uid="{00000000-0005-0000-0000-0000B3030000}"/>
    <cellStyle name="표준 23" xfId="508" xr:uid="{00000000-0005-0000-0000-0000B4030000}"/>
    <cellStyle name="표준 24" xfId="517" xr:uid="{00000000-0005-0000-0000-0000B5030000}"/>
    <cellStyle name="표준 25" xfId="518" xr:uid="{00000000-0005-0000-0000-0000B6030000}"/>
    <cellStyle name="표준 26" xfId="519" xr:uid="{00000000-0005-0000-0000-0000B7030000}"/>
    <cellStyle name="표준 27" xfId="520" xr:uid="{00000000-0005-0000-0000-0000B8030000}"/>
    <cellStyle name="표준 28" xfId="521" xr:uid="{00000000-0005-0000-0000-0000B9030000}"/>
    <cellStyle name="표준 29" xfId="522" xr:uid="{00000000-0005-0000-0000-0000BA030000}"/>
    <cellStyle name="표준 3" xfId="6" xr:uid="{00000000-0005-0000-0000-0000BB030000}"/>
    <cellStyle name="표준 3 2" xfId="14" xr:uid="{00000000-0005-0000-0000-0000BC030000}"/>
    <cellStyle name="표준 3 2 2" xfId="17" xr:uid="{00000000-0005-0000-0000-0000BD030000}"/>
    <cellStyle name="표준 3 3" xfId="25" xr:uid="{00000000-0005-0000-0000-0000BE030000}"/>
    <cellStyle name="표준 3 3 2" xfId="697" xr:uid="{00000000-0005-0000-0000-0000BF030000}"/>
    <cellStyle name="표준 3 3 2 2" xfId="1032" xr:uid="{00000000-0005-0000-0000-0000C0030000}"/>
    <cellStyle name="표준 3 3 3" xfId="992" xr:uid="{00000000-0005-0000-0000-0000C1030000}"/>
    <cellStyle name="표준 3 3 4" xfId="563" xr:uid="{00000000-0005-0000-0000-0000C2030000}"/>
    <cellStyle name="표준 3 4" xfId="509" xr:uid="{00000000-0005-0000-0000-0000C3030000}"/>
    <cellStyle name="표준 3 5" xfId="109" xr:uid="{00000000-0005-0000-0000-0000C4030000}"/>
    <cellStyle name="표준 30" xfId="523" xr:uid="{00000000-0005-0000-0000-0000C5030000}"/>
    <cellStyle name="표준 31" xfId="524" xr:uid="{00000000-0005-0000-0000-0000C6030000}"/>
    <cellStyle name="표준 32" xfId="525" xr:uid="{00000000-0005-0000-0000-0000C7030000}"/>
    <cellStyle name="표준 33" xfId="526" xr:uid="{00000000-0005-0000-0000-0000C8030000}"/>
    <cellStyle name="표준 34" xfId="527" xr:uid="{00000000-0005-0000-0000-0000C9030000}"/>
    <cellStyle name="표준 35" xfId="528" xr:uid="{00000000-0005-0000-0000-0000CA030000}"/>
    <cellStyle name="표준 36" xfId="529" xr:uid="{00000000-0005-0000-0000-0000CB030000}"/>
    <cellStyle name="표준 37" xfId="530" xr:uid="{00000000-0005-0000-0000-0000CC030000}"/>
    <cellStyle name="표준 38" xfId="531" xr:uid="{00000000-0005-0000-0000-0000CD030000}"/>
    <cellStyle name="표준 39" xfId="532" xr:uid="{00000000-0005-0000-0000-0000CE030000}"/>
    <cellStyle name="표준 4" xfId="8" xr:uid="{00000000-0005-0000-0000-0000CF030000}"/>
    <cellStyle name="표준 4 2" xfId="564" xr:uid="{00000000-0005-0000-0000-0000D0030000}"/>
    <cellStyle name="표준 4 3" xfId="565" xr:uid="{00000000-0005-0000-0000-0000D1030000}"/>
    <cellStyle name="표준 4 3 2" xfId="698" xr:uid="{00000000-0005-0000-0000-0000D2030000}"/>
    <cellStyle name="표준 4 3 2 2" xfId="1033" xr:uid="{00000000-0005-0000-0000-0000D3030000}"/>
    <cellStyle name="표준 4 3 3" xfId="993" xr:uid="{00000000-0005-0000-0000-0000D4030000}"/>
    <cellStyle name="표준 4 4" xfId="510" xr:uid="{00000000-0005-0000-0000-0000D5030000}"/>
    <cellStyle name="표준 4 5" xfId="201" xr:uid="{00000000-0005-0000-0000-0000D6030000}"/>
    <cellStyle name="표준 40" xfId="533" xr:uid="{00000000-0005-0000-0000-0000D7030000}"/>
    <cellStyle name="표준 41" xfId="534" xr:uid="{00000000-0005-0000-0000-0000D8030000}"/>
    <cellStyle name="표준 42" xfId="535" xr:uid="{00000000-0005-0000-0000-0000D9030000}"/>
    <cellStyle name="표준 43" xfId="536" xr:uid="{00000000-0005-0000-0000-0000DA030000}"/>
    <cellStyle name="표준 44" xfId="574" xr:uid="{00000000-0005-0000-0000-0000DB030000}"/>
    <cellStyle name="표준 44 2" xfId="704" xr:uid="{00000000-0005-0000-0000-0000DC030000}"/>
    <cellStyle name="표준 44 2 2" xfId="1039" xr:uid="{00000000-0005-0000-0000-0000DD030000}"/>
    <cellStyle name="표준 44 3" xfId="996" xr:uid="{00000000-0005-0000-0000-0000DE030000}"/>
    <cellStyle name="표준 45" xfId="440" xr:uid="{00000000-0005-0000-0000-0000DF030000}"/>
    <cellStyle name="표준 5" xfId="11" xr:uid="{00000000-0005-0000-0000-0000E0030000}"/>
    <cellStyle name="표준 5 2" xfId="30" xr:uid="{00000000-0005-0000-0000-0000E1030000}"/>
    <cellStyle name="표준 5 2 2" xfId="296" xr:uid="{00000000-0005-0000-0000-0000E2030000}"/>
    <cellStyle name="표준 5 2 2 2" xfId="422" xr:uid="{00000000-0005-0000-0000-0000E3030000}"/>
    <cellStyle name="표준 5 2 2 2 2" xfId="960" xr:uid="{00000000-0005-0000-0000-0000E4030000}"/>
    <cellStyle name="표준 5 2 2 3" xfId="834" xr:uid="{00000000-0005-0000-0000-0000E5030000}"/>
    <cellStyle name="표준 5 2 3" xfId="359" xr:uid="{00000000-0005-0000-0000-0000E6030000}"/>
    <cellStyle name="표준 5 2 3 2" xfId="897" xr:uid="{00000000-0005-0000-0000-0000E7030000}"/>
    <cellStyle name="표준 5 2 4" xfId="566" xr:uid="{00000000-0005-0000-0000-0000E8030000}"/>
    <cellStyle name="표준 5 2 5" xfId="771" xr:uid="{00000000-0005-0000-0000-0000E9030000}"/>
    <cellStyle name="표준 5 2 6" xfId="233" xr:uid="{00000000-0005-0000-0000-0000EA030000}"/>
    <cellStyle name="표준 5 3" xfId="263" xr:uid="{00000000-0005-0000-0000-0000EB030000}"/>
    <cellStyle name="표준 5 3 2" xfId="389" xr:uid="{00000000-0005-0000-0000-0000EC030000}"/>
    <cellStyle name="표준 5 3 2 2" xfId="927" xr:uid="{00000000-0005-0000-0000-0000ED030000}"/>
    <cellStyle name="표준 5 3 3" xfId="699" xr:uid="{00000000-0005-0000-0000-0000EE030000}"/>
    <cellStyle name="표준 5 3 3 2" xfId="1034" xr:uid="{00000000-0005-0000-0000-0000EF030000}"/>
    <cellStyle name="표준 5 3 4" xfId="801" xr:uid="{00000000-0005-0000-0000-0000F0030000}"/>
    <cellStyle name="표준 5 4" xfId="326" xr:uid="{00000000-0005-0000-0000-0000F1030000}"/>
    <cellStyle name="표준 5 4 2" xfId="864" xr:uid="{00000000-0005-0000-0000-0000F2030000}"/>
    <cellStyle name="표준 5 5" xfId="511" xr:uid="{00000000-0005-0000-0000-0000F3030000}"/>
    <cellStyle name="표준 5 6" xfId="738" xr:uid="{00000000-0005-0000-0000-0000F4030000}"/>
    <cellStyle name="표준 5 7" xfId="112" xr:uid="{00000000-0005-0000-0000-0000F5030000}"/>
    <cellStyle name="표준 6" xfId="13" xr:uid="{00000000-0005-0000-0000-0000F6030000}"/>
    <cellStyle name="표준 6 2" xfId="33" xr:uid="{00000000-0005-0000-0000-0000F7030000}"/>
    <cellStyle name="표준 6 2 2" xfId="299" xr:uid="{00000000-0005-0000-0000-0000F8030000}"/>
    <cellStyle name="표준 6 2 2 2" xfId="425" xr:uid="{00000000-0005-0000-0000-0000F9030000}"/>
    <cellStyle name="표준 6 2 2 2 2" xfId="963" xr:uid="{00000000-0005-0000-0000-0000FA030000}"/>
    <cellStyle name="표준 6 2 2 3" xfId="837" xr:uid="{00000000-0005-0000-0000-0000FB030000}"/>
    <cellStyle name="표준 6 2 3" xfId="362" xr:uid="{00000000-0005-0000-0000-0000FC030000}"/>
    <cellStyle name="표준 6 2 3 2" xfId="900" xr:uid="{00000000-0005-0000-0000-0000FD030000}"/>
    <cellStyle name="표준 6 2 4" xfId="567" xr:uid="{00000000-0005-0000-0000-0000FE030000}"/>
    <cellStyle name="표준 6 2 5" xfId="774" xr:uid="{00000000-0005-0000-0000-0000FF030000}"/>
    <cellStyle name="표준 6 2 6" xfId="236" xr:uid="{00000000-0005-0000-0000-000000040000}"/>
    <cellStyle name="표준 6 3" xfId="266" xr:uid="{00000000-0005-0000-0000-000001040000}"/>
    <cellStyle name="표준 6 3 2" xfId="392" xr:uid="{00000000-0005-0000-0000-000002040000}"/>
    <cellStyle name="표준 6 3 2 2" xfId="930" xr:uid="{00000000-0005-0000-0000-000003040000}"/>
    <cellStyle name="표준 6 3 3" xfId="700" xr:uid="{00000000-0005-0000-0000-000004040000}"/>
    <cellStyle name="표준 6 3 3 2" xfId="1035" xr:uid="{00000000-0005-0000-0000-000005040000}"/>
    <cellStyle name="표준 6 3 4" xfId="804" xr:uid="{00000000-0005-0000-0000-000006040000}"/>
    <cellStyle name="표준 6 4" xfId="329" xr:uid="{00000000-0005-0000-0000-000007040000}"/>
    <cellStyle name="표준 6 4 2" xfId="867" xr:uid="{00000000-0005-0000-0000-000008040000}"/>
    <cellStyle name="표준 6 5" xfId="512" xr:uid="{00000000-0005-0000-0000-000009040000}"/>
    <cellStyle name="표준 6 6" xfId="741" xr:uid="{00000000-0005-0000-0000-00000A040000}"/>
    <cellStyle name="표준 6 7" xfId="203" xr:uid="{00000000-0005-0000-0000-00000B040000}"/>
    <cellStyle name="표준 7" xfId="64" xr:uid="{00000000-0005-0000-0000-00000C040000}"/>
    <cellStyle name="표준 7 2" xfId="281" xr:uid="{00000000-0005-0000-0000-00000D040000}"/>
    <cellStyle name="표준 7 2 2" xfId="407" xr:uid="{00000000-0005-0000-0000-00000E040000}"/>
    <cellStyle name="표준 7 2 2 2" xfId="945" xr:uid="{00000000-0005-0000-0000-00000F040000}"/>
    <cellStyle name="표준 7 2 3" xfId="568" xr:uid="{00000000-0005-0000-0000-000010040000}"/>
    <cellStyle name="표준 7 2 4" xfId="819" xr:uid="{00000000-0005-0000-0000-000011040000}"/>
    <cellStyle name="표준 7 3" xfId="344" xr:uid="{00000000-0005-0000-0000-000012040000}"/>
    <cellStyle name="표준 7 3 2" xfId="701" xr:uid="{00000000-0005-0000-0000-000013040000}"/>
    <cellStyle name="표준 7 3 2 2" xfId="1036" xr:uid="{00000000-0005-0000-0000-000014040000}"/>
    <cellStyle name="표준 7 3 3" xfId="882" xr:uid="{00000000-0005-0000-0000-000015040000}"/>
    <cellStyle name="표준 7 4" xfId="513" xr:uid="{00000000-0005-0000-0000-000016040000}"/>
    <cellStyle name="표준 7 5" xfId="756" xr:uid="{00000000-0005-0000-0000-000017040000}"/>
    <cellStyle name="표준 7 6" xfId="218" xr:uid="{00000000-0005-0000-0000-000018040000}"/>
    <cellStyle name="표준 8" xfId="10" xr:uid="{00000000-0005-0000-0000-000019040000}"/>
    <cellStyle name="표준 8 2" xfId="70" xr:uid="{00000000-0005-0000-0000-00001A040000}"/>
    <cellStyle name="표준 8 2 2" xfId="569" xr:uid="{00000000-0005-0000-0000-00001B040000}"/>
    <cellStyle name="표준 8 3" xfId="570" xr:uid="{00000000-0005-0000-0000-00001C040000}"/>
    <cellStyle name="표준 8 3 2" xfId="702" xr:uid="{00000000-0005-0000-0000-00001D040000}"/>
    <cellStyle name="표준 8 3 2 2" xfId="1037" xr:uid="{00000000-0005-0000-0000-00001E040000}"/>
    <cellStyle name="표준 8 3 3" xfId="994" xr:uid="{00000000-0005-0000-0000-00001F040000}"/>
    <cellStyle name="표준 8 4" xfId="514" xr:uid="{00000000-0005-0000-0000-000020040000}"/>
    <cellStyle name="표준 8 5" xfId="110" xr:uid="{00000000-0005-0000-0000-000021040000}"/>
    <cellStyle name="표준 9" xfId="515" xr:uid="{00000000-0005-0000-0000-000022040000}"/>
    <cellStyle name="표준 9 2" xfId="571" xr:uid="{00000000-0005-0000-0000-000023040000}"/>
    <cellStyle name="표준 9 3" xfId="572" xr:uid="{00000000-0005-0000-0000-000024040000}"/>
    <cellStyle name="표준 9 3 2" xfId="703" xr:uid="{00000000-0005-0000-0000-000025040000}"/>
    <cellStyle name="표준 9 3 2 2" xfId="1038" xr:uid="{00000000-0005-0000-0000-000026040000}"/>
    <cellStyle name="표준 9 3 3" xfId="995" xr:uid="{00000000-0005-0000-0000-000027040000}"/>
  </cellStyles>
  <dxfs count="0"/>
  <tableStyles count="0" defaultTableStyle="TableStyleMedium9" defaultPivotStyle="PivotStyleLight16"/>
  <colors>
    <mruColors>
      <color rgb="FFFFFF99"/>
      <color rgb="FF00FFFF"/>
      <color rgb="FF99FF66"/>
      <color rgb="FFCCFFCC"/>
      <color rgb="FFFFCC00"/>
      <color rgb="FFFFCC66"/>
      <color rgb="FF0000FF"/>
      <color rgb="FF99FFCC"/>
      <color rgb="FF339966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666755243881881E-2"/>
          <c:y val="0.15615661410418458"/>
          <c:w val="0.85306235791661056"/>
          <c:h val="0.70270476346885891"/>
        </c:manualLayout>
      </c:layout>
      <c:barChart>
        <c:barDir val="col"/>
        <c:grouping val="clustered"/>
        <c:varyColors val="0"/>
        <c:ser>
          <c:idx val="1"/>
          <c:order val="0"/>
          <c:tx>
            <c:v>총도시림면적률(%)</c:v>
          </c:tx>
          <c:invertIfNegative val="0"/>
          <c:dLbls>
            <c:delete val="1"/>
          </c:dLbls>
          <c:cat>
            <c:strRef>
              <c:f>'2.도시림 면적 현황'!$A$15:$A$31</c:f>
              <c:strCache>
                <c:ptCount val="17"/>
                <c:pt idx="0">
                  <c:v>서울</c:v>
                </c:pt>
                <c:pt idx="1">
                  <c:v>부산</c:v>
                </c:pt>
                <c:pt idx="2">
                  <c:v>대구</c:v>
                </c:pt>
                <c:pt idx="3">
                  <c:v>인천</c:v>
                </c:pt>
                <c:pt idx="4">
                  <c:v>광주</c:v>
                </c:pt>
                <c:pt idx="5">
                  <c:v>대전</c:v>
                </c:pt>
                <c:pt idx="6">
                  <c:v>울산</c:v>
                </c:pt>
                <c:pt idx="7">
                  <c:v>세종</c:v>
                </c:pt>
                <c:pt idx="8">
                  <c:v>경기</c:v>
                </c:pt>
                <c:pt idx="9">
                  <c:v>강원</c:v>
                </c:pt>
                <c:pt idx="10">
                  <c:v>충북</c:v>
                </c:pt>
                <c:pt idx="11">
                  <c:v>충남</c:v>
                </c:pt>
                <c:pt idx="12">
                  <c:v>전북</c:v>
                </c:pt>
                <c:pt idx="13">
                  <c:v>전남</c:v>
                </c:pt>
                <c:pt idx="14">
                  <c:v>경북</c:v>
                </c:pt>
                <c:pt idx="15">
                  <c:v>경남</c:v>
                </c:pt>
                <c:pt idx="16">
                  <c:v>제주</c:v>
                </c:pt>
              </c:strCache>
            </c:strRef>
          </c:cat>
          <c:val>
            <c:numRef>
              <c:f>'2.도시림 면적 현황'!$F$15:$F$31</c:f>
              <c:numCache>
                <c:formatCode>_(* #,##0.00_);_(* \(#,##0.00\);_(* "-"??_);_(@_)</c:formatCode>
                <c:ptCount val="17"/>
                <c:pt idx="0">
                  <c:v>29.787921565978177</c:v>
                </c:pt>
                <c:pt idx="1">
                  <c:v>45.506456235314019</c:v>
                </c:pt>
                <c:pt idx="2">
                  <c:v>52.228847326700688</c:v>
                </c:pt>
                <c:pt idx="3">
                  <c:v>28.265726642868444</c:v>
                </c:pt>
                <c:pt idx="4">
                  <c:v>37.515014601986671</c:v>
                </c:pt>
                <c:pt idx="5">
                  <c:v>51.704922482374684</c:v>
                </c:pt>
                <c:pt idx="6">
                  <c:v>59.139749572109103</c:v>
                </c:pt>
                <c:pt idx="7">
                  <c:v>35.891770021113189</c:v>
                </c:pt>
                <c:pt idx="8">
                  <c:v>35.590964046959797</c:v>
                </c:pt>
                <c:pt idx="9">
                  <c:v>74.722757505872167</c:v>
                </c:pt>
                <c:pt idx="10">
                  <c:v>52.442969651425017</c:v>
                </c:pt>
                <c:pt idx="11">
                  <c:v>39.93963318706966</c:v>
                </c:pt>
                <c:pt idx="12">
                  <c:v>34.708530412727114</c:v>
                </c:pt>
                <c:pt idx="13">
                  <c:v>47.409008650209536</c:v>
                </c:pt>
                <c:pt idx="14">
                  <c:v>45.612640207963167</c:v>
                </c:pt>
                <c:pt idx="15">
                  <c:v>39.971197112633092</c:v>
                </c:pt>
                <c:pt idx="16">
                  <c:v>27.841767149473444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F-4C5E-91EB-70C8CA5690A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0266240"/>
        <c:axId val="150267776"/>
      </c:barChart>
      <c:scatterChart>
        <c:scatterStyle val="lineMarker"/>
        <c:varyColors val="0"/>
        <c:ser>
          <c:idx val="0"/>
          <c:order val="1"/>
          <c:tx>
            <c:v>1인당생활권 도시림면적(㎡/인)</c:v>
          </c:tx>
          <c:spPr>
            <a:ln w="66675">
              <a:noFill/>
            </a:ln>
          </c:spPr>
          <c:marker>
            <c:spPr>
              <a:solidFill>
                <a:srgbClr val="C0504D"/>
              </a:solidFill>
            </c:spPr>
          </c:marker>
          <c:dLbls>
            <c:dLbl>
              <c:idx val="0"/>
              <c:layout>
                <c:manualLayout>
                  <c:x val="-2.2635251466481956E-2"/>
                  <c:y val="-4.79216224098114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9BF-4C5E-91EB-70C8CA5690A1}"/>
                </c:ext>
              </c:extLst>
            </c:dLbl>
            <c:dLbl>
              <c:idx val="1"/>
              <c:layout>
                <c:manualLayout>
                  <c:x val="-2.9649409593208793E-2"/>
                  <c:y val="-4.09440012204783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9BF-4C5E-91EB-70C8CA5690A1}"/>
                </c:ext>
              </c:extLst>
            </c:dLbl>
            <c:dLbl>
              <c:idx val="2"/>
              <c:layout>
                <c:manualLayout>
                  <c:x val="-2.8895110832583681E-2"/>
                  <c:y val="-6.54815445366625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9BF-4C5E-91EB-70C8CA5690A1}"/>
                </c:ext>
              </c:extLst>
            </c:dLbl>
            <c:dLbl>
              <c:idx val="3"/>
              <c:layout>
                <c:manualLayout>
                  <c:x val="-3.2880819985094761E-2"/>
                  <c:y val="-5.48481435591221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9BF-4C5E-91EB-70C8CA5690A1}"/>
                </c:ext>
              </c:extLst>
            </c:dLbl>
            <c:dLbl>
              <c:idx val="4"/>
              <c:layout>
                <c:manualLayout>
                  <c:x val="-3.8577892782657656E-2"/>
                  <c:y val="-6.06675967305888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9BF-4C5E-91EB-70C8CA5690A1}"/>
                </c:ext>
              </c:extLst>
            </c:dLbl>
            <c:dLbl>
              <c:idx val="5"/>
              <c:layout>
                <c:manualLayout>
                  <c:x val="-3.3390949194712687E-2"/>
                  <c:y val="-4.38866984585434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9BF-4C5E-91EB-70C8CA5690A1}"/>
                </c:ext>
              </c:extLst>
            </c:dLbl>
            <c:dLbl>
              <c:idx val="6"/>
              <c:layout>
                <c:manualLayout>
                  <c:x val="-3.3646035531269401E-2"/>
                  <c:y val="-5.63136847018871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9BF-4C5E-91EB-70C8CA5690A1}"/>
                </c:ext>
              </c:extLst>
            </c:dLbl>
            <c:dLbl>
              <c:idx val="7"/>
              <c:layout>
                <c:manualLayout>
                  <c:x val="-3.390117297008001E-2"/>
                  <c:y val="-4.4612428366982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9BF-4C5E-91EB-70C8CA5690A1}"/>
                </c:ext>
              </c:extLst>
            </c:dLbl>
            <c:dLbl>
              <c:idx val="8"/>
              <c:layout>
                <c:manualLayout>
                  <c:x val="-2.8241957120320182E-2"/>
                  <c:y val="-5.71633050373208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9BF-4C5E-91EB-70C8CA5690A1}"/>
                </c:ext>
              </c:extLst>
            </c:dLbl>
            <c:dLbl>
              <c:idx val="9"/>
              <c:layout>
                <c:manualLayout>
                  <c:x val="-3.4411396745445806E-2"/>
                  <c:y val="-3.47099309709332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9BF-4C5E-91EB-70C8CA5690A1}"/>
                </c:ext>
              </c:extLst>
            </c:dLbl>
            <c:dLbl>
              <c:idx val="10"/>
              <c:layout>
                <c:manualLayout>
                  <c:x val="-3.1989056566902201E-2"/>
                  <c:y val="-6.6121554625491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9BF-4C5E-91EB-70C8CA5690A1}"/>
                </c:ext>
              </c:extLst>
            </c:dLbl>
            <c:dLbl>
              <c:idx val="11"/>
              <c:layout>
                <c:manualLayout>
                  <c:x val="-3.6282229427205839E-2"/>
                  <c:y val="-7.95188889677078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9BF-4C5E-91EB-70C8CA5690A1}"/>
                </c:ext>
              </c:extLst>
            </c:dLbl>
            <c:dLbl>
              <c:idx val="12"/>
              <c:layout>
                <c:manualLayout>
                  <c:x val="-3.1095018064956886E-2"/>
                  <c:y val="-5.76808547632436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9BF-4C5E-91EB-70C8CA5690A1}"/>
                </c:ext>
              </c:extLst>
            </c:dLbl>
            <c:dLbl>
              <c:idx val="13"/>
              <c:layout>
                <c:manualLayout>
                  <c:x val="-4.0259030522340027E-2"/>
                  <c:y val="4.13172227345471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9BF-4C5E-91EB-70C8CA5690A1}"/>
                </c:ext>
              </c:extLst>
            </c:dLbl>
            <c:dLbl>
              <c:idx val="14"/>
              <c:layout>
                <c:manualLayout>
                  <c:x val="-3.1605227780419222E-2"/>
                  <c:y val="-4.81606015464294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9BF-4C5E-91EB-70C8CA5690A1}"/>
                </c:ext>
              </c:extLst>
            </c:dLbl>
            <c:dLbl>
              <c:idx val="15"/>
              <c:layout>
                <c:manualLayout>
                  <c:x val="-2.9139195105330872E-2"/>
                  <c:y val="-4.47857860817239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9BF-4C5E-91EB-70C8CA5690A1}"/>
                </c:ext>
              </c:extLst>
            </c:dLbl>
            <c:dLbl>
              <c:idx val="16"/>
              <c:layout>
                <c:manualLayout>
                  <c:x val="-3.49500067298152E-2"/>
                  <c:y val="-5.60560560560561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9BF-4C5E-91EB-70C8CA5690A1}"/>
                </c:ext>
              </c:extLst>
            </c:dLbl>
            <c:numFmt formatCode="_-* #,##0.0_-;\-* #,##0.0_-;_-* &quot;-&quot;?_-;_-@_-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'2.도시림 면적 현황'!$A$15:$A$31</c:f>
              <c:strCache>
                <c:ptCount val="17"/>
                <c:pt idx="0">
                  <c:v>서울</c:v>
                </c:pt>
                <c:pt idx="1">
                  <c:v>부산</c:v>
                </c:pt>
                <c:pt idx="2">
                  <c:v>대구</c:v>
                </c:pt>
                <c:pt idx="3">
                  <c:v>인천</c:v>
                </c:pt>
                <c:pt idx="4">
                  <c:v>광주</c:v>
                </c:pt>
                <c:pt idx="5">
                  <c:v>대전</c:v>
                </c:pt>
                <c:pt idx="6">
                  <c:v>울산</c:v>
                </c:pt>
                <c:pt idx="7">
                  <c:v>세종</c:v>
                </c:pt>
                <c:pt idx="8">
                  <c:v>경기</c:v>
                </c:pt>
                <c:pt idx="9">
                  <c:v>강원</c:v>
                </c:pt>
                <c:pt idx="10">
                  <c:v>충북</c:v>
                </c:pt>
                <c:pt idx="11">
                  <c:v>충남</c:v>
                </c:pt>
                <c:pt idx="12">
                  <c:v>전북</c:v>
                </c:pt>
                <c:pt idx="13">
                  <c:v>전남</c:v>
                </c:pt>
                <c:pt idx="14">
                  <c:v>경북</c:v>
                </c:pt>
                <c:pt idx="15">
                  <c:v>경남</c:v>
                </c:pt>
                <c:pt idx="16">
                  <c:v>제주</c:v>
                </c:pt>
              </c:strCache>
            </c:strRef>
          </c:xVal>
          <c:yVal>
            <c:numRef>
              <c:f>'2.도시림 면적 현황'!$I$15:$I$31</c:f>
              <c:numCache>
                <c:formatCode>_(* #,##0.00_);_(* \(#,##0.00\);_(* "-"??_);_(@_)</c:formatCode>
                <c:ptCount val="17"/>
                <c:pt idx="0">
                  <c:v>6.8708023601421431</c:v>
                </c:pt>
                <c:pt idx="1">
                  <c:v>13.320622502592903</c:v>
                </c:pt>
                <c:pt idx="2">
                  <c:v>12.498497795743749</c:v>
                </c:pt>
                <c:pt idx="3">
                  <c:v>9.8942011255530709</c:v>
                </c:pt>
                <c:pt idx="4">
                  <c:v>12.293776787406248</c:v>
                </c:pt>
                <c:pt idx="5">
                  <c:v>11.241675520615376</c:v>
                </c:pt>
                <c:pt idx="6">
                  <c:v>19.115027634211557</c:v>
                </c:pt>
                <c:pt idx="7">
                  <c:v>21.181335511537675</c:v>
                </c:pt>
                <c:pt idx="8">
                  <c:v>8.3656531539743888</c:v>
                </c:pt>
                <c:pt idx="9">
                  <c:v>21.025057733232188</c:v>
                </c:pt>
                <c:pt idx="10">
                  <c:v>16.396756742708362</c:v>
                </c:pt>
                <c:pt idx="11">
                  <c:v>12.411587405974753</c:v>
                </c:pt>
                <c:pt idx="12">
                  <c:v>19.880129680747874</c:v>
                </c:pt>
                <c:pt idx="13">
                  <c:v>22.047913749285872</c:v>
                </c:pt>
                <c:pt idx="14">
                  <c:v>15.404489587060832</c:v>
                </c:pt>
                <c:pt idx="15">
                  <c:v>16.89305680987351</c:v>
                </c:pt>
                <c:pt idx="16">
                  <c:v>14.271709549720056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C9BF-4C5E-91EB-70C8CA5690A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50269312"/>
        <c:axId val="150516864"/>
      </c:scatterChart>
      <c:catAx>
        <c:axId val="1502662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 b="1"/>
            </a:pPr>
            <a:endParaRPr lang="ko-KR"/>
          </a:p>
        </c:txPr>
        <c:crossAx val="1502677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50267776"/>
        <c:scaling>
          <c:orientation val="minMax"/>
        </c:scaling>
        <c:delete val="0"/>
        <c:axPos val="l"/>
        <c:numFmt formatCode="_(* #,##0_);_(* \(#,##0\);_(* &quot;-&quot;_);_(@_)" sourceLinked="0"/>
        <c:majorTickMark val="in"/>
        <c:minorTickMark val="none"/>
        <c:tickLblPos val="nextTo"/>
        <c:txPr>
          <a:bodyPr rot="0" vert="horz"/>
          <a:lstStyle/>
          <a:p>
            <a:pPr>
              <a:defRPr b="1"/>
            </a:pPr>
            <a:endParaRPr lang="ko-KR"/>
          </a:p>
        </c:txPr>
        <c:crossAx val="150266240"/>
        <c:crosses val="autoZero"/>
        <c:crossBetween val="between"/>
        <c:majorUnit val="10"/>
      </c:valAx>
      <c:valAx>
        <c:axId val="150269312"/>
        <c:scaling>
          <c:orientation val="minMax"/>
        </c:scaling>
        <c:delete val="1"/>
        <c:axPos val="b"/>
        <c:majorTickMark val="out"/>
        <c:minorTickMark val="none"/>
        <c:tickLblPos val="none"/>
        <c:crossAx val="150516864"/>
        <c:crosses val="autoZero"/>
        <c:crossBetween val="midCat"/>
      </c:valAx>
      <c:valAx>
        <c:axId val="150516864"/>
        <c:scaling>
          <c:orientation val="minMax"/>
        </c:scaling>
        <c:delete val="0"/>
        <c:axPos val="r"/>
        <c:numFmt formatCode="_(* #,##0_);_(* \(#,##0\);_(* &quot;-&quot;_);_(@_)" sourceLinked="0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ko-KR"/>
          </a:p>
        </c:txPr>
        <c:crossAx val="150269312"/>
        <c:crosses val="max"/>
        <c:crossBetween val="midCat"/>
        <c:majorUnit val="10"/>
      </c:valAx>
    </c:plotArea>
    <c:legend>
      <c:legendPos val="r"/>
      <c:layout>
        <c:manualLayout>
          <c:xMode val="edge"/>
          <c:yMode val="edge"/>
          <c:x val="8.7074824203124332E-2"/>
          <c:y val="3.3033033033033031E-2"/>
          <c:w val="0.28958019285023817"/>
          <c:h val="0.14480811520181597"/>
        </c:manualLayout>
      </c:layout>
      <c:overlay val="0"/>
      <c:txPr>
        <a:bodyPr/>
        <a:lstStyle/>
        <a:p>
          <a:pPr>
            <a:defRPr b="1"/>
          </a:pPr>
          <a:endParaRPr lang="ko-KR"/>
        </a:p>
      </c:txPr>
    </c:legend>
    <c:plotVisOnly val="1"/>
    <c:dispBlanksAs val="gap"/>
    <c:showDLblsOverMax val="0"/>
  </c:chart>
  <c:printSettings>
    <c:headerFooter alignWithMargins="0">
      <c:oddHeader>&amp;A</c:oddHeader>
      <c:oddFooter>Page &amp;P</c:oddFooter>
    </c:headerFooter>
    <c:pageMargins b="1" l="0.75000000000001465" r="0.7500000000000146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2013년</c:v>
          </c:tx>
          <c:cat>
            <c:strRef>
              <c:f>'8-6.1인당 생활권 도시림 면적의 변화'!$A$28:$A$44</c:f>
              <c:strCache>
                <c:ptCount val="17"/>
                <c:pt idx="0">
                  <c:v>서울</c:v>
                </c:pt>
                <c:pt idx="1">
                  <c:v>부산</c:v>
                </c:pt>
                <c:pt idx="2">
                  <c:v>대구</c:v>
                </c:pt>
                <c:pt idx="3">
                  <c:v>인천</c:v>
                </c:pt>
                <c:pt idx="4">
                  <c:v>광주</c:v>
                </c:pt>
                <c:pt idx="5">
                  <c:v>대전</c:v>
                </c:pt>
                <c:pt idx="6">
                  <c:v>울산</c:v>
                </c:pt>
                <c:pt idx="7">
                  <c:v>세종</c:v>
                </c:pt>
                <c:pt idx="8">
                  <c:v>경기</c:v>
                </c:pt>
                <c:pt idx="9">
                  <c:v>강원</c:v>
                </c:pt>
                <c:pt idx="10">
                  <c:v>충북</c:v>
                </c:pt>
                <c:pt idx="11">
                  <c:v>충남</c:v>
                </c:pt>
                <c:pt idx="12">
                  <c:v>전북</c:v>
                </c:pt>
                <c:pt idx="13">
                  <c:v>전남</c:v>
                </c:pt>
                <c:pt idx="14">
                  <c:v>경북</c:v>
                </c:pt>
                <c:pt idx="15">
                  <c:v>경남</c:v>
                </c:pt>
                <c:pt idx="16">
                  <c:v>제주</c:v>
                </c:pt>
              </c:strCache>
            </c:strRef>
          </c:cat>
          <c:val>
            <c:numRef>
              <c:f>'8-6.1인당 생활권 도시림 면적의 변화'!$B$28:$B$44</c:f>
              <c:numCache>
                <c:formatCode>_(* #,##0.00_);_(* \(#,##0.00\);_(* "-"??_);_(@_)</c:formatCode>
                <c:ptCount val="17"/>
                <c:pt idx="0">
                  <c:v>4.3499999999999996</c:v>
                </c:pt>
                <c:pt idx="1">
                  <c:v>9.9</c:v>
                </c:pt>
                <c:pt idx="2">
                  <c:v>7.88</c:v>
                </c:pt>
                <c:pt idx="3">
                  <c:v>5.95</c:v>
                </c:pt>
                <c:pt idx="4">
                  <c:v>9.1199999999999992</c:v>
                </c:pt>
                <c:pt idx="5">
                  <c:v>12.08</c:v>
                </c:pt>
                <c:pt idx="6">
                  <c:v>16.16</c:v>
                </c:pt>
                <c:pt idx="7">
                  <c:v>5.66</c:v>
                </c:pt>
                <c:pt idx="8">
                  <c:v>5.29</c:v>
                </c:pt>
                <c:pt idx="9">
                  <c:v>18.91</c:v>
                </c:pt>
                <c:pt idx="10">
                  <c:v>13.04</c:v>
                </c:pt>
                <c:pt idx="11">
                  <c:v>10.25</c:v>
                </c:pt>
                <c:pt idx="12">
                  <c:v>23.34</c:v>
                </c:pt>
                <c:pt idx="13">
                  <c:v>13.19</c:v>
                </c:pt>
                <c:pt idx="14">
                  <c:v>11.25</c:v>
                </c:pt>
                <c:pt idx="15">
                  <c:v>10.63</c:v>
                </c:pt>
                <c:pt idx="16">
                  <c:v>9.1999999999999993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83-4352-8A0A-1C62D149AF60}"/>
            </c:ext>
          </c:extLst>
        </c:ser>
        <c:ser>
          <c:idx val="1"/>
          <c:order val="1"/>
          <c:tx>
            <c:v>2015년</c:v>
          </c:tx>
          <c:cat>
            <c:strRef>
              <c:f>'8-6.1인당 생활권 도시림 면적의 변화'!$A$28:$A$44</c:f>
              <c:strCache>
                <c:ptCount val="17"/>
                <c:pt idx="0">
                  <c:v>서울</c:v>
                </c:pt>
                <c:pt idx="1">
                  <c:v>부산</c:v>
                </c:pt>
                <c:pt idx="2">
                  <c:v>대구</c:v>
                </c:pt>
                <c:pt idx="3">
                  <c:v>인천</c:v>
                </c:pt>
                <c:pt idx="4">
                  <c:v>광주</c:v>
                </c:pt>
                <c:pt idx="5">
                  <c:v>대전</c:v>
                </c:pt>
                <c:pt idx="6">
                  <c:v>울산</c:v>
                </c:pt>
                <c:pt idx="7">
                  <c:v>세종</c:v>
                </c:pt>
                <c:pt idx="8">
                  <c:v>경기</c:v>
                </c:pt>
                <c:pt idx="9">
                  <c:v>강원</c:v>
                </c:pt>
                <c:pt idx="10">
                  <c:v>충북</c:v>
                </c:pt>
                <c:pt idx="11">
                  <c:v>충남</c:v>
                </c:pt>
                <c:pt idx="12">
                  <c:v>전북</c:v>
                </c:pt>
                <c:pt idx="13">
                  <c:v>전남</c:v>
                </c:pt>
                <c:pt idx="14">
                  <c:v>경북</c:v>
                </c:pt>
                <c:pt idx="15">
                  <c:v>경남</c:v>
                </c:pt>
                <c:pt idx="16">
                  <c:v>제주</c:v>
                </c:pt>
              </c:strCache>
            </c:strRef>
          </c:cat>
          <c:val>
            <c:numRef>
              <c:f>'8-6.1인당 생활권 도시림 면적의 변화'!$C$28:$C$44</c:f>
              <c:numCache>
                <c:formatCode>_(* #,##0.00_);_(* \(#,##0.00\);_(* "-"??_);_(@_)</c:formatCode>
                <c:ptCount val="17"/>
                <c:pt idx="0">
                  <c:v>5.35</c:v>
                </c:pt>
                <c:pt idx="1">
                  <c:v>12.07</c:v>
                </c:pt>
                <c:pt idx="2">
                  <c:v>11.26</c:v>
                </c:pt>
                <c:pt idx="3">
                  <c:v>7.56</c:v>
                </c:pt>
                <c:pt idx="4">
                  <c:v>11.75</c:v>
                </c:pt>
                <c:pt idx="5">
                  <c:v>13.14</c:v>
                </c:pt>
                <c:pt idx="6">
                  <c:v>16.61</c:v>
                </c:pt>
                <c:pt idx="7">
                  <c:v>18.45</c:v>
                </c:pt>
                <c:pt idx="8">
                  <c:v>6.62</c:v>
                </c:pt>
                <c:pt idx="9">
                  <c:v>21.19</c:v>
                </c:pt>
                <c:pt idx="10">
                  <c:v>13.84</c:v>
                </c:pt>
                <c:pt idx="11">
                  <c:v>10.69</c:v>
                </c:pt>
                <c:pt idx="12">
                  <c:v>22.8</c:v>
                </c:pt>
                <c:pt idx="13">
                  <c:v>17.75</c:v>
                </c:pt>
                <c:pt idx="14">
                  <c:v>13.59</c:v>
                </c:pt>
                <c:pt idx="15">
                  <c:v>12.32</c:v>
                </c:pt>
                <c:pt idx="16">
                  <c:v>11.85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83-4352-8A0A-1C62D149AF60}"/>
            </c:ext>
          </c:extLst>
        </c:ser>
        <c:ser>
          <c:idx val="2"/>
          <c:order val="2"/>
          <c:tx>
            <c:v>2017년</c:v>
          </c:tx>
          <c:cat>
            <c:strRef>
              <c:f>'8-6.1인당 생활권 도시림 면적의 변화'!$A$28:$A$44</c:f>
              <c:strCache>
                <c:ptCount val="17"/>
                <c:pt idx="0">
                  <c:v>서울</c:v>
                </c:pt>
                <c:pt idx="1">
                  <c:v>부산</c:v>
                </c:pt>
                <c:pt idx="2">
                  <c:v>대구</c:v>
                </c:pt>
                <c:pt idx="3">
                  <c:v>인천</c:v>
                </c:pt>
                <c:pt idx="4">
                  <c:v>광주</c:v>
                </c:pt>
                <c:pt idx="5">
                  <c:v>대전</c:v>
                </c:pt>
                <c:pt idx="6">
                  <c:v>울산</c:v>
                </c:pt>
                <c:pt idx="7">
                  <c:v>세종</c:v>
                </c:pt>
                <c:pt idx="8">
                  <c:v>경기</c:v>
                </c:pt>
                <c:pt idx="9">
                  <c:v>강원</c:v>
                </c:pt>
                <c:pt idx="10">
                  <c:v>충북</c:v>
                </c:pt>
                <c:pt idx="11">
                  <c:v>충남</c:v>
                </c:pt>
                <c:pt idx="12">
                  <c:v>전북</c:v>
                </c:pt>
                <c:pt idx="13">
                  <c:v>전남</c:v>
                </c:pt>
                <c:pt idx="14">
                  <c:v>경북</c:v>
                </c:pt>
                <c:pt idx="15">
                  <c:v>경남</c:v>
                </c:pt>
                <c:pt idx="16">
                  <c:v>제주</c:v>
                </c:pt>
              </c:strCache>
            </c:strRef>
          </c:cat>
          <c:val>
            <c:numRef>
              <c:f>'8-6.1인당 생활권 도시림 면적의 변화'!$D$28:$D$44</c:f>
              <c:numCache>
                <c:formatCode>_(* #,##0.00_);_(* \(#,##0.00\);_(* "-"??_);_(@_)</c:formatCode>
                <c:ptCount val="17"/>
                <c:pt idx="0">
                  <c:v>4.38</c:v>
                </c:pt>
                <c:pt idx="1">
                  <c:v>12.49</c:v>
                </c:pt>
                <c:pt idx="2">
                  <c:v>11.52</c:v>
                </c:pt>
                <c:pt idx="3">
                  <c:v>8.23</c:v>
                </c:pt>
                <c:pt idx="4">
                  <c:v>11.27</c:v>
                </c:pt>
                <c:pt idx="5">
                  <c:v>10.46</c:v>
                </c:pt>
                <c:pt idx="6">
                  <c:v>17.87</c:v>
                </c:pt>
                <c:pt idx="7">
                  <c:v>24.22</c:v>
                </c:pt>
                <c:pt idx="8">
                  <c:v>7.69</c:v>
                </c:pt>
                <c:pt idx="9">
                  <c:v>19.73</c:v>
                </c:pt>
                <c:pt idx="10">
                  <c:v>15.29</c:v>
                </c:pt>
                <c:pt idx="11">
                  <c:v>11.4</c:v>
                </c:pt>
                <c:pt idx="12">
                  <c:v>18.559999999999999</c:v>
                </c:pt>
                <c:pt idx="13">
                  <c:v>17.97</c:v>
                </c:pt>
                <c:pt idx="14">
                  <c:v>15</c:v>
                </c:pt>
                <c:pt idx="15">
                  <c:v>13</c:v>
                </c:pt>
                <c:pt idx="16">
                  <c:v>15.72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83-4352-8A0A-1C62D149AF60}"/>
            </c:ext>
          </c:extLst>
        </c:ser>
        <c:ser>
          <c:idx val="3"/>
          <c:order val="3"/>
          <c:tx>
            <c:v>2019년</c:v>
          </c:tx>
          <c:cat>
            <c:strRef>
              <c:f>'8-6.1인당 생활권 도시림 면적의 변화'!$A$28:$A$44</c:f>
              <c:strCache>
                <c:ptCount val="17"/>
                <c:pt idx="0">
                  <c:v>서울</c:v>
                </c:pt>
                <c:pt idx="1">
                  <c:v>부산</c:v>
                </c:pt>
                <c:pt idx="2">
                  <c:v>대구</c:v>
                </c:pt>
                <c:pt idx="3">
                  <c:v>인천</c:v>
                </c:pt>
                <c:pt idx="4">
                  <c:v>광주</c:v>
                </c:pt>
                <c:pt idx="5">
                  <c:v>대전</c:v>
                </c:pt>
                <c:pt idx="6">
                  <c:v>울산</c:v>
                </c:pt>
                <c:pt idx="7">
                  <c:v>세종</c:v>
                </c:pt>
                <c:pt idx="8">
                  <c:v>경기</c:v>
                </c:pt>
                <c:pt idx="9">
                  <c:v>강원</c:v>
                </c:pt>
                <c:pt idx="10">
                  <c:v>충북</c:v>
                </c:pt>
                <c:pt idx="11">
                  <c:v>충남</c:v>
                </c:pt>
                <c:pt idx="12">
                  <c:v>전북</c:v>
                </c:pt>
                <c:pt idx="13">
                  <c:v>전남</c:v>
                </c:pt>
                <c:pt idx="14">
                  <c:v>경북</c:v>
                </c:pt>
                <c:pt idx="15">
                  <c:v>경남</c:v>
                </c:pt>
                <c:pt idx="16">
                  <c:v>제주</c:v>
                </c:pt>
              </c:strCache>
            </c:strRef>
          </c:cat>
          <c:val>
            <c:numRef>
              <c:f>'8-6.1인당 생활권 도시림 면적의 변화'!$E$28:$E$44</c:f>
              <c:numCache>
                <c:formatCode>_(* #,##0.00_);_(* \(#,##0.00\);_(* "-"??_);_(@_)</c:formatCode>
                <c:ptCount val="17"/>
                <c:pt idx="0">
                  <c:v>6.8708023601421431</c:v>
                </c:pt>
                <c:pt idx="1">
                  <c:v>13.320622502592903</c:v>
                </c:pt>
                <c:pt idx="2">
                  <c:v>12.498497795743749</c:v>
                </c:pt>
                <c:pt idx="3">
                  <c:v>9.8942011255530709</c:v>
                </c:pt>
                <c:pt idx="4">
                  <c:v>12.293776787406248</c:v>
                </c:pt>
                <c:pt idx="5">
                  <c:v>11.241675520615376</c:v>
                </c:pt>
                <c:pt idx="6">
                  <c:v>19.115027634211557</c:v>
                </c:pt>
                <c:pt idx="7">
                  <c:v>21.181335511537675</c:v>
                </c:pt>
                <c:pt idx="8">
                  <c:v>8.3656531539743888</c:v>
                </c:pt>
                <c:pt idx="9">
                  <c:v>21.025057733232188</c:v>
                </c:pt>
                <c:pt idx="10">
                  <c:v>16.396756742708362</c:v>
                </c:pt>
                <c:pt idx="11">
                  <c:v>12.411587405974753</c:v>
                </c:pt>
                <c:pt idx="12">
                  <c:v>19.880129680747874</c:v>
                </c:pt>
                <c:pt idx="13">
                  <c:v>22.047913749285872</c:v>
                </c:pt>
                <c:pt idx="14">
                  <c:v>15.404489587060832</c:v>
                </c:pt>
                <c:pt idx="15">
                  <c:v>16.89305680987351</c:v>
                </c:pt>
                <c:pt idx="16">
                  <c:v>14.271709549720056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83-4352-8A0A-1C62D149A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348416"/>
        <c:axId val="162362496"/>
      </c:lineChart>
      <c:catAx>
        <c:axId val="162348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2362496"/>
        <c:crosses val="autoZero"/>
        <c:auto val="1"/>
        <c:lblAlgn val="ctr"/>
        <c:lblOffset val="100"/>
        <c:noMultiLvlLbl val="0"/>
      </c:catAx>
      <c:valAx>
        <c:axId val="162362496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out"/>
        <c:minorTickMark val="none"/>
        <c:tickLblPos val="nextTo"/>
        <c:crossAx val="1623484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91003075072476"/>
          <c:y val="0.21242993794809376"/>
          <c:w val="0.10899690029250086"/>
          <c:h val="0.23997617511292163"/>
        </c:manualLayout>
      </c:layout>
      <c:overlay val="0"/>
    </c:legend>
    <c:plotVisOnly val="1"/>
    <c:dispBlanksAs val="gap"/>
    <c:showDLblsOverMax val="0"/>
  </c:chart>
  <c:printSettings>
    <c:headerFooter/>
    <c:pageMargins b="0.75000000000001221" l="0.70000000000000062" r="0.70000000000000062" t="0.7500000000000122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view3D>
      <c:rotX val="30"/>
      <c:hPercent val="90"/>
      <c:rotY val="264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991593497051439"/>
          <c:y val="1.3225233677420642E-2"/>
          <c:w val="0.67197593186359506"/>
          <c:h val="0.98677476632258065"/>
        </c:manualLayout>
      </c:layout>
      <c:pie3D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 prstMaterial="softEdge">
              <a:bevelT/>
              <a:bevelB w="165100" prst="coolSlant"/>
              <a:contourClr>
                <a:srgbClr val="000000"/>
              </a:contourClr>
            </a:sp3d>
          </c:spPr>
          <c:explosion val="28"/>
          <c:dPt>
            <c:idx val="0"/>
            <c:bubble3D val="0"/>
            <c:spPr>
              <a:gradFill flip="none" rotWithShape="1">
                <a:gsLst>
                  <a:gs pos="0">
                    <a:srgbClr val="C0504D">
                      <a:lumMod val="20000"/>
                      <a:lumOff val="80000"/>
                    </a:srgbClr>
                  </a:gs>
                  <a:gs pos="50000">
                    <a:schemeClr val="accent2"/>
                  </a:gs>
                  <a:gs pos="100000">
                    <a:srgbClr val="C0504D">
                      <a:lumMod val="75000"/>
                    </a:srgbClr>
                  </a:gs>
                </a:gsLst>
                <a:lin ang="13500000" scaled="1"/>
                <a:tileRect/>
              </a:gradFill>
              <a:scene3d>
                <a:camera prst="orthographicFront"/>
                <a:lightRig rig="threePt" dir="t"/>
              </a:scene3d>
              <a:sp3d prstMaterial="softEdge">
                <a:bevelT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6521-404A-9C6C-4742A5E71CC6}"/>
              </c:ext>
            </c:extLst>
          </c:dPt>
          <c:dPt>
            <c:idx val="1"/>
            <c:bubble3D val="0"/>
            <c:spPr>
              <a:gradFill flip="none" rotWithShape="1">
                <a:gsLst>
                  <a:gs pos="0">
                    <a:srgbClr val="9BBB59">
                      <a:lumMod val="20000"/>
                      <a:lumOff val="80000"/>
                    </a:srgbClr>
                  </a:gs>
                  <a:gs pos="50000">
                    <a:srgbClr val="9BBB59">
                      <a:lumMod val="75000"/>
                    </a:srgbClr>
                  </a:gs>
                  <a:gs pos="100000">
                    <a:schemeClr val="accent3">
                      <a:lumMod val="50000"/>
                    </a:schemeClr>
                  </a:gs>
                </a:gsLst>
                <a:lin ang="18900000" scaled="1"/>
                <a:tileRect/>
              </a:gradFill>
              <a:scene3d>
                <a:camera prst="orthographicFront"/>
                <a:lightRig rig="threePt" dir="t"/>
              </a:scene3d>
              <a:sp3d prstMaterial="softEdge">
                <a:bevelT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521-404A-9C6C-4742A5E71CC6}"/>
              </c:ext>
            </c:extLst>
          </c:dPt>
          <c:dPt>
            <c:idx val="2"/>
            <c:bubble3D val="0"/>
            <c:spPr>
              <a:gradFill flip="none" rotWithShape="1">
                <a:gsLst>
                  <a:gs pos="0">
                    <a:srgbClr val="1F497D">
                      <a:lumMod val="20000"/>
                      <a:lumOff val="80000"/>
                    </a:srgbClr>
                  </a:gs>
                  <a:gs pos="50000">
                    <a:srgbClr val="4F81BD">
                      <a:lumMod val="75000"/>
                    </a:srgbClr>
                  </a:gs>
                  <a:gs pos="100000">
                    <a:schemeClr val="accent1">
                      <a:lumMod val="50000"/>
                    </a:schemeClr>
                  </a:gs>
                </a:gsLst>
                <a:lin ang="2700000" scaled="1"/>
                <a:tileRect/>
              </a:gradFill>
              <a:scene3d>
                <a:camera prst="orthographicFront"/>
                <a:lightRig rig="threePt" dir="t"/>
              </a:scene3d>
              <a:sp3d prstMaterial="softEdge">
                <a:bevelT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6521-404A-9C6C-4742A5E71CC6}"/>
              </c:ext>
            </c:extLst>
          </c:dPt>
          <c:dPt>
            <c:idx val="3"/>
            <c:bubble3D val="0"/>
            <c:spPr>
              <a:gradFill flip="none" rotWithShape="1">
                <a:gsLst>
                  <a:gs pos="0">
                    <a:srgbClr val="F79646">
                      <a:lumMod val="20000"/>
                      <a:lumOff val="80000"/>
                    </a:srgbClr>
                  </a:gs>
                  <a:gs pos="50000">
                    <a:srgbClr val="F79646">
                      <a:lumMod val="60000"/>
                      <a:lumOff val="40000"/>
                    </a:srgbClr>
                  </a:gs>
                  <a:gs pos="100000">
                    <a:schemeClr val="accent6">
                      <a:lumMod val="75000"/>
                    </a:schemeClr>
                  </a:gs>
                </a:gsLst>
                <a:lin ang="5400000" scaled="1"/>
                <a:tileRect/>
              </a:gradFill>
              <a:scene3d>
                <a:camera prst="orthographicFront"/>
                <a:lightRig rig="threePt" dir="t"/>
              </a:scene3d>
              <a:sp3d prstMaterial="softEdge">
                <a:bevelT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521-404A-9C6C-4742A5E71CC6}"/>
              </c:ext>
            </c:extLst>
          </c:dPt>
          <c:dPt>
            <c:idx val="4"/>
            <c:bubble3D val="0"/>
            <c:spPr>
              <a:gradFill flip="none" rotWithShape="1">
                <a:gsLst>
                  <a:gs pos="0">
                    <a:srgbClr val="8064A2">
                      <a:lumMod val="20000"/>
                      <a:lumOff val="80000"/>
                    </a:srgbClr>
                  </a:gs>
                  <a:gs pos="50000">
                    <a:srgbClr val="8064A2">
                      <a:lumMod val="60000"/>
                      <a:lumOff val="40000"/>
                    </a:srgbClr>
                  </a:gs>
                  <a:gs pos="100000">
                    <a:schemeClr val="accent4">
                      <a:lumMod val="75000"/>
                    </a:schemeClr>
                  </a:gs>
                </a:gsLst>
                <a:lin ang="8100000" scaled="1"/>
                <a:tileRect/>
              </a:gradFill>
              <a:scene3d>
                <a:camera prst="orthographicFront"/>
                <a:lightRig rig="threePt" dir="t"/>
              </a:scene3d>
              <a:sp3d prstMaterial="softEdge">
                <a:bevelT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6521-404A-9C6C-4742A5E71CC6}"/>
              </c:ext>
            </c:extLst>
          </c:dPt>
          <c:dPt>
            <c:idx val="5"/>
            <c:bubble3D val="0"/>
            <c:spPr>
              <a:gradFill>
                <a:gsLst>
                  <a:gs pos="0">
                    <a:srgbClr val="4BACC6">
                      <a:lumMod val="20000"/>
                      <a:lumOff val="80000"/>
                    </a:srgbClr>
                  </a:gs>
                  <a:gs pos="50000">
                    <a:srgbClr val="4BACC6">
                      <a:lumMod val="75000"/>
                    </a:srgbClr>
                  </a:gs>
                  <a:gs pos="100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scene3d>
                <a:camera prst="orthographicFront"/>
                <a:lightRig rig="threePt" dir="t"/>
              </a:scene3d>
              <a:sp3d prstMaterial="softEdge">
                <a:bevelT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521-404A-9C6C-4742A5E71CC6}"/>
              </c:ext>
            </c:extLst>
          </c:dPt>
          <c:dPt>
            <c:idx val="6"/>
            <c:bubble3D val="0"/>
            <c:spPr>
              <a:gradFill>
                <a:gsLst>
                  <a:gs pos="0">
                    <a:srgbClr val="9BBB59">
                      <a:lumMod val="40000"/>
                      <a:lumOff val="60000"/>
                    </a:srgbClr>
                  </a:gs>
                  <a:gs pos="50000">
                    <a:srgbClr val="92D050"/>
                  </a:gs>
                  <a:gs pos="100000">
                    <a:srgbClr val="92D050"/>
                  </a:gs>
                </a:gsLst>
                <a:lin ang="8100000" scaled="1"/>
              </a:gradFill>
              <a:scene3d>
                <a:camera prst="orthographicFront"/>
                <a:lightRig rig="threePt" dir="t"/>
              </a:scene3d>
              <a:sp3d prstMaterial="softEdge">
                <a:bevelT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6521-404A-9C6C-4742A5E71CC6}"/>
              </c:ext>
            </c:extLst>
          </c:dPt>
          <c:dPt>
            <c:idx val="7"/>
            <c:bubble3D val="0"/>
            <c:spPr>
              <a:gradFill>
                <a:gsLst>
                  <a:gs pos="0">
                    <a:srgbClr val="FFFF99"/>
                  </a:gs>
                  <a:gs pos="50000">
                    <a:srgbClr val="FFFF00"/>
                  </a:gs>
                  <a:gs pos="100000">
                    <a:srgbClr val="FFFF99"/>
                  </a:gs>
                </a:gsLst>
                <a:lin ang="8100000" scaled="1"/>
              </a:gradFill>
              <a:scene3d>
                <a:camera prst="orthographicFront"/>
                <a:lightRig rig="threePt" dir="t"/>
              </a:scene3d>
              <a:sp3d prstMaterial="softEdge">
                <a:bevelT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521-404A-9C6C-4742A5E71CC6}"/>
              </c:ext>
            </c:extLst>
          </c:dPt>
          <c:dLbls>
            <c:dLbl>
              <c:idx val="0"/>
              <c:layout>
                <c:manualLayout>
                  <c:x val="0.15007715902982041"/>
                  <c:y val="0.14112684328278025"/>
                </c:manualLayout>
              </c:layout>
              <c:tx>
                <c:rich>
                  <a:bodyPr/>
                  <a:lstStyle/>
                  <a:p>
                    <a:r>
                      <a:rPr lang="ko-KR" altLang="en-US" b="1" baseline="0">
                        <a:solidFill>
                          <a:sysClr val="windowText" lastClr="000000"/>
                        </a:solidFill>
                      </a:rPr>
                      <a:t>가</a:t>
                    </a:r>
                    <a:r>
                      <a:rPr lang="ko-KR" altLang="en-US" baseline="0">
                        <a:solidFill>
                          <a:sysClr val="windowText" lastClr="000000"/>
                        </a:solidFill>
                      </a:rPr>
                      <a:t>로수 등
도로변 녹지</a:t>
                    </a:r>
                    <a:r>
                      <a:rPr lang="en-US" altLang="ko-KR" baseline="0">
                        <a:solidFill>
                          <a:sysClr val="windowText" lastClr="000000"/>
                        </a:solidFill>
                      </a:rPr>
                      <a:t>, 34.22%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6521-404A-9C6C-4742A5E71CC6}"/>
                </c:ext>
              </c:extLst>
            </c:dLbl>
            <c:dLbl>
              <c:idx val="1"/>
              <c:layout>
                <c:manualLayout>
                  <c:x val="-0.15547165038105176"/>
                  <c:y val="6.8761978912051824E-2"/>
                </c:manualLayout>
              </c:layout>
              <c:tx>
                <c:rich>
                  <a:bodyPr/>
                  <a:lstStyle/>
                  <a:p>
                    <a:r>
                      <a:rPr lang="ko-KR" altLang="en-US" b="1" baseline="0">
                        <a:solidFill>
                          <a:sysClr val="windowText" lastClr="000000"/>
                        </a:solidFill>
                      </a:rPr>
                      <a:t>하</a:t>
                    </a:r>
                    <a:r>
                      <a:rPr lang="ko-KR" altLang="en-US" baseline="0">
                        <a:solidFill>
                          <a:sysClr val="windowText" lastClr="000000"/>
                        </a:solidFill>
                      </a:rPr>
                      <a:t>천변 녹지</a:t>
                    </a:r>
                    <a:r>
                      <a:rPr lang="en-US" altLang="ko-KR" baseline="0">
                        <a:solidFill>
                          <a:sysClr val="windowText" lastClr="000000"/>
                        </a:solidFill>
                      </a:rPr>
                      <a:t>, 16.82%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6521-404A-9C6C-4742A5E71CC6}"/>
                </c:ext>
              </c:extLst>
            </c:dLbl>
            <c:dLbl>
              <c:idx val="2"/>
              <c:layout>
                <c:manualLayout>
                  <c:x val="-0.13925984251968504"/>
                  <c:y val="-0.20008967131581118"/>
                </c:manualLayout>
              </c:layout>
              <c:tx>
                <c:rich>
                  <a:bodyPr/>
                  <a:lstStyle/>
                  <a:p>
                    <a:r>
                      <a:rPr lang="ko-KR" altLang="en-US" b="1" baseline="0">
                        <a:solidFill>
                          <a:sysClr val="windowText" lastClr="000000"/>
                        </a:solidFill>
                      </a:rPr>
                      <a:t>국</a:t>
                    </a:r>
                    <a:r>
                      <a:rPr lang="en-US" altLang="ko-KR" baseline="0">
                        <a:solidFill>
                          <a:sysClr val="windowText" lastClr="000000"/>
                        </a:solidFill>
                      </a:rPr>
                      <a:t>,</a:t>
                    </a:r>
                    <a:r>
                      <a:rPr lang="ko-KR" altLang="en-US" baseline="0">
                        <a:solidFill>
                          <a:sysClr val="windowText" lastClr="000000"/>
                        </a:solidFill>
                      </a:rPr>
                      <a:t>공유지
녹화지</a:t>
                    </a:r>
                    <a:r>
                      <a:rPr lang="en-US" altLang="ko-KR" baseline="0">
                        <a:solidFill>
                          <a:sysClr val="windowText" lastClr="000000"/>
                        </a:solidFill>
                      </a:rPr>
                      <a:t>, 22.90%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6521-404A-9C6C-4742A5E71CC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ko-KR" altLang="en-US" b="1" baseline="0">
                        <a:solidFill>
                          <a:sysClr val="windowText" lastClr="000000"/>
                        </a:solidFill>
                      </a:rPr>
                      <a:t>학</a:t>
                    </a:r>
                    <a:r>
                      <a:rPr lang="ko-KR" altLang="en-US" baseline="0">
                        <a:solidFill>
                          <a:sysClr val="windowText" lastClr="000000"/>
                        </a:solidFill>
                      </a:rPr>
                      <a:t>교숲</a:t>
                    </a:r>
                    <a:r>
                      <a:rPr lang="en-US" altLang="ko-KR" baseline="0">
                        <a:solidFill>
                          <a:sysClr val="windowText" lastClr="000000"/>
                        </a:solidFill>
                      </a:rPr>
                      <a:t>, 7.96%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6521-404A-9C6C-4742A5E71CC6}"/>
                </c:ext>
              </c:extLst>
            </c:dLbl>
            <c:dLbl>
              <c:idx val="4"/>
              <c:layout>
                <c:manualLayout>
                  <c:x val="2.7635328716442351E-2"/>
                  <c:y val="-3.5569638057949892E-4"/>
                </c:manualLayout>
              </c:layout>
              <c:tx>
                <c:rich>
                  <a:bodyPr/>
                  <a:lstStyle/>
                  <a:p>
                    <a:r>
                      <a:rPr lang="ko-KR" altLang="en-US" b="1" baseline="0">
                        <a:solidFill>
                          <a:sysClr val="windowText" lastClr="000000"/>
                        </a:solidFill>
                      </a:rPr>
                      <a:t>담</a:t>
                    </a:r>
                    <a:r>
                      <a:rPr lang="ko-KR" altLang="en-US" baseline="0">
                        <a:solidFill>
                          <a:schemeClr val="tx1"/>
                        </a:solidFill>
                      </a:rPr>
                      <a:t>장
녹화지</a:t>
                    </a:r>
                    <a:r>
                      <a:rPr lang="en-US" altLang="ko-KR" baseline="0">
                        <a:solidFill>
                          <a:schemeClr val="tx1"/>
                        </a:solidFill>
                      </a:rPr>
                      <a:t>, 1.83%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6521-404A-9C6C-4742A5E71CC6}"/>
                </c:ext>
              </c:extLst>
            </c:dLbl>
            <c:dLbl>
              <c:idx val="5"/>
              <c:layout>
                <c:manualLayout>
                  <c:x val="-9.8443601176358975E-2"/>
                  <c:y val="-1.1652601851010401E-2"/>
                </c:manualLayout>
              </c:layout>
              <c:tx>
                <c:rich>
                  <a:bodyPr/>
                  <a:lstStyle/>
                  <a:p>
                    <a:r>
                      <a:rPr lang="ko-KR" altLang="en-US" b="1" baseline="0">
                        <a:solidFill>
                          <a:sysClr val="windowText" lastClr="000000"/>
                        </a:solidFill>
                      </a:rPr>
                      <a:t>옥</a:t>
                    </a:r>
                    <a:r>
                      <a:rPr lang="ko-KR" altLang="en-US" baseline="0">
                        <a:solidFill>
                          <a:schemeClr val="tx1"/>
                        </a:solidFill>
                      </a:rPr>
                      <a:t>상녹화</a:t>
                    </a:r>
                    <a:r>
                      <a:rPr lang="en-US" altLang="ko-KR" baseline="0">
                        <a:solidFill>
                          <a:schemeClr val="tx1"/>
                        </a:solidFill>
                      </a:rPr>
                      <a:t>, 0.65%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6521-404A-9C6C-4742A5E71CC6}"/>
                </c:ext>
              </c:extLst>
            </c:dLbl>
            <c:dLbl>
              <c:idx val="6"/>
              <c:layout>
                <c:manualLayout>
                  <c:x val="-7.3452740094235233E-2"/>
                  <c:y val="-8.8773018244416968E-2"/>
                </c:manualLayout>
              </c:layout>
              <c:tx>
                <c:rich>
                  <a:bodyPr/>
                  <a:lstStyle/>
                  <a:p>
                    <a:r>
                      <a:rPr lang="ko-KR" altLang="en-US" b="1" baseline="0">
                        <a:solidFill>
                          <a:sysClr val="windowText" lastClr="000000"/>
                        </a:solidFill>
                      </a:rPr>
                      <a:t>벽</a:t>
                    </a:r>
                    <a:r>
                      <a:rPr lang="ko-KR" altLang="en-US" baseline="0">
                        <a:solidFill>
                          <a:schemeClr val="tx1"/>
                        </a:solidFill>
                      </a:rPr>
                      <a:t>면녹화</a:t>
                    </a:r>
                    <a:r>
                      <a:rPr lang="en-US" altLang="ko-KR" baseline="0">
                        <a:solidFill>
                          <a:schemeClr val="tx1"/>
                        </a:solidFill>
                      </a:rPr>
                      <a:t>, 0.67%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6521-404A-9C6C-4742A5E71CC6}"/>
                </c:ext>
              </c:extLst>
            </c:dLbl>
            <c:dLbl>
              <c:idx val="7"/>
              <c:layout>
                <c:manualLayout>
                  <c:x val="0.12081820194162476"/>
                  <c:y val="-0.16447626382268721"/>
                </c:manualLayout>
              </c:layout>
              <c:tx>
                <c:rich>
                  <a:bodyPr/>
                  <a:lstStyle/>
                  <a:p>
                    <a:r>
                      <a:rPr lang="ko-KR" altLang="en-US" b="1" baseline="0">
                        <a:solidFill>
                          <a:sysClr val="windowText" lastClr="000000"/>
                        </a:solidFill>
                      </a:rPr>
                      <a:t>기</a:t>
                    </a:r>
                    <a:r>
                      <a:rPr lang="ko-KR" altLang="en-US" baseline="0">
                        <a:solidFill>
                          <a:sysClr val="windowText" lastClr="000000"/>
                        </a:solidFill>
                      </a:rPr>
                      <a:t>타</a:t>
                    </a:r>
                    <a:r>
                      <a:rPr lang="en-US" altLang="ko-KR" baseline="0">
                        <a:solidFill>
                          <a:sysClr val="windowText" lastClr="000000"/>
                        </a:solidFill>
                      </a:rPr>
                      <a:t>, 14.95%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6521-404A-9C6C-4742A5E71CC6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 b="1"/>
                </a:pPr>
                <a:endParaRPr lang="ko-KR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eparator>,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'2-2.생활권 도시림 면적 현황(산자법)'!$C$23:$J$23</c:f>
              <c:strCache>
                <c:ptCount val="8"/>
                <c:pt idx="0">
                  <c:v> 가로수 등
도로변 녹지 </c:v>
                </c:pt>
                <c:pt idx="1">
                  <c:v> 하천변 녹지 </c:v>
                </c:pt>
                <c:pt idx="2">
                  <c:v> 국,공유지
녹화지 </c:v>
                </c:pt>
                <c:pt idx="3">
                  <c:v> 학교숲 </c:v>
                </c:pt>
                <c:pt idx="4">
                  <c:v> 담장
녹화지 </c:v>
                </c:pt>
                <c:pt idx="5">
                  <c:v> 옥상·벽면
녹화 </c:v>
                </c:pt>
                <c:pt idx="6">
                  <c:v> 수목원·정원 </c:v>
                </c:pt>
                <c:pt idx="7">
                  <c:v> 기타 </c:v>
                </c:pt>
              </c:strCache>
            </c:strRef>
          </c:cat>
          <c:val>
            <c:numRef>
              <c:f>'2-2.생활권 도시림 면적 현황(산자법)'!$C$24:$J$24</c:f>
              <c:numCache>
                <c:formatCode>#,##0_);[Red]\(#,##0\)</c:formatCode>
                <c:ptCount val="8"/>
                <c:pt idx="0">
                  <c:v>35773121.997881837</c:v>
                </c:pt>
                <c:pt idx="1">
                  <c:v>21017573.600000001</c:v>
                </c:pt>
                <c:pt idx="2">
                  <c:v>24806252.987999998</c:v>
                </c:pt>
                <c:pt idx="3">
                  <c:v>7342186.9999999991</c:v>
                </c:pt>
                <c:pt idx="4">
                  <c:v>1873903</c:v>
                </c:pt>
                <c:pt idx="5">
                  <c:v>1392806.02</c:v>
                </c:pt>
                <c:pt idx="6">
                  <c:v>6183734</c:v>
                </c:pt>
                <c:pt idx="7">
                  <c:v>14851607.800000001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521-404A-9C6C-4742A5E71CC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view3D>
      <c:rotX val="30"/>
      <c:hPercent val="11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0418043769540631"/>
          <c:y val="9.3750416663581568E-3"/>
          <c:w val="0.60700256371481931"/>
          <c:h val="0.97920074666113865"/>
        </c:manualLayout>
      </c:layout>
      <c:pie3DChart>
        <c:varyColors val="1"/>
        <c:ser>
          <c:idx val="0"/>
          <c:order val="0"/>
          <c:explosion val="23"/>
          <c:dPt>
            <c:idx val="0"/>
            <c:bubble3D val="0"/>
            <c:spPr>
              <a:gradFill>
                <a:gsLst>
                  <a:gs pos="0">
                    <a:srgbClr val="FFC000"/>
                  </a:gs>
                  <a:gs pos="50000">
                    <a:srgbClr val="FFC000"/>
                  </a:gs>
                  <a:gs pos="100000">
                    <a:srgbClr val="FFC000"/>
                  </a:gs>
                </a:gsLst>
                <a:lin ang="18900000" scaled="1"/>
              </a:gradFill>
            </c:spPr>
            <c:extLst>
              <c:ext xmlns:c16="http://schemas.microsoft.com/office/drawing/2014/chart" uri="{C3380CC4-5D6E-409C-BE32-E72D297353CC}">
                <c16:uniqueId val="{00000000-7232-466F-BC12-0AEA61E4938F}"/>
              </c:ext>
            </c:extLst>
          </c:dPt>
          <c:dPt>
            <c:idx val="1"/>
            <c:bubble3D val="0"/>
            <c:spPr>
              <a:gradFill flip="none" rotWithShape="1">
                <a:gsLst>
                  <a:gs pos="0">
                    <a:srgbClr val="4BACC6">
                      <a:lumMod val="20000"/>
                      <a:lumOff val="80000"/>
                    </a:srgbClr>
                  </a:gs>
                  <a:gs pos="50000">
                    <a:schemeClr val="accent5">
                      <a:lumMod val="60000"/>
                      <a:lumOff val="40000"/>
                    </a:schemeClr>
                  </a:gs>
                  <a:gs pos="100000">
                    <a:srgbClr val="4BACC6">
                      <a:lumMod val="75000"/>
                    </a:srgbClr>
                  </a:gs>
                </a:gsLst>
                <a:lin ang="189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1-7232-466F-BC12-0AEA61E4938F}"/>
              </c:ext>
            </c:extLst>
          </c:dPt>
          <c:dPt>
            <c:idx val="2"/>
            <c:bubble3D val="0"/>
            <c:spPr>
              <a:gradFill flip="none" rotWithShape="1">
                <a:gsLst>
                  <a:gs pos="0">
                    <a:srgbClr val="FFFF99"/>
                  </a:gs>
                  <a:gs pos="50000">
                    <a:srgbClr val="FFFF99"/>
                  </a:gs>
                  <a:gs pos="100000">
                    <a:srgbClr val="FFFF00"/>
                  </a:gs>
                </a:gsLst>
                <a:lin ang="27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2-7232-466F-BC12-0AEA61E4938F}"/>
              </c:ext>
            </c:extLst>
          </c:dPt>
          <c:dPt>
            <c:idx val="3"/>
            <c:bubble3D val="0"/>
            <c:spPr>
              <a:gradFill>
                <a:gsLst>
                  <a:gs pos="0">
                    <a:srgbClr val="EEECE1">
                      <a:lumMod val="50000"/>
                    </a:srgbClr>
                  </a:gs>
                  <a:gs pos="50000">
                    <a:schemeClr val="bg2">
                      <a:lumMod val="50000"/>
                    </a:schemeClr>
                  </a:gs>
                  <a:gs pos="100000">
                    <a:srgbClr val="4F81BD">
                      <a:lumMod val="75000"/>
                    </a:srgbClr>
                  </a:gs>
                </a:gsLst>
                <a:lin ang="2700000" scaled="1"/>
              </a:gradFill>
            </c:spPr>
            <c:extLst>
              <c:ext xmlns:c16="http://schemas.microsoft.com/office/drawing/2014/chart" uri="{C3380CC4-5D6E-409C-BE32-E72D297353CC}">
                <c16:uniqueId val="{00000003-7232-466F-BC12-0AEA61E4938F}"/>
              </c:ext>
            </c:extLst>
          </c:dPt>
          <c:dPt>
            <c:idx val="5"/>
            <c:bubble3D val="0"/>
            <c:spPr>
              <a:gradFill>
                <a:gsLst>
                  <a:gs pos="0">
                    <a:srgbClr val="1F497D">
                      <a:lumMod val="75000"/>
                    </a:srgbClr>
                  </a:gs>
                  <a:gs pos="50000">
                    <a:srgbClr val="339966"/>
                  </a:gs>
                  <a:gs pos="100000">
                    <a:srgbClr val="4F81BD">
                      <a:lumMod val="75000"/>
                    </a:srgbClr>
                  </a:gs>
                </a:gsLst>
                <a:lin ang="2700000" scaled="1"/>
              </a:gradFill>
            </c:spPr>
            <c:extLst>
              <c:ext xmlns:c16="http://schemas.microsoft.com/office/drawing/2014/chart" uri="{C3380CC4-5D6E-409C-BE32-E72D297353CC}">
                <c16:uniqueId val="{00000004-7232-466F-BC12-0AEA61E4938F}"/>
              </c:ext>
            </c:extLst>
          </c:dPt>
          <c:dPt>
            <c:idx val="6"/>
            <c:bubble3D val="0"/>
            <c:spPr>
              <a:gradFill>
                <a:gsLst>
                  <a:gs pos="0">
                    <a:srgbClr val="CC3399"/>
                  </a:gs>
                  <a:gs pos="50000">
                    <a:srgbClr val="CC3399"/>
                  </a:gs>
                  <a:gs pos="100000">
                    <a:srgbClr val="CC3399"/>
                  </a:gs>
                </a:gsLst>
                <a:lin ang="2700000" scaled="1"/>
              </a:gradFill>
            </c:spPr>
            <c:extLst>
              <c:ext xmlns:c16="http://schemas.microsoft.com/office/drawing/2014/chart" uri="{C3380CC4-5D6E-409C-BE32-E72D297353CC}">
                <c16:uniqueId val="{00000005-7232-466F-BC12-0AEA61E4938F}"/>
              </c:ext>
            </c:extLst>
          </c:dPt>
          <c:dPt>
            <c:idx val="7"/>
            <c:bubble3D val="0"/>
            <c:spPr>
              <a:gradFill flip="none" rotWithShape="1">
                <a:gsLst>
                  <a:gs pos="0">
                    <a:srgbClr val="002060"/>
                  </a:gs>
                  <a:gs pos="50000">
                    <a:srgbClr val="1F497D">
                      <a:lumMod val="40000"/>
                      <a:lumOff val="60000"/>
                    </a:srgbClr>
                  </a:gs>
                  <a:gs pos="100000">
                    <a:srgbClr val="002060"/>
                  </a:gs>
                </a:gsLst>
                <a:lin ang="27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6-7232-466F-BC12-0AEA61E4938F}"/>
              </c:ext>
            </c:extLst>
          </c:dPt>
          <c:dPt>
            <c:idx val="8"/>
            <c:bubble3D val="0"/>
            <c:spPr>
              <a:gradFill>
                <a:gsLst>
                  <a:gs pos="0">
                    <a:srgbClr val="C0504D">
                      <a:lumMod val="20000"/>
                      <a:lumOff val="80000"/>
                    </a:srgbClr>
                  </a:gs>
                  <a:gs pos="50000">
                    <a:srgbClr val="C0504D">
                      <a:lumMod val="60000"/>
                      <a:lumOff val="40000"/>
                    </a:srgbClr>
                  </a:gs>
                  <a:gs pos="100000">
                    <a:schemeClr val="accent2">
                      <a:lumMod val="75000"/>
                    </a:schemeClr>
                  </a:gs>
                </a:gsLst>
                <a:lin ang="13500000" scaled="1"/>
              </a:gradFill>
            </c:spPr>
            <c:extLst>
              <c:ext xmlns:c16="http://schemas.microsoft.com/office/drawing/2014/chart" uri="{C3380CC4-5D6E-409C-BE32-E72D297353CC}">
                <c16:uniqueId val="{00000007-7232-466F-BC12-0AEA61E4938F}"/>
              </c:ext>
            </c:extLst>
          </c:dPt>
          <c:dPt>
            <c:idx val="9"/>
            <c:bubble3D val="0"/>
            <c:spPr>
              <a:gradFill flip="none" rotWithShape="1">
                <a:gsLst>
                  <a:gs pos="0">
                    <a:srgbClr val="8064A2">
                      <a:lumMod val="20000"/>
                      <a:lumOff val="80000"/>
                    </a:srgbClr>
                  </a:gs>
                  <a:gs pos="50000">
                    <a:srgbClr val="8064A2">
                      <a:lumMod val="60000"/>
                      <a:lumOff val="40000"/>
                    </a:srgbClr>
                  </a:gs>
                  <a:gs pos="100000">
                    <a:schemeClr val="accent4">
                      <a:lumMod val="75000"/>
                    </a:schemeClr>
                  </a:gs>
                </a:gsLst>
                <a:lin ang="135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8-7232-466F-BC12-0AEA61E4938F}"/>
              </c:ext>
            </c:extLst>
          </c:dPt>
          <c:dPt>
            <c:idx val="10"/>
            <c:bubble3D val="0"/>
            <c:spPr>
              <a:gradFill>
                <a:gsLst>
                  <a:gs pos="0">
                    <a:srgbClr val="FF19C3"/>
                  </a:gs>
                  <a:gs pos="50000">
                    <a:srgbClr val="FF66CC"/>
                  </a:gs>
                  <a:gs pos="100000">
                    <a:srgbClr val="FF99FF"/>
                  </a:gs>
                </a:gsLst>
                <a:lin ang="13500000" scaled="1"/>
              </a:gradFill>
            </c:spPr>
            <c:extLst>
              <c:ext xmlns:c16="http://schemas.microsoft.com/office/drawing/2014/chart" uri="{C3380CC4-5D6E-409C-BE32-E72D297353CC}">
                <c16:uniqueId val="{00000009-7232-466F-BC12-0AEA61E4938F}"/>
              </c:ext>
            </c:extLst>
          </c:dPt>
          <c:dPt>
            <c:idx val="11"/>
            <c:bubble3D val="0"/>
            <c:spPr>
              <a:gradFill flip="none" rotWithShape="1">
                <a:gsLst>
                  <a:gs pos="0">
                    <a:srgbClr val="9BBB59">
                      <a:lumMod val="40000"/>
                      <a:lumOff val="60000"/>
                    </a:srgbClr>
                  </a:gs>
                  <a:gs pos="50000">
                    <a:srgbClr val="92D050"/>
                  </a:gs>
                  <a:gs pos="100000">
                    <a:srgbClr val="92D050"/>
                  </a:gs>
                </a:gsLst>
                <a:lin ang="135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A-7232-466F-BC12-0AEA61E4938F}"/>
              </c:ext>
            </c:extLst>
          </c:dPt>
          <c:dLbls>
            <c:dLbl>
              <c:idx val="0"/>
              <c:layout>
                <c:manualLayout>
                  <c:x val="-1.0422256842727125E-2"/>
                  <c:y val="1.481826060547697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232-466F-BC12-0AEA61E4938F}"/>
                </c:ext>
              </c:extLst>
            </c:dLbl>
            <c:dLbl>
              <c:idx val="1"/>
              <c:layout>
                <c:manualLayout>
                  <c:x val="3.9593824274716291E-2"/>
                  <c:y val="6.683906861305966E-2"/>
                </c:manualLayout>
              </c:layout>
              <c:tx>
                <c:rich>
                  <a:bodyPr/>
                  <a:lstStyle/>
                  <a:p>
                    <a:r>
                      <a:rPr lang="ko-KR" altLang="en-US" b="1" baseline="0">
                        <a:solidFill>
                          <a:sysClr val="windowText" lastClr="000000"/>
                        </a:solidFill>
                      </a:rPr>
                      <a:t>어</a:t>
                    </a:r>
                    <a:r>
                      <a:rPr lang="ko-KR" altLang="en-US" baseline="0">
                        <a:solidFill>
                          <a:schemeClr val="tx1"/>
                        </a:solidFill>
                      </a:rPr>
                      <a:t>린이공원</a:t>
                    </a:r>
                    <a:r>
                      <a:rPr lang="en-US" altLang="ko-KR" baseline="0">
                        <a:solidFill>
                          <a:schemeClr val="tx1"/>
                        </a:solidFill>
                      </a:rPr>
                      <a:t>, 2.69%</a:t>
                    </a:r>
                    <a:endParaRPr lang="ko-KR" altLang="en-US" baseline="0">
                      <a:solidFill>
                        <a:schemeClr val="tx1"/>
                      </a:solidFill>
                    </a:endParaRP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7232-466F-BC12-0AEA61E4938F}"/>
                </c:ext>
              </c:extLst>
            </c:dLbl>
            <c:dLbl>
              <c:idx val="2"/>
              <c:layout>
                <c:manualLayout>
                  <c:x val="-0.19847057417245528"/>
                  <c:y val="-0.15955876942141137"/>
                </c:manualLayout>
              </c:layout>
              <c:tx>
                <c:rich>
                  <a:bodyPr/>
                  <a:lstStyle/>
                  <a:p>
                    <a:r>
                      <a:rPr lang="ko-KR" altLang="en-US" b="1" baseline="0">
                        <a:solidFill>
                          <a:sysClr val="windowText" lastClr="000000"/>
                        </a:solidFill>
                      </a:rPr>
                      <a:t>근</a:t>
                    </a:r>
                    <a:r>
                      <a:rPr lang="ko-KR" altLang="en-US" baseline="0">
                        <a:solidFill>
                          <a:schemeClr val="tx1"/>
                        </a:solidFill>
                      </a:rPr>
                      <a:t>린공원</a:t>
                    </a:r>
                    <a:r>
                      <a:rPr lang="en-US" altLang="ko-KR" baseline="0">
                        <a:solidFill>
                          <a:schemeClr val="tx1"/>
                        </a:solidFill>
                      </a:rPr>
                      <a:t>, 54.13%</a:t>
                    </a:r>
                    <a:endParaRPr lang="ko-KR" altLang="en-US" baseline="0">
                      <a:solidFill>
                        <a:schemeClr val="tx1"/>
                      </a:solidFill>
                    </a:endParaRP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7232-466F-BC12-0AEA61E4938F}"/>
                </c:ext>
              </c:extLst>
            </c:dLbl>
            <c:dLbl>
              <c:idx val="3"/>
              <c:layout>
                <c:manualLayout>
                  <c:x val="3.4770654784721806E-2"/>
                  <c:y val="-5.0289997851867933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232-466F-BC12-0AEA61E4938F}"/>
                </c:ext>
              </c:extLst>
            </c:dLbl>
            <c:dLbl>
              <c:idx val="4"/>
              <c:layout>
                <c:manualLayout>
                  <c:x val="1.2127989846500323E-2"/>
                  <c:y val="-2.503665326060088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232-466F-BC12-0AEA61E4938F}"/>
                </c:ext>
              </c:extLst>
            </c:dLbl>
            <c:dLbl>
              <c:idx val="5"/>
              <c:layout>
                <c:manualLayout>
                  <c:x val="-1.2116630465553379E-2"/>
                  <c:y val="-5.514988350375684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232-466F-BC12-0AEA61E4938F}"/>
                </c:ext>
              </c:extLst>
            </c:dLbl>
            <c:dLbl>
              <c:idx val="6"/>
              <c:layout>
                <c:manualLayout>
                  <c:x val="-6.2608057706676334E-3"/>
                  <c:y val="-6.593690314824027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232-466F-BC12-0AEA61E4938F}"/>
                </c:ext>
              </c:extLst>
            </c:dLbl>
            <c:dLbl>
              <c:idx val="7"/>
              <c:layout>
                <c:manualLayout>
                  <c:x val="-1.0621276452360681E-2"/>
                  <c:y val="-7.566113439647867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232-466F-BC12-0AEA61E4938F}"/>
                </c:ext>
              </c:extLst>
            </c:dLbl>
            <c:dLbl>
              <c:idx val="8"/>
              <c:layout>
                <c:manualLayout>
                  <c:x val="1.0122834643263169E-2"/>
                  <c:y val="-9.309929533923642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232-466F-BC12-0AEA61E4938F}"/>
                </c:ext>
              </c:extLst>
            </c:dLbl>
            <c:dLbl>
              <c:idx val="9"/>
              <c:layout>
                <c:manualLayout>
                  <c:x val="-7.8761352680188496E-3"/>
                  <c:y val="4.165309551621086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232-466F-BC12-0AEA61E4938F}"/>
                </c:ext>
              </c:extLst>
            </c:dLbl>
            <c:dLbl>
              <c:idx val="10"/>
              <c:layout>
                <c:manualLayout>
                  <c:x val="-1.6715903414119385E-2"/>
                  <c:y val="6.200937502509741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232-466F-BC12-0AEA61E4938F}"/>
                </c:ext>
              </c:extLst>
            </c:dLbl>
            <c:dLbl>
              <c:idx val="11"/>
              <c:layout>
                <c:manualLayout>
                  <c:x val="6.4078395555087113E-3"/>
                  <c:y val="-1.3957537840829221E-2"/>
                </c:manualLayout>
              </c:layout>
              <c:tx>
                <c:rich>
                  <a:bodyPr/>
                  <a:lstStyle/>
                  <a:p>
                    <a:r>
                      <a:rPr lang="ko-KR" altLang="en-US" b="1" baseline="0">
                        <a:solidFill>
                          <a:sysClr val="windowText" lastClr="000000"/>
                        </a:solidFill>
                      </a:rPr>
                      <a:t>유</a:t>
                    </a:r>
                    <a:r>
                      <a:rPr lang="ko-KR" altLang="en-US" baseline="0">
                        <a:solidFill>
                          <a:schemeClr val="tx1"/>
                        </a:solidFill>
                      </a:rPr>
                      <a:t>원지</a:t>
                    </a:r>
                    <a:r>
                      <a:rPr lang="en-US" altLang="ko-KR" baseline="0">
                        <a:solidFill>
                          <a:schemeClr val="tx1"/>
                        </a:solidFill>
                      </a:rPr>
                      <a:t>, 9.62%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7232-466F-BC12-0AEA61E4938F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ysClr val="windowText" lastClr="000000"/>
                    </a:solidFill>
                  </a:defRPr>
                </a:pPr>
                <a:endParaRPr lang="ko-KR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'2-3.생활권 도시림 면적 현황(도시공원법)'!$C$25:$N$25</c:f>
              <c:strCache>
                <c:ptCount val="12"/>
                <c:pt idx="0">
                  <c:v> 소공원 </c:v>
                </c:pt>
                <c:pt idx="1">
                  <c:v> 어린이공원 </c:v>
                </c:pt>
                <c:pt idx="2">
                  <c:v> 근린공원 </c:v>
                </c:pt>
                <c:pt idx="3">
                  <c:v> 역사공원 </c:v>
                </c:pt>
                <c:pt idx="4">
                  <c:v> 문화공원 </c:v>
                </c:pt>
                <c:pt idx="5">
                  <c:v> 수변공원 </c:v>
                </c:pt>
                <c:pt idx="6">
                  <c:v> 체육공원 </c:v>
                </c:pt>
                <c:pt idx="7">
                  <c:v> 기타공원 </c:v>
                </c:pt>
                <c:pt idx="8">
                  <c:v> 완충녹지 </c:v>
                </c:pt>
                <c:pt idx="9">
                  <c:v> 경관녹지 </c:v>
                </c:pt>
                <c:pt idx="10">
                  <c:v> 연결녹지 </c:v>
                </c:pt>
                <c:pt idx="11">
                  <c:v> 유원지 </c:v>
                </c:pt>
              </c:strCache>
            </c:strRef>
          </c:cat>
          <c:val>
            <c:numRef>
              <c:f>'2-3.생활권 도시림 면적 현황(도시공원법)'!$C$26:$N$26</c:f>
              <c:numCache>
                <c:formatCode>_(* #,##0_);_(* \(#,##0\);_(* "-"_);_(@_)</c:formatCode>
                <c:ptCount val="12"/>
                <c:pt idx="0">
                  <c:v>2429261.1999999993</c:v>
                </c:pt>
                <c:pt idx="1">
                  <c:v>9919084.8947365023</c:v>
                </c:pt>
                <c:pt idx="2">
                  <c:v>235992357.97473893</c:v>
                </c:pt>
                <c:pt idx="3">
                  <c:v>6202333.7599999998</c:v>
                </c:pt>
                <c:pt idx="4">
                  <c:v>10423116.103629999</c:v>
                </c:pt>
                <c:pt idx="5">
                  <c:v>7274755.0500000007</c:v>
                </c:pt>
                <c:pt idx="6">
                  <c:v>12734222.829999998</c:v>
                </c:pt>
                <c:pt idx="7">
                  <c:v>16657528.879999999</c:v>
                </c:pt>
                <c:pt idx="8">
                  <c:v>61462760.454000004</c:v>
                </c:pt>
                <c:pt idx="9">
                  <c:v>25518989.513999999</c:v>
                </c:pt>
                <c:pt idx="10">
                  <c:v>5065173.1380000003</c:v>
                </c:pt>
                <c:pt idx="11">
                  <c:v>36623192.700000003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232-466F-BC12-0AEA61E4938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</c:pie3DChart>
      <c:spPr>
        <a:scene3d>
          <a:camera prst="orthographicFront"/>
          <a:lightRig rig="threePt" dir="t"/>
        </a:scene3d>
        <a:sp3d>
          <a:bevelT h="6350"/>
        </a:sp3d>
      </c:spPr>
    </c:plotArea>
    <c:plotVisOnly val="1"/>
    <c:dispBlanksAs val="zero"/>
    <c:showDLblsOverMax val="0"/>
  </c:chart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view3D>
      <c:rotX val="0"/>
      <c:hPercent val="45"/>
      <c:rotY val="0"/>
      <c:depthPercent val="20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8098918083465247E-2"/>
          <c:y val="7.8688524590163941E-2"/>
          <c:w val="0.85935085007727974"/>
          <c:h val="0.78688524590163456"/>
        </c:manualLayout>
      </c:layout>
      <c:bar3DChart>
        <c:barDir val="col"/>
        <c:grouping val="stacked"/>
        <c:varyColors val="0"/>
        <c:ser>
          <c:idx val="1"/>
          <c:order val="0"/>
          <c:tx>
            <c:v>산림자원법</c:v>
          </c:tx>
          <c:invertIfNegative val="0"/>
          <c:cat>
            <c:strRef>
              <c:f>'2-4.1인당 생활권 도시림 면적'!$A$16:$B$263</c:f>
              <c:strCache>
                <c:ptCount val="17"/>
                <c:pt idx="0">
                  <c:v>서울</c:v>
                </c:pt>
                <c:pt idx="1">
                  <c:v>부산</c:v>
                </c:pt>
                <c:pt idx="2">
                  <c:v>대구</c:v>
                </c:pt>
                <c:pt idx="3">
                  <c:v>인천</c:v>
                </c:pt>
                <c:pt idx="4">
                  <c:v>광주</c:v>
                </c:pt>
                <c:pt idx="5">
                  <c:v>대전</c:v>
                </c:pt>
                <c:pt idx="6">
                  <c:v>울산</c:v>
                </c:pt>
                <c:pt idx="7">
                  <c:v>세종</c:v>
                </c:pt>
                <c:pt idx="8">
                  <c:v>경기</c:v>
                </c:pt>
                <c:pt idx="9">
                  <c:v>강원</c:v>
                </c:pt>
                <c:pt idx="10">
                  <c:v>충북</c:v>
                </c:pt>
                <c:pt idx="11">
                  <c:v>충남</c:v>
                </c:pt>
                <c:pt idx="12">
                  <c:v>전북</c:v>
                </c:pt>
                <c:pt idx="13">
                  <c:v>전남</c:v>
                </c:pt>
                <c:pt idx="14">
                  <c:v>경북</c:v>
                </c:pt>
                <c:pt idx="15">
                  <c:v>경남</c:v>
                </c:pt>
                <c:pt idx="16">
                  <c:v>제주</c:v>
                </c:pt>
              </c:strCache>
            </c:strRef>
          </c:cat>
          <c:val>
            <c:numRef>
              <c:f>'2-4.1인당 생활권 도시림 면적'!$D$16:$D$263</c:f>
              <c:numCache>
                <c:formatCode>_-* #,##0.00_-;\-* #,##0.00_-;_-* "-"_-;_-@_-</c:formatCode>
                <c:ptCount val="17"/>
                <c:pt idx="0">
                  <c:v>1.6195610532395215</c:v>
                </c:pt>
                <c:pt idx="1">
                  <c:v>2.1106247017389741</c:v>
                </c:pt>
                <c:pt idx="2">
                  <c:v>3.1708173435971063</c:v>
                </c:pt>
                <c:pt idx="3">
                  <c:v>2.0361961953447332</c:v>
                </c:pt>
                <c:pt idx="4">
                  <c:v>5.7136346284298725</c:v>
                </c:pt>
                <c:pt idx="5">
                  <c:v>3.9238681375307656</c:v>
                </c:pt>
                <c:pt idx="6">
                  <c:v>6.2939394936958886</c:v>
                </c:pt>
                <c:pt idx="7">
                  <c:v>2.9509257368456878</c:v>
                </c:pt>
                <c:pt idx="8">
                  <c:v>1.0143821782279556</c:v>
                </c:pt>
                <c:pt idx="9">
                  <c:v>8.2586398453286431</c:v>
                </c:pt>
                <c:pt idx="10">
                  <c:v>4.132119532944488</c:v>
                </c:pt>
                <c:pt idx="11">
                  <c:v>2.2982937498660609</c:v>
                </c:pt>
                <c:pt idx="12">
                  <c:v>2.3648157421824627</c:v>
                </c:pt>
                <c:pt idx="13">
                  <c:v>4.7772537220744038</c:v>
                </c:pt>
                <c:pt idx="14">
                  <c:v>2.7176698711876774</c:v>
                </c:pt>
                <c:pt idx="15">
                  <c:v>2.649769893206654</c:v>
                </c:pt>
                <c:pt idx="16">
                  <c:v>2.5235596561785347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A3-46A2-80D5-BFB2D69BC70C}"/>
            </c:ext>
          </c:extLst>
        </c:ser>
        <c:ser>
          <c:idx val="2"/>
          <c:order val="1"/>
          <c:tx>
            <c:v>도시공원법</c:v>
          </c:tx>
          <c:invertIfNegative val="0"/>
          <c:cat>
            <c:strRef>
              <c:f>'2-4.1인당 생활권 도시림 면적'!$A$16:$B$263</c:f>
              <c:strCache>
                <c:ptCount val="17"/>
                <c:pt idx="0">
                  <c:v>서울</c:v>
                </c:pt>
                <c:pt idx="1">
                  <c:v>부산</c:v>
                </c:pt>
                <c:pt idx="2">
                  <c:v>대구</c:v>
                </c:pt>
                <c:pt idx="3">
                  <c:v>인천</c:v>
                </c:pt>
                <c:pt idx="4">
                  <c:v>광주</c:v>
                </c:pt>
                <c:pt idx="5">
                  <c:v>대전</c:v>
                </c:pt>
                <c:pt idx="6">
                  <c:v>울산</c:v>
                </c:pt>
                <c:pt idx="7">
                  <c:v>세종</c:v>
                </c:pt>
                <c:pt idx="8">
                  <c:v>경기</c:v>
                </c:pt>
                <c:pt idx="9">
                  <c:v>강원</c:v>
                </c:pt>
                <c:pt idx="10">
                  <c:v>충북</c:v>
                </c:pt>
                <c:pt idx="11">
                  <c:v>충남</c:v>
                </c:pt>
                <c:pt idx="12">
                  <c:v>전북</c:v>
                </c:pt>
                <c:pt idx="13">
                  <c:v>전남</c:v>
                </c:pt>
                <c:pt idx="14">
                  <c:v>경북</c:v>
                </c:pt>
                <c:pt idx="15">
                  <c:v>경남</c:v>
                </c:pt>
                <c:pt idx="16">
                  <c:v>제주</c:v>
                </c:pt>
              </c:strCache>
            </c:strRef>
          </c:cat>
          <c:val>
            <c:numRef>
              <c:f>'2-4.1인당 생활권 도시림 면적'!$E$16:$E$263</c:f>
              <c:numCache>
                <c:formatCode>_-* #,##0.00_-;\-* #,##0.00_-;_-* "-"_-;_-@_-</c:formatCode>
                <c:ptCount val="17"/>
                <c:pt idx="0">
                  <c:v>5.2512413069026209</c:v>
                </c:pt>
                <c:pt idx="1">
                  <c:v>11.20999780085393</c:v>
                </c:pt>
                <c:pt idx="2">
                  <c:v>9.327680452146641</c:v>
                </c:pt>
                <c:pt idx="3">
                  <c:v>7.8580049302083381</c:v>
                </c:pt>
                <c:pt idx="4">
                  <c:v>6.5801421589763729</c:v>
                </c:pt>
                <c:pt idx="5">
                  <c:v>7.3178073830846113</c:v>
                </c:pt>
                <c:pt idx="6">
                  <c:v>12.821088140515668</c:v>
                </c:pt>
                <c:pt idx="7">
                  <c:v>18.230409774691989</c:v>
                </c:pt>
                <c:pt idx="8">
                  <c:v>7.3512709757464334</c:v>
                </c:pt>
                <c:pt idx="9">
                  <c:v>12.766417887903545</c:v>
                </c:pt>
                <c:pt idx="10">
                  <c:v>12.264637209763874</c:v>
                </c:pt>
                <c:pt idx="11">
                  <c:v>10.113293656108693</c:v>
                </c:pt>
                <c:pt idx="12">
                  <c:v>17.515313938565409</c:v>
                </c:pt>
                <c:pt idx="13">
                  <c:v>17.270660027211466</c:v>
                </c:pt>
                <c:pt idx="14">
                  <c:v>12.686819715873154</c:v>
                </c:pt>
                <c:pt idx="15">
                  <c:v>14.243286916666852</c:v>
                </c:pt>
                <c:pt idx="16">
                  <c:v>11.748149893541518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A3-46A2-80D5-BFB2D69BC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9"/>
        <c:gapDepth val="143"/>
        <c:shape val="box"/>
        <c:axId val="161530624"/>
        <c:axId val="161532160"/>
        <c:axId val="0"/>
      </c:bar3DChart>
      <c:catAx>
        <c:axId val="1615306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ko-KR"/>
          </a:p>
        </c:txPr>
        <c:crossAx val="161532160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61532160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ko-KR"/>
                  <a:t>㎡</a:t>
                </a:r>
              </a:p>
            </c:rich>
          </c:tx>
          <c:layout>
            <c:manualLayout>
              <c:xMode val="edge"/>
              <c:yMode val="edge"/>
              <c:x val="6.336942257217848E-2"/>
              <c:y val="1.0928961748634081E-3"/>
            </c:manualLayout>
          </c:layout>
          <c:overlay val="0"/>
        </c:title>
        <c:numFmt formatCode="_-* #,##0.00_-;\-* #,##0.00_-;_-* &quot;-&quot;_-;_-@_-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ko-KR"/>
          </a:p>
        </c:txPr>
        <c:crossAx val="1615306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2187500000000002"/>
          <c:y val="3.6065573770491806E-2"/>
          <c:w val="0.13955101706036743"/>
          <c:h val="0.15810197495804817"/>
        </c:manualLayout>
      </c:layout>
      <c:overlay val="0"/>
    </c:legend>
    <c:plotVisOnly val="1"/>
    <c:dispBlanksAs val="gap"/>
    <c:showDLblsOverMax val="0"/>
  </c:chart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41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7178139044127722E-2"/>
          <c:y val="9.1189896536052265E-2"/>
          <c:w val="0.84511278195488726"/>
          <c:h val="0.77962226028265302"/>
        </c:manualLayout>
      </c:layout>
      <c:bar3DChart>
        <c:barDir val="col"/>
        <c:grouping val="clustered"/>
        <c:varyColors val="0"/>
        <c:ser>
          <c:idx val="0"/>
          <c:order val="0"/>
          <c:tx>
            <c:v>2013년</c:v>
          </c:tx>
          <c:invertIfNegative val="0"/>
          <c:cat>
            <c:strRef>
              <c:f>'8-1.도시지역 인구의 변화'!$A$15:$A$31</c:f>
              <c:strCache>
                <c:ptCount val="17"/>
                <c:pt idx="0">
                  <c:v>서울</c:v>
                </c:pt>
                <c:pt idx="1">
                  <c:v>부산</c:v>
                </c:pt>
                <c:pt idx="2">
                  <c:v>대구</c:v>
                </c:pt>
                <c:pt idx="3">
                  <c:v>인천</c:v>
                </c:pt>
                <c:pt idx="4">
                  <c:v>광주</c:v>
                </c:pt>
                <c:pt idx="5">
                  <c:v>대전</c:v>
                </c:pt>
                <c:pt idx="6">
                  <c:v>울산</c:v>
                </c:pt>
                <c:pt idx="7">
                  <c:v>세종</c:v>
                </c:pt>
                <c:pt idx="8">
                  <c:v>경기</c:v>
                </c:pt>
                <c:pt idx="9">
                  <c:v>강원</c:v>
                </c:pt>
                <c:pt idx="10">
                  <c:v>충북</c:v>
                </c:pt>
                <c:pt idx="11">
                  <c:v>충남</c:v>
                </c:pt>
                <c:pt idx="12">
                  <c:v>전북</c:v>
                </c:pt>
                <c:pt idx="13">
                  <c:v>전남</c:v>
                </c:pt>
                <c:pt idx="14">
                  <c:v>경북</c:v>
                </c:pt>
                <c:pt idx="15">
                  <c:v>경남</c:v>
                </c:pt>
                <c:pt idx="16">
                  <c:v>제주</c:v>
                </c:pt>
              </c:strCache>
            </c:strRef>
          </c:cat>
          <c:val>
            <c:numRef>
              <c:f>'8-1.도시지역 인구의 변화'!$B$15:$B$31</c:f>
              <c:numCache>
                <c:formatCode>_(* #,##0_);_(* \(#,##0\);_(* "-"_);_(@_)</c:formatCode>
                <c:ptCount val="17"/>
                <c:pt idx="0">
                  <c:v>10144</c:v>
                </c:pt>
                <c:pt idx="1">
                  <c:v>3458</c:v>
                </c:pt>
                <c:pt idx="2">
                  <c:v>2458</c:v>
                </c:pt>
                <c:pt idx="3">
                  <c:v>2816</c:v>
                </c:pt>
                <c:pt idx="4">
                  <c:v>1473</c:v>
                </c:pt>
                <c:pt idx="5">
                  <c:v>1533</c:v>
                </c:pt>
                <c:pt idx="6">
                  <c:v>1091</c:v>
                </c:pt>
                <c:pt idx="7">
                  <c:v>71</c:v>
                </c:pt>
                <c:pt idx="8">
                  <c:v>11421</c:v>
                </c:pt>
                <c:pt idx="9">
                  <c:v>1209</c:v>
                </c:pt>
                <c:pt idx="10">
                  <c:v>1253</c:v>
                </c:pt>
                <c:pt idx="11">
                  <c:v>1395</c:v>
                </c:pt>
                <c:pt idx="12">
                  <c:v>1448</c:v>
                </c:pt>
                <c:pt idx="13">
                  <c:v>1288</c:v>
                </c:pt>
                <c:pt idx="14">
                  <c:v>2026</c:v>
                </c:pt>
                <c:pt idx="15">
                  <c:v>2630</c:v>
                </c:pt>
                <c:pt idx="16">
                  <c:v>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C-482D-92FE-720807B062B4}"/>
            </c:ext>
          </c:extLst>
        </c:ser>
        <c:ser>
          <c:idx val="1"/>
          <c:order val="1"/>
          <c:tx>
            <c:v>2015년</c:v>
          </c:tx>
          <c:invertIfNegative val="0"/>
          <c:cat>
            <c:strRef>
              <c:f>'8-1.도시지역 인구의 변화'!$A$15:$A$31</c:f>
              <c:strCache>
                <c:ptCount val="17"/>
                <c:pt idx="0">
                  <c:v>서울</c:v>
                </c:pt>
                <c:pt idx="1">
                  <c:v>부산</c:v>
                </c:pt>
                <c:pt idx="2">
                  <c:v>대구</c:v>
                </c:pt>
                <c:pt idx="3">
                  <c:v>인천</c:v>
                </c:pt>
                <c:pt idx="4">
                  <c:v>광주</c:v>
                </c:pt>
                <c:pt idx="5">
                  <c:v>대전</c:v>
                </c:pt>
                <c:pt idx="6">
                  <c:v>울산</c:v>
                </c:pt>
                <c:pt idx="7">
                  <c:v>세종</c:v>
                </c:pt>
                <c:pt idx="8">
                  <c:v>경기</c:v>
                </c:pt>
                <c:pt idx="9">
                  <c:v>강원</c:v>
                </c:pt>
                <c:pt idx="10">
                  <c:v>충북</c:v>
                </c:pt>
                <c:pt idx="11">
                  <c:v>충남</c:v>
                </c:pt>
                <c:pt idx="12">
                  <c:v>전북</c:v>
                </c:pt>
                <c:pt idx="13">
                  <c:v>전남</c:v>
                </c:pt>
                <c:pt idx="14">
                  <c:v>경북</c:v>
                </c:pt>
                <c:pt idx="15">
                  <c:v>경남</c:v>
                </c:pt>
                <c:pt idx="16">
                  <c:v>제주</c:v>
                </c:pt>
              </c:strCache>
            </c:strRef>
          </c:cat>
          <c:val>
            <c:numRef>
              <c:f>'8-1.도시지역 인구의 변화'!$C$15:$C$31</c:f>
              <c:numCache>
                <c:formatCode>_(* #,##0_);_(* \(#,##0\);_(* "-"_);_(@_)</c:formatCode>
                <c:ptCount val="17"/>
                <c:pt idx="0">
                  <c:v>10022</c:v>
                </c:pt>
                <c:pt idx="1">
                  <c:v>3458</c:v>
                </c:pt>
                <c:pt idx="2">
                  <c:v>2458</c:v>
                </c:pt>
                <c:pt idx="3">
                  <c:v>2816</c:v>
                </c:pt>
                <c:pt idx="4">
                  <c:v>1473</c:v>
                </c:pt>
                <c:pt idx="5">
                  <c:v>1519</c:v>
                </c:pt>
                <c:pt idx="6">
                  <c:v>1104</c:v>
                </c:pt>
                <c:pt idx="7">
                  <c:v>161</c:v>
                </c:pt>
                <c:pt idx="8">
                  <c:v>11703</c:v>
                </c:pt>
                <c:pt idx="9">
                  <c:v>1209</c:v>
                </c:pt>
                <c:pt idx="10">
                  <c:v>1257</c:v>
                </c:pt>
                <c:pt idx="11">
                  <c:v>1416</c:v>
                </c:pt>
                <c:pt idx="12">
                  <c:v>1456</c:v>
                </c:pt>
                <c:pt idx="13">
                  <c:v>1286</c:v>
                </c:pt>
                <c:pt idx="14">
                  <c:v>2044</c:v>
                </c:pt>
                <c:pt idx="15">
                  <c:v>2667</c:v>
                </c:pt>
                <c:pt idx="16">
                  <c:v>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1C-482D-92FE-720807B062B4}"/>
            </c:ext>
          </c:extLst>
        </c:ser>
        <c:ser>
          <c:idx val="2"/>
          <c:order val="2"/>
          <c:tx>
            <c:v>2017년</c:v>
          </c:tx>
          <c:invertIfNegative val="0"/>
          <c:cat>
            <c:strRef>
              <c:f>'8-1.도시지역 인구의 변화'!$A$15:$A$31</c:f>
              <c:strCache>
                <c:ptCount val="17"/>
                <c:pt idx="0">
                  <c:v>서울</c:v>
                </c:pt>
                <c:pt idx="1">
                  <c:v>부산</c:v>
                </c:pt>
                <c:pt idx="2">
                  <c:v>대구</c:v>
                </c:pt>
                <c:pt idx="3">
                  <c:v>인천</c:v>
                </c:pt>
                <c:pt idx="4">
                  <c:v>광주</c:v>
                </c:pt>
                <c:pt idx="5">
                  <c:v>대전</c:v>
                </c:pt>
                <c:pt idx="6">
                  <c:v>울산</c:v>
                </c:pt>
                <c:pt idx="7">
                  <c:v>세종</c:v>
                </c:pt>
                <c:pt idx="8">
                  <c:v>경기</c:v>
                </c:pt>
                <c:pt idx="9">
                  <c:v>강원</c:v>
                </c:pt>
                <c:pt idx="10">
                  <c:v>충북</c:v>
                </c:pt>
                <c:pt idx="11">
                  <c:v>충남</c:v>
                </c:pt>
                <c:pt idx="12">
                  <c:v>전북</c:v>
                </c:pt>
                <c:pt idx="13">
                  <c:v>전남</c:v>
                </c:pt>
                <c:pt idx="14">
                  <c:v>경북</c:v>
                </c:pt>
                <c:pt idx="15">
                  <c:v>경남</c:v>
                </c:pt>
                <c:pt idx="16">
                  <c:v>제주</c:v>
                </c:pt>
              </c:strCache>
            </c:strRef>
          </c:cat>
          <c:val>
            <c:numRef>
              <c:f>'8-1.도시지역 인구의 변화'!$D$15:$D$31</c:f>
              <c:numCache>
                <c:formatCode>_(* #,##0_);_(* \(#,##0\);_(* "-"_);_(@_)</c:formatCode>
                <c:ptCount val="17"/>
                <c:pt idx="0">
                  <c:v>9857</c:v>
                </c:pt>
                <c:pt idx="1">
                  <c:v>3453</c:v>
                </c:pt>
                <c:pt idx="2">
                  <c:v>2385</c:v>
                </c:pt>
                <c:pt idx="3">
                  <c:v>2883</c:v>
                </c:pt>
                <c:pt idx="4">
                  <c:v>1464</c:v>
                </c:pt>
                <c:pt idx="5">
                  <c:v>1502</c:v>
                </c:pt>
                <c:pt idx="6">
                  <c:v>1095</c:v>
                </c:pt>
                <c:pt idx="7">
                  <c:v>231</c:v>
                </c:pt>
                <c:pt idx="8">
                  <c:v>12095</c:v>
                </c:pt>
                <c:pt idx="9">
                  <c:v>1209</c:v>
                </c:pt>
                <c:pt idx="10">
                  <c:v>1254</c:v>
                </c:pt>
                <c:pt idx="11">
                  <c:v>1470</c:v>
                </c:pt>
                <c:pt idx="12">
                  <c:v>1451</c:v>
                </c:pt>
                <c:pt idx="13">
                  <c:v>1312</c:v>
                </c:pt>
                <c:pt idx="14">
                  <c:v>2028</c:v>
                </c:pt>
                <c:pt idx="15">
                  <c:v>2675</c:v>
                </c:pt>
                <c:pt idx="16">
                  <c:v>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1C-482D-92FE-720807B062B4}"/>
            </c:ext>
          </c:extLst>
        </c:ser>
        <c:ser>
          <c:idx val="3"/>
          <c:order val="3"/>
          <c:tx>
            <c:v>2019년</c:v>
          </c:tx>
          <c:invertIfNegative val="0"/>
          <c:cat>
            <c:strRef>
              <c:f>'8-1.도시지역 인구의 변화'!$A$15:$A$31</c:f>
              <c:strCache>
                <c:ptCount val="17"/>
                <c:pt idx="0">
                  <c:v>서울</c:v>
                </c:pt>
                <c:pt idx="1">
                  <c:v>부산</c:v>
                </c:pt>
                <c:pt idx="2">
                  <c:v>대구</c:v>
                </c:pt>
                <c:pt idx="3">
                  <c:v>인천</c:v>
                </c:pt>
                <c:pt idx="4">
                  <c:v>광주</c:v>
                </c:pt>
                <c:pt idx="5">
                  <c:v>대전</c:v>
                </c:pt>
                <c:pt idx="6">
                  <c:v>울산</c:v>
                </c:pt>
                <c:pt idx="7">
                  <c:v>세종</c:v>
                </c:pt>
                <c:pt idx="8">
                  <c:v>경기</c:v>
                </c:pt>
                <c:pt idx="9">
                  <c:v>강원</c:v>
                </c:pt>
                <c:pt idx="10">
                  <c:v>충북</c:v>
                </c:pt>
                <c:pt idx="11">
                  <c:v>충남</c:v>
                </c:pt>
                <c:pt idx="12">
                  <c:v>전북</c:v>
                </c:pt>
                <c:pt idx="13">
                  <c:v>전남</c:v>
                </c:pt>
                <c:pt idx="14">
                  <c:v>경북</c:v>
                </c:pt>
                <c:pt idx="15">
                  <c:v>경남</c:v>
                </c:pt>
                <c:pt idx="16">
                  <c:v>제주</c:v>
                </c:pt>
              </c:strCache>
            </c:strRef>
          </c:cat>
          <c:val>
            <c:numRef>
              <c:f>'8-1.도시지역 인구의 변화'!$E$15:$E$31</c:f>
              <c:numCache>
                <c:formatCode>_(* #,##0_);_(* \(#,##0\);_(* "-"_);_(@_)</c:formatCode>
                <c:ptCount val="17"/>
                <c:pt idx="0">
                  <c:v>9729.107</c:v>
                </c:pt>
                <c:pt idx="1">
                  <c:v>3396.7730000000001</c:v>
                </c:pt>
                <c:pt idx="2">
                  <c:v>2416.915</c:v>
                </c:pt>
                <c:pt idx="3">
                  <c:v>2892.0360000000001</c:v>
                </c:pt>
                <c:pt idx="4">
                  <c:v>1456.4680000000001</c:v>
                </c:pt>
                <c:pt idx="5">
                  <c:v>1474.87</c:v>
                </c:pt>
                <c:pt idx="6">
                  <c:v>1093.5719999999999</c:v>
                </c:pt>
                <c:pt idx="7">
                  <c:v>293.82</c:v>
                </c:pt>
                <c:pt idx="8">
                  <c:v>12505.871999999999</c:v>
                </c:pt>
                <c:pt idx="9">
                  <c:v>1191.6880000000001</c:v>
                </c:pt>
                <c:pt idx="10">
                  <c:v>1269.742</c:v>
                </c:pt>
                <c:pt idx="11">
                  <c:v>1493.2159999999999</c:v>
                </c:pt>
                <c:pt idx="12">
                  <c:v>1433.72</c:v>
                </c:pt>
                <c:pt idx="13">
                  <c:v>1307.537</c:v>
                </c:pt>
                <c:pt idx="14">
                  <c:v>1995.306</c:v>
                </c:pt>
                <c:pt idx="15">
                  <c:v>2656.1579999999999</c:v>
                </c:pt>
                <c:pt idx="16">
                  <c:v>634.04999999999995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1C-482D-92FE-720807B06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3523968"/>
        <c:axId val="163529856"/>
        <c:axId val="0"/>
      </c:bar3DChart>
      <c:catAx>
        <c:axId val="1635239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txPr>
          <a:bodyPr rot="0" vert="horz"/>
          <a:lstStyle/>
          <a:p>
            <a:pPr>
              <a:defRPr/>
            </a:pPr>
            <a:endParaRPr lang="ko-KR"/>
          </a:p>
        </c:txPr>
        <c:crossAx val="163529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3529856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(</a:t>
                </a:r>
                <a:r>
                  <a:rPr lang="ko-KR"/>
                  <a:t>천명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8.1968734533824195E-2"/>
              <c:y val="1.3851663293128483E-2"/>
            </c:manualLayout>
          </c:layout>
          <c:overlay val="0"/>
        </c:title>
        <c:numFmt formatCode="#,##0" sourceLinked="0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ko-KR"/>
          </a:p>
        </c:txPr>
        <c:crossAx val="163523968"/>
        <c:crosses val="autoZero"/>
        <c:crossBetween val="between"/>
        <c:majorUnit val="1000"/>
      </c:valAx>
    </c:plotArea>
    <c:legend>
      <c:legendPos val="r"/>
      <c:layout>
        <c:manualLayout>
          <c:xMode val="edge"/>
          <c:yMode val="edge"/>
          <c:x val="0.76139082654286472"/>
          <c:y val="4.7061762906047105E-2"/>
          <c:w val="9.266841842858406E-2"/>
          <c:h val="0.29247308713143233"/>
        </c:manualLayout>
      </c:layout>
      <c:overlay val="0"/>
    </c:legend>
    <c:plotVisOnly val="1"/>
    <c:dispBlanksAs val="gap"/>
    <c:showDLblsOverMax val="0"/>
  </c:chart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58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676691729323741"/>
          <c:y val="5.2219321148825534E-2"/>
          <c:w val="0.89172932330829879"/>
          <c:h val="0.79373368146214096"/>
        </c:manualLayout>
      </c:layout>
      <c:bar3DChart>
        <c:barDir val="col"/>
        <c:grouping val="clustered"/>
        <c:varyColors val="0"/>
        <c:ser>
          <c:idx val="0"/>
          <c:order val="0"/>
          <c:tx>
            <c:v>2011년</c:v>
          </c:tx>
          <c:invertIfNegative val="0"/>
          <c:cat>
            <c:strRef>
              <c:f>'8-2.산림면적의 변화'!$A$10:$A$26</c:f>
              <c:strCache>
                <c:ptCount val="17"/>
                <c:pt idx="0">
                  <c:v>서울</c:v>
                </c:pt>
                <c:pt idx="1">
                  <c:v>부산</c:v>
                </c:pt>
                <c:pt idx="2">
                  <c:v>대구</c:v>
                </c:pt>
                <c:pt idx="3">
                  <c:v>인천</c:v>
                </c:pt>
                <c:pt idx="4">
                  <c:v>광주</c:v>
                </c:pt>
                <c:pt idx="5">
                  <c:v>대전</c:v>
                </c:pt>
                <c:pt idx="6">
                  <c:v>울산</c:v>
                </c:pt>
                <c:pt idx="7">
                  <c:v>세종</c:v>
                </c:pt>
                <c:pt idx="8">
                  <c:v>경기</c:v>
                </c:pt>
                <c:pt idx="9">
                  <c:v>강원</c:v>
                </c:pt>
                <c:pt idx="10">
                  <c:v>충북</c:v>
                </c:pt>
                <c:pt idx="11">
                  <c:v>충남</c:v>
                </c:pt>
                <c:pt idx="12">
                  <c:v>전북</c:v>
                </c:pt>
                <c:pt idx="13">
                  <c:v>전남</c:v>
                </c:pt>
                <c:pt idx="14">
                  <c:v>경북</c:v>
                </c:pt>
                <c:pt idx="15">
                  <c:v>경남</c:v>
                </c:pt>
                <c:pt idx="16">
                  <c:v>제주</c:v>
                </c:pt>
              </c:strCache>
            </c:strRef>
          </c:cat>
          <c:val>
            <c:numRef>
              <c:f>'8-2.산림면적의 변화'!$B$10:$B$26</c:f>
              <c:numCache>
                <c:formatCode>_(* #,##0_);_(* \(#,##0\);_(* "-"_);_(@_)</c:formatCode>
                <c:ptCount val="17"/>
                <c:pt idx="0">
                  <c:v>15719</c:v>
                </c:pt>
                <c:pt idx="1">
                  <c:v>35786</c:v>
                </c:pt>
                <c:pt idx="2">
                  <c:v>48974</c:v>
                </c:pt>
                <c:pt idx="3">
                  <c:v>40427</c:v>
                </c:pt>
                <c:pt idx="4">
                  <c:v>19667</c:v>
                </c:pt>
                <c:pt idx="5">
                  <c:v>30175</c:v>
                </c:pt>
                <c:pt idx="6">
                  <c:v>68917</c:v>
                </c:pt>
                <c:pt idx="7">
                  <c:v>19837</c:v>
                </c:pt>
                <c:pt idx="8">
                  <c:v>526985</c:v>
                </c:pt>
                <c:pt idx="9">
                  <c:v>1368571</c:v>
                </c:pt>
                <c:pt idx="10">
                  <c:v>495806</c:v>
                </c:pt>
                <c:pt idx="11">
                  <c:v>418014</c:v>
                </c:pt>
                <c:pt idx="12">
                  <c:v>446516</c:v>
                </c:pt>
                <c:pt idx="13">
                  <c:v>694787</c:v>
                </c:pt>
                <c:pt idx="14">
                  <c:v>1342798</c:v>
                </c:pt>
                <c:pt idx="15">
                  <c:v>706990</c:v>
                </c:pt>
                <c:pt idx="16">
                  <c:v>88874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65-495F-BAF1-06E541F437D6}"/>
            </c:ext>
          </c:extLst>
        </c:ser>
        <c:ser>
          <c:idx val="1"/>
          <c:order val="1"/>
          <c:tx>
            <c:v>2013년</c:v>
          </c:tx>
          <c:invertIfNegative val="0"/>
          <c:cat>
            <c:strRef>
              <c:f>'8-2.산림면적의 변화'!$A$10:$A$26</c:f>
              <c:strCache>
                <c:ptCount val="17"/>
                <c:pt idx="0">
                  <c:v>서울</c:v>
                </c:pt>
                <c:pt idx="1">
                  <c:v>부산</c:v>
                </c:pt>
                <c:pt idx="2">
                  <c:v>대구</c:v>
                </c:pt>
                <c:pt idx="3">
                  <c:v>인천</c:v>
                </c:pt>
                <c:pt idx="4">
                  <c:v>광주</c:v>
                </c:pt>
                <c:pt idx="5">
                  <c:v>대전</c:v>
                </c:pt>
                <c:pt idx="6">
                  <c:v>울산</c:v>
                </c:pt>
                <c:pt idx="7">
                  <c:v>세종</c:v>
                </c:pt>
                <c:pt idx="8">
                  <c:v>경기</c:v>
                </c:pt>
                <c:pt idx="9">
                  <c:v>강원</c:v>
                </c:pt>
                <c:pt idx="10">
                  <c:v>충북</c:v>
                </c:pt>
                <c:pt idx="11">
                  <c:v>충남</c:v>
                </c:pt>
                <c:pt idx="12">
                  <c:v>전북</c:v>
                </c:pt>
                <c:pt idx="13">
                  <c:v>전남</c:v>
                </c:pt>
                <c:pt idx="14">
                  <c:v>경북</c:v>
                </c:pt>
                <c:pt idx="15">
                  <c:v>경남</c:v>
                </c:pt>
                <c:pt idx="16">
                  <c:v>제주</c:v>
                </c:pt>
              </c:strCache>
            </c:strRef>
          </c:cat>
          <c:val>
            <c:numRef>
              <c:f>'8-2.산림면적의 변화'!$C$10:$C$26</c:f>
              <c:numCache>
                <c:formatCode>_(* #,##0_);_(* \(#,##0\);_(* "-"_);_(@_)</c:formatCode>
                <c:ptCount val="17"/>
                <c:pt idx="0">
                  <c:v>15486</c:v>
                </c:pt>
                <c:pt idx="1">
                  <c:v>35386</c:v>
                </c:pt>
                <c:pt idx="2">
                  <c:v>48705</c:v>
                </c:pt>
                <c:pt idx="3">
                  <c:v>39978</c:v>
                </c:pt>
                <c:pt idx="4">
                  <c:v>19244</c:v>
                </c:pt>
                <c:pt idx="5">
                  <c:v>29928</c:v>
                </c:pt>
                <c:pt idx="6">
                  <c:v>68671</c:v>
                </c:pt>
                <c:pt idx="7">
                  <c:v>25288</c:v>
                </c:pt>
                <c:pt idx="8">
                  <c:v>520068</c:v>
                </c:pt>
                <c:pt idx="9">
                  <c:v>1371643</c:v>
                </c:pt>
                <c:pt idx="10">
                  <c:v>491135</c:v>
                </c:pt>
                <c:pt idx="11">
                  <c:v>408040</c:v>
                </c:pt>
                <c:pt idx="12">
                  <c:v>443140</c:v>
                </c:pt>
                <c:pt idx="13">
                  <c:v>690237</c:v>
                </c:pt>
                <c:pt idx="14">
                  <c:v>1337741</c:v>
                </c:pt>
                <c:pt idx="15">
                  <c:v>701903</c:v>
                </c:pt>
                <c:pt idx="16">
                  <c:v>88022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65-495F-BAF1-06E541F437D6}"/>
            </c:ext>
          </c:extLst>
        </c:ser>
        <c:ser>
          <c:idx val="2"/>
          <c:order val="2"/>
          <c:tx>
            <c:v>2015년</c:v>
          </c:tx>
          <c:invertIfNegative val="0"/>
          <c:cat>
            <c:strRef>
              <c:f>'8-2.산림면적의 변화'!$A$10:$A$26</c:f>
              <c:strCache>
                <c:ptCount val="17"/>
                <c:pt idx="0">
                  <c:v>서울</c:v>
                </c:pt>
                <c:pt idx="1">
                  <c:v>부산</c:v>
                </c:pt>
                <c:pt idx="2">
                  <c:v>대구</c:v>
                </c:pt>
                <c:pt idx="3">
                  <c:v>인천</c:v>
                </c:pt>
                <c:pt idx="4">
                  <c:v>광주</c:v>
                </c:pt>
                <c:pt idx="5">
                  <c:v>대전</c:v>
                </c:pt>
                <c:pt idx="6">
                  <c:v>울산</c:v>
                </c:pt>
                <c:pt idx="7">
                  <c:v>세종</c:v>
                </c:pt>
                <c:pt idx="8">
                  <c:v>경기</c:v>
                </c:pt>
                <c:pt idx="9">
                  <c:v>강원</c:v>
                </c:pt>
                <c:pt idx="10">
                  <c:v>충북</c:v>
                </c:pt>
                <c:pt idx="11">
                  <c:v>충남</c:v>
                </c:pt>
                <c:pt idx="12">
                  <c:v>전북</c:v>
                </c:pt>
                <c:pt idx="13">
                  <c:v>전남</c:v>
                </c:pt>
                <c:pt idx="14">
                  <c:v>경북</c:v>
                </c:pt>
                <c:pt idx="15">
                  <c:v>경남</c:v>
                </c:pt>
                <c:pt idx="16">
                  <c:v>제주</c:v>
                </c:pt>
              </c:strCache>
            </c:strRef>
          </c:cat>
          <c:val>
            <c:numRef>
              <c:f>'8-2.산림면적의 변화'!$D$10:$D$26</c:f>
              <c:numCache>
                <c:formatCode>_(* #,##0_);_(* \(#,##0\);_(* "-"_);_(@_)</c:formatCode>
                <c:ptCount val="17"/>
                <c:pt idx="0">
                  <c:v>15486</c:v>
                </c:pt>
                <c:pt idx="1">
                  <c:v>35386</c:v>
                </c:pt>
                <c:pt idx="2">
                  <c:v>48705</c:v>
                </c:pt>
                <c:pt idx="3">
                  <c:v>39978</c:v>
                </c:pt>
                <c:pt idx="4">
                  <c:v>19244</c:v>
                </c:pt>
                <c:pt idx="5">
                  <c:v>29928</c:v>
                </c:pt>
                <c:pt idx="6">
                  <c:v>68671</c:v>
                </c:pt>
                <c:pt idx="7">
                  <c:v>25288</c:v>
                </c:pt>
                <c:pt idx="8">
                  <c:v>520068</c:v>
                </c:pt>
                <c:pt idx="9">
                  <c:v>1371643</c:v>
                </c:pt>
                <c:pt idx="10">
                  <c:v>491135</c:v>
                </c:pt>
                <c:pt idx="11">
                  <c:v>408040</c:v>
                </c:pt>
                <c:pt idx="12">
                  <c:v>443140</c:v>
                </c:pt>
                <c:pt idx="13">
                  <c:v>690237</c:v>
                </c:pt>
                <c:pt idx="14">
                  <c:v>1337741</c:v>
                </c:pt>
                <c:pt idx="15">
                  <c:v>701903</c:v>
                </c:pt>
                <c:pt idx="16">
                  <c:v>88022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65-495F-BAF1-06E541F437D6}"/>
            </c:ext>
          </c:extLst>
        </c:ser>
        <c:ser>
          <c:idx val="3"/>
          <c:order val="3"/>
          <c:tx>
            <c:v>2017년</c:v>
          </c:tx>
          <c:invertIfNegative val="0"/>
          <c:cat>
            <c:strRef>
              <c:f>'8-2.산림면적의 변화'!$A$10:$A$26</c:f>
              <c:strCache>
                <c:ptCount val="17"/>
                <c:pt idx="0">
                  <c:v>서울</c:v>
                </c:pt>
                <c:pt idx="1">
                  <c:v>부산</c:v>
                </c:pt>
                <c:pt idx="2">
                  <c:v>대구</c:v>
                </c:pt>
                <c:pt idx="3">
                  <c:v>인천</c:v>
                </c:pt>
                <c:pt idx="4">
                  <c:v>광주</c:v>
                </c:pt>
                <c:pt idx="5">
                  <c:v>대전</c:v>
                </c:pt>
                <c:pt idx="6">
                  <c:v>울산</c:v>
                </c:pt>
                <c:pt idx="7">
                  <c:v>세종</c:v>
                </c:pt>
                <c:pt idx="8">
                  <c:v>경기</c:v>
                </c:pt>
                <c:pt idx="9">
                  <c:v>강원</c:v>
                </c:pt>
                <c:pt idx="10">
                  <c:v>충북</c:v>
                </c:pt>
                <c:pt idx="11">
                  <c:v>충남</c:v>
                </c:pt>
                <c:pt idx="12">
                  <c:v>전북</c:v>
                </c:pt>
                <c:pt idx="13">
                  <c:v>전남</c:v>
                </c:pt>
                <c:pt idx="14">
                  <c:v>경북</c:v>
                </c:pt>
                <c:pt idx="15">
                  <c:v>경남</c:v>
                </c:pt>
                <c:pt idx="16">
                  <c:v>제주</c:v>
                </c:pt>
              </c:strCache>
            </c:strRef>
          </c:cat>
          <c:val>
            <c:numRef>
              <c:f>'8-2.산림면적의 변화'!$E$10:$E$26</c:f>
              <c:numCache>
                <c:formatCode>_(* #,##0_);_(* \(#,##0\);_(* "-"_);_(@_)</c:formatCode>
                <c:ptCount val="17"/>
                <c:pt idx="0">
                  <c:v>15486</c:v>
                </c:pt>
                <c:pt idx="1">
                  <c:v>35386</c:v>
                </c:pt>
                <c:pt idx="2">
                  <c:v>48705</c:v>
                </c:pt>
                <c:pt idx="3">
                  <c:v>39978</c:v>
                </c:pt>
                <c:pt idx="4">
                  <c:v>19244</c:v>
                </c:pt>
                <c:pt idx="5">
                  <c:v>29928</c:v>
                </c:pt>
                <c:pt idx="6">
                  <c:v>68671</c:v>
                </c:pt>
                <c:pt idx="7">
                  <c:v>25288</c:v>
                </c:pt>
                <c:pt idx="8">
                  <c:v>520068</c:v>
                </c:pt>
                <c:pt idx="9">
                  <c:v>1371643</c:v>
                </c:pt>
                <c:pt idx="10">
                  <c:v>491135</c:v>
                </c:pt>
                <c:pt idx="11">
                  <c:v>408040</c:v>
                </c:pt>
                <c:pt idx="12">
                  <c:v>443140</c:v>
                </c:pt>
                <c:pt idx="13">
                  <c:v>690237</c:v>
                </c:pt>
                <c:pt idx="14">
                  <c:v>1337741</c:v>
                </c:pt>
                <c:pt idx="15">
                  <c:v>701903</c:v>
                </c:pt>
                <c:pt idx="16">
                  <c:v>88022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65-495F-BAF1-06E541F43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2304000"/>
        <c:axId val="162305536"/>
        <c:axId val="0"/>
      </c:bar3DChart>
      <c:catAx>
        <c:axId val="1623040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txPr>
          <a:bodyPr rot="0" vert="horz"/>
          <a:lstStyle/>
          <a:p>
            <a:pPr>
              <a:defRPr/>
            </a:pPr>
            <a:endParaRPr lang="ko-KR"/>
          </a:p>
        </c:txPr>
        <c:crossAx val="162305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305536"/>
        <c:scaling>
          <c:orientation val="minMax"/>
        </c:scaling>
        <c:delete val="0"/>
        <c:axPos val="l"/>
        <c:numFmt formatCode="_(* #,##0_);_(* \(#,##0\);_(* &quot;-&quot;_);_(@_)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ko-KR"/>
          </a:p>
        </c:txPr>
        <c:crossAx val="1623040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9398496240601504"/>
          <c:y val="7.0496083550917826E-2"/>
          <c:w val="9.7912867274569396E-2"/>
          <c:h val="0.21632653061224491"/>
        </c:manualLayout>
      </c:layout>
      <c:overlay val="0"/>
    </c:legend>
    <c:plotVisOnly val="1"/>
    <c:dispBlanksAs val="gap"/>
    <c:showDLblsOverMax val="0"/>
  </c:chart>
  <c:printSettings>
    <c:headerFooter alignWithMargins="0"/>
    <c:pageMargins b="1" l="0.75000000000001465" r="0.7500000000000146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9785832646464248E-2"/>
          <c:y val="4.8535605180499965E-2"/>
          <c:w val="0.89221700126131498"/>
          <c:h val="0.81971963340648857"/>
        </c:manualLayout>
      </c:layout>
      <c:bar3DChart>
        <c:barDir val="col"/>
        <c:grouping val="clustered"/>
        <c:varyColors val="0"/>
        <c:ser>
          <c:idx val="0"/>
          <c:order val="0"/>
          <c:tx>
            <c:v>2013</c:v>
          </c:tx>
          <c:invertIfNegative val="0"/>
          <c:cat>
            <c:strRef>
              <c:f>'8-3. 도시림 면적의 변화'!$A$15:$A$31</c:f>
              <c:strCache>
                <c:ptCount val="17"/>
                <c:pt idx="0">
                  <c:v>서울</c:v>
                </c:pt>
                <c:pt idx="1">
                  <c:v>부산</c:v>
                </c:pt>
                <c:pt idx="2">
                  <c:v>대구</c:v>
                </c:pt>
                <c:pt idx="3">
                  <c:v>인천</c:v>
                </c:pt>
                <c:pt idx="4">
                  <c:v>광주</c:v>
                </c:pt>
                <c:pt idx="5">
                  <c:v>대전</c:v>
                </c:pt>
                <c:pt idx="6">
                  <c:v>울산</c:v>
                </c:pt>
                <c:pt idx="7">
                  <c:v>세종</c:v>
                </c:pt>
                <c:pt idx="8">
                  <c:v>경기</c:v>
                </c:pt>
                <c:pt idx="9">
                  <c:v>강원</c:v>
                </c:pt>
                <c:pt idx="10">
                  <c:v>충북</c:v>
                </c:pt>
                <c:pt idx="11">
                  <c:v>충남</c:v>
                </c:pt>
                <c:pt idx="12">
                  <c:v>전북</c:v>
                </c:pt>
                <c:pt idx="13">
                  <c:v>전남</c:v>
                </c:pt>
                <c:pt idx="14">
                  <c:v>경북</c:v>
                </c:pt>
                <c:pt idx="15">
                  <c:v>경남</c:v>
                </c:pt>
                <c:pt idx="16">
                  <c:v>제주</c:v>
                </c:pt>
              </c:strCache>
            </c:strRef>
          </c:cat>
          <c:val>
            <c:numRef>
              <c:f>'8-3. 도시림 면적의 변화'!$B$15:$B$31</c:f>
              <c:numCache>
                <c:formatCode>_(* #,##0_);_(* \(#,##0\);_(* "-"_);_(@_)</c:formatCode>
                <c:ptCount val="17"/>
                <c:pt idx="0">
                  <c:v>12777</c:v>
                </c:pt>
                <c:pt idx="1">
                  <c:v>23947</c:v>
                </c:pt>
                <c:pt idx="2">
                  <c:v>27416</c:v>
                </c:pt>
                <c:pt idx="3">
                  <c:v>12845</c:v>
                </c:pt>
                <c:pt idx="4">
                  <c:v>16519</c:v>
                </c:pt>
                <c:pt idx="5">
                  <c:v>24984</c:v>
                </c:pt>
                <c:pt idx="6">
                  <c:v>18194</c:v>
                </c:pt>
                <c:pt idx="7">
                  <c:v>406</c:v>
                </c:pt>
                <c:pt idx="8">
                  <c:v>170000</c:v>
                </c:pt>
                <c:pt idx="9">
                  <c:v>223150</c:v>
                </c:pt>
                <c:pt idx="10">
                  <c:v>68654</c:v>
                </c:pt>
                <c:pt idx="11">
                  <c:v>49661</c:v>
                </c:pt>
                <c:pt idx="12">
                  <c:v>57184</c:v>
                </c:pt>
                <c:pt idx="13">
                  <c:v>115801</c:v>
                </c:pt>
                <c:pt idx="14">
                  <c:v>106946</c:v>
                </c:pt>
                <c:pt idx="15">
                  <c:v>77491</c:v>
                </c:pt>
                <c:pt idx="16">
                  <c:v>89387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7D-4836-BE13-7A8EAA9678A5}"/>
            </c:ext>
          </c:extLst>
        </c:ser>
        <c:ser>
          <c:idx val="1"/>
          <c:order val="1"/>
          <c:tx>
            <c:v>2015</c:v>
          </c:tx>
          <c:invertIfNegative val="0"/>
          <c:val>
            <c:numRef>
              <c:f>'8-3. 도시림 면적의 변화'!$C$15:$C$31</c:f>
              <c:numCache>
                <c:formatCode>_(* #,##0_);_(* \(#,##0\);_(* "-"_);_(@_)</c:formatCode>
                <c:ptCount val="17"/>
                <c:pt idx="0">
                  <c:v>13254</c:v>
                </c:pt>
                <c:pt idx="1">
                  <c:v>27348</c:v>
                </c:pt>
                <c:pt idx="2">
                  <c:v>33210</c:v>
                </c:pt>
                <c:pt idx="3">
                  <c:v>13469</c:v>
                </c:pt>
                <c:pt idx="4">
                  <c:v>18794</c:v>
                </c:pt>
                <c:pt idx="5">
                  <c:v>27488</c:v>
                </c:pt>
                <c:pt idx="6">
                  <c:v>32298</c:v>
                </c:pt>
                <c:pt idx="7">
                  <c:v>1015</c:v>
                </c:pt>
                <c:pt idx="8">
                  <c:v>181955</c:v>
                </c:pt>
                <c:pt idx="9">
                  <c:v>290803</c:v>
                </c:pt>
                <c:pt idx="10">
                  <c:v>60111</c:v>
                </c:pt>
                <c:pt idx="11">
                  <c:v>60085</c:v>
                </c:pt>
                <c:pt idx="12">
                  <c:v>54244</c:v>
                </c:pt>
                <c:pt idx="13">
                  <c:v>115183</c:v>
                </c:pt>
                <c:pt idx="14">
                  <c:v>161495</c:v>
                </c:pt>
                <c:pt idx="15">
                  <c:v>75153</c:v>
                </c:pt>
                <c:pt idx="16">
                  <c:v>87668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7D-4836-BE13-7A8EAA9678A5}"/>
            </c:ext>
          </c:extLst>
        </c:ser>
        <c:ser>
          <c:idx val="2"/>
          <c:order val="2"/>
          <c:tx>
            <c:v>2017</c:v>
          </c:tx>
          <c:invertIfNegative val="0"/>
          <c:val>
            <c:numRef>
              <c:f>'8-3. 도시림 면적의 변화'!$D$15:$D$31</c:f>
              <c:numCache>
                <c:formatCode>_(* #,##0_);_(* \(#,##0\);_(* "-"_);_(@_)</c:formatCode>
                <c:ptCount val="17"/>
                <c:pt idx="0">
                  <c:v>14701</c:v>
                </c:pt>
                <c:pt idx="1">
                  <c:v>29254</c:v>
                </c:pt>
                <c:pt idx="2">
                  <c:v>28413</c:v>
                </c:pt>
                <c:pt idx="3">
                  <c:v>13687</c:v>
                </c:pt>
                <c:pt idx="4">
                  <c:v>18234</c:v>
                </c:pt>
                <c:pt idx="5">
                  <c:v>24742</c:v>
                </c:pt>
                <c:pt idx="6">
                  <c:v>32544</c:v>
                </c:pt>
                <c:pt idx="7">
                  <c:v>1266</c:v>
                </c:pt>
                <c:pt idx="8">
                  <c:v>135593</c:v>
                </c:pt>
                <c:pt idx="9">
                  <c:v>285289</c:v>
                </c:pt>
                <c:pt idx="10">
                  <c:v>81315</c:v>
                </c:pt>
                <c:pt idx="11">
                  <c:v>62804</c:v>
                </c:pt>
                <c:pt idx="12">
                  <c:v>43283</c:v>
                </c:pt>
                <c:pt idx="13">
                  <c:v>115222</c:v>
                </c:pt>
                <c:pt idx="14">
                  <c:v>161180</c:v>
                </c:pt>
                <c:pt idx="15">
                  <c:v>70944</c:v>
                </c:pt>
                <c:pt idx="16">
                  <c:v>87778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7D-4836-BE13-7A8EAA9678A5}"/>
            </c:ext>
          </c:extLst>
        </c:ser>
        <c:ser>
          <c:idx val="3"/>
          <c:order val="3"/>
          <c:tx>
            <c:v>2019</c:v>
          </c:tx>
          <c:invertIfNegative val="0"/>
          <c:val>
            <c:numRef>
              <c:f>'8-3. 도시림 면적의 변화'!$E$15:$E$31</c:f>
              <c:numCache>
                <c:formatCode>_(* #,##0_);_(* \(#,##0\);_(* "-"_);_(@_)</c:formatCode>
                <c:ptCount val="17"/>
                <c:pt idx="0">
                  <c:v>18028.752433767542</c:v>
                </c:pt>
                <c:pt idx="1">
                  <c:v>30960.739025999999</c:v>
                </c:pt>
                <c:pt idx="2">
                  <c:v>36341.128682000002</c:v>
                </c:pt>
                <c:pt idx="3">
                  <c:v>14243.285304633999</c:v>
                </c:pt>
                <c:pt idx="4">
                  <c:v>18800.134149000001</c:v>
                </c:pt>
                <c:pt idx="5">
                  <c:v>27901.347127508998</c:v>
                </c:pt>
                <c:pt idx="6">
                  <c:v>36334.575100000002</c:v>
                </c:pt>
                <c:pt idx="7">
                  <c:v>1513.4146000000001</c:v>
                </c:pt>
                <c:pt idx="8">
                  <c:v>149651.10629</c:v>
                </c:pt>
                <c:pt idx="9">
                  <c:v>303740.56679999997</c:v>
                </c:pt>
                <c:pt idx="10">
                  <c:v>75275.820370000001</c:v>
                </c:pt>
                <c:pt idx="11">
                  <c:v>67288.159340000013</c:v>
                </c:pt>
                <c:pt idx="12">
                  <c:v>48302.259872588183</c:v>
                </c:pt>
                <c:pt idx="13">
                  <c:v>111489.2075</c:v>
                </c:pt>
                <c:pt idx="14">
                  <c:v>157688.04827999999</c:v>
                </c:pt>
                <c:pt idx="15">
                  <c:v>72510.559419000012</c:v>
                </c:pt>
                <c:pt idx="16">
                  <c:v>42228.728644000003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7D-4836-BE13-7A8EAA967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4702848"/>
        <c:axId val="164712832"/>
        <c:axId val="0"/>
      </c:bar3DChart>
      <c:catAx>
        <c:axId val="164702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4712832"/>
        <c:crosses val="autoZero"/>
        <c:auto val="1"/>
        <c:lblAlgn val="ctr"/>
        <c:lblOffset val="100"/>
        <c:noMultiLvlLbl val="0"/>
      </c:catAx>
      <c:valAx>
        <c:axId val="164712832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1647028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4061967959358987"/>
          <c:y val="7.5231186265651229E-2"/>
          <c:w val="6.988184470976809E-2"/>
          <c:h val="0.31620394991609657"/>
        </c:manualLayout>
      </c:layout>
      <c:overlay val="0"/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38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9.6969840450166545E-2"/>
          <c:y val="8.0292113887349401E-2"/>
          <c:w val="0.880304332836643"/>
          <c:h val="0.81022042195416211"/>
        </c:manualLayout>
      </c:layout>
      <c:bar3DChart>
        <c:barDir val="col"/>
        <c:grouping val="clustered"/>
        <c:varyColors val="0"/>
        <c:ser>
          <c:idx val="0"/>
          <c:order val="0"/>
          <c:tx>
            <c:v>2013년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'8-4.생활권 도시림 면적의 변화'!$A$18:$A$34</c:f>
              <c:strCache>
                <c:ptCount val="17"/>
                <c:pt idx="0">
                  <c:v>서울</c:v>
                </c:pt>
                <c:pt idx="1">
                  <c:v>부산</c:v>
                </c:pt>
                <c:pt idx="2">
                  <c:v>대구</c:v>
                </c:pt>
                <c:pt idx="3">
                  <c:v>인천</c:v>
                </c:pt>
                <c:pt idx="4">
                  <c:v>광주</c:v>
                </c:pt>
                <c:pt idx="5">
                  <c:v>대전</c:v>
                </c:pt>
                <c:pt idx="6">
                  <c:v>울산</c:v>
                </c:pt>
                <c:pt idx="7">
                  <c:v>세종</c:v>
                </c:pt>
                <c:pt idx="8">
                  <c:v>경기</c:v>
                </c:pt>
                <c:pt idx="9">
                  <c:v>강원</c:v>
                </c:pt>
                <c:pt idx="10">
                  <c:v>충북</c:v>
                </c:pt>
                <c:pt idx="11">
                  <c:v>충남</c:v>
                </c:pt>
                <c:pt idx="12">
                  <c:v>전북</c:v>
                </c:pt>
                <c:pt idx="13">
                  <c:v>전남</c:v>
                </c:pt>
                <c:pt idx="14">
                  <c:v>경북</c:v>
                </c:pt>
                <c:pt idx="15">
                  <c:v>경남</c:v>
                </c:pt>
                <c:pt idx="16">
                  <c:v>제주</c:v>
                </c:pt>
              </c:strCache>
            </c:strRef>
          </c:cat>
          <c:val>
            <c:numRef>
              <c:f>'8-4.생활권 도시림 면적의 변화'!$B$18:$B$34</c:f>
              <c:numCache>
                <c:formatCode>_(* #,##0_);_(* \(#,##0\);_(* "-"_);_(@_)</c:formatCode>
                <c:ptCount val="17"/>
                <c:pt idx="0">
                  <c:v>4411</c:v>
                </c:pt>
                <c:pt idx="1">
                  <c:v>3424</c:v>
                </c:pt>
                <c:pt idx="2">
                  <c:v>1937</c:v>
                </c:pt>
                <c:pt idx="3">
                  <c:v>1676</c:v>
                </c:pt>
                <c:pt idx="4">
                  <c:v>1343</c:v>
                </c:pt>
                <c:pt idx="5">
                  <c:v>1852</c:v>
                </c:pt>
                <c:pt idx="6">
                  <c:v>1763</c:v>
                </c:pt>
                <c:pt idx="7">
                  <c:v>40</c:v>
                </c:pt>
                <c:pt idx="8">
                  <c:v>6043</c:v>
                </c:pt>
                <c:pt idx="9">
                  <c:v>2287</c:v>
                </c:pt>
                <c:pt idx="10">
                  <c:v>1634</c:v>
                </c:pt>
                <c:pt idx="11">
                  <c:v>1430</c:v>
                </c:pt>
                <c:pt idx="12">
                  <c:v>3380</c:v>
                </c:pt>
                <c:pt idx="13">
                  <c:v>1699</c:v>
                </c:pt>
                <c:pt idx="14">
                  <c:v>2280</c:v>
                </c:pt>
                <c:pt idx="15">
                  <c:v>2797</c:v>
                </c:pt>
                <c:pt idx="16">
                  <c:v>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A6-49FF-9D45-95002F5A0B30}"/>
            </c:ext>
          </c:extLst>
        </c:ser>
        <c:ser>
          <c:idx val="1"/>
          <c:order val="1"/>
          <c:tx>
            <c:v>2015년</c:v>
          </c:tx>
          <c:spPr>
            <a:gradFill rotWithShape="0">
              <a:gsLst>
                <a:gs pos="0">
                  <a:srgbClr val="00FF00"/>
                </a:gs>
                <a:gs pos="100000">
                  <a:srgbClr val="00FF00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'8-4.생활권 도시림 면적의 변화'!$A$18:$A$34</c:f>
              <c:strCache>
                <c:ptCount val="17"/>
                <c:pt idx="0">
                  <c:v>서울</c:v>
                </c:pt>
                <c:pt idx="1">
                  <c:v>부산</c:v>
                </c:pt>
                <c:pt idx="2">
                  <c:v>대구</c:v>
                </c:pt>
                <c:pt idx="3">
                  <c:v>인천</c:v>
                </c:pt>
                <c:pt idx="4">
                  <c:v>광주</c:v>
                </c:pt>
                <c:pt idx="5">
                  <c:v>대전</c:v>
                </c:pt>
                <c:pt idx="6">
                  <c:v>울산</c:v>
                </c:pt>
                <c:pt idx="7">
                  <c:v>세종</c:v>
                </c:pt>
                <c:pt idx="8">
                  <c:v>경기</c:v>
                </c:pt>
                <c:pt idx="9">
                  <c:v>강원</c:v>
                </c:pt>
                <c:pt idx="10">
                  <c:v>충북</c:v>
                </c:pt>
                <c:pt idx="11">
                  <c:v>충남</c:v>
                </c:pt>
                <c:pt idx="12">
                  <c:v>전북</c:v>
                </c:pt>
                <c:pt idx="13">
                  <c:v>전남</c:v>
                </c:pt>
                <c:pt idx="14">
                  <c:v>경북</c:v>
                </c:pt>
                <c:pt idx="15">
                  <c:v>경남</c:v>
                </c:pt>
                <c:pt idx="16">
                  <c:v>제주</c:v>
                </c:pt>
              </c:strCache>
            </c:strRef>
          </c:cat>
          <c:val>
            <c:numRef>
              <c:f>'8-4.생활권 도시림 면적의 변화'!$C$18:$C$34</c:f>
              <c:numCache>
                <c:formatCode>_(* #,##0_);_(* \(#,##0\);_(* "-"_);_(@_)</c:formatCode>
                <c:ptCount val="17"/>
                <c:pt idx="0">
                  <c:v>5360</c:v>
                </c:pt>
                <c:pt idx="1">
                  <c:v>4174</c:v>
                </c:pt>
                <c:pt idx="2">
                  <c:v>2768</c:v>
                </c:pt>
                <c:pt idx="3">
                  <c:v>2130</c:v>
                </c:pt>
                <c:pt idx="4">
                  <c:v>1730</c:v>
                </c:pt>
                <c:pt idx="5">
                  <c:v>1996</c:v>
                </c:pt>
                <c:pt idx="6">
                  <c:v>1834</c:v>
                </c:pt>
                <c:pt idx="7">
                  <c:v>297</c:v>
                </c:pt>
                <c:pt idx="8">
                  <c:v>7749</c:v>
                </c:pt>
                <c:pt idx="9">
                  <c:v>2563</c:v>
                </c:pt>
                <c:pt idx="10">
                  <c:v>1739</c:v>
                </c:pt>
                <c:pt idx="11">
                  <c:v>1513</c:v>
                </c:pt>
                <c:pt idx="12">
                  <c:v>3320</c:v>
                </c:pt>
                <c:pt idx="13">
                  <c:v>2282</c:v>
                </c:pt>
                <c:pt idx="14">
                  <c:v>2778</c:v>
                </c:pt>
                <c:pt idx="15">
                  <c:v>3286</c:v>
                </c:pt>
                <c:pt idx="16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A6-49FF-9D45-95002F5A0B30}"/>
            </c:ext>
          </c:extLst>
        </c:ser>
        <c:ser>
          <c:idx val="2"/>
          <c:order val="2"/>
          <c:tx>
            <c:v>2017년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'8-4.생활권 도시림 면적의 변화'!$A$18:$A$34</c:f>
              <c:strCache>
                <c:ptCount val="17"/>
                <c:pt idx="0">
                  <c:v>서울</c:v>
                </c:pt>
                <c:pt idx="1">
                  <c:v>부산</c:v>
                </c:pt>
                <c:pt idx="2">
                  <c:v>대구</c:v>
                </c:pt>
                <c:pt idx="3">
                  <c:v>인천</c:v>
                </c:pt>
                <c:pt idx="4">
                  <c:v>광주</c:v>
                </c:pt>
                <c:pt idx="5">
                  <c:v>대전</c:v>
                </c:pt>
                <c:pt idx="6">
                  <c:v>울산</c:v>
                </c:pt>
                <c:pt idx="7">
                  <c:v>세종</c:v>
                </c:pt>
                <c:pt idx="8">
                  <c:v>경기</c:v>
                </c:pt>
                <c:pt idx="9">
                  <c:v>강원</c:v>
                </c:pt>
                <c:pt idx="10">
                  <c:v>충북</c:v>
                </c:pt>
                <c:pt idx="11">
                  <c:v>충남</c:v>
                </c:pt>
                <c:pt idx="12">
                  <c:v>전북</c:v>
                </c:pt>
                <c:pt idx="13">
                  <c:v>전남</c:v>
                </c:pt>
                <c:pt idx="14">
                  <c:v>경북</c:v>
                </c:pt>
                <c:pt idx="15">
                  <c:v>경남</c:v>
                </c:pt>
                <c:pt idx="16">
                  <c:v>제주</c:v>
                </c:pt>
              </c:strCache>
            </c:strRef>
          </c:cat>
          <c:val>
            <c:numRef>
              <c:f>'8-4.생활권 도시림 면적의 변화'!$D$18:$D$34</c:f>
              <c:numCache>
                <c:formatCode>_(* #,##0_);_(* \(#,##0\);_(* "-"_);_(@_)</c:formatCode>
                <c:ptCount val="17"/>
                <c:pt idx="0">
                  <c:v>4315</c:v>
                </c:pt>
                <c:pt idx="1">
                  <c:v>4313</c:v>
                </c:pt>
                <c:pt idx="2">
                  <c:v>2748</c:v>
                </c:pt>
                <c:pt idx="3">
                  <c:v>2373</c:v>
                </c:pt>
                <c:pt idx="4">
                  <c:v>1649</c:v>
                </c:pt>
                <c:pt idx="5">
                  <c:v>1571</c:v>
                </c:pt>
                <c:pt idx="6">
                  <c:v>1956</c:v>
                </c:pt>
                <c:pt idx="7">
                  <c:v>559</c:v>
                </c:pt>
                <c:pt idx="8">
                  <c:v>9306</c:v>
                </c:pt>
                <c:pt idx="9">
                  <c:v>2385</c:v>
                </c:pt>
                <c:pt idx="10">
                  <c:v>1918</c:v>
                </c:pt>
                <c:pt idx="11">
                  <c:v>1677</c:v>
                </c:pt>
                <c:pt idx="12">
                  <c:v>2693</c:v>
                </c:pt>
                <c:pt idx="13">
                  <c:v>2359</c:v>
                </c:pt>
                <c:pt idx="14">
                  <c:v>3043</c:v>
                </c:pt>
                <c:pt idx="15">
                  <c:v>3477</c:v>
                </c:pt>
                <c:pt idx="16">
                  <c:v>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A6-49FF-9D45-95002F5A0B30}"/>
            </c:ext>
          </c:extLst>
        </c:ser>
        <c:ser>
          <c:idx val="3"/>
          <c:order val="3"/>
          <c:tx>
            <c:v>2019년</c:v>
          </c:tx>
          <c:invertIfNegative val="0"/>
          <c:cat>
            <c:strRef>
              <c:f>'8-4.생활권 도시림 면적의 변화'!$A$18:$A$34</c:f>
              <c:strCache>
                <c:ptCount val="17"/>
                <c:pt idx="0">
                  <c:v>서울</c:v>
                </c:pt>
                <c:pt idx="1">
                  <c:v>부산</c:v>
                </c:pt>
                <c:pt idx="2">
                  <c:v>대구</c:v>
                </c:pt>
                <c:pt idx="3">
                  <c:v>인천</c:v>
                </c:pt>
                <c:pt idx="4">
                  <c:v>광주</c:v>
                </c:pt>
                <c:pt idx="5">
                  <c:v>대전</c:v>
                </c:pt>
                <c:pt idx="6">
                  <c:v>울산</c:v>
                </c:pt>
                <c:pt idx="7">
                  <c:v>세종</c:v>
                </c:pt>
                <c:pt idx="8">
                  <c:v>경기</c:v>
                </c:pt>
                <c:pt idx="9">
                  <c:v>강원</c:v>
                </c:pt>
                <c:pt idx="10">
                  <c:v>충북</c:v>
                </c:pt>
                <c:pt idx="11">
                  <c:v>충남</c:v>
                </c:pt>
                <c:pt idx="12">
                  <c:v>전북</c:v>
                </c:pt>
                <c:pt idx="13">
                  <c:v>전남</c:v>
                </c:pt>
                <c:pt idx="14">
                  <c:v>경북</c:v>
                </c:pt>
                <c:pt idx="15">
                  <c:v>경남</c:v>
                </c:pt>
                <c:pt idx="16">
                  <c:v>제주</c:v>
                </c:pt>
              </c:strCache>
            </c:strRef>
          </c:cat>
          <c:val>
            <c:numRef>
              <c:f>'8-4.생활권 도시림 면적의 변화'!$E$18:$E$34</c:f>
              <c:numCache>
                <c:formatCode>_(* #,##0_);_(* \(#,##0\);_(* "-"_);_(@_)</c:formatCode>
                <c:ptCount val="17"/>
                <c:pt idx="0">
                  <c:v>6684.6771337675445</c:v>
                </c:pt>
                <c:pt idx="1">
                  <c:v>4524.7130859999997</c:v>
                </c:pt>
                <c:pt idx="2">
                  <c:v>3020.7806799999998</c:v>
                </c:pt>
                <c:pt idx="3">
                  <c:v>2861.4385846340001</c:v>
                </c:pt>
                <c:pt idx="4">
                  <c:v>1790.5492490000001</c:v>
                </c:pt>
                <c:pt idx="5">
                  <c:v>1658.0009975089999</c:v>
                </c:pt>
                <c:pt idx="6">
                  <c:v>2090.3658999999998</c:v>
                </c:pt>
                <c:pt idx="7">
                  <c:v>622.35</c:v>
                </c:pt>
                <c:pt idx="8">
                  <c:v>10461.978754</c:v>
                </c:pt>
                <c:pt idx="9">
                  <c:v>2505.5309000000002</c:v>
                </c:pt>
                <c:pt idx="10">
                  <c:v>2081.9650699999997</c:v>
                </c:pt>
                <c:pt idx="11">
                  <c:v>1853.3180899999998</c:v>
                </c:pt>
                <c:pt idx="12">
                  <c:v>2850.2539525881843</c:v>
                </c:pt>
                <c:pt idx="13">
                  <c:v>2882.8463000000002</c:v>
                </c:pt>
                <c:pt idx="14">
                  <c:v>3073.66705</c:v>
                </c:pt>
                <c:pt idx="15">
                  <c:v>4487.0627990000003</c:v>
                </c:pt>
                <c:pt idx="16">
                  <c:v>904.8977440000001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A6-49FF-9D45-95002F5A0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4904960"/>
        <c:axId val="164906496"/>
        <c:axId val="0"/>
      </c:bar3DChart>
      <c:catAx>
        <c:axId val="16490496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164906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4906496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돋움"/>
                    <a:ea typeface="돋움"/>
                    <a:cs typeface="돋움"/>
                  </a:defRPr>
                </a:pPr>
                <a:r>
                  <a:rPr lang="en-US" altLang="en-US" sz="1000"/>
                  <a:t>ha</a:t>
                </a:r>
              </a:p>
            </c:rich>
          </c:tx>
          <c:layout>
            <c:manualLayout>
              <c:xMode val="edge"/>
              <c:yMode val="edge"/>
              <c:x val="9.1523173527359725E-2"/>
              <c:y val="6.597866724899383E-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_);_(@_)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1649049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6197336919729242"/>
          <c:y val="0.11678832116788321"/>
          <c:w val="8.1552742616033763E-2"/>
          <c:h val="0.233931000607332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돋움"/>
              <a:ea typeface="돋움"/>
              <a:cs typeface="돋움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39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3138603308138414E-2"/>
          <c:y val="6.6429418742585997E-2"/>
          <c:w val="0.89777400194952661"/>
          <c:h val="0.81376037959667868"/>
        </c:manualLayout>
      </c:layout>
      <c:bar3DChart>
        <c:barDir val="col"/>
        <c:grouping val="clustered"/>
        <c:varyColors val="0"/>
        <c:ser>
          <c:idx val="0"/>
          <c:order val="0"/>
          <c:tx>
            <c:v>2013년</c:v>
          </c:tx>
          <c:invertIfNegative val="0"/>
          <c:cat>
            <c:strRef>
              <c:f>'8-5.1인당 도시림 면적의 변화'!$A$15:$A$31</c:f>
              <c:strCache>
                <c:ptCount val="17"/>
                <c:pt idx="0">
                  <c:v>서울</c:v>
                </c:pt>
                <c:pt idx="1">
                  <c:v>부산</c:v>
                </c:pt>
                <c:pt idx="2">
                  <c:v>대구</c:v>
                </c:pt>
                <c:pt idx="3">
                  <c:v>인천</c:v>
                </c:pt>
                <c:pt idx="4">
                  <c:v>광주</c:v>
                </c:pt>
                <c:pt idx="5">
                  <c:v>대전</c:v>
                </c:pt>
                <c:pt idx="6">
                  <c:v>울산</c:v>
                </c:pt>
                <c:pt idx="7">
                  <c:v>세종</c:v>
                </c:pt>
                <c:pt idx="8">
                  <c:v>경기</c:v>
                </c:pt>
                <c:pt idx="9">
                  <c:v>강원</c:v>
                </c:pt>
                <c:pt idx="10">
                  <c:v>충북</c:v>
                </c:pt>
                <c:pt idx="11">
                  <c:v>충남</c:v>
                </c:pt>
                <c:pt idx="12">
                  <c:v>전북</c:v>
                </c:pt>
                <c:pt idx="13">
                  <c:v>전남</c:v>
                </c:pt>
                <c:pt idx="14">
                  <c:v>경북</c:v>
                </c:pt>
                <c:pt idx="15">
                  <c:v>경남</c:v>
                </c:pt>
                <c:pt idx="16">
                  <c:v>제주</c:v>
                </c:pt>
              </c:strCache>
            </c:strRef>
          </c:cat>
          <c:val>
            <c:numRef>
              <c:f>'8-5.1인당 도시림 면적의 변화'!$B$15:$B$31</c:f>
              <c:numCache>
                <c:formatCode>_-* #,##0.0_-;\-* #,##0.0_-;_-* "-"?_-;_-@_-</c:formatCode>
                <c:ptCount val="17"/>
                <c:pt idx="0">
                  <c:v>12.6</c:v>
                </c:pt>
                <c:pt idx="1">
                  <c:v>69.2</c:v>
                </c:pt>
                <c:pt idx="2">
                  <c:v>111.5</c:v>
                </c:pt>
                <c:pt idx="3">
                  <c:v>45.6</c:v>
                </c:pt>
                <c:pt idx="4">
                  <c:v>112.2</c:v>
                </c:pt>
                <c:pt idx="5">
                  <c:v>163</c:v>
                </c:pt>
                <c:pt idx="6">
                  <c:v>166.8</c:v>
                </c:pt>
                <c:pt idx="7">
                  <c:v>56.9</c:v>
                </c:pt>
                <c:pt idx="8">
                  <c:v>148.9</c:v>
                </c:pt>
                <c:pt idx="9">
                  <c:v>1845.2</c:v>
                </c:pt>
                <c:pt idx="10">
                  <c:v>548</c:v>
                </c:pt>
                <c:pt idx="11">
                  <c:v>355.9</c:v>
                </c:pt>
                <c:pt idx="12">
                  <c:v>394.8</c:v>
                </c:pt>
                <c:pt idx="13">
                  <c:v>898.9</c:v>
                </c:pt>
                <c:pt idx="14">
                  <c:v>527.79999999999995</c:v>
                </c:pt>
                <c:pt idx="15">
                  <c:v>294.60000000000002</c:v>
                </c:pt>
                <c:pt idx="16">
                  <c:v>1592.9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6-4105-AD64-4D66E1AA968A}"/>
            </c:ext>
          </c:extLst>
        </c:ser>
        <c:ser>
          <c:idx val="1"/>
          <c:order val="1"/>
          <c:tx>
            <c:v>2015년</c:v>
          </c:tx>
          <c:invertIfNegative val="0"/>
          <c:cat>
            <c:strRef>
              <c:f>'8-5.1인당 도시림 면적의 변화'!$A$15:$A$31</c:f>
              <c:strCache>
                <c:ptCount val="17"/>
                <c:pt idx="0">
                  <c:v>서울</c:v>
                </c:pt>
                <c:pt idx="1">
                  <c:v>부산</c:v>
                </c:pt>
                <c:pt idx="2">
                  <c:v>대구</c:v>
                </c:pt>
                <c:pt idx="3">
                  <c:v>인천</c:v>
                </c:pt>
                <c:pt idx="4">
                  <c:v>광주</c:v>
                </c:pt>
                <c:pt idx="5">
                  <c:v>대전</c:v>
                </c:pt>
                <c:pt idx="6">
                  <c:v>울산</c:v>
                </c:pt>
                <c:pt idx="7">
                  <c:v>세종</c:v>
                </c:pt>
                <c:pt idx="8">
                  <c:v>경기</c:v>
                </c:pt>
                <c:pt idx="9">
                  <c:v>강원</c:v>
                </c:pt>
                <c:pt idx="10">
                  <c:v>충북</c:v>
                </c:pt>
                <c:pt idx="11">
                  <c:v>충남</c:v>
                </c:pt>
                <c:pt idx="12">
                  <c:v>전북</c:v>
                </c:pt>
                <c:pt idx="13">
                  <c:v>전남</c:v>
                </c:pt>
                <c:pt idx="14">
                  <c:v>경북</c:v>
                </c:pt>
                <c:pt idx="15">
                  <c:v>경남</c:v>
                </c:pt>
                <c:pt idx="16">
                  <c:v>제주</c:v>
                </c:pt>
              </c:strCache>
            </c:strRef>
          </c:cat>
          <c:val>
            <c:numRef>
              <c:f>'8-5.1인당 도시림 면적의 변화'!$C$15:$C$31</c:f>
              <c:numCache>
                <c:formatCode>_-* #,##0.0_-;\-* #,##0.0_-;_-* "-"?_-;_-@_-</c:formatCode>
                <c:ptCount val="17"/>
                <c:pt idx="0">
                  <c:v>13.2</c:v>
                </c:pt>
                <c:pt idx="1">
                  <c:v>79.099999999999994</c:v>
                </c:pt>
                <c:pt idx="2">
                  <c:v>135.1</c:v>
                </c:pt>
                <c:pt idx="3">
                  <c:v>47.8</c:v>
                </c:pt>
                <c:pt idx="4">
                  <c:v>127.6</c:v>
                </c:pt>
                <c:pt idx="5">
                  <c:v>181</c:v>
                </c:pt>
                <c:pt idx="6">
                  <c:v>292.5</c:v>
                </c:pt>
                <c:pt idx="7">
                  <c:v>63</c:v>
                </c:pt>
                <c:pt idx="8">
                  <c:v>155.5</c:v>
                </c:pt>
                <c:pt idx="9">
                  <c:v>2404.6</c:v>
                </c:pt>
                <c:pt idx="10">
                  <c:v>478</c:v>
                </c:pt>
                <c:pt idx="11">
                  <c:v>478.4</c:v>
                </c:pt>
                <c:pt idx="12">
                  <c:v>372.5</c:v>
                </c:pt>
                <c:pt idx="13">
                  <c:v>895.8</c:v>
                </c:pt>
                <c:pt idx="14">
                  <c:v>790.1</c:v>
                </c:pt>
                <c:pt idx="15">
                  <c:v>281.8</c:v>
                </c:pt>
                <c:pt idx="16">
                  <c:v>1484.4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E6-4105-AD64-4D66E1AA968A}"/>
            </c:ext>
          </c:extLst>
        </c:ser>
        <c:ser>
          <c:idx val="2"/>
          <c:order val="2"/>
          <c:tx>
            <c:v>2017년</c:v>
          </c:tx>
          <c:invertIfNegative val="0"/>
          <c:cat>
            <c:strRef>
              <c:f>'8-5.1인당 도시림 면적의 변화'!$A$15:$A$31</c:f>
              <c:strCache>
                <c:ptCount val="17"/>
                <c:pt idx="0">
                  <c:v>서울</c:v>
                </c:pt>
                <c:pt idx="1">
                  <c:v>부산</c:v>
                </c:pt>
                <c:pt idx="2">
                  <c:v>대구</c:v>
                </c:pt>
                <c:pt idx="3">
                  <c:v>인천</c:v>
                </c:pt>
                <c:pt idx="4">
                  <c:v>광주</c:v>
                </c:pt>
                <c:pt idx="5">
                  <c:v>대전</c:v>
                </c:pt>
                <c:pt idx="6">
                  <c:v>울산</c:v>
                </c:pt>
                <c:pt idx="7">
                  <c:v>세종</c:v>
                </c:pt>
                <c:pt idx="8">
                  <c:v>경기</c:v>
                </c:pt>
                <c:pt idx="9">
                  <c:v>강원</c:v>
                </c:pt>
                <c:pt idx="10">
                  <c:v>충북</c:v>
                </c:pt>
                <c:pt idx="11">
                  <c:v>충남</c:v>
                </c:pt>
                <c:pt idx="12">
                  <c:v>전북</c:v>
                </c:pt>
                <c:pt idx="13">
                  <c:v>전남</c:v>
                </c:pt>
                <c:pt idx="14">
                  <c:v>경북</c:v>
                </c:pt>
                <c:pt idx="15">
                  <c:v>경남</c:v>
                </c:pt>
                <c:pt idx="16">
                  <c:v>제주</c:v>
                </c:pt>
              </c:strCache>
            </c:strRef>
          </c:cat>
          <c:val>
            <c:numRef>
              <c:f>'8-5.1인당 도시림 면적의 변화'!$D$15:$D$31</c:f>
              <c:numCache>
                <c:formatCode>_-* #,##0.0_-;\-* #,##0.0_-;_-* "-"?_-;_-@_-</c:formatCode>
                <c:ptCount val="17"/>
                <c:pt idx="0">
                  <c:v>14.9</c:v>
                </c:pt>
                <c:pt idx="1">
                  <c:v>84.7</c:v>
                </c:pt>
                <c:pt idx="2">
                  <c:v>119.1</c:v>
                </c:pt>
                <c:pt idx="3">
                  <c:v>47.5</c:v>
                </c:pt>
                <c:pt idx="4">
                  <c:v>124.6</c:v>
                </c:pt>
                <c:pt idx="5">
                  <c:v>164.7</c:v>
                </c:pt>
                <c:pt idx="6">
                  <c:v>297.3</c:v>
                </c:pt>
                <c:pt idx="7">
                  <c:v>54.9</c:v>
                </c:pt>
                <c:pt idx="8">
                  <c:v>112.1</c:v>
                </c:pt>
                <c:pt idx="9">
                  <c:v>2359.9</c:v>
                </c:pt>
                <c:pt idx="10">
                  <c:v>648.29999999999995</c:v>
                </c:pt>
                <c:pt idx="11">
                  <c:v>427.1</c:v>
                </c:pt>
                <c:pt idx="12">
                  <c:v>298.3</c:v>
                </c:pt>
                <c:pt idx="13">
                  <c:v>878.1</c:v>
                </c:pt>
                <c:pt idx="14">
                  <c:v>794.7</c:v>
                </c:pt>
                <c:pt idx="15">
                  <c:v>265.2</c:v>
                </c:pt>
                <c:pt idx="16">
                  <c:v>1413.9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E6-4105-AD64-4D66E1AA968A}"/>
            </c:ext>
          </c:extLst>
        </c:ser>
        <c:ser>
          <c:idx val="3"/>
          <c:order val="3"/>
          <c:tx>
            <c:v>2019년</c:v>
          </c:tx>
          <c:invertIfNegative val="0"/>
          <c:cat>
            <c:strRef>
              <c:f>'8-5.1인당 도시림 면적의 변화'!$A$15:$A$31</c:f>
              <c:strCache>
                <c:ptCount val="17"/>
                <c:pt idx="0">
                  <c:v>서울</c:v>
                </c:pt>
                <c:pt idx="1">
                  <c:v>부산</c:v>
                </c:pt>
                <c:pt idx="2">
                  <c:v>대구</c:v>
                </c:pt>
                <c:pt idx="3">
                  <c:v>인천</c:v>
                </c:pt>
                <c:pt idx="4">
                  <c:v>광주</c:v>
                </c:pt>
                <c:pt idx="5">
                  <c:v>대전</c:v>
                </c:pt>
                <c:pt idx="6">
                  <c:v>울산</c:v>
                </c:pt>
                <c:pt idx="7">
                  <c:v>세종</c:v>
                </c:pt>
                <c:pt idx="8">
                  <c:v>경기</c:v>
                </c:pt>
                <c:pt idx="9">
                  <c:v>강원</c:v>
                </c:pt>
                <c:pt idx="10">
                  <c:v>충북</c:v>
                </c:pt>
                <c:pt idx="11">
                  <c:v>충남</c:v>
                </c:pt>
                <c:pt idx="12">
                  <c:v>전북</c:v>
                </c:pt>
                <c:pt idx="13">
                  <c:v>전남</c:v>
                </c:pt>
                <c:pt idx="14">
                  <c:v>경북</c:v>
                </c:pt>
                <c:pt idx="15">
                  <c:v>경남</c:v>
                </c:pt>
                <c:pt idx="16">
                  <c:v>제주</c:v>
                </c:pt>
              </c:strCache>
            </c:strRef>
          </c:cat>
          <c:val>
            <c:numRef>
              <c:f>'8-5.1인당 도시림 면적의 변화'!$E$15:$E$31</c:f>
              <c:numCache>
                <c:formatCode>_-* #,##0.0_-;\-* #,##0.0_-;_-* "-"?_-;_-@_-</c:formatCode>
                <c:ptCount val="17"/>
                <c:pt idx="0">
                  <c:v>18.530737131133968</c:v>
                </c:pt>
                <c:pt idx="1">
                  <c:v>91.147506842523768</c:v>
                </c:pt>
                <c:pt idx="2">
                  <c:v>150.36163324734216</c:v>
                </c:pt>
                <c:pt idx="3">
                  <c:v>49.250027678196254</c:v>
                </c:pt>
                <c:pt idx="4">
                  <c:v>129.08031037413798</c:v>
                </c:pt>
                <c:pt idx="5">
                  <c:v>189.17834878673372</c:v>
                </c:pt>
                <c:pt idx="6">
                  <c:v>332.25590176046938</c:v>
                </c:pt>
                <c:pt idx="7">
                  <c:v>51.508222721394048</c:v>
                </c:pt>
                <c:pt idx="8">
                  <c:v>119.6646713559838</c:v>
                </c:pt>
                <c:pt idx="9">
                  <c:v>2548.8262598935294</c:v>
                </c:pt>
                <c:pt idx="10">
                  <c:v>592.84343094896451</c:v>
                </c:pt>
                <c:pt idx="11">
                  <c:v>450.62575903285267</c:v>
                </c:pt>
                <c:pt idx="12">
                  <c:v>336.90162564927726</c:v>
                </c:pt>
                <c:pt idx="13">
                  <c:v>852.66579454348141</c:v>
                </c:pt>
                <c:pt idx="14">
                  <c:v>790.29506391500854</c:v>
                </c:pt>
                <c:pt idx="15">
                  <c:v>272.99038467967648</c:v>
                </c:pt>
                <c:pt idx="16">
                  <c:v>666.01575024051726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E6-4105-AD64-4D66E1AA9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4946304"/>
        <c:axId val="164947840"/>
        <c:axId val="0"/>
      </c:bar3DChart>
      <c:catAx>
        <c:axId val="1649463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txPr>
          <a:bodyPr rot="0" vert="horz"/>
          <a:lstStyle/>
          <a:p>
            <a:pPr>
              <a:defRPr/>
            </a:pPr>
            <a:endParaRPr lang="ko-KR"/>
          </a:p>
        </c:txPr>
        <c:crossAx val="164947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4947840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ko-KR"/>
                  <a:t>㎡</a:t>
                </a:r>
              </a:p>
            </c:rich>
          </c:tx>
          <c:layout>
            <c:manualLayout>
              <c:xMode val="edge"/>
              <c:yMode val="edge"/>
              <c:x val="0.10144532834081142"/>
              <c:y val="3.5587188612099881E-3"/>
            </c:manualLayout>
          </c:layout>
          <c:overlay val="0"/>
        </c:title>
        <c:numFmt formatCode="_(* #,##0_);_(* \(#,##0\);_(* &quot;-&quot;_);_(@_)" sourceLinked="0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ko-KR"/>
          </a:p>
        </c:txPr>
        <c:crossAx val="1649463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725999047791808"/>
          <c:y val="9.8457888493475768E-2"/>
          <c:w val="8.6999563174791267E-2"/>
          <c:h val="0.30367734282325032"/>
        </c:manualLayout>
      </c:layout>
      <c:overlay val="0"/>
    </c:legend>
    <c:plotVisOnly val="1"/>
    <c:dispBlanksAs val="gap"/>
    <c:showDLblsOverMax val="0"/>
  </c:chart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4673</xdr:colOff>
      <xdr:row>9</xdr:row>
      <xdr:rowOff>105524</xdr:rowOff>
    </xdr:from>
    <xdr:to>
      <xdr:col>7</xdr:col>
      <xdr:colOff>4673</xdr:colOff>
      <xdr:row>13</xdr:row>
      <xdr:rowOff>150348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528673" y="1648574"/>
          <a:ext cx="3810000" cy="73062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2400">
              <a:latin typeface="HY견고딕" pitchFamily="18" charset="-127"/>
              <a:ea typeface="HY견고딕" pitchFamily="18" charset="-127"/>
            </a:rPr>
            <a:t>1. </a:t>
          </a:r>
          <a:r>
            <a:rPr lang="ko-KR" altLang="en-US" sz="2400">
              <a:latin typeface="HY견고딕" pitchFamily="18" charset="-127"/>
              <a:ea typeface="HY견고딕" pitchFamily="18" charset="-127"/>
            </a:rPr>
            <a:t>그림으로 보는 통계 </a:t>
          </a:r>
          <a:endParaRPr lang="ko-KR" altLang="en-US" sz="1200">
            <a:latin typeface="HY견고딕" pitchFamily="18" charset="-127"/>
            <a:ea typeface="HY견고딕" pitchFamily="18" charset="-127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9</xdr:row>
      <xdr:rowOff>89649</xdr:rowOff>
    </xdr:from>
    <xdr:to>
      <xdr:col>6</xdr:col>
      <xdr:colOff>619125</xdr:colOff>
      <xdr:row>13</xdr:row>
      <xdr:rowOff>79375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/>
      </xdr:nvSpPr>
      <xdr:spPr>
        <a:xfrm>
          <a:off x="1778000" y="1661274"/>
          <a:ext cx="3413125" cy="688226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2400">
              <a:latin typeface="HY견고딕" pitchFamily="18" charset="-127"/>
              <a:ea typeface="HY견고딕" pitchFamily="18" charset="-127"/>
            </a:rPr>
            <a:t>6.  </a:t>
          </a:r>
          <a:r>
            <a:rPr lang="ko-KR" altLang="en-US" sz="2400">
              <a:latin typeface="HY견고딕" pitchFamily="18" charset="-127"/>
              <a:ea typeface="HY견고딕" pitchFamily="18" charset="-127"/>
            </a:rPr>
            <a:t>도시림 면적률</a:t>
          </a:r>
          <a:endParaRPr lang="ko-KR" altLang="en-US" sz="1200">
            <a:latin typeface="HY견고딕" pitchFamily="18" charset="-127"/>
            <a:ea typeface="HY견고딕" pitchFamily="18" charset="-127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10</xdr:row>
      <xdr:rowOff>10274</xdr:rowOff>
    </xdr:from>
    <xdr:to>
      <xdr:col>6</xdr:col>
      <xdr:colOff>619125</xdr:colOff>
      <xdr:row>14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SpPr/>
      </xdr:nvSpPr>
      <xdr:spPr>
        <a:xfrm>
          <a:off x="1714500" y="1756524"/>
          <a:ext cx="3476625" cy="688226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2400">
              <a:latin typeface="HY견고딕" pitchFamily="18" charset="-127"/>
              <a:ea typeface="HY견고딕" pitchFamily="18" charset="-127"/>
            </a:rPr>
            <a:t>7.  1</a:t>
          </a:r>
          <a:r>
            <a:rPr lang="ko-KR" altLang="en-US" sz="2400">
              <a:latin typeface="HY견고딕" pitchFamily="18" charset="-127"/>
              <a:ea typeface="HY견고딕" pitchFamily="18" charset="-127"/>
            </a:rPr>
            <a:t>인당 도시림 면적</a:t>
          </a:r>
          <a:endParaRPr lang="ko-KR" altLang="en-US" sz="1200">
            <a:latin typeface="HY견고딕" pitchFamily="18" charset="-127"/>
            <a:ea typeface="HY견고딕" pitchFamily="18" charset="-127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</xdr:colOff>
      <xdr:row>9</xdr:row>
      <xdr:rowOff>10274</xdr:rowOff>
    </xdr:from>
    <xdr:to>
      <xdr:col>7</xdr:col>
      <xdr:colOff>79375</xdr:colOff>
      <xdr:row>13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SpPr/>
      </xdr:nvSpPr>
      <xdr:spPr>
        <a:xfrm>
          <a:off x="1587500" y="1581899"/>
          <a:ext cx="3825875" cy="688226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2400">
              <a:latin typeface="HY견고딕" pitchFamily="18" charset="-127"/>
              <a:ea typeface="HY견고딕" pitchFamily="18" charset="-127"/>
            </a:rPr>
            <a:t>8.  </a:t>
          </a:r>
          <a:r>
            <a:rPr lang="ko-KR" altLang="en-US" sz="2400">
              <a:latin typeface="HY견고딕" pitchFamily="18" charset="-127"/>
              <a:ea typeface="HY견고딕" pitchFamily="18" charset="-127"/>
            </a:rPr>
            <a:t>연도별 도시림 현황</a:t>
          </a:r>
          <a:endParaRPr lang="ko-KR" altLang="en-US" sz="1200">
            <a:latin typeface="HY견고딕" pitchFamily="18" charset="-127"/>
            <a:ea typeface="HY견고딕" pitchFamily="18" charset="-127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</xdr:row>
      <xdr:rowOff>91328</xdr:rowOff>
    </xdr:from>
    <xdr:to>
      <xdr:col>6</xdr:col>
      <xdr:colOff>1</xdr:colOff>
      <xdr:row>10</xdr:row>
      <xdr:rowOff>281268</xdr:rowOff>
    </xdr:to>
    <xdr:graphicFrame macro="">
      <xdr:nvGraphicFramePr>
        <xdr:cNvPr id="3308" name="Chart 2">
          <a:extLst>
            <a:ext uri="{FF2B5EF4-FFF2-40B4-BE49-F238E27FC236}">
              <a16:creationId xmlns:a16="http://schemas.microsoft.com/office/drawing/2014/main" id="{00000000-0008-0000-1800-0000EC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180975</xdr:rowOff>
    </xdr:from>
    <xdr:to>
      <xdr:col>4</xdr:col>
      <xdr:colOff>1200150</xdr:colOff>
      <xdr:row>5</xdr:row>
      <xdr:rowOff>104775</xdr:rowOff>
    </xdr:to>
    <xdr:graphicFrame macro="">
      <xdr:nvGraphicFramePr>
        <xdr:cNvPr id="20718" name="Chart 4">
          <a:extLst>
            <a:ext uri="{FF2B5EF4-FFF2-40B4-BE49-F238E27FC236}">
              <a16:creationId xmlns:a16="http://schemas.microsoft.com/office/drawing/2014/main" id="{00000000-0008-0000-1900-0000EE5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9524</xdr:rowOff>
    </xdr:from>
    <xdr:to>
      <xdr:col>5</xdr:col>
      <xdr:colOff>1181099</xdr:colOff>
      <xdr:row>11</xdr:row>
      <xdr:rowOff>57149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1A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107155</xdr:rowOff>
    </xdr:from>
    <xdr:to>
      <xdr:col>5</xdr:col>
      <xdr:colOff>1190625</xdr:colOff>
      <xdr:row>13</xdr:row>
      <xdr:rowOff>130968</xdr:rowOff>
    </xdr:to>
    <xdr:graphicFrame macro="">
      <xdr:nvGraphicFramePr>
        <xdr:cNvPr id="11499" name="Chart 1">
          <a:extLst>
            <a:ext uri="{FF2B5EF4-FFF2-40B4-BE49-F238E27FC236}">
              <a16:creationId xmlns:a16="http://schemas.microsoft.com/office/drawing/2014/main" id="{00000000-0008-0000-1B00-0000EB2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114300</xdr:rowOff>
    </xdr:from>
    <xdr:to>
      <xdr:col>5</xdr:col>
      <xdr:colOff>1059656</xdr:colOff>
      <xdr:row>10</xdr:row>
      <xdr:rowOff>219075</xdr:rowOff>
    </xdr:to>
    <xdr:graphicFrame macro="">
      <xdr:nvGraphicFramePr>
        <xdr:cNvPr id="12523" name="Chart 1">
          <a:extLst>
            <a:ext uri="{FF2B5EF4-FFF2-40B4-BE49-F238E27FC236}">
              <a16:creationId xmlns:a16="http://schemas.microsoft.com/office/drawing/2014/main" id="{00000000-0008-0000-1C00-0000EB3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</xdr:row>
      <xdr:rowOff>89646</xdr:rowOff>
    </xdr:from>
    <xdr:to>
      <xdr:col>5</xdr:col>
      <xdr:colOff>986119</xdr:colOff>
      <xdr:row>23</xdr:row>
      <xdr:rowOff>145676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54</xdr:col>
      <xdr:colOff>447675</xdr:colOff>
      <xdr:row>11</xdr:row>
      <xdr:rowOff>76200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SpPr txBox="1"/>
      </xdr:nvSpPr>
      <xdr:spPr>
        <a:xfrm>
          <a:off x="40366950" y="2724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4673</xdr:colOff>
      <xdr:row>9</xdr:row>
      <xdr:rowOff>105524</xdr:rowOff>
    </xdr:from>
    <xdr:to>
      <xdr:col>7</xdr:col>
      <xdr:colOff>4673</xdr:colOff>
      <xdr:row>13</xdr:row>
      <xdr:rowOff>150348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528673" y="1677149"/>
          <a:ext cx="3810000" cy="74332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2400">
              <a:latin typeface="HY견고딕" pitchFamily="18" charset="-127"/>
              <a:ea typeface="HY견고딕" pitchFamily="18" charset="-127"/>
            </a:rPr>
            <a:t>2. </a:t>
          </a:r>
          <a:r>
            <a:rPr lang="ko-KR" altLang="en-US" sz="2400">
              <a:latin typeface="HY견고딕" pitchFamily="18" charset="-127"/>
              <a:ea typeface="HY견고딕" pitchFamily="18" charset="-127"/>
            </a:rPr>
            <a:t>도시림 면적 현황 </a:t>
          </a:r>
          <a:endParaRPr lang="ko-KR" altLang="en-US" sz="1200">
            <a:latin typeface="HY견고딕" pitchFamily="18" charset="-127"/>
            <a:ea typeface="HY견고딕" pitchFamily="18" charset="-127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114300</xdr:rowOff>
    </xdr:from>
    <xdr:to>
      <xdr:col>8</xdr:col>
      <xdr:colOff>907676</xdr:colOff>
      <xdr:row>11</xdr:row>
      <xdr:rowOff>123825</xdr:rowOff>
    </xdr:to>
    <xdr:graphicFrame macro="">
      <xdr:nvGraphicFramePr>
        <xdr:cNvPr id="24813" name="Chart 109">
          <a:extLst>
            <a:ext uri="{FF2B5EF4-FFF2-40B4-BE49-F238E27FC236}">
              <a16:creationId xmlns:a16="http://schemas.microsoft.com/office/drawing/2014/main" id="{00000000-0008-0000-0200-0000ED6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321469</xdr:rowOff>
    </xdr:from>
    <xdr:to>
      <xdr:col>9</xdr:col>
      <xdr:colOff>723900</xdr:colOff>
      <xdr:row>21</xdr:row>
      <xdr:rowOff>85725</xdr:rowOff>
    </xdr:to>
    <xdr:graphicFrame macro="">
      <xdr:nvGraphicFramePr>
        <xdr:cNvPr id="18668" name="Chart 2">
          <a:extLst>
            <a:ext uri="{FF2B5EF4-FFF2-40B4-BE49-F238E27FC236}">
              <a16:creationId xmlns:a16="http://schemas.microsoft.com/office/drawing/2014/main" id="{00000000-0008-0000-0400-0000EC4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19050</xdr:rowOff>
    </xdr:from>
    <xdr:to>
      <xdr:col>13</xdr:col>
      <xdr:colOff>504825</xdr:colOff>
      <xdr:row>20</xdr:row>
      <xdr:rowOff>76200</xdr:rowOff>
    </xdr:to>
    <xdr:graphicFrame macro="">
      <xdr:nvGraphicFramePr>
        <xdr:cNvPr id="19692" name="Chart 2">
          <a:extLst>
            <a:ext uri="{FF2B5EF4-FFF2-40B4-BE49-F238E27FC236}">
              <a16:creationId xmlns:a16="http://schemas.microsoft.com/office/drawing/2014/main" id="{00000000-0008-0000-0500-0000EC4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171450</xdr:rowOff>
    </xdr:from>
    <xdr:to>
      <xdr:col>4</xdr:col>
      <xdr:colOff>1752600</xdr:colOff>
      <xdr:row>10</xdr:row>
      <xdr:rowOff>161925</xdr:rowOff>
    </xdr:to>
    <xdr:graphicFrame macro="">
      <xdr:nvGraphicFramePr>
        <xdr:cNvPr id="13620" name="Chart 1">
          <a:extLst>
            <a:ext uri="{FF2B5EF4-FFF2-40B4-BE49-F238E27FC236}">
              <a16:creationId xmlns:a16="http://schemas.microsoft.com/office/drawing/2014/main" id="{00000000-0008-0000-0600-00003435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779397</xdr:colOff>
      <xdr:row>6</xdr:row>
      <xdr:rowOff>199210</xdr:rowOff>
    </xdr:from>
    <xdr:to>
      <xdr:col>0</xdr:col>
      <xdr:colOff>1217547</xdr:colOff>
      <xdr:row>7</xdr:row>
      <xdr:rowOff>113484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779397" y="2142310"/>
          <a:ext cx="438150" cy="2381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000" b="1" i="0" baseline="0">
              <a:solidFill>
                <a:schemeClr val="tx1"/>
              </a:solidFill>
            </a:rPr>
            <a:t>6.87</a:t>
          </a:r>
          <a:endParaRPr lang="ko-KR" altLang="en-US" sz="1000" b="1" i="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1022490</xdr:colOff>
      <xdr:row>4</xdr:row>
      <xdr:rowOff>275005</xdr:rowOff>
    </xdr:from>
    <xdr:to>
      <xdr:col>2</xdr:col>
      <xdr:colOff>250965</xdr:colOff>
      <xdr:row>5</xdr:row>
      <xdr:rowOff>188451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1022490" y="1570405"/>
          <a:ext cx="495300" cy="2372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000" b="1" i="0" baseline="0">
              <a:solidFill>
                <a:schemeClr val="tx1"/>
              </a:solidFill>
            </a:rPr>
            <a:t>13.32</a:t>
          </a:r>
          <a:endParaRPr lang="ko-KR" altLang="en-US" sz="1000" b="1" i="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38099</xdr:colOff>
      <xdr:row>5</xdr:row>
      <xdr:rowOff>37269</xdr:rowOff>
    </xdr:from>
    <xdr:to>
      <xdr:col>2</xdr:col>
      <xdr:colOff>527602</xdr:colOff>
      <xdr:row>5</xdr:row>
      <xdr:rowOff>274565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/>
      </xdr:nvSpPr>
      <xdr:spPr>
        <a:xfrm>
          <a:off x="1304924" y="1656519"/>
          <a:ext cx="489503" cy="2372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000" b="1" i="0" baseline="0">
              <a:solidFill>
                <a:schemeClr val="tx1"/>
              </a:solidFill>
            </a:rPr>
            <a:t>12.50</a:t>
          </a:r>
          <a:endParaRPr lang="ko-KR" altLang="en-US" sz="1000" b="1" i="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355740</xdr:colOff>
      <xdr:row>5</xdr:row>
      <xdr:rowOff>253458</xdr:rowOff>
    </xdr:from>
    <xdr:to>
      <xdr:col>2</xdr:col>
      <xdr:colOff>851040</xdr:colOff>
      <xdr:row>6</xdr:row>
      <xdr:rowOff>168560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/>
      </xdr:nvSpPr>
      <xdr:spPr>
        <a:xfrm>
          <a:off x="1622565" y="1872708"/>
          <a:ext cx="495300" cy="2389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000" b="1" i="0" baseline="0">
              <a:solidFill>
                <a:schemeClr val="tx1"/>
              </a:solidFill>
            </a:rPr>
            <a:t>9.89</a:t>
          </a:r>
          <a:endParaRPr lang="ko-KR" altLang="en-US" sz="1000" b="1" i="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603800</xdr:colOff>
      <xdr:row>5</xdr:row>
      <xdr:rowOff>57166</xdr:rowOff>
    </xdr:from>
    <xdr:to>
      <xdr:col>2</xdr:col>
      <xdr:colOff>1108625</xdr:colOff>
      <xdr:row>5</xdr:row>
      <xdr:rowOff>295290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/>
      </xdr:nvSpPr>
      <xdr:spPr>
        <a:xfrm>
          <a:off x="1870625" y="1676416"/>
          <a:ext cx="504825" cy="2381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000" b="1" i="0" baseline="0">
              <a:solidFill>
                <a:schemeClr val="tx1"/>
              </a:solidFill>
            </a:rPr>
            <a:t>12.29</a:t>
          </a:r>
          <a:endParaRPr lang="ko-KR" altLang="en-US" sz="1000" b="1" i="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885825</xdr:colOff>
      <xdr:row>5</xdr:row>
      <xdr:rowOff>113080</xdr:rowOff>
    </xdr:from>
    <xdr:to>
      <xdr:col>2</xdr:col>
      <xdr:colOff>1409700</xdr:colOff>
      <xdr:row>6</xdr:row>
      <xdr:rowOff>27354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2152650" y="1732330"/>
          <a:ext cx="523875" cy="2381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000" b="1" i="0" baseline="0">
              <a:solidFill>
                <a:schemeClr val="tx1"/>
              </a:solidFill>
            </a:rPr>
            <a:t>11.24</a:t>
          </a:r>
          <a:endParaRPr lang="ko-KR" altLang="en-US" sz="1000" b="1" i="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1164945</xdr:colOff>
      <xdr:row>3</xdr:row>
      <xdr:rowOff>110604</xdr:rowOff>
    </xdr:from>
    <xdr:to>
      <xdr:col>3</xdr:col>
      <xdr:colOff>69570</xdr:colOff>
      <xdr:row>4</xdr:row>
      <xdr:rowOff>24878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 txBox="1"/>
      </xdr:nvSpPr>
      <xdr:spPr>
        <a:xfrm>
          <a:off x="2431770" y="1082154"/>
          <a:ext cx="514350" cy="2381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000" b="1" i="0" baseline="0">
              <a:solidFill>
                <a:schemeClr val="tx1"/>
              </a:solidFill>
            </a:rPr>
            <a:t>19.12</a:t>
          </a:r>
          <a:endParaRPr lang="ko-KR" altLang="en-US" sz="1000" b="1" i="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1449453</xdr:colOff>
      <xdr:row>2</xdr:row>
      <xdr:rowOff>211555</xdr:rowOff>
    </xdr:from>
    <xdr:to>
      <xdr:col>3</xdr:col>
      <xdr:colOff>370232</xdr:colOff>
      <xdr:row>3</xdr:row>
      <xdr:rowOff>126658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2716278" y="859255"/>
          <a:ext cx="530504" cy="2389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000" b="1" i="0" baseline="0">
              <a:solidFill>
                <a:schemeClr val="tx1"/>
              </a:solidFill>
            </a:rPr>
            <a:t>21.18</a:t>
          </a:r>
          <a:endParaRPr lang="ko-KR" altLang="en-US" sz="1000" b="1" i="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404616</xdr:colOff>
      <xdr:row>2</xdr:row>
      <xdr:rowOff>256764</xdr:rowOff>
    </xdr:from>
    <xdr:to>
      <xdr:col>3</xdr:col>
      <xdr:colOff>899916</xdr:colOff>
      <xdr:row>3</xdr:row>
      <xdr:rowOff>171038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3281166" y="904464"/>
          <a:ext cx="495300" cy="2381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000" b="1" i="0" baseline="0">
              <a:solidFill>
                <a:schemeClr val="tx1"/>
              </a:solidFill>
            </a:rPr>
            <a:t>21.03</a:t>
          </a:r>
          <a:endParaRPr lang="ko-KR" altLang="en-US" sz="1000" b="1" i="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701122</xdr:colOff>
      <xdr:row>4</xdr:row>
      <xdr:rowOff>17808</xdr:rowOff>
    </xdr:from>
    <xdr:to>
      <xdr:col>3</xdr:col>
      <xdr:colOff>1177372</xdr:colOff>
      <xdr:row>4</xdr:row>
      <xdr:rowOff>255932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 txBox="1"/>
      </xdr:nvSpPr>
      <xdr:spPr>
        <a:xfrm>
          <a:off x="3577672" y="1313208"/>
          <a:ext cx="476250" cy="2381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000" b="1" i="0" baseline="0">
              <a:solidFill>
                <a:schemeClr val="tx1"/>
              </a:solidFill>
            </a:rPr>
            <a:t>16.40</a:t>
          </a:r>
          <a:endParaRPr lang="ko-KR" altLang="en-US" sz="1000" b="1" i="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959952</xdr:colOff>
      <xdr:row>5</xdr:row>
      <xdr:rowOff>53009</xdr:rowOff>
    </xdr:from>
    <xdr:to>
      <xdr:col>3</xdr:col>
      <xdr:colOff>1482585</xdr:colOff>
      <xdr:row>5</xdr:row>
      <xdr:rowOff>291134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>
          <a:off x="3836502" y="1672259"/>
          <a:ext cx="522633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000" b="1" i="0" baseline="0">
              <a:solidFill>
                <a:schemeClr val="tx1"/>
              </a:solidFill>
            </a:rPr>
            <a:t>12.41</a:t>
          </a:r>
          <a:endParaRPr lang="ko-KR" altLang="en-US" sz="1000" b="1" i="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1239492</xdr:colOff>
      <xdr:row>3</xdr:row>
      <xdr:rowOff>55909</xdr:rowOff>
    </xdr:from>
    <xdr:to>
      <xdr:col>4</xdr:col>
      <xdr:colOff>108916</xdr:colOff>
      <xdr:row>3</xdr:row>
      <xdr:rowOff>294032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 txBox="1"/>
      </xdr:nvSpPr>
      <xdr:spPr>
        <a:xfrm>
          <a:off x="4116042" y="1027459"/>
          <a:ext cx="479149" cy="2381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000" b="1" i="0" baseline="0">
              <a:solidFill>
                <a:schemeClr val="tx1"/>
              </a:solidFill>
            </a:rPr>
            <a:t>19.88</a:t>
          </a:r>
          <a:endParaRPr lang="ko-KR" altLang="en-US" sz="1000" b="1" i="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1546776</xdr:colOff>
      <xdr:row>2</xdr:row>
      <xdr:rowOff>178906</xdr:rowOff>
    </xdr:from>
    <xdr:to>
      <xdr:col>4</xdr:col>
      <xdr:colOff>422826</xdr:colOff>
      <xdr:row>3</xdr:row>
      <xdr:rowOff>93180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 txBox="1"/>
      </xdr:nvSpPr>
      <xdr:spPr>
        <a:xfrm>
          <a:off x="4423326" y="826606"/>
          <a:ext cx="485775" cy="2381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000" b="1" i="0" baseline="0">
              <a:solidFill>
                <a:schemeClr val="tx1"/>
              </a:solidFill>
            </a:rPr>
            <a:t>22.05</a:t>
          </a:r>
          <a:endParaRPr lang="ko-KR" altLang="en-US" sz="1000" b="1" i="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192992</xdr:colOff>
      <xdr:row>4</xdr:row>
      <xdr:rowOff>120510</xdr:rowOff>
    </xdr:from>
    <xdr:to>
      <xdr:col>4</xdr:col>
      <xdr:colOff>697817</xdr:colOff>
      <xdr:row>5</xdr:row>
      <xdr:rowOff>34784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 txBox="1"/>
      </xdr:nvSpPr>
      <xdr:spPr>
        <a:xfrm>
          <a:off x="4679267" y="1415910"/>
          <a:ext cx="504825" cy="2381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000" b="1" i="0" baseline="0">
              <a:solidFill>
                <a:schemeClr val="tx1"/>
              </a:solidFill>
            </a:rPr>
            <a:t>15.40</a:t>
          </a:r>
          <a:endParaRPr lang="ko-KR" altLang="en-US" sz="1000" b="1" i="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480391</xdr:colOff>
      <xdr:row>3</xdr:row>
      <xdr:rowOff>294444</xdr:rowOff>
    </xdr:from>
    <xdr:to>
      <xdr:col>4</xdr:col>
      <xdr:colOff>959961</xdr:colOff>
      <xdr:row>4</xdr:row>
      <xdr:rowOff>177248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4966666" y="1265994"/>
          <a:ext cx="479570" cy="206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000" b="1" i="0" baseline="0">
              <a:solidFill>
                <a:schemeClr val="tx1"/>
              </a:solidFill>
            </a:rPr>
            <a:t>16.89</a:t>
          </a:r>
          <a:endParaRPr lang="ko-KR" altLang="en-US" sz="1000" b="1" i="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783946</xdr:colOff>
      <xdr:row>4</xdr:row>
      <xdr:rowOff>207477</xdr:rowOff>
    </xdr:from>
    <xdr:to>
      <xdr:col>4</xdr:col>
      <xdr:colOff>1275519</xdr:colOff>
      <xdr:row>5</xdr:row>
      <xdr:rowOff>120922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 txBox="1"/>
      </xdr:nvSpPr>
      <xdr:spPr>
        <a:xfrm>
          <a:off x="5270221" y="1502877"/>
          <a:ext cx="491573" cy="2372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000" b="1" i="0" baseline="0">
              <a:solidFill>
                <a:schemeClr val="tx1"/>
              </a:solidFill>
            </a:rPr>
            <a:t>14.27</a:t>
          </a:r>
          <a:endParaRPr lang="ko-KR" altLang="en-US" sz="1000" b="1" i="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159451</xdr:colOff>
      <xdr:row>6</xdr:row>
      <xdr:rowOff>77042</xdr:rowOff>
    </xdr:from>
    <xdr:to>
      <xdr:col>3</xdr:col>
      <xdr:colOff>594702</xdr:colOff>
      <xdr:row>6</xdr:row>
      <xdr:rowOff>315994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 txBox="1"/>
      </xdr:nvSpPr>
      <xdr:spPr>
        <a:xfrm>
          <a:off x="3036001" y="2020142"/>
          <a:ext cx="435251" cy="2389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000" b="1" i="0" baseline="0">
              <a:solidFill>
                <a:schemeClr val="tx1"/>
              </a:solidFill>
            </a:rPr>
            <a:t>8.37</a:t>
          </a:r>
          <a:endParaRPr lang="ko-KR" altLang="en-US" sz="1000" b="1" i="0" baseline="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269875</xdr:colOff>
      <xdr:row>9</xdr:row>
      <xdr:rowOff>26149</xdr:rowOff>
    </xdr:from>
    <xdr:to>
      <xdr:col>7</xdr:col>
      <xdr:colOff>492124</xdr:colOff>
      <xdr:row>13</xdr:row>
      <xdr:rowOff>70973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031875" y="1597774"/>
          <a:ext cx="4794249" cy="74332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2400">
              <a:latin typeface="HY견고딕" pitchFamily="18" charset="-127"/>
              <a:ea typeface="HY견고딕" pitchFamily="18" charset="-127"/>
            </a:rPr>
            <a:t>3. </a:t>
          </a:r>
          <a:r>
            <a:rPr lang="ko-KR" altLang="en-US" sz="2400">
              <a:latin typeface="HY견고딕" pitchFamily="18" charset="-127"/>
              <a:ea typeface="HY견고딕" pitchFamily="18" charset="-127"/>
            </a:rPr>
            <a:t>도시림 면적 현황 세부내역</a:t>
          </a:r>
          <a:endParaRPr lang="ko-KR" altLang="en-US" sz="1200">
            <a:latin typeface="HY견고딕" pitchFamily="18" charset="-127"/>
            <a:ea typeface="HY견고딕" pitchFamily="18" charset="-127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714374</xdr:colOff>
      <xdr:row>9</xdr:row>
      <xdr:rowOff>42024</xdr:rowOff>
    </xdr:from>
    <xdr:to>
      <xdr:col>7</xdr:col>
      <xdr:colOff>761999</xdr:colOff>
      <xdr:row>15</xdr:row>
      <xdr:rowOff>47625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714374" y="1613649"/>
          <a:ext cx="5381625" cy="1053351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2400">
              <a:latin typeface="HY견고딕" pitchFamily="18" charset="-127"/>
              <a:ea typeface="HY견고딕" pitchFamily="18" charset="-127"/>
            </a:rPr>
            <a:t>4. </a:t>
          </a:r>
          <a:r>
            <a:rPr lang="ko-KR" altLang="en-US" sz="2400">
              <a:latin typeface="HY견고딕" pitchFamily="18" charset="-127"/>
              <a:ea typeface="HY견고딕" pitchFamily="18" charset="-127"/>
            </a:rPr>
            <a:t>산림자원의 조성 및 </a:t>
          </a:r>
          <a:r>
            <a:rPr lang="ko-KR" altLang="en-US" sz="2400" baseline="0">
              <a:latin typeface="HY견고딕" pitchFamily="18" charset="-127"/>
              <a:ea typeface="HY견고딕" pitchFamily="18" charset="-127"/>
            </a:rPr>
            <a:t> 관리에 관한 법률에 의한 산림과 수목</a:t>
          </a:r>
          <a:endParaRPr lang="ko-KR" altLang="en-US" sz="2400">
            <a:latin typeface="HY견고딕" pitchFamily="18" charset="-127"/>
            <a:ea typeface="HY견고딕" pitchFamily="18" charset="-127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301625</xdr:colOff>
      <xdr:row>9</xdr:row>
      <xdr:rowOff>169024</xdr:rowOff>
    </xdr:from>
    <xdr:to>
      <xdr:col>8</xdr:col>
      <xdr:colOff>508000</xdr:colOff>
      <xdr:row>16</xdr:row>
      <xdr:rowOff>63500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301625" y="1740649"/>
          <a:ext cx="6302375" cy="1116851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2400">
              <a:latin typeface="HY견고딕" pitchFamily="18" charset="-127"/>
              <a:ea typeface="HY견고딕" pitchFamily="18" charset="-127"/>
            </a:rPr>
            <a:t>5. </a:t>
          </a:r>
          <a:r>
            <a:rPr lang="ko-KR" altLang="en-US" sz="2400">
              <a:latin typeface="HY견고딕" pitchFamily="18" charset="-127"/>
              <a:ea typeface="HY견고딕" pitchFamily="18" charset="-127"/>
            </a:rPr>
            <a:t>도시공원 및 녹지등에 관한 법률에 의한 공원 녹지</a:t>
          </a:r>
          <a:endParaRPr lang="ko-KR" altLang="en-US" sz="1200">
            <a:latin typeface="HY견고딕" pitchFamily="18" charset="-127"/>
            <a:ea typeface="HY견고딕" pitchFamily="18" charset="-127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31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I57"/>
  <sheetViews>
    <sheetView view="pageBreakPreview" zoomScale="85" zoomScaleNormal="60" zoomScaleSheetLayoutView="85" workbookViewId="0">
      <selection sqref="A1:I57"/>
    </sheetView>
  </sheetViews>
  <sheetFormatPr defaultRowHeight="13.5"/>
  <sheetData>
    <row r="1" spans="1:9">
      <c r="A1" s="884" t="s">
        <v>686</v>
      </c>
      <c r="B1" s="884"/>
      <c r="C1" s="884"/>
      <c r="D1" s="884"/>
      <c r="E1" s="884"/>
      <c r="F1" s="884"/>
      <c r="G1" s="884"/>
      <c r="H1" s="884"/>
      <c r="I1" s="884"/>
    </row>
    <row r="2" spans="1:9">
      <c r="A2" s="884"/>
      <c r="B2" s="884"/>
      <c r="C2" s="884"/>
      <c r="D2" s="884"/>
      <c r="E2" s="884"/>
      <c r="F2" s="884"/>
      <c r="G2" s="884"/>
      <c r="H2" s="884"/>
      <c r="I2" s="884"/>
    </row>
    <row r="3" spans="1:9">
      <c r="A3" s="884"/>
      <c r="B3" s="884"/>
      <c r="C3" s="884"/>
      <c r="D3" s="884"/>
      <c r="E3" s="884"/>
      <c r="F3" s="884"/>
      <c r="G3" s="884"/>
      <c r="H3" s="884"/>
      <c r="I3" s="884"/>
    </row>
    <row r="4" spans="1:9">
      <c r="A4" s="884"/>
      <c r="B4" s="884"/>
      <c r="C4" s="884"/>
      <c r="D4" s="884"/>
      <c r="E4" s="884"/>
      <c r="F4" s="884"/>
      <c r="G4" s="884"/>
      <c r="H4" s="884"/>
      <c r="I4" s="884"/>
    </row>
    <row r="5" spans="1:9">
      <c r="A5" s="884"/>
      <c r="B5" s="884"/>
      <c r="C5" s="884"/>
      <c r="D5" s="884"/>
      <c r="E5" s="884"/>
      <c r="F5" s="884"/>
      <c r="G5" s="884"/>
      <c r="H5" s="884"/>
      <c r="I5" s="884"/>
    </row>
    <row r="6" spans="1:9">
      <c r="A6" s="884"/>
      <c r="B6" s="884"/>
      <c r="C6" s="884"/>
      <c r="D6" s="884"/>
      <c r="E6" s="884"/>
      <c r="F6" s="884"/>
      <c r="G6" s="884"/>
      <c r="H6" s="884"/>
      <c r="I6" s="884"/>
    </row>
    <row r="7" spans="1:9">
      <c r="A7" s="884"/>
      <c r="B7" s="884"/>
      <c r="C7" s="884"/>
      <c r="D7" s="884"/>
      <c r="E7" s="884"/>
      <c r="F7" s="884"/>
      <c r="G7" s="884"/>
      <c r="H7" s="884"/>
      <c r="I7" s="884"/>
    </row>
    <row r="8" spans="1:9">
      <c r="A8" s="884"/>
      <c r="B8" s="884"/>
      <c r="C8" s="884"/>
      <c r="D8" s="884"/>
      <c r="E8" s="884"/>
      <c r="F8" s="884"/>
      <c r="G8" s="884"/>
      <c r="H8" s="884"/>
      <c r="I8" s="884"/>
    </row>
    <row r="9" spans="1:9">
      <c r="A9" s="884"/>
      <c r="B9" s="884"/>
      <c r="C9" s="884"/>
      <c r="D9" s="884"/>
      <c r="E9" s="884"/>
      <c r="F9" s="884"/>
      <c r="G9" s="884"/>
      <c r="H9" s="884"/>
      <c r="I9" s="884"/>
    </row>
    <row r="10" spans="1:9">
      <c r="A10" s="884"/>
      <c r="B10" s="884"/>
      <c r="C10" s="884"/>
      <c r="D10" s="884"/>
      <c r="E10" s="884"/>
      <c r="F10" s="884"/>
      <c r="G10" s="884"/>
      <c r="H10" s="884"/>
      <c r="I10" s="884"/>
    </row>
    <row r="11" spans="1:9">
      <c r="A11" s="884"/>
      <c r="B11" s="884"/>
      <c r="C11" s="884"/>
      <c r="D11" s="884"/>
      <c r="E11" s="884"/>
      <c r="F11" s="884"/>
      <c r="G11" s="884"/>
      <c r="H11" s="884"/>
      <c r="I11" s="884"/>
    </row>
    <row r="12" spans="1:9">
      <c r="A12" s="884"/>
      <c r="B12" s="884"/>
      <c r="C12" s="884"/>
      <c r="D12" s="884"/>
      <c r="E12" s="884"/>
      <c r="F12" s="884"/>
      <c r="G12" s="884"/>
      <c r="H12" s="884"/>
      <c r="I12" s="884"/>
    </row>
    <row r="13" spans="1:9">
      <c r="A13" s="884"/>
      <c r="B13" s="884"/>
      <c r="C13" s="884"/>
      <c r="D13" s="884"/>
      <c r="E13" s="884"/>
      <c r="F13" s="884"/>
      <c r="G13" s="884"/>
      <c r="H13" s="884"/>
      <c r="I13" s="884"/>
    </row>
    <row r="14" spans="1:9">
      <c r="A14" s="884"/>
      <c r="B14" s="884"/>
      <c r="C14" s="884"/>
      <c r="D14" s="884"/>
      <c r="E14" s="884"/>
      <c r="F14" s="884"/>
      <c r="G14" s="884"/>
      <c r="H14" s="884"/>
      <c r="I14" s="884"/>
    </row>
    <row r="15" spans="1:9">
      <c r="A15" s="884"/>
      <c r="B15" s="884"/>
      <c r="C15" s="884"/>
      <c r="D15" s="884"/>
      <c r="E15" s="884"/>
      <c r="F15" s="884"/>
      <c r="G15" s="884"/>
      <c r="H15" s="884"/>
      <c r="I15" s="884"/>
    </row>
    <row r="16" spans="1:9">
      <c r="A16" s="884"/>
      <c r="B16" s="884"/>
      <c r="C16" s="884"/>
      <c r="D16" s="884"/>
      <c r="E16" s="884"/>
      <c r="F16" s="884"/>
      <c r="G16" s="884"/>
      <c r="H16" s="884"/>
      <c r="I16" s="884"/>
    </row>
    <row r="17" spans="1:9">
      <c r="A17" s="884"/>
      <c r="B17" s="884"/>
      <c r="C17" s="884"/>
      <c r="D17" s="884"/>
      <c r="E17" s="884"/>
      <c r="F17" s="884"/>
      <c r="G17" s="884"/>
      <c r="H17" s="884"/>
      <c r="I17" s="884"/>
    </row>
    <row r="18" spans="1:9">
      <c r="A18" s="884"/>
      <c r="B18" s="884"/>
      <c r="C18" s="884"/>
      <c r="D18" s="884"/>
      <c r="E18" s="884"/>
      <c r="F18" s="884"/>
      <c r="G18" s="884"/>
      <c r="H18" s="884"/>
      <c r="I18" s="884"/>
    </row>
    <row r="19" spans="1:9">
      <c r="A19" s="884"/>
      <c r="B19" s="884"/>
      <c r="C19" s="884"/>
      <c r="D19" s="884"/>
      <c r="E19" s="884"/>
      <c r="F19" s="884"/>
      <c r="G19" s="884"/>
      <c r="H19" s="884"/>
      <c r="I19" s="884"/>
    </row>
    <row r="20" spans="1:9">
      <c r="A20" s="884"/>
      <c r="B20" s="884"/>
      <c r="C20" s="884"/>
      <c r="D20" s="884"/>
      <c r="E20" s="884"/>
      <c r="F20" s="884"/>
      <c r="G20" s="884"/>
      <c r="H20" s="884"/>
      <c r="I20" s="884"/>
    </row>
    <row r="21" spans="1:9">
      <c r="A21" s="884"/>
      <c r="B21" s="884"/>
      <c r="C21" s="884"/>
      <c r="D21" s="884"/>
      <c r="E21" s="884"/>
      <c r="F21" s="884"/>
      <c r="G21" s="884"/>
      <c r="H21" s="884"/>
      <c r="I21" s="884"/>
    </row>
    <row r="22" spans="1:9">
      <c r="A22" s="884"/>
      <c r="B22" s="884"/>
      <c r="C22" s="884"/>
      <c r="D22" s="884"/>
      <c r="E22" s="884"/>
      <c r="F22" s="884"/>
      <c r="G22" s="884"/>
      <c r="H22" s="884"/>
      <c r="I22" s="884"/>
    </row>
    <row r="23" spans="1:9">
      <c r="A23" s="884"/>
      <c r="B23" s="884"/>
      <c r="C23" s="884"/>
      <c r="D23" s="884"/>
      <c r="E23" s="884"/>
      <c r="F23" s="884"/>
      <c r="G23" s="884"/>
      <c r="H23" s="884"/>
      <c r="I23" s="884"/>
    </row>
    <row r="24" spans="1:9">
      <c r="A24" s="884"/>
      <c r="B24" s="884"/>
      <c r="C24" s="884"/>
      <c r="D24" s="884"/>
      <c r="E24" s="884"/>
      <c r="F24" s="884"/>
      <c r="G24" s="884"/>
      <c r="H24" s="884"/>
      <c r="I24" s="884"/>
    </row>
    <row r="25" spans="1:9">
      <c r="A25" s="884"/>
      <c r="B25" s="884"/>
      <c r="C25" s="884"/>
      <c r="D25" s="884"/>
      <c r="E25" s="884"/>
      <c r="F25" s="884"/>
      <c r="G25" s="884"/>
      <c r="H25" s="884"/>
      <c r="I25" s="884"/>
    </row>
    <row r="26" spans="1:9">
      <c r="A26" s="884"/>
      <c r="B26" s="884"/>
      <c r="C26" s="884"/>
      <c r="D26" s="884"/>
      <c r="E26" s="884"/>
      <c r="F26" s="884"/>
      <c r="G26" s="884"/>
      <c r="H26" s="884"/>
      <c r="I26" s="884"/>
    </row>
    <row r="27" spans="1:9">
      <c r="A27" s="884"/>
      <c r="B27" s="884"/>
      <c r="C27" s="884"/>
      <c r="D27" s="884"/>
      <c r="E27" s="884"/>
      <c r="F27" s="884"/>
      <c r="G27" s="884"/>
      <c r="H27" s="884"/>
      <c r="I27" s="884"/>
    </row>
    <row r="28" spans="1:9">
      <c r="A28" s="884"/>
      <c r="B28" s="884"/>
      <c r="C28" s="884"/>
      <c r="D28" s="884"/>
      <c r="E28" s="884"/>
      <c r="F28" s="884"/>
      <c r="G28" s="884"/>
      <c r="H28" s="884"/>
      <c r="I28" s="884"/>
    </row>
    <row r="29" spans="1:9">
      <c r="A29" s="884"/>
      <c r="B29" s="884"/>
      <c r="C29" s="884"/>
      <c r="D29" s="884"/>
      <c r="E29" s="884"/>
      <c r="F29" s="884"/>
      <c r="G29" s="884"/>
      <c r="H29" s="884"/>
      <c r="I29" s="884"/>
    </row>
    <row r="30" spans="1:9">
      <c r="A30" s="884"/>
      <c r="B30" s="884"/>
      <c r="C30" s="884"/>
      <c r="D30" s="884"/>
      <c r="E30" s="884"/>
      <c r="F30" s="884"/>
      <c r="G30" s="884"/>
      <c r="H30" s="884"/>
      <c r="I30" s="884"/>
    </row>
    <row r="31" spans="1:9">
      <c r="A31" s="884"/>
      <c r="B31" s="884"/>
      <c r="C31" s="884"/>
      <c r="D31" s="884"/>
      <c r="E31" s="884"/>
      <c r="F31" s="884"/>
      <c r="G31" s="884"/>
      <c r="H31" s="884"/>
      <c r="I31" s="884"/>
    </row>
    <row r="32" spans="1:9">
      <c r="A32" s="884"/>
      <c r="B32" s="884"/>
      <c r="C32" s="884"/>
      <c r="D32" s="884"/>
      <c r="E32" s="884"/>
      <c r="F32" s="884"/>
      <c r="G32" s="884"/>
      <c r="H32" s="884"/>
      <c r="I32" s="884"/>
    </row>
    <row r="33" spans="1:9">
      <c r="A33" s="884"/>
      <c r="B33" s="884"/>
      <c r="C33" s="884"/>
      <c r="D33" s="884"/>
      <c r="E33" s="884"/>
      <c r="F33" s="884"/>
      <c r="G33" s="884"/>
      <c r="H33" s="884"/>
      <c r="I33" s="884"/>
    </row>
    <row r="34" spans="1:9">
      <c r="A34" s="884"/>
      <c r="B34" s="884"/>
      <c r="C34" s="884"/>
      <c r="D34" s="884"/>
      <c r="E34" s="884"/>
      <c r="F34" s="884"/>
      <c r="G34" s="884"/>
      <c r="H34" s="884"/>
      <c r="I34" s="884"/>
    </row>
    <row r="35" spans="1:9">
      <c r="A35" s="884"/>
      <c r="B35" s="884"/>
      <c r="C35" s="884"/>
      <c r="D35" s="884"/>
      <c r="E35" s="884"/>
      <c r="F35" s="884"/>
      <c r="G35" s="884"/>
      <c r="H35" s="884"/>
      <c r="I35" s="884"/>
    </row>
    <row r="36" spans="1:9">
      <c r="A36" s="884"/>
      <c r="B36" s="884"/>
      <c r="C36" s="884"/>
      <c r="D36" s="884"/>
      <c r="E36" s="884"/>
      <c r="F36" s="884"/>
      <c r="G36" s="884"/>
      <c r="H36" s="884"/>
      <c r="I36" s="884"/>
    </row>
    <row r="37" spans="1:9">
      <c r="A37" s="884"/>
      <c r="B37" s="884"/>
      <c r="C37" s="884"/>
      <c r="D37" s="884"/>
      <c r="E37" s="884"/>
      <c r="F37" s="884"/>
      <c r="G37" s="884"/>
      <c r="H37" s="884"/>
      <c r="I37" s="884"/>
    </row>
    <row r="38" spans="1:9">
      <c r="A38" s="884"/>
      <c r="B38" s="884"/>
      <c r="C38" s="884"/>
      <c r="D38" s="884"/>
      <c r="E38" s="884"/>
      <c r="F38" s="884"/>
      <c r="G38" s="884"/>
      <c r="H38" s="884"/>
      <c r="I38" s="884"/>
    </row>
    <row r="39" spans="1:9">
      <c r="A39" s="884"/>
      <c r="B39" s="884"/>
      <c r="C39" s="884"/>
      <c r="D39" s="884"/>
      <c r="E39" s="884"/>
      <c r="F39" s="884"/>
      <c r="G39" s="884"/>
      <c r="H39" s="884"/>
      <c r="I39" s="884"/>
    </row>
    <row r="40" spans="1:9">
      <c r="A40" s="884"/>
      <c r="B40" s="884"/>
      <c r="C40" s="884"/>
      <c r="D40" s="884"/>
      <c r="E40" s="884"/>
      <c r="F40" s="884"/>
      <c r="G40" s="884"/>
      <c r="H40" s="884"/>
      <c r="I40" s="884"/>
    </row>
    <row r="41" spans="1:9">
      <c r="A41" s="884"/>
      <c r="B41" s="884"/>
      <c r="C41" s="884"/>
      <c r="D41" s="884"/>
      <c r="E41" s="884"/>
      <c r="F41" s="884"/>
      <c r="G41" s="884"/>
      <c r="H41" s="884"/>
      <c r="I41" s="884"/>
    </row>
    <row r="42" spans="1:9">
      <c r="A42" s="884"/>
      <c r="B42" s="884"/>
      <c r="C42" s="884"/>
      <c r="D42" s="884"/>
      <c r="E42" s="884"/>
      <c r="F42" s="884"/>
      <c r="G42" s="884"/>
      <c r="H42" s="884"/>
      <c r="I42" s="884"/>
    </row>
    <row r="43" spans="1:9">
      <c r="A43" s="884"/>
      <c r="B43" s="884"/>
      <c r="C43" s="884"/>
      <c r="D43" s="884"/>
      <c r="E43" s="884"/>
      <c r="F43" s="884"/>
      <c r="G43" s="884"/>
      <c r="H43" s="884"/>
      <c r="I43" s="884"/>
    </row>
    <row r="44" spans="1:9">
      <c r="A44" s="884"/>
      <c r="B44" s="884"/>
      <c r="C44" s="884"/>
      <c r="D44" s="884"/>
      <c r="E44" s="884"/>
      <c r="F44" s="884"/>
      <c r="G44" s="884"/>
      <c r="H44" s="884"/>
      <c r="I44" s="884"/>
    </row>
    <row r="45" spans="1:9">
      <c r="A45" s="884"/>
      <c r="B45" s="884"/>
      <c r="C45" s="884"/>
      <c r="D45" s="884"/>
      <c r="E45" s="884"/>
      <c r="F45" s="884"/>
      <c r="G45" s="884"/>
      <c r="H45" s="884"/>
      <c r="I45" s="884"/>
    </row>
    <row r="46" spans="1:9">
      <c r="A46" s="884"/>
      <c r="B46" s="884"/>
      <c r="C46" s="884"/>
      <c r="D46" s="884"/>
      <c r="E46" s="884"/>
      <c r="F46" s="884"/>
      <c r="G46" s="884"/>
      <c r="H46" s="884"/>
      <c r="I46" s="884"/>
    </row>
    <row r="47" spans="1:9">
      <c r="A47" s="884"/>
      <c r="B47" s="884"/>
      <c r="C47" s="884"/>
      <c r="D47" s="884"/>
      <c r="E47" s="884"/>
      <c r="F47" s="884"/>
      <c r="G47" s="884"/>
      <c r="H47" s="884"/>
      <c r="I47" s="884"/>
    </row>
    <row r="48" spans="1:9">
      <c r="A48" s="884"/>
      <c r="B48" s="884"/>
      <c r="C48" s="884"/>
      <c r="D48" s="884"/>
      <c r="E48" s="884"/>
      <c r="F48" s="884"/>
      <c r="G48" s="884"/>
      <c r="H48" s="884"/>
      <c r="I48" s="884"/>
    </row>
    <row r="49" spans="1:9">
      <c r="A49" s="884"/>
      <c r="B49" s="884"/>
      <c r="C49" s="884"/>
      <c r="D49" s="884"/>
      <c r="E49" s="884"/>
      <c r="F49" s="884"/>
      <c r="G49" s="884"/>
      <c r="H49" s="884"/>
      <c r="I49" s="884"/>
    </row>
    <row r="50" spans="1:9">
      <c r="A50" s="884"/>
      <c r="B50" s="884"/>
      <c r="C50" s="884"/>
      <c r="D50" s="884"/>
      <c r="E50" s="884"/>
      <c r="F50" s="884"/>
      <c r="G50" s="884"/>
      <c r="H50" s="884"/>
      <c r="I50" s="884"/>
    </row>
    <row r="51" spans="1:9">
      <c r="A51" s="884"/>
      <c r="B51" s="884"/>
      <c r="C51" s="884"/>
      <c r="D51" s="884"/>
      <c r="E51" s="884"/>
      <c r="F51" s="884"/>
      <c r="G51" s="884"/>
      <c r="H51" s="884"/>
      <c r="I51" s="884"/>
    </row>
    <row r="52" spans="1:9">
      <c r="A52" s="884"/>
      <c r="B52" s="884"/>
      <c r="C52" s="884"/>
      <c r="D52" s="884"/>
      <c r="E52" s="884"/>
      <c r="F52" s="884"/>
      <c r="G52" s="884"/>
      <c r="H52" s="884"/>
      <c r="I52" s="884"/>
    </row>
    <row r="53" spans="1:9">
      <c r="A53" s="884"/>
      <c r="B53" s="884"/>
      <c r="C53" s="884"/>
      <c r="D53" s="884"/>
      <c r="E53" s="884"/>
      <c r="F53" s="884"/>
      <c r="G53" s="884"/>
      <c r="H53" s="884"/>
      <c r="I53" s="884"/>
    </row>
    <row r="54" spans="1:9">
      <c r="A54" s="884"/>
      <c r="B54" s="884"/>
      <c r="C54" s="884"/>
      <c r="D54" s="884"/>
      <c r="E54" s="884"/>
      <c r="F54" s="884"/>
      <c r="G54" s="884"/>
      <c r="H54" s="884"/>
      <c r="I54" s="884"/>
    </row>
    <row r="55" spans="1:9">
      <c r="A55" s="884"/>
      <c r="B55" s="884"/>
      <c r="C55" s="884"/>
      <c r="D55" s="884"/>
      <c r="E55" s="884"/>
      <c r="F55" s="884"/>
      <c r="G55" s="884"/>
      <c r="H55" s="884"/>
      <c r="I55" s="884"/>
    </row>
    <row r="56" spans="1:9">
      <c r="A56" s="884"/>
      <c r="B56" s="884"/>
      <c r="C56" s="884"/>
      <c r="D56" s="884"/>
      <c r="E56" s="884"/>
      <c r="F56" s="884"/>
      <c r="G56" s="884"/>
      <c r="H56" s="884"/>
      <c r="I56" s="884"/>
    </row>
    <row r="57" spans="1:9">
      <c r="A57" s="884"/>
      <c r="B57" s="884"/>
      <c r="C57" s="884"/>
      <c r="D57" s="884"/>
      <c r="E57" s="884"/>
      <c r="F57" s="884"/>
      <c r="G57" s="884"/>
      <c r="H57" s="884"/>
      <c r="I57" s="884"/>
    </row>
  </sheetData>
  <mergeCells count="1">
    <mergeCell ref="A1:I57"/>
  </mergeCells>
  <phoneticPr fontId="5" type="noConversion"/>
  <pageMargins left="0.7" right="0.7" top="0.75" bottom="0.75" header="0.3" footer="0.3"/>
  <pageSetup paperSize="9" scale="95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>
    <pageSetUpPr fitToPage="1"/>
  </sheetPr>
  <dimension ref="A2:AM257"/>
  <sheetViews>
    <sheetView view="pageBreakPreview" zoomScale="85" zoomScaleNormal="55" zoomScaleSheetLayoutView="85" workbookViewId="0">
      <pane xSplit="2" ySplit="7" topLeftCell="C8" activePane="bottomRight" state="frozen"/>
      <selection activeCell="H264" sqref="H264"/>
      <selection pane="topRight" activeCell="H264" sqref="H264"/>
      <selection pane="bottomLeft" activeCell="H264" sqref="H264"/>
      <selection pane="bottomRight" activeCell="B8" sqref="B8:B32"/>
    </sheetView>
  </sheetViews>
  <sheetFormatPr defaultRowHeight="15" customHeight="1"/>
  <cols>
    <col min="1" max="1" width="6.33203125" style="3" customWidth="1"/>
    <col min="2" max="2" width="11.21875" style="3" bestFit="1" customWidth="1"/>
    <col min="3" max="4" width="14.109375" style="3" bestFit="1" customWidth="1"/>
    <col min="5" max="5" width="13.33203125" style="3" customWidth="1"/>
    <col min="6" max="6" width="16.33203125" style="3" customWidth="1"/>
    <col min="7" max="8" width="16.33203125" style="3" hidden="1" customWidth="1"/>
    <col min="9" max="9" width="16.33203125" style="4" customWidth="1"/>
    <col min="10" max="10" width="11.44140625" style="3" customWidth="1"/>
    <col min="11" max="11" width="10.88671875" style="3" customWidth="1"/>
    <col min="12" max="12" width="13.6640625" style="3" customWidth="1"/>
    <col min="13" max="13" width="9.6640625" style="3" bestFit="1" customWidth="1"/>
    <col min="14" max="14" width="9.77734375" style="3" customWidth="1"/>
    <col min="15" max="15" width="12.5546875" style="3" bestFit="1" customWidth="1"/>
    <col min="16" max="16" width="11.21875" style="3" customWidth="1"/>
    <col min="17" max="17" width="10.21875" style="3" customWidth="1"/>
    <col min="18" max="18" width="8.77734375" style="3" customWidth="1"/>
    <col min="19" max="19" width="11.6640625" style="3" customWidth="1"/>
    <col min="20" max="20" width="10.6640625" style="3" bestFit="1" customWidth="1"/>
    <col min="21" max="21" width="11.6640625" style="32" bestFit="1" customWidth="1"/>
    <col min="22" max="22" width="13.88671875" style="32" bestFit="1" customWidth="1"/>
    <col min="23" max="23" width="11.6640625" style="3" bestFit="1" customWidth="1"/>
    <col min="24" max="24" width="10.6640625" style="3" bestFit="1" customWidth="1"/>
    <col min="25" max="25" width="11.33203125" style="3" customWidth="1"/>
    <col min="26" max="16384" width="8.88671875" style="3"/>
  </cols>
  <sheetData>
    <row r="2" spans="1:25" ht="30.75" customHeight="1">
      <c r="A2" s="36" t="s">
        <v>692</v>
      </c>
      <c r="B2" s="23"/>
      <c r="C2" s="23"/>
      <c r="D2" s="23"/>
      <c r="E2" s="23"/>
      <c r="F2" s="23"/>
      <c r="G2" s="23"/>
      <c r="H2" s="23"/>
      <c r="I2" s="24"/>
      <c r="J2" s="23"/>
    </row>
    <row r="3" spans="1:25" s="25" customFormat="1" ht="15" customHeight="1">
      <c r="A3" s="123"/>
      <c r="B3" s="123"/>
      <c r="C3" s="123"/>
      <c r="D3" s="362"/>
      <c r="E3" s="123"/>
      <c r="F3" s="123"/>
      <c r="G3" s="123"/>
      <c r="H3" s="123"/>
      <c r="I3" s="138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38"/>
      <c r="V3" s="138"/>
      <c r="W3" s="123"/>
      <c r="X3" s="123"/>
      <c r="Y3" s="147" t="s">
        <v>330</v>
      </c>
    </row>
    <row r="4" spans="1:25" s="25" customFormat="1" ht="15" customHeight="1">
      <c r="A4" s="910" t="s">
        <v>259</v>
      </c>
      <c r="B4" s="910" t="s">
        <v>260</v>
      </c>
      <c r="C4" s="910" t="s">
        <v>231</v>
      </c>
      <c r="D4" s="913" t="s">
        <v>261</v>
      </c>
      <c r="E4" s="914"/>
      <c r="F4" s="914"/>
      <c r="G4" s="914"/>
      <c r="H4" s="914"/>
      <c r="I4" s="914"/>
      <c r="J4" s="914"/>
      <c r="K4" s="914"/>
      <c r="L4" s="914"/>
      <c r="M4" s="914"/>
      <c r="N4" s="914"/>
      <c r="O4" s="914"/>
      <c r="P4" s="914"/>
      <c r="Q4" s="914"/>
      <c r="R4" s="914"/>
      <c r="S4" s="914"/>
      <c r="T4" s="915"/>
      <c r="U4" s="909" t="s">
        <v>262</v>
      </c>
      <c r="V4" s="909"/>
      <c r="W4" s="909"/>
      <c r="X4" s="909"/>
      <c r="Y4" s="909"/>
    </row>
    <row r="5" spans="1:25" s="27" customFormat="1" ht="27">
      <c r="A5" s="911"/>
      <c r="B5" s="911"/>
      <c r="C5" s="911"/>
      <c r="D5" s="113" t="s">
        <v>241</v>
      </c>
      <c r="E5" s="113" t="s">
        <v>263</v>
      </c>
      <c r="F5" s="113" t="s">
        <v>264</v>
      </c>
      <c r="G5" s="113" t="s">
        <v>265</v>
      </c>
      <c r="H5" s="113" t="s">
        <v>266</v>
      </c>
      <c r="I5" s="499" t="s">
        <v>267</v>
      </c>
      <c r="J5" s="286" t="s">
        <v>658</v>
      </c>
      <c r="K5" s="114" t="s">
        <v>268</v>
      </c>
      <c r="L5" s="114" t="s">
        <v>269</v>
      </c>
      <c r="M5" s="114" t="s">
        <v>270</v>
      </c>
      <c r="N5" s="114" t="s">
        <v>235</v>
      </c>
      <c r="O5" s="113" t="s">
        <v>271</v>
      </c>
      <c r="P5" s="114" t="s">
        <v>272</v>
      </c>
      <c r="Q5" s="114" t="s">
        <v>273</v>
      </c>
      <c r="R5" s="621" t="s">
        <v>891</v>
      </c>
      <c r="S5" s="620" t="s">
        <v>892</v>
      </c>
      <c r="T5" s="114" t="s">
        <v>236</v>
      </c>
      <c r="U5" s="113" t="s">
        <v>241</v>
      </c>
      <c r="V5" s="114" t="s">
        <v>274</v>
      </c>
      <c r="W5" s="113" t="s">
        <v>257</v>
      </c>
      <c r="X5" s="114" t="s">
        <v>244</v>
      </c>
      <c r="Y5" s="114" t="s">
        <v>236</v>
      </c>
    </row>
    <row r="6" spans="1:25" s="28" customFormat="1" ht="15" customHeight="1">
      <c r="A6" s="912" t="s">
        <v>231</v>
      </c>
      <c r="B6" s="912"/>
      <c r="C6" s="139">
        <f t="shared" ref="C6:Y6" si="0">C7+C33+C50+C59+C71+C77+C83+C91+C123+C142+C155+C171+C186+C209+C233+C252+C89</f>
        <v>12122978329.384987</v>
      </c>
      <c r="D6" s="139">
        <f t="shared" si="0"/>
        <v>11534022777.485882</v>
      </c>
      <c r="E6" s="505">
        <f t="shared" si="0"/>
        <v>11113501438.08</v>
      </c>
      <c r="F6" s="505">
        <f t="shared" si="0"/>
        <v>2815757493.2800002</v>
      </c>
      <c r="G6" s="505">
        <f t="shared" si="0"/>
        <v>8297743944.8000002</v>
      </c>
      <c r="H6" s="505">
        <f t="shared" si="0"/>
        <v>0</v>
      </c>
      <c r="I6" s="505">
        <f t="shared" si="0"/>
        <v>8297743944.8000002</v>
      </c>
      <c r="J6" s="505">
        <f t="shared" si="0"/>
        <v>35773121.997881837</v>
      </c>
      <c r="K6" s="505">
        <f t="shared" si="0"/>
        <v>21017573.600000001</v>
      </c>
      <c r="L6" s="505">
        <f t="shared" si="0"/>
        <v>24806252.987999998</v>
      </c>
      <c r="M6" s="505">
        <f t="shared" si="0"/>
        <v>7342186.9999999991</v>
      </c>
      <c r="N6" s="505">
        <f t="shared" si="0"/>
        <v>1873903</v>
      </c>
      <c r="O6" s="505">
        <f t="shared" si="0"/>
        <v>307280153</v>
      </c>
      <c r="P6" s="505">
        <f>P7+P33+P50+P59+P71+P77+P83+P91+P123+P142+P155+P171+P186+P209+P233+P252+P89</f>
        <v>252927933</v>
      </c>
      <c r="Q6" s="505">
        <f t="shared" si="0"/>
        <v>54352220</v>
      </c>
      <c r="R6" s="139">
        <f t="shared" si="0"/>
        <v>1392806.02</v>
      </c>
      <c r="S6" s="139">
        <f t="shared" si="0"/>
        <v>6183734</v>
      </c>
      <c r="T6" s="139">
        <f t="shared" si="0"/>
        <v>14851607.800000001</v>
      </c>
      <c r="U6" s="139">
        <f t="shared" si="0"/>
        <v>588955551.89910555</v>
      </c>
      <c r="V6" s="139">
        <f t="shared" si="0"/>
        <v>131682926.8</v>
      </c>
      <c r="W6" s="139">
        <f t="shared" si="0"/>
        <v>315150245.39310545</v>
      </c>
      <c r="X6" s="139">
        <f t="shared" si="0"/>
        <v>92046923.105999991</v>
      </c>
      <c r="Y6" s="139">
        <f t="shared" si="0"/>
        <v>50075456.600000001</v>
      </c>
    </row>
    <row r="7" spans="1:25" s="28" customFormat="1" ht="15" customHeight="1">
      <c r="A7" s="148" t="s">
        <v>275</v>
      </c>
      <c r="B7" s="148" t="s">
        <v>241</v>
      </c>
      <c r="C7" s="149">
        <f>SUM(C8:C32)</f>
        <v>180287524.33767545</v>
      </c>
      <c r="D7" s="149">
        <f t="shared" ref="D7:Y7" si="1">SUM(D8:D32)</f>
        <v>86197302.780000001</v>
      </c>
      <c r="E7" s="149">
        <f>SUM(E8:E32)</f>
        <v>70390420</v>
      </c>
      <c r="F7" s="149">
        <f t="shared" si="1"/>
        <v>43124594</v>
      </c>
      <c r="G7" s="149">
        <f t="shared" si="1"/>
        <v>27265826</v>
      </c>
      <c r="H7" s="149">
        <f t="shared" si="1"/>
        <v>0</v>
      </c>
      <c r="I7" s="149">
        <f t="shared" si="1"/>
        <v>27265826</v>
      </c>
      <c r="J7" s="149">
        <f t="shared" si="1"/>
        <v>3686004.7</v>
      </c>
      <c r="K7" s="149">
        <f t="shared" si="1"/>
        <v>7576734</v>
      </c>
      <c r="L7" s="149">
        <f t="shared" si="1"/>
        <v>1594855.72</v>
      </c>
      <c r="M7" s="149">
        <f t="shared" si="1"/>
        <v>1192871.76</v>
      </c>
      <c r="N7" s="149">
        <f t="shared" si="1"/>
        <v>324876</v>
      </c>
      <c r="O7" s="149">
        <f t="shared" si="1"/>
        <v>50000</v>
      </c>
      <c r="P7" s="149">
        <f t="shared" si="1"/>
        <v>0</v>
      </c>
      <c r="Q7" s="149">
        <f t="shared" si="1"/>
        <v>50000</v>
      </c>
      <c r="R7" s="149">
        <f t="shared" si="1"/>
        <v>549445.6</v>
      </c>
      <c r="S7" s="149">
        <f t="shared" si="1"/>
        <v>0</v>
      </c>
      <c r="T7" s="149">
        <f t="shared" si="1"/>
        <v>832095</v>
      </c>
      <c r="U7" s="149">
        <f t="shared" si="1"/>
        <v>94090221.557675436</v>
      </c>
      <c r="V7" s="149">
        <f t="shared" si="1"/>
        <v>41647132</v>
      </c>
      <c r="W7" s="149">
        <f t="shared" si="1"/>
        <v>48726766.757675432</v>
      </c>
      <c r="X7" s="149">
        <f>SUM(X8:X32)</f>
        <v>3551296.8</v>
      </c>
      <c r="Y7" s="149">
        <f t="shared" si="1"/>
        <v>165026</v>
      </c>
    </row>
    <row r="8" spans="1:25" s="25" customFormat="1" ht="15" customHeight="1">
      <c r="A8" s="144"/>
      <c r="B8" s="820" t="s">
        <v>894</v>
      </c>
      <c r="C8" s="119">
        <f>D8+U8</f>
        <v>13277114.300000001</v>
      </c>
      <c r="D8" s="143">
        <f t="shared" ref="D8:D32" si="2">E8+J8+K8+L8+M8+N8+O8+R8+S8+T8</f>
        <v>7137961.2999999998</v>
      </c>
      <c r="E8" s="143">
        <f>F8+G8</f>
        <v>7041179</v>
      </c>
      <c r="F8" s="119">
        <f>기초자료!K8</f>
        <v>6792863</v>
      </c>
      <c r="G8" s="143">
        <f>H8+I8</f>
        <v>248316</v>
      </c>
      <c r="H8" s="119">
        <f>기초자료!L8</f>
        <v>0</v>
      </c>
      <c r="I8" s="119">
        <f>기초자료!M8</f>
        <v>248316</v>
      </c>
      <c r="J8" s="150">
        <f>기초자료!C8</f>
        <v>81203.7</v>
      </c>
      <c r="K8" s="150">
        <f>기초자료!D8</f>
        <v>0</v>
      </c>
      <c r="L8" s="150">
        <f>기초자료!E8</f>
        <v>0</v>
      </c>
      <c r="M8" s="150">
        <f>기초자료!F8</f>
        <v>11354</v>
      </c>
      <c r="N8" s="150">
        <f>기초자료!G8</f>
        <v>640</v>
      </c>
      <c r="O8" s="143">
        <f>P8+Q8</f>
        <v>0</v>
      </c>
      <c r="P8" s="119">
        <f>기초자료!N8</f>
        <v>0</v>
      </c>
      <c r="Q8" s="119">
        <f>기초자료!O8</f>
        <v>0</v>
      </c>
      <c r="R8" s="119">
        <f>기초자료!H8</f>
        <v>3584.6</v>
      </c>
      <c r="S8" s="119">
        <f>기초자료!I8</f>
        <v>0</v>
      </c>
      <c r="T8" s="150">
        <f>기초자료!J8</f>
        <v>0</v>
      </c>
      <c r="U8" s="119">
        <f>SUM(V8:Y8)</f>
        <v>6139153</v>
      </c>
      <c r="V8" s="119">
        <f>기초자료!AP8</f>
        <v>3734066</v>
      </c>
      <c r="W8" s="119">
        <f>기초자료!P8+기초자료!Q8+기초자료!R8+기초자료!S8+기초자료!V8+기초자료!Y8+기초자료!AB8+기초자료!AE8+기초자료!AQ8</f>
        <v>2347810</v>
      </c>
      <c r="X8" s="119">
        <f>기초자료!AH8+기초자료!AK8+기초자료!AN8</f>
        <v>57277</v>
      </c>
      <c r="Y8" s="119">
        <f>기초자료!AO8+기초자료!AR8+기초자료!AS8</f>
        <v>0</v>
      </c>
    </row>
    <row r="9" spans="1:25" s="25" customFormat="1" ht="15" customHeight="1">
      <c r="A9" s="144"/>
      <c r="B9" s="820" t="s">
        <v>895</v>
      </c>
      <c r="C9" s="119">
        <f t="shared" ref="C9:C32" si="3">D9+U9</f>
        <v>5417625.7000000002</v>
      </c>
      <c r="D9" s="143">
        <f t="shared" si="2"/>
        <v>2448952.2000000002</v>
      </c>
      <c r="E9" s="143">
        <f t="shared" ref="E9:E32" si="4">F9+G9</f>
        <v>2287611</v>
      </c>
      <c r="F9" s="119">
        <f>기초자료!K9</f>
        <v>978523</v>
      </c>
      <c r="G9" s="143">
        <f t="shared" ref="G9:G32" si="5">H9+I9</f>
        <v>1309088</v>
      </c>
      <c r="H9" s="119">
        <f>기초자료!L9</f>
        <v>0</v>
      </c>
      <c r="I9" s="119">
        <f>기초자료!M9</f>
        <v>1309088</v>
      </c>
      <c r="J9" s="150">
        <f>기초자료!C9</f>
        <v>68653</v>
      </c>
      <c r="K9" s="150">
        <f>기초자료!D9</f>
        <v>0</v>
      </c>
      <c r="L9" s="150">
        <f>기초자료!E9</f>
        <v>6168</v>
      </c>
      <c r="M9" s="150">
        <f>기초자료!F9</f>
        <v>30613.200000000001</v>
      </c>
      <c r="N9" s="150">
        <f>기초자료!G9</f>
        <v>1890</v>
      </c>
      <c r="O9" s="143">
        <f t="shared" ref="O9:O32" si="6">P9+Q9</f>
        <v>0</v>
      </c>
      <c r="P9" s="119">
        <f>기초자료!N9</f>
        <v>0</v>
      </c>
      <c r="Q9" s="119">
        <f>기초자료!O9</f>
        <v>0</v>
      </c>
      <c r="R9" s="119">
        <f>기초자료!H9</f>
        <v>54017</v>
      </c>
      <c r="S9" s="119">
        <f>기초자료!I9</f>
        <v>0</v>
      </c>
      <c r="T9" s="150">
        <f>기초자료!J9</f>
        <v>0</v>
      </c>
      <c r="U9" s="119">
        <f t="shared" ref="U9:U32" si="7">SUM(V9:Y9)</f>
        <v>2968673.5</v>
      </c>
      <c r="V9" s="119">
        <f>기초자료!AP9</f>
        <v>1623277</v>
      </c>
      <c r="W9" s="119">
        <f>기초자료!P9+기초자료!Q9+기초자료!R9+기초자료!S9+기초자료!V9+기초자료!Y9+기초자료!AB9+기초자료!AE9+기초자료!AQ9</f>
        <v>1297916.3999999999</v>
      </c>
      <c r="X9" s="119">
        <f>기초자료!AH9+기초자료!AK9+기초자료!AN9</f>
        <v>47480.1</v>
      </c>
      <c r="Y9" s="119">
        <f>기초자료!AO9+기초자료!AR9+기초자료!AS9</f>
        <v>0</v>
      </c>
    </row>
    <row r="10" spans="1:25" s="25" customFormat="1" ht="15" customHeight="1">
      <c r="A10" s="144"/>
      <c r="B10" s="820" t="s">
        <v>896</v>
      </c>
      <c r="C10" s="119">
        <f t="shared" si="3"/>
        <v>2005971</v>
      </c>
      <c r="D10" s="143">
        <f t="shared" si="2"/>
        <v>1701851</v>
      </c>
      <c r="E10" s="143">
        <f t="shared" si="4"/>
        <v>1196877</v>
      </c>
      <c r="F10" s="119">
        <f>기초자료!K10</f>
        <v>821602</v>
      </c>
      <c r="G10" s="143">
        <f t="shared" si="5"/>
        <v>375275</v>
      </c>
      <c r="H10" s="119">
        <f>기초자료!L10</f>
        <v>0</v>
      </c>
      <c r="I10" s="119">
        <f>기초자료!M10</f>
        <v>375275</v>
      </c>
      <c r="J10" s="150">
        <f>기초자료!C10</f>
        <v>86345</v>
      </c>
      <c r="K10" s="150">
        <f>기초자료!D10</f>
        <v>268300</v>
      </c>
      <c r="L10" s="150">
        <f>기초자료!E10</f>
        <v>69695</v>
      </c>
      <c r="M10" s="150">
        <f>기초자료!F10</f>
        <v>44904</v>
      </c>
      <c r="N10" s="150">
        <f>기초자료!G10</f>
        <v>19780</v>
      </c>
      <c r="O10" s="143">
        <f t="shared" si="6"/>
        <v>0</v>
      </c>
      <c r="P10" s="119">
        <f>기초자료!N10</f>
        <v>0</v>
      </c>
      <c r="Q10" s="119">
        <f>기초자료!O10</f>
        <v>0</v>
      </c>
      <c r="R10" s="119">
        <f>기초자료!H10</f>
        <v>15950</v>
      </c>
      <c r="S10" s="119">
        <f>기초자료!I10</f>
        <v>0</v>
      </c>
      <c r="T10" s="150">
        <f>기초자료!J10</f>
        <v>0</v>
      </c>
      <c r="U10" s="119">
        <f t="shared" si="7"/>
        <v>304120</v>
      </c>
      <c r="V10" s="119">
        <f>기초자료!AP10</f>
        <v>0</v>
      </c>
      <c r="W10" s="119">
        <f>기초자료!P10+기초자료!Q10+기초자료!R10+기초자료!S10+기초자료!V10+기초자료!Y10+기초자료!AB10+기초자료!AE10+기초자료!AQ10</f>
        <v>289304</v>
      </c>
      <c r="X10" s="119">
        <f>기초자료!AH10+기초자료!AK10+기초자료!AN10</f>
        <v>14816</v>
      </c>
      <c r="Y10" s="119">
        <f>기초자료!AO10+기초자료!AR10+기초자료!AS10</f>
        <v>0</v>
      </c>
    </row>
    <row r="11" spans="1:25" s="25" customFormat="1" ht="15" customHeight="1">
      <c r="A11" s="144"/>
      <c r="B11" s="820" t="s">
        <v>897</v>
      </c>
      <c r="C11" s="119">
        <f t="shared" si="3"/>
        <v>1388926</v>
      </c>
      <c r="D11" s="143">
        <f t="shared" si="2"/>
        <v>528307</v>
      </c>
      <c r="E11" s="143">
        <f t="shared" si="4"/>
        <v>204429</v>
      </c>
      <c r="F11" s="119">
        <f>기초자료!K11</f>
        <v>70833</v>
      </c>
      <c r="G11" s="143">
        <f t="shared" si="5"/>
        <v>133596</v>
      </c>
      <c r="H11" s="119">
        <f>기초자료!L11</f>
        <v>0</v>
      </c>
      <c r="I11" s="119">
        <f>기초자료!M11</f>
        <v>133596</v>
      </c>
      <c r="J11" s="150">
        <f>기초자료!C11</f>
        <v>173796</v>
      </c>
      <c r="K11" s="150">
        <f>기초자료!D11</f>
        <v>30100</v>
      </c>
      <c r="L11" s="150">
        <f>기초자료!E11</f>
        <v>52537</v>
      </c>
      <c r="M11" s="150">
        <f>기초자료!F11</f>
        <v>35735</v>
      </c>
      <c r="N11" s="150">
        <f>기초자료!G11</f>
        <v>20788</v>
      </c>
      <c r="O11" s="143">
        <f t="shared" si="6"/>
        <v>0</v>
      </c>
      <c r="P11" s="119">
        <f>기초자료!N11</f>
        <v>0</v>
      </c>
      <c r="Q11" s="119">
        <f>기초자료!O11</f>
        <v>0</v>
      </c>
      <c r="R11" s="119">
        <f>기초자료!H11</f>
        <v>10922</v>
      </c>
      <c r="S11" s="119">
        <f>기초자료!I11</f>
        <v>0</v>
      </c>
      <c r="T11" s="150">
        <f>기초자료!J11</f>
        <v>0</v>
      </c>
      <c r="U11" s="119">
        <f t="shared" si="7"/>
        <v>860619</v>
      </c>
      <c r="V11" s="119">
        <f>기초자료!AP11</f>
        <v>0</v>
      </c>
      <c r="W11" s="119">
        <f>기초자료!P11+기초자료!Q11+기초자료!R11+기초자료!S11+기초자료!V11+기초자료!Y11+기초자료!AB11+기초자료!AE11+기초자료!AQ11</f>
        <v>821091</v>
      </c>
      <c r="X11" s="119">
        <f>기초자료!AH11+기초자료!AK11+기초자료!AN11</f>
        <v>39528</v>
      </c>
      <c r="Y11" s="119">
        <f>기초자료!AO11+기초자료!AR11+기초자료!AS11</f>
        <v>0</v>
      </c>
    </row>
    <row r="12" spans="1:25" s="25" customFormat="1" ht="15" customHeight="1">
      <c r="A12" s="144"/>
      <c r="B12" s="820" t="s">
        <v>898</v>
      </c>
      <c r="C12" s="119">
        <f t="shared" si="3"/>
        <v>6073160.2800000003</v>
      </c>
      <c r="D12" s="143">
        <f t="shared" si="2"/>
        <v>3146822.2800000003</v>
      </c>
      <c r="E12" s="143">
        <f t="shared" si="4"/>
        <v>2478904</v>
      </c>
      <c r="F12" s="119">
        <f>기초자료!K12</f>
        <v>68133</v>
      </c>
      <c r="G12" s="143">
        <f t="shared" si="5"/>
        <v>2410771</v>
      </c>
      <c r="H12" s="119">
        <f>기초자료!L12</f>
        <v>0</v>
      </c>
      <c r="I12" s="119">
        <f>기초자료!M12</f>
        <v>2410771</v>
      </c>
      <c r="J12" s="150">
        <f>기초자료!C12</f>
        <v>162067</v>
      </c>
      <c r="K12" s="150">
        <f>기초자료!D12</f>
        <v>398788</v>
      </c>
      <c r="L12" s="150">
        <f>기초자료!E12</f>
        <v>15673.72</v>
      </c>
      <c r="M12" s="150">
        <f>기초자료!F12</f>
        <v>41660.559999999998</v>
      </c>
      <c r="N12" s="150">
        <f>기초자료!G12</f>
        <v>5250</v>
      </c>
      <c r="O12" s="143">
        <f t="shared" si="6"/>
        <v>0</v>
      </c>
      <c r="P12" s="119">
        <f>기초자료!N12</f>
        <v>0</v>
      </c>
      <c r="Q12" s="119">
        <f>기초자료!O12</f>
        <v>0</v>
      </c>
      <c r="R12" s="119">
        <f>기초자료!H12</f>
        <v>10460</v>
      </c>
      <c r="S12" s="119">
        <f>기초자료!I12</f>
        <v>0</v>
      </c>
      <c r="T12" s="150">
        <f>기초자료!J12</f>
        <v>34019</v>
      </c>
      <c r="U12" s="119">
        <f t="shared" si="7"/>
        <v>2926338</v>
      </c>
      <c r="V12" s="119">
        <f>기초자료!AP12</f>
        <v>2302448</v>
      </c>
      <c r="W12" s="119">
        <f>기초자료!P12+기초자료!Q12+기초자료!R12+기초자료!S12+기초자료!V12+기초자료!Y12+기초자료!AB12+기초자료!AE12+기초자료!AQ12</f>
        <v>598707</v>
      </c>
      <c r="X12" s="119">
        <f>기초자료!AH12+기초자료!AK12+기초자료!AN12</f>
        <v>20903</v>
      </c>
      <c r="Y12" s="119">
        <f>기초자료!AO12+기초자료!AR12+기초자료!AS12</f>
        <v>4280</v>
      </c>
    </row>
    <row r="13" spans="1:25" s="25" customFormat="1" ht="15" customHeight="1">
      <c r="A13" s="144"/>
      <c r="B13" s="820" t="s">
        <v>899</v>
      </c>
      <c r="C13" s="119">
        <f t="shared" si="3"/>
        <v>1470284.05</v>
      </c>
      <c r="D13" s="143">
        <f t="shared" si="2"/>
        <v>974292</v>
      </c>
      <c r="E13" s="143">
        <f t="shared" si="4"/>
        <v>622802</v>
      </c>
      <c r="F13" s="119">
        <f>기초자료!K13</f>
        <v>4173</v>
      </c>
      <c r="G13" s="143">
        <f t="shared" si="5"/>
        <v>618629</v>
      </c>
      <c r="H13" s="119">
        <f>기초자료!L13</f>
        <v>0</v>
      </c>
      <c r="I13" s="119">
        <f>기초자료!M13</f>
        <v>618629</v>
      </c>
      <c r="J13" s="150">
        <f>기초자료!C13</f>
        <v>54212</v>
      </c>
      <c r="K13" s="150">
        <f>기초자료!D13</f>
        <v>196798</v>
      </c>
      <c r="L13" s="150">
        <f>기초자료!E13</f>
        <v>21126</v>
      </c>
      <c r="M13" s="150">
        <f>기초자료!F13</f>
        <v>41038</v>
      </c>
      <c r="N13" s="150">
        <f>기초자료!G13</f>
        <v>16763</v>
      </c>
      <c r="O13" s="143">
        <f t="shared" si="6"/>
        <v>0</v>
      </c>
      <c r="P13" s="119">
        <f>기초자료!N13</f>
        <v>0</v>
      </c>
      <c r="Q13" s="119">
        <f>기초자료!O13</f>
        <v>0</v>
      </c>
      <c r="R13" s="119">
        <f>기초자료!H13</f>
        <v>18061</v>
      </c>
      <c r="S13" s="119">
        <f>기초자료!I13</f>
        <v>0</v>
      </c>
      <c r="T13" s="150">
        <f>기초자료!J13</f>
        <v>3492</v>
      </c>
      <c r="U13" s="119">
        <f t="shared" si="7"/>
        <v>495992.05</v>
      </c>
      <c r="V13" s="119">
        <f>기초자료!AP13</f>
        <v>0</v>
      </c>
      <c r="W13" s="119">
        <f>기초자료!P13+기초자료!Q13+기초자료!R13+기초자료!S13+기초자료!V13+기초자료!Y13+기초자료!AB13+기초자료!AE13+기초자료!AQ13</f>
        <v>471050.05</v>
      </c>
      <c r="X13" s="119">
        <f>기초자료!AH13+기초자료!AK13+기초자료!AN13</f>
        <v>24942</v>
      </c>
      <c r="Y13" s="119">
        <f>기초자료!AO13+기초자료!AR13+기초자료!AS13</f>
        <v>0</v>
      </c>
    </row>
    <row r="14" spans="1:25" s="25" customFormat="1" ht="15" customHeight="1">
      <c r="A14" s="144"/>
      <c r="B14" s="820" t="s">
        <v>900</v>
      </c>
      <c r="C14" s="119">
        <f t="shared" si="3"/>
        <v>6274698</v>
      </c>
      <c r="D14" s="143">
        <f t="shared" si="2"/>
        <v>1695785</v>
      </c>
      <c r="E14" s="143">
        <f t="shared" si="4"/>
        <v>1592883</v>
      </c>
      <c r="F14" s="119">
        <f>기초자료!K14</f>
        <v>32883</v>
      </c>
      <c r="G14" s="143">
        <f t="shared" si="5"/>
        <v>1560000</v>
      </c>
      <c r="H14" s="119">
        <f>기초자료!L14</f>
        <v>0</v>
      </c>
      <c r="I14" s="119">
        <f>기초자료!M14</f>
        <v>1560000</v>
      </c>
      <c r="J14" s="150">
        <f>기초자료!C14</f>
        <v>33174</v>
      </c>
      <c r="K14" s="150">
        <f>기초자료!D14</f>
        <v>15956</v>
      </c>
      <c r="L14" s="150">
        <f>기초자료!E14</f>
        <v>0</v>
      </c>
      <c r="M14" s="150">
        <f>기초자료!F14</f>
        <v>41004</v>
      </c>
      <c r="N14" s="150">
        <f>기초자료!G14</f>
        <v>0</v>
      </c>
      <c r="O14" s="143">
        <f>P14+Q14</f>
        <v>0</v>
      </c>
      <c r="P14" s="119">
        <f>기초자료!N14</f>
        <v>0</v>
      </c>
      <c r="Q14" s="119">
        <f>기초자료!O14</f>
        <v>0</v>
      </c>
      <c r="R14" s="119">
        <f>기초자료!H14</f>
        <v>12768</v>
      </c>
      <c r="S14" s="119">
        <f>기초자료!I14</f>
        <v>0</v>
      </c>
      <c r="T14" s="150">
        <f>기초자료!J14</f>
        <v>0</v>
      </c>
      <c r="U14" s="119">
        <f t="shared" si="7"/>
        <v>4578913</v>
      </c>
      <c r="V14" s="119">
        <f>기초자료!AP14</f>
        <v>2668772</v>
      </c>
      <c r="W14" s="119">
        <f>기초자료!P14+기초자료!Q14+기초자료!R14+기초자료!S14+기초자료!V14+기초자료!Y14+기초자료!AB14+기초자료!AE14+기초자료!AQ14</f>
        <v>1782477</v>
      </c>
      <c r="X14" s="119">
        <f>기초자료!AH14+기초자료!AK14+기초자료!AN14</f>
        <v>127664</v>
      </c>
      <c r="Y14" s="119">
        <f>기초자료!AO14+기초자료!AR14+기초자료!AS14</f>
        <v>0</v>
      </c>
    </row>
    <row r="15" spans="1:25" s="25" customFormat="1" ht="15" customHeight="1">
      <c r="A15" s="144"/>
      <c r="B15" s="820" t="s">
        <v>901</v>
      </c>
      <c r="C15" s="119">
        <f t="shared" si="3"/>
        <v>8813956</v>
      </c>
      <c r="D15" s="143">
        <f t="shared" si="2"/>
        <v>5840185</v>
      </c>
      <c r="E15" s="143">
        <f t="shared" si="4"/>
        <v>5756198</v>
      </c>
      <c r="F15" s="119">
        <f>기초자료!K15</f>
        <v>5508051</v>
      </c>
      <c r="G15" s="143">
        <f t="shared" si="5"/>
        <v>248147</v>
      </c>
      <c r="H15" s="119">
        <f>기초자료!L15</f>
        <v>0</v>
      </c>
      <c r="I15" s="119">
        <f>기초자료!M15</f>
        <v>248147</v>
      </c>
      <c r="J15" s="150">
        <f>기초자료!C15</f>
        <v>30424</v>
      </c>
      <c r="K15" s="150">
        <f>기초자료!D15</f>
        <v>18603</v>
      </c>
      <c r="L15" s="150">
        <f>기초자료!E15</f>
        <v>3815</v>
      </c>
      <c r="M15" s="150">
        <f>기초자료!F15</f>
        <v>7400</v>
      </c>
      <c r="N15" s="150">
        <f>기초자료!G15</f>
        <v>3090</v>
      </c>
      <c r="O15" s="143">
        <f t="shared" si="6"/>
        <v>0</v>
      </c>
      <c r="P15" s="119">
        <f>기초자료!N15</f>
        <v>0</v>
      </c>
      <c r="Q15" s="119">
        <f>기초자료!O15</f>
        <v>0</v>
      </c>
      <c r="R15" s="119">
        <f>기초자료!H15</f>
        <v>14132</v>
      </c>
      <c r="S15" s="119">
        <f>기초자료!I15</f>
        <v>0</v>
      </c>
      <c r="T15" s="150">
        <f>기초자료!J15</f>
        <v>6523</v>
      </c>
      <c r="U15" s="119">
        <f t="shared" si="7"/>
        <v>2973771</v>
      </c>
      <c r="V15" s="119">
        <f>기초자료!AP15</f>
        <v>2048569</v>
      </c>
      <c r="W15" s="119">
        <f>기초자료!P15+기초자료!Q15+기초자료!R15+기초자료!S15+기초자료!V15+기초자료!Y15+기초자료!AB15+기초자료!AE15+기초자료!AQ15</f>
        <v>874130</v>
      </c>
      <c r="X15" s="119">
        <f>기초자료!AH15+기초자료!AK15+기초자료!AN15</f>
        <v>51072</v>
      </c>
      <c r="Y15" s="119">
        <f>기초자료!AO15+기초자료!AR15+기초자료!AS15</f>
        <v>0</v>
      </c>
    </row>
    <row r="16" spans="1:25" s="25" customFormat="1" ht="15" customHeight="1">
      <c r="A16" s="144"/>
      <c r="B16" s="820" t="s">
        <v>902</v>
      </c>
      <c r="C16" s="119">
        <f t="shared" si="3"/>
        <v>11500610</v>
      </c>
      <c r="D16" s="143">
        <f t="shared" si="2"/>
        <v>9813725</v>
      </c>
      <c r="E16" s="143">
        <f t="shared" si="4"/>
        <v>9289677</v>
      </c>
      <c r="F16" s="119">
        <f>기초자료!K16</f>
        <v>9029115</v>
      </c>
      <c r="G16" s="143">
        <f t="shared" si="5"/>
        <v>260562</v>
      </c>
      <c r="H16" s="119">
        <f>기초자료!L16</f>
        <v>0</v>
      </c>
      <c r="I16" s="119">
        <f>기초자료!M16</f>
        <v>260562</v>
      </c>
      <c r="J16" s="150">
        <f>기초자료!C16</f>
        <v>37491</v>
      </c>
      <c r="K16" s="150">
        <f>기초자료!D16</f>
        <v>4090</v>
      </c>
      <c r="L16" s="150">
        <f>기초자료!E16</f>
        <v>442113</v>
      </c>
      <c r="M16" s="150">
        <f>기초자료!F16</f>
        <v>31366</v>
      </c>
      <c r="N16" s="150">
        <f>기초자료!G16</f>
        <v>1985</v>
      </c>
      <c r="O16" s="143">
        <f t="shared" si="6"/>
        <v>0</v>
      </c>
      <c r="P16" s="119">
        <f>기초자료!N16</f>
        <v>0</v>
      </c>
      <c r="Q16" s="119">
        <f>기초자료!O16</f>
        <v>0</v>
      </c>
      <c r="R16" s="119">
        <f>기초자료!H16</f>
        <v>7003</v>
      </c>
      <c r="S16" s="119">
        <f>기초자료!I16</f>
        <v>0</v>
      </c>
      <c r="T16" s="150">
        <f>기초자료!J16</f>
        <v>0</v>
      </c>
      <c r="U16" s="119">
        <f t="shared" si="7"/>
        <v>1686885</v>
      </c>
      <c r="V16" s="119">
        <f>기초자료!AP16</f>
        <v>108825</v>
      </c>
      <c r="W16" s="119">
        <f>기초자료!P16+기초자료!Q16+기초자료!R16+기초자료!S16+기초자료!V16+기초자료!Y16+기초자료!AB16+기초자료!AE16+기초자료!AQ16</f>
        <v>1553875</v>
      </c>
      <c r="X16" s="119">
        <f>기초자료!AH16+기초자료!AK16+기초자료!AN16</f>
        <v>21317</v>
      </c>
      <c r="Y16" s="119">
        <f>기초자료!AO16+기초자료!AR16+기초자료!AS16</f>
        <v>2868</v>
      </c>
    </row>
    <row r="17" spans="1:25" s="25" customFormat="1" ht="15" customHeight="1">
      <c r="A17" s="144"/>
      <c r="B17" s="820" t="s">
        <v>903</v>
      </c>
      <c r="C17" s="119">
        <f t="shared" si="3"/>
        <v>2992345</v>
      </c>
      <c r="D17" s="143">
        <f t="shared" si="2"/>
        <v>1706386</v>
      </c>
      <c r="E17" s="143">
        <f t="shared" si="4"/>
        <v>1500960</v>
      </c>
      <c r="F17" s="119">
        <f>기초자료!K17</f>
        <v>339425</v>
      </c>
      <c r="G17" s="143">
        <f t="shared" si="5"/>
        <v>1161535</v>
      </c>
      <c r="H17" s="119">
        <f>기초자료!L17</f>
        <v>0</v>
      </c>
      <c r="I17" s="119">
        <f>기초자료!M17</f>
        <v>1161535</v>
      </c>
      <c r="J17" s="150">
        <f>기초자료!C17</f>
        <v>48600</v>
      </c>
      <c r="K17" s="150">
        <f>기초자료!D17</f>
        <v>42300</v>
      </c>
      <c r="L17" s="150">
        <f>기초자료!E17</f>
        <v>4900</v>
      </c>
      <c r="M17" s="150">
        <f>기초자료!F17</f>
        <v>43264</v>
      </c>
      <c r="N17" s="150">
        <f>기초자료!G17</f>
        <v>11683</v>
      </c>
      <c r="O17" s="143">
        <f t="shared" si="6"/>
        <v>0</v>
      </c>
      <c r="P17" s="119">
        <f>기초자료!N17</f>
        <v>0</v>
      </c>
      <c r="Q17" s="119">
        <f>기초자료!O17</f>
        <v>0</v>
      </c>
      <c r="R17" s="119">
        <f>기초자료!H17</f>
        <v>15210</v>
      </c>
      <c r="S17" s="119">
        <f>기초자료!I17</f>
        <v>0</v>
      </c>
      <c r="T17" s="150">
        <f>기초자료!J17</f>
        <v>39469</v>
      </c>
      <c r="U17" s="119">
        <f t="shared" si="7"/>
        <v>1285959</v>
      </c>
      <c r="V17" s="119">
        <f>기초자료!AP17</f>
        <v>0</v>
      </c>
      <c r="W17" s="119">
        <f>기초자료!P17+기초자료!Q17+기초자료!R17+기초자료!S17+기초자료!V17+기초자료!Y17+기초자료!AB17+기초자료!AE17+기초자료!AQ17</f>
        <v>1218487</v>
      </c>
      <c r="X17" s="119">
        <f>기초자료!AH17+기초자료!AK17+기초자료!AN17</f>
        <v>28103</v>
      </c>
      <c r="Y17" s="119">
        <f>기초자료!AO17+기초자료!AR17+기초자료!AS17</f>
        <v>39369</v>
      </c>
    </row>
    <row r="18" spans="1:25" s="25" customFormat="1" ht="15" customHeight="1">
      <c r="A18" s="144"/>
      <c r="B18" s="820" t="s">
        <v>904</v>
      </c>
      <c r="C18" s="119">
        <f t="shared" si="3"/>
        <v>14715090</v>
      </c>
      <c r="D18" s="143">
        <f t="shared" si="2"/>
        <v>6358157</v>
      </c>
      <c r="E18" s="143">
        <f t="shared" si="4"/>
        <v>5948127</v>
      </c>
      <c r="F18" s="119">
        <f>기초자료!K18</f>
        <v>5260457</v>
      </c>
      <c r="G18" s="143">
        <f t="shared" si="5"/>
        <v>687670</v>
      </c>
      <c r="H18" s="119">
        <f>기초자료!L18</f>
        <v>0</v>
      </c>
      <c r="I18" s="119">
        <f>기초자료!M18</f>
        <v>687670</v>
      </c>
      <c r="J18" s="150">
        <f>기초자료!C18</f>
        <v>59230</v>
      </c>
      <c r="K18" s="150">
        <f>기초자료!D18</f>
        <v>27045</v>
      </c>
      <c r="L18" s="150">
        <f>기초자료!E18</f>
        <v>140000</v>
      </c>
      <c r="M18" s="150">
        <f>기초자료!F18</f>
        <v>86751</v>
      </c>
      <c r="N18" s="150">
        <f>기초자료!G18</f>
        <v>74123</v>
      </c>
      <c r="O18" s="143">
        <f t="shared" si="6"/>
        <v>0</v>
      </c>
      <c r="P18" s="119">
        <f>기초자료!N18</f>
        <v>0</v>
      </c>
      <c r="Q18" s="119">
        <f>기초자료!O18</f>
        <v>0</v>
      </c>
      <c r="R18" s="119">
        <f>기초자료!H18</f>
        <v>22881</v>
      </c>
      <c r="S18" s="119">
        <f>기초자료!I18</f>
        <v>0</v>
      </c>
      <c r="T18" s="150">
        <f>기초자료!J18</f>
        <v>0</v>
      </c>
      <c r="U18" s="119">
        <f t="shared" si="7"/>
        <v>8356933</v>
      </c>
      <c r="V18" s="119">
        <f>기초자료!AP18</f>
        <v>7215651</v>
      </c>
      <c r="W18" s="119">
        <f>기초자료!P18+기초자료!Q18+기초자료!R18+기초자료!S18+기초자료!V18+기초자료!Y18+기초자료!AB18+기초자료!AE18+기초자료!AQ18</f>
        <v>857279</v>
      </c>
      <c r="X18" s="119">
        <f>기초자료!AH18+기초자료!AK18+기초자료!AN18</f>
        <v>189743</v>
      </c>
      <c r="Y18" s="119">
        <f>기초자료!AO18+기초자료!AR18+기초자료!AS18</f>
        <v>94260</v>
      </c>
    </row>
    <row r="19" spans="1:25" s="25" customFormat="1" ht="15" customHeight="1">
      <c r="A19" s="144"/>
      <c r="B19" s="820" t="s">
        <v>905</v>
      </c>
      <c r="C19" s="119">
        <f t="shared" si="3"/>
        <v>11318891</v>
      </c>
      <c r="D19" s="143">
        <f t="shared" si="2"/>
        <v>6952979</v>
      </c>
      <c r="E19" s="143">
        <f t="shared" si="4"/>
        <v>6698626</v>
      </c>
      <c r="F19" s="119">
        <f>기초자료!K19</f>
        <v>6698626</v>
      </c>
      <c r="G19" s="143">
        <f t="shared" si="5"/>
        <v>0</v>
      </c>
      <c r="H19" s="119">
        <f>기초자료!L19</f>
        <v>0</v>
      </c>
      <c r="I19" s="119">
        <f>기초자료!M19</f>
        <v>0</v>
      </c>
      <c r="J19" s="150">
        <f>기초자료!C19</f>
        <v>78463</v>
      </c>
      <c r="K19" s="150">
        <f>기초자료!D19</f>
        <v>33544</v>
      </c>
      <c r="L19" s="150">
        <f>기초자료!E19</f>
        <v>0</v>
      </c>
      <c r="M19" s="150">
        <f>기초자료!F19</f>
        <v>94884</v>
      </c>
      <c r="N19" s="150">
        <f>기초자료!G19</f>
        <v>23790</v>
      </c>
      <c r="O19" s="143">
        <f t="shared" si="6"/>
        <v>0</v>
      </c>
      <c r="P19" s="119">
        <f>기초자료!N19</f>
        <v>0</v>
      </c>
      <c r="Q19" s="119">
        <f>기초자료!O19</f>
        <v>0</v>
      </c>
      <c r="R19" s="119">
        <f>기초자료!H19</f>
        <v>7565</v>
      </c>
      <c r="S19" s="119">
        <f>기초자료!I19</f>
        <v>0</v>
      </c>
      <c r="T19" s="150">
        <f>기초자료!J19</f>
        <v>16107</v>
      </c>
      <c r="U19" s="119">
        <f t="shared" si="7"/>
        <v>4365912</v>
      </c>
      <c r="V19" s="119">
        <f>기초자료!AP19</f>
        <v>2004186</v>
      </c>
      <c r="W19" s="119">
        <f>기초자료!P19+기초자료!Q19+기초자료!R19+기초자료!S19+기초자료!V19+기초자료!Y19+기초자료!AB19+기초자료!AE19+기초자료!AQ19</f>
        <v>2276325</v>
      </c>
      <c r="X19" s="119">
        <f>기초자료!AH19+기초자료!AK19+기초자료!AN19</f>
        <v>78106</v>
      </c>
      <c r="Y19" s="119">
        <f>기초자료!AO19+기초자료!AR19+기초자료!AS19</f>
        <v>7295</v>
      </c>
    </row>
    <row r="20" spans="1:25" s="25" customFormat="1" ht="15" customHeight="1">
      <c r="A20" s="144"/>
      <c r="B20" s="820" t="s">
        <v>906</v>
      </c>
      <c r="C20" s="119">
        <f t="shared" si="3"/>
        <v>6748518</v>
      </c>
      <c r="D20" s="143">
        <f t="shared" si="2"/>
        <v>3064132</v>
      </c>
      <c r="E20" s="143">
        <f t="shared" si="4"/>
        <v>2960247</v>
      </c>
      <c r="F20" s="119">
        <f>기초자료!K20</f>
        <v>1958015</v>
      </c>
      <c r="G20" s="143">
        <f t="shared" si="5"/>
        <v>1002232</v>
      </c>
      <c r="H20" s="119">
        <f>기초자료!L20</f>
        <v>0</v>
      </c>
      <c r="I20" s="119">
        <f>기초자료!M20</f>
        <v>1002232</v>
      </c>
      <c r="J20" s="150">
        <f>기초자료!C20</f>
        <v>42052</v>
      </c>
      <c r="K20" s="150">
        <f>기초자료!D20</f>
        <v>20740</v>
      </c>
      <c r="L20" s="150">
        <f>기초자료!E20</f>
        <v>0</v>
      </c>
      <c r="M20" s="150">
        <f>기초자료!F20</f>
        <v>26787</v>
      </c>
      <c r="N20" s="150">
        <f>기초자료!G20</f>
        <v>9000</v>
      </c>
      <c r="O20" s="143">
        <f t="shared" si="6"/>
        <v>0</v>
      </c>
      <c r="P20" s="119">
        <f>기초자료!N20</f>
        <v>0</v>
      </c>
      <c r="Q20" s="119">
        <f>기초자료!O20</f>
        <v>0</v>
      </c>
      <c r="R20" s="119">
        <f>기초자료!H20</f>
        <v>5306</v>
      </c>
      <c r="S20" s="119">
        <f>기초자료!I20</f>
        <v>0</v>
      </c>
      <c r="T20" s="150">
        <f>기초자료!J20</f>
        <v>0</v>
      </c>
      <c r="U20" s="119">
        <f t="shared" si="7"/>
        <v>3684386</v>
      </c>
      <c r="V20" s="119">
        <f>기초자료!AP20</f>
        <v>2759620</v>
      </c>
      <c r="W20" s="119">
        <f>기초자료!P20+기초자료!Q20+기초자료!R20+기초자료!S20+기초자료!V20+기초자료!Y20+기초자료!AB20+기초자료!AE20+기초자료!AQ20</f>
        <v>839857</v>
      </c>
      <c r="X20" s="119">
        <f>기초자료!AH20+기초자료!AK20+기초자료!AN20</f>
        <v>84909</v>
      </c>
      <c r="Y20" s="119">
        <f>기초자료!AO20+기초자료!AR20+기초자료!AS20</f>
        <v>0</v>
      </c>
    </row>
    <row r="21" spans="1:25" s="25" customFormat="1" ht="15" customHeight="1">
      <c r="A21" s="144"/>
      <c r="B21" s="820" t="s">
        <v>907</v>
      </c>
      <c r="C21" s="119">
        <f t="shared" si="3"/>
        <v>3977249.95</v>
      </c>
      <c r="D21" s="143">
        <f t="shared" si="2"/>
        <v>1485873</v>
      </c>
      <c r="E21" s="143">
        <f t="shared" si="4"/>
        <v>4191</v>
      </c>
      <c r="F21" s="119">
        <f>기초자료!K21</f>
        <v>4191</v>
      </c>
      <c r="G21" s="143">
        <f t="shared" si="5"/>
        <v>0</v>
      </c>
      <c r="H21" s="119">
        <f>기초자료!L21</f>
        <v>0</v>
      </c>
      <c r="I21" s="119">
        <f>기초자료!M21</f>
        <v>0</v>
      </c>
      <c r="J21" s="150">
        <f>기초자료!C21</f>
        <v>377008</v>
      </c>
      <c r="K21" s="150">
        <f>기초자료!D21</f>
        <v>875768</v>
      </c>
      <c r="L21" s="150">
        <f>기초자료!E21</f>
        <v>10702</v>
      </c>
      <c r="M21" s="150">
        <f>기초자료!F21</f>
        <v>34561</v>
      </c>
      <c r="N21" s="150">
        <f>기초자료!G21</f>
        <v>16667</v>
      </c>
      <c r="O21" s="143">
        <f t="shared" si="6"/>
        <v>0</v>
      </c>
      <c r="P21" s="119">
        <f>기초자료!N21</f>
        <v>0</v>
      </c>
      <c r="Q21" s="119">
        <f>기초자료!O21</f>
        <v>0</v>
      </c>
      <c r="R21" s="119">
        <f>기초자료!H21</f>
        <v>23986</v>
      </c>
      <c r="S21" s="119">
        <f>기초자료!I21</f>
        <v>0</v>
      </c>
      <c r="T21" s="150">
        <f>기초자료!J21</f>
        <v>142990</v>
      </c>
      <c r="U21" s="119">
        <f t="shared" si="7"/>
        <v>2491376.9500000002</v>
      </c>
      <c r="V21" s="119">
        <f>기초자료!AP21</f>
        <v>0</v>
      </c>
      <c r="W21" s="119">
        <f>기초자료!P21+기초자료!Q21+기초자료!R21+기초자료!S21+기초자료!V21+기초자료!Y21+기초자료!AB21+기초자료!AE21+기초자료!AQ21</f>
        <v>2183779.9500000002</v>
      </c>
      <c r="X21" s="119">
        <f>기초자료!AH21+기초자료!AK21+기초자료!AN21</f>
        <v>301427</v>
      </c>
      <c r="Y21" s="119">
        <f>기초자료!AO21+기초자료!AR21+기초자료!AS21</f>
        <v>6170</v>
      </c>
    </row>
    <row r="22" spans="1:25" s="25" customFormat="1" ht="15" customHeight="1">
      <c r="A22" s="144"/>
      <c r="B22" s="820" t="s">
        <v>908</v>
      </c>
      <c r="C22" s="119">
        <f t="shared" si="3"/>
        <v>3659173</v>
      </c>
      <c r="D22" s="143">
        <f t="shared" si="2"/>
        <v>1158930</v>
      </c>
      <c r="E22" s="143">
        <f t="shared" si="4"/>
        <v>795012</v>
      </c>
      <c r="F22" s="119">
        <f>기초자료!K22</f>
        <v>115012</v>
      </c>
      <c r="G22" s="143">
        <f t="shared" si="5"/>
        <v>680000</v>
      </c>
      <c r="H22" s="119">
        <f>기초자료!L22</f>
        <v>0</v>
      </c>
      <c r="I22" s="119">
        <f>기초자료!M22</f>
        <v>680000</v>
      </c>
      <c r="J22" s="150">
        <f>기초자료!C22</f>
        <v>183035</v>
      </c>
      <c r="K22" s="150">
        <f>기초자료!D22</f>
        <v>64566</v>
      </c>
      <c r="L22" s="150">
        <f>기초자료!E22</f>
        <v>0</v>
      </c>
      <c r="M22" s="150">
        <f>기초자료!F22</f>
        <v>99199</v>
      </c>
      <c r="N22" s="150">
        <f>기초자료!G22</f>
        <v>0</v>
      </c>
      <c r="O22" s="143">
        <f t="shared" si="6"/>
        <v>0</v>
      </c>
      <c r="P22" s="119">
        <f>기초자료!N22</f>
        <v>0</v>
      </c>
      <c r="Q22" s="119">
        <f>기초자료!O22</f>
        <v>0</v>
      </c>
      <c r="R22" s="119">
        <f>기초자료!H22</f>
        <v>17118</v>
      </c>
      <c r="S22" s="119">
        <f>기초자료!I22</f>
        <v>0</v>
      </c>
      <c r="T22" s="150">
        <f>기초자료!J22</f>
        <v>0</v>
      </c>
      <c r="U22" s="119">
        <f t="shared" si="7"/>
        <v>2500243</v>
      </c>
      <c r="V22" s="119">
        <f>기초자료!AP22</f>
        <v>1003471</v>
      </c>
      <c r="W22" s="119">
        <f>기초자료!P22+기초자료!Q22+기초자료!R22+기초자료!S22+기초자료!V22+기초자료!Y22+기초자료!AB22+기초자료!AE22+기초자료!AQ22</f>
        <v>1329806</v>
      </c>
      <c r="X22" s="119">
        <f>기초자료!AH22+기초자료!AK22+기초자료!AN22</f>
        <v>166966</v>
      </c>
      <c r="Y22" s="119">
        <f>기초자료!AO22+기초자료!AR22+기초자료!AS22</f>
        <v>0</v>
      </c>
    </row>
    <row r="23" spans="1:25" s="25" customFormat="1" ht="15" customHeight="1">
      <c r="A23" s="144"/>
      <c r="B23" s="820" t="s">
        <v>909</v>
      </c>
      <c r="C23" s="119">
        <f t="shared" si="3"/>
        <v>8294106.0576754324</v>
      </c>
      <c r="D23" s="143">
        <f t="shared" si="2"/>
        <v>4976295</v>
      </c>
      <c r="E23" s="143">
        <f t="shared" si="4"/>
        <v>3970064</v>
      </c>
      <c r="F23" s="119">
        <f>기초자료!K23</f>
        <v>110064</v>
      </c>
      <c r="G23" s="143">
        <f t="shared" si="5"/>
        <v>3860000</v>
      </c>
      <c r="H23" s="119">
        <f>기초자료!L23</f>
        <v>0</v>
      </c>
      <c r="I23" s="119">
        <f>기초자료!M23</f>
        <v>3860000</v>
      </c>
      <c r="J23" s="150">
        <f>기초자료!C23</f>
        <v>70298</v>
      </c>
      <c r="K23" s="150">
        <f>기초자료!D23</f>
        <v>870300</v>
      </c>
      <c r="L23" s="150">
        <f>기초자료!E23</f>
        <v>0</v>
      </c>
      <c r="M23" s="150">
        <f>기초자료!F23</f>
        <v>54688</v>
      </c>
      <c r="N23" s="150">
        <f>기초자료!G23</f>
        <v>0</v>
      </c>
      <c r="O23" s="143">
        <f t="shared" si="6"/>
        <v>0</v>
      </c>
      <c r="P23" s="119">
        <f>기초자료!N23</f>
        <v>0</v>
      </c>
      <c r="Q23" s="119">
        <f>기초자료!O23</f>
        <v>0</v>
      </c>
      <c r="R23" s="119">
        <f>기초자료!H23</f>
        <v>8638</v>
      </c>
      <c r="S23" s="119">
        <f>기초자료!I23</f>
        <v>0</v>
      </c>
      <c r="T23" s="150">
        <f>기초자료!J23</f>
        <v>2307</v>
      </c>
      <c r="U23" s="119">
        <f t="shared" si="7"/>
        <v>3317811.0576754324</v>
      </c>
      <c r="V23" s="119">
        <f>기초자료!AP23</f>
        <v>0</v>
      </c>
      <c r="W23" s="119">
        <f>기초자료!P23+기초자료!Q23+기초자료!R23+기초자료!S23+기초자료!V23+기초자료!Y23+기초자료!AB23+기초자료!AE23+기초자료!AQ23</f>
        <v>2748409.3576754322</v>
      </c>
      <c r="X23" s="119">
        <f>기초자료!AH23+기초자료!AK23+기초자료!AN23</f>
        <v>567531.69999999995</v>
      </c>
      <c r="Y23" s="119">
        <f>기초자료!AO23+기초자료!AR23+기초자료!AS23</f>
        <v>1870</v>
      </c>
    </row>
    <row r="24" spans="1:25" s="25" customFormat="1" ht="15" customHeight="1">
      <c r="A24" s="144"/>
      <c r="B24" s="820" t="s">
        <v>910</v>
      </c>
      <c r="C24" s="119">
        <f t="shared" si="3"/>
        <v>3432140</v>
      </c>
      <c r="D24" s="143">
        <f t="shared" si="2"/>
        <v>1025784</v>
      </c>
      <c r="E24" s="143">
        <f t="shared" si="4"/>
        <v>417035</v>
      </c>
      <c r="F24" s="119">
        <f>기초자료!K24</f>
        <v>87035</v>
      </c>
      <c r="G24" s="143">
        <f t="shared" si="5"/>
        <v>330000</v>
      </c>
      <c r="H24" s="119">
        <f>기초자료!L24</f>
        <v>0</v>
      </c>
      <c r="I24" s="119">
        <f>기초자료!M24</f>
        <v>330000</v>
      </c>
      <c r="J24" s="150">
        <f>기초자료!C24</f>
        <v>179556</v>
      </c>
      <c r="K24" s="150">
        <f>기초자료!D24</f>
        <v>106959</v>
      </c>
      <c r="L24" s="150">
        <f>기초자료!E24</f>
        <v>0</v>
      </c>
      <c r="M24" s="150">
        <f>기초자료!F24</f>
        <v>58243</v>
      </c>
      <c r="N24" s="150">
        <f>기초자료!G24</f>
        <v>18155</v>
      </c>
      <c r="O24" s="143">
        <f t="shared" si="6"/>
        <v>0</v>
      </c>
      <c r="P24" s="119">
        <f>기초자료!N24</f>
        <v>0</v>
      </c>
      <c r="Q24" s="119">
        <f>기초자료!O24</f>
        <v>0</v>
      </c>
      <c r="R24" s="119">
        <f>기초자료!H24</f>
        <v>180008</v>
      </c>
      <c r="S24" s="119">
        <f>기초자료!I24</f>
        <v>0</v>
      </c>
      <c r="T24" s="150">
        <f>기초자료!J24</f>
        <v>65828</v>
      </c>
      <c r="U24" s="119">
        <f t="shared" si="7"/>
        <v>2406356</v>
      </c>
      <c r="V24" s="119">
        <f>기초자료!AP24</f>
        <v>1685425</v>
      </c>
      <c r="W24" s="119">
        <f>기초자료!P24+기초자료!Q24+기초자료!R24+기초자료!S24+기초자료!V24+기초자료!Y24+기초자료!AB24+기초자료!AE24+기초자료!AQ24</f>
        <v>643808</v>
      </c>
      <c r="X24" s="119">
        <f>기초자료!AH24+기초자료!AK24+기초자료!AN24</f>
        <v>72532</v>
      </c>
      <c r="Y24" s="119">
        <f>기초자료!AO24+기초자료!AR24+기초자료!AS24</f>
        <v>4591</v>
      </c>
    </row>
    <row r="25" spans="1:25" s="25" customFormat="1" ht="15" customHeight="1">
      <c r="A25" s="144"/>
      <c r="B25" s="820" t="s">
        <v>911</v>
      </c>
      <c r="C25" s="119">
        <f t="shared" si="3"/>
        <v>3126930</v>
      </c>
      <c r="D25" s="143">
        <f t="shared" si="2"/>
        <v>1238323</v>
      </c>
      <c r="E25" s="143">
        <f t="shared" si="4"/>
        <v>862498</v>
      </c>
      <c r="F25" s="119">
        <f>기초자료!K25</f>
        <v>298521</v>
      </c>
      <c r="G25" s="143">
        <f t="shared" si="5"/>
        <v>563977</v>
      </c>
      <c r="H25" s="119">
        <f>기초자료!L25</f>
        <v>0</v>
      </c>
      <c r="I25" s="119">
        <f>기초자료!M25</f>
        <v>563977</v>
      </c>
      <c r="J25" s="150">
        <f>기초자료!C25</f>
        <v>75623</v>
      </c>
      <c r="K25" s="150">
        <f>기초자료!D25</f>
        <v>167009</v>
      </c>
      <c r="L25" s="150">
        <f>기초자료!E25</f>
        <v>3346</v>
      </c>
      <c r="M25" s="150">
        <f>기초자료!F25</f>
        <v>20589</v>
      </c>
      <c r="N25" s="150">
        <f>기초자료!G25</f>
        <v>2700</v>
      </c>
      <c r="O25" s="143">
        <f t="shared" si="6"/>
        <v>50000</v>
      </c>
      <c r="P25" s="119">
        <f>기초자료!N25</f>
        <v>0</v>
      </c>
      <c r="Q25" s="119">
        <f>기초자료!O25</f>
        <v>50000</v>
      </c>
      <c r="R25" s="119">
        <f>기초자료!H25</f>
        <v>12558</v>
      </c>
      <c r="S25" s="119">
        <f>기초자료!I25</f>
        <v>0</v>
      </c>
      <c r="T25" s="150">
        <f>기초자료!J25</f>
        <v>44000</v>
      </c>
      <c r="U25" s="119">
        <f t="shared" si="7"/>
        <v>1888607</v>
      </c>
      <c r="V25" s="119">
        <f>기초자료!AP25</f>
        <v>1796159</v>
      </c>
      <c r="W25" s="119">
        <f>기초자료!P25+기초자료!Q25+기초자료!R25+기초자료!S25+기초자료!V25+기초자료!Y25+기초자료!AB25+기초자료!AE25+기초자료!AQ25</f>
        <v>45879</v>
      </c>
      <c r="X25" s="119">
        <f>기초자료!AH25+기초자료!AK25+기초자료!AN25</f>
        <v>42246</v>
      </c>
      <c r="Y25" s="119">
        <f>기초자료!AO25+기초자료!AR25+기초자료!AS25</f>
        <v>4323</v>
      </c>
    </row>
    <row r="26" spans="1:25" s="25" customFormat="1" ht="15" customHeight="1">
      <c r="A26" s="144"/>
      <c r="B26" s="820" t="s">
        <v>912</v>
      </c>
      <c r="C26" s="119">
        <f t="shared" si="3"/>
        <v>2558024</v>
      </c>
      <c r="D26" s="143">
        <f t="shared" si="2"/>
        <v>1939073</v>
      </c>
      <c r="E26" s="143">
        <f t="shared" si="4"/>
        <v>32273</v>
      </c>
      <c r="F26" s="119">
        <f>기초자료!K26</f>
        <v>0</v>
      </c>
      <c r="G26" s="143">
        <f t="shared" si="5"/>
        <v>32273</v>
      </c>
      <c r="H26" s="119">
        <f>기초자료!L26</f>
        <v>0</v>
      </c>
      <c r="I26" s="119">
        <f>기초자료!M26</f>
        <v>32273</v>
      </c>
      <c r="J26" s="150">
        <f>기초자료!C26</f>
        <v>527236</v>
      </c>
      <c r="K26" s="150">
        <f>기초자료!D26</f>
        <v>1112592</v>
      </c>
      <c r="L26" s="150">
        <f>기초자료!E26</f>
        <v>0</v>
      </c>
      <c r="M26" s="150">
        <f>기초자료!F26</f>
        <v>34017</v>
      </c>
      <c r="N26" s="150">
        <f>기초자료!G26</f>
        <v>52421</v>
      </c>
      <c r="O26" s="143">
        <f t="shared" si="6"/>
        <v>0</v>
      </c>
      <c r="P26" s="119">
        <f>기초자료!N26</f>
        <v>0</v>
      </c>
      <c r="Q26" s="119">
        <f>기초자료!O26</f>
        <v>0</v>
      </c>
      <c r="R26" s="119">
        <f>기초자료!H26</f>
        <v>21153</v>
      </c>
      <c r="S26" s="119">
        <f>기초자료!I26</f>
        <v>0</v>
      </c>
      <c r="T26" s="150">
        <f>기초자료!J26</f>
        <v>159381</v>
      </c>
      <c r="U26" s="119">
        <f t="shared" si="7"/>
        <v>618951</v>
      </c>
      <c r="V26" s="119">
        <f>기초자료!AP26</f>
        <v>0</v>
      </c>
      <c r="W26" s="119">
        <f>기초자료!P26+기초자료!Q26+기초자료!R26+기초자료!S26+기초자료!V26+기초자료!Y26+기초자료!AB26+기초자료!AE26+기초자료!AQ26</f>
        <v>583732</v>
      </c>
      <c r="X26" s="119">
        <f>기초자료!AH26+기초자료!AK26+기초자료!AN26</f>
        <v>35219</v>
      </c>
      <c r="Y26" s="119">
        <f>기초자료!AO26+기초자료!AR26+기초자료!AS26</f>
        <v>0</v>
      </c>
    </row>
    <row r="27" spans="1:25" s="25" customFormat="1" ht="15" customHeight="1">
      <c r="A27" s="144"/>
      <c r="B27" s="820" t="s">
        <v>913</v>
      </c>
      <c r="C27" s="119">
        <f t="shared" si="3"/>
        <v>3862343</v>
      </c>
      <c r="D27" s="143">
        <f t="shared" si="2"/>
        <v>1208925</v>
      </c>
      <c r="E27" s="143">
        <f t="shared" si="4"/>
        <v>881683</v>
      </c>
      <c r="F27" s="119">
        <f>기초자료!K27</f>
        <v>197383</v>
      </c>
      <c r="G27" s="143">
        <f t="shared" si="5"/>
        <v>684300</v>
      </c>
      <c r="H27" s="119">
        <f>기초자료!L27</f>
        <v>0</v>
      </c>
      <c r="I27" s="119">
        <f>기초자료!M27</f>
        <v>684300</v>
      </c>
      <c r="J27" s="150">
        <f>기초자료!C27</f>
        <v>46016</v>
      </c>
      <c r="K27" s="150">
        <f>기초자료!D27</f>
        <v>193824</v>
      </c>
      <c r="L27" s="150">
        <f>기초자료!E27</f>
        <v>1100</v>
      </c>
      <c r="M27" s="150">
        <f>기초자료!F27</f>
        <v>34848</v>
      </c>
      <c r="N27" s="150">
        <f>기초자료!G27</f>
        <v>800</v>
      </c>
      <c r="O27" s="143">
        <f t="shared" si="6"/>
        <v>0</v>
      </c>
      <c r="P27" s="119">
        <f>기초자료!N27</f>
        <v>0</v>
      </c>
      <c r="Q27" s="119">
        <f>기초자료!O27</f>
        <v>0</v>
      </c>
      <c r="R27" s="119">
        <f>기초자료!H27</f>
        <v>8113</v>
      </c>
      <c r="S27" s="119">
        <f>기초자료!I27</f>
        <v>0</v>
      </c>
      <c r="T27" s="150">
        <f>기초자료!J27</f>
        <v>42541</v>
      </c>
      <c r="U27" s="119">
        <f t="shared" si="7"/>
        <v>2653418</v>
      </c>
      <c r="V27" s="119">
        <f>기초자료!AP27</f>
        <v>0</v>
      </c>
      <c r="W27" s="119">
        <f>기초자료!P27+기초자료!Q27+기초자료!R27+기초자료!S27+기초자료!V27+기초자료!Y27+기초자료!AB27+기초자료!AE27+기초자료!AQ27</f>
        <v>2626569</v>
      </c>
      <c r="X27" s="119">
        <f>기초자료!AH27+기초자료!AK27+기초자료!AN27</f>
        <v>26849</v>
      </c>
      <c r="Y27" s="119">
        <f>기초자료!AO27+기초자료!AR27+기초자료!AS27</f>
        <v>0</v>
      </c>
    </row>
    <row r="28" spans="1:25" s="25" customFormat="1" ht="15" customHeight="1">
      <c r="A28" s="144"/>
      <c r="B28" s="820" t="s">
        <v>914</v>
      </c>
      <c r="C28" s="119">
        <f t="shared" si="3"/>
        <v>15833597</v>
      </c>
      <c r="D28" s="143">
        <f t="shared" si="2"/>
        <v>5329207</v>
      </c>
      <c r="E28" s="143">
        <f t="shared" si="4"/>
        <v>5046724</v>
      </c>
      <c r="F28" s="119">
        <f>기초자료!K28</f>
        <v>3651308</v>
      </c>
      <c r="G28" s="143">
        <f t="shared" si="5"/>
        <v>1395416</v>
      </c>
      <c r="H28" s="119">
        <f>기초자료!L28</f>
        <v>0</v>
      </c>
      <c r="I28" s="119">
        <f>기초자료!M28</f>
        <v>1395416</v>
      </c>
      <c r="J28" s="150">
        <f>기초자료!C28</f>
        <v>108168</v>
      </c>
      <c r="K28" s="150">
        <f>기초자료!D28</f>
        <v>26000</v>
      </c>
      <c r="L28" s="150">
        <f>기초자료!E28</f>
        <v>0</v>
      </c>
      <c r="M28" s="150">
        <f>기초자료!F28</f>
        <v>52167</v>
      </c>
      <c r="N28" s="150">
        <f>기초자료!G28</f>
        <v>900</v>
      </c>
      <c r="O28" s="143">
        <f t="shared" si="6"/>
        <v>0</v>
      </c>
      <c r="P28" s="119">
        <f>기초자료!N28</f>
        <v>0</v>
      </c>
      <c r="Q28" s="119">
        <f>기초자료!O28</f>
        <v>0</v>
      </c>
      <c r="R28" s="119">
        <f>기초자료!H28</f>
        <v>12394</v>
      </c>
      <c r="S28" s="119">
        <f>기초자료!I28</f>
        <v>0</v>
      </c>
      <c r="T28" s="150">
        <f>기초자료!J28</f>
        <v>82854</v>
      </c>
      <c r="U28" s="119">
        <f t="shared" si="7"/>
        <v>10504390</v>
      </c>
      <c r="V28" s="119">
        <f>기초자료!AP28</f>
        <v>10246911</v>
      </c>
      <c r="W28" s="119">
        <f>기초자료!P28+기초자료!Q28+기초자료!R28+기초자료!S28+기초자료!V28+기초자료!Y28+기초자료!AB28+기초자료!AE28+기초자료!AQ28</f>
        <v>254183</v>
      </c>
      <c r="X28" s="119">
        <f>기초자료!AH28+기초자료!AK28+기초자료!AN28</f>
        <v>3296</v>
      </c>
      <c r="Y28" s="119">
        <f>기초자료!AO28+기초자료!AR28+기초자료!AS28</f>
        <v>0</v>
      </c>
    </row>
    <row r="29" spans="1:25" s="25" customFormat="1" ht="15" customHeight="1">
      <c r="A29" s="144"/>
      <c r="B29" s="820" t="s">
        <v>915</v>
      </c>
      <c r="C29" s="119">
        <f t="shared" si="3"/>
        <v>16751343</v>
      </c>
      <c r="D29" s="143">
        <f t="shared" si="2"/>
        <v>2093288</v>
      </c>
      <c r="E29" s="143">
        <f t="shared" si="4"/>
        <v>662589</v>
      </c>
      <c r="F29" s="119">
        <f>기초자료!K29</f>
        <v>661968</v>
      </c>
      <c r="G29" s="143">
        <f t="shared" si="5"/>
        <v>621</v>
      </c>
      <c r="H29" s="119">
        <f>기초자료!L29</f>
        <v>0</v>
      </c>
      <c r="I29" s="119">
        <f>기초자료!M29</f>
        <v>621</v>
      </c>
      <c r="J29" s="150">
        <f>기초자료!C29</f>
        <v>138786</v>
      </c>
      <c r="K29" s="150">
        <f>기초자료!D29</f>
        <v>527740</v>
      </c>
      <c r="L29" s="150">
        <f>기초자료!E29</f>
        <v>644552</v>
      </c>
      <c r="M29" s="150">
        <f>기초자료!F29</f>
        <v>50849</v>
      </c>
      <c r="N29" s="150">
        <f>기초자료!G29</f>
        <v>1200</v>
      </c>
      <c r="O29" s="143">
        <f t="shared" si="6"/>
        <v>0</v>
      </c>
      <c r="P29" s="119">
        <f>기초자료!N29</f>
        <v>0</v>
      </c>
      <c r="Q29" s="119">
        <f>기초자료!O29</f>
        <v>0</v>
      </c>
      <c r="R29" s="119">
        <f>기초자료!H29</f>
        <v>17572</v>
      </c>
      <c r="S29" s="119">
        <f>기초자료!I29</f>
        <v>0</v>
      </c>
      <c r="T29" s="150">
        <f>기초자료!J29</f>
        <v>50000</v>
      </c>
      <c r="U29" s="119">
        <f t="shared" si="7"/>
        <v>14658055</v>
      </c>
      <c r="V29" s="119">
        <f>기초자료!AP29</f>
        <v>0</v>
      </c>
      <c r="W29" s="119">
        <f>기초자료!P29+기초자료!Q29+기초자료!R29+기초자료!S29+기초자료!V29+기초자료!Y29+기초자료!AB29+기초자료!AE29+기초자료!AQ29</f>
        <v>13790299</v>
      </c>
      <c r="X29" s="119">
        <f>기초자료!AH29+기초자료!AK29+기초자료!AN29</f>
        <v>867756</v>
      </c>
      <c r="Y29" s="119">
        <f>기초자료!AO29+기초자료!AR29+기초자료!AS29</f>
        <v>0</v>
      </c>
    </row>
    <row r="30" spans="1:25" s="25" customFormat="1" ht="15" customHeight="1">
      <c r="A30" s="144"/>
      <c r="B30" s="820" t="s">
        <v>916</v>
      </c>
      <c r="C30" s="119">
        <f t="shared" si="3"/>
        <v>14160969</v>
      </c>
      <c r="D30" s="143">
        <f t="shared" si="2"/>
        <v>8347453</v>
      </c>
      <c r="E30" s="143">
        <f t="shared" si="4"/>
        <v>7150620</v>
      </c>
      <c r="F30" s="119">
        <f>기초자료!K30</f>
        <v>400620</v>
      </c>
      <c r="G30" s="143">
        <f t="shared" si="5"/>
        <v>6750000</v>
      </c>
      <c r="H30" s="119">
        <f>기초자료!L30</f>
        <v>0</v>
      </c>
      <c r="I30" s="119">
        <f>기초자료!M30</f>
        <v>6750000</v>
      </c>
      <c r="J30" s="150">
        <f>기초자료!C30</f>
        <v>499274</v>
      </c>
      <c r="K30" s="150">
        <f>기초자료!D30</f>
        <v>553271</v>
      </c>
      <c r="L30" s="150">
        <f>기초자료!E30</f>
        <v>19088</v>
      </c>
      <c r="M30" s="150">
        <f>기초자료!F30</f>
        <v>83313</v>
      </c>
      <c r="N30" s="150">
        <f>기초자료!G30</f>
        <v>0</v>
      </c>
      <c r="O30" s="143">
        <f t="shared" si="6"/>
        <v>0</v>
      </c>
      <c r="P30" s="119">
        <f>기초자료!N30</f>
        <v>0</v>
      </c>
      <c r="Q30" s="119">
        <f>기초자료!O30</f>
        <v>0</v>
      </c>
      <c r="R30" s="119">
        <f>기초자료!H30</f>
        <v>17733</v>
      </c>
      <c r="S30" s="119">
        <f>기초자료!I30</f>
        <v>0</v>
      </c>
      <c r="T30" s="150">
        <f>기초자료!J30</f>
        <v>24154</v>
      </c>
      <c r="U30" s="119">
        <f t="shared" si="7"/>
        <v>5813516</v>
      </c>
      <c r="V30" s="119">
        <f>기초자료!AP30</f>
        <v>2449752</v>
      </c>
      <c r="W30" s="119">
        <f>기초자료!P30+기초자료!Q30+기초자료!R30+기초자료!S30+기초자료!V30+기초자료!Y30+기초자료!AB30+기초자료!AE30+기초자료!AQ30</f>
        <v>3095622</v>
      </c>
      <c r="X30" s="119">
        <f>기초자료!AH30+기초자료!AK30+기초자료!AN30</f>
        <v>268142</v>
      </c>
      <c r="Y30" s="119">
        <f>기초자료!AO30+기초자료!AR30+기초자료!AS30</f>
        <v>0</v>
      </c>
    </row>
    <row r="31" spans="1:25" s="25" customFormat="1" ht="15" customHeight="1">
      <c r="A31" s="144"/>
      <c r="B31" s="820" t="s">
        <v>917</v>
      </c>
      <c r="C31" s="119">
        <f t="shared" si="3"/>
        <v>5691832</v>
      </c>
      <c r="D31" s="143">
        <f t="shared" si="2"/>
        <v>854263</v>
      </c>
      <c r="E31" s="143">
        <f t="shared" si="4"/>
        <v>5977</v>
      </c>
      <c r="F31" s="119">
        <f>기초자료!K31</f>
        <v>2559</v>
      </c>
      <c r="G31" s="143">
        <f t="shared" si="5"/>
        <v>3418</v>
      </c>
      <c r="H31" s="119">
        <f>기초자료!L31</f>
        <v>0</v>
      </c>
      <c r="I31" s="119">
        <f>기초자료!M31</f>
        <v>3418</v>
      </c>
      <c r="J31" s="150">
        <f>기초자료!C31</f>
        <v>188270</v>
      </c>
      <c r="K31" s="150">
        <f>기초자료!D31</f>
        <v>533765</v>
      </c>
      <c r="L31" s="150">
        <f>기초자료!E31</f>
        <v>29585</v>
      </c>
      <c r="M31" s="150">
        <f>기초자료!F31</f>
        <v>63601</v>
      </c>
      <c r="N31" s="150">
        <f>기초자료!G31</f>
        <v>10140</v>
      </c>
      <c r="O31" s="143">
        <f t="shared" si="6"/>
        <v>0</v>
      </c>
      <c r="P31" s="119">
        <f>기초자료!N31</f>
        <v>0</v>
      </c>
      <c r="Q31" s="119">
        <f>기초자료!O31</f>
        <v>0</v>
      </c>
      <c r="R31" s="119">
        <f>기초자료!H31</f>
        <v>22925</v>
      </c>
      <c r="S31" s="119">
        <f>기초자료!I31</f>
        <v>0</v>
      </c>
      <c r="T31" s="150">
        <f>기초자료!J31</f>
        <v>0</v>
      </c>
      <c r="U31" s="119">
        <f t="shared" si="7"/>
        <v>4837569</v>
      </c>
      <c r="V31" s="119">
        <f>기초자료!AP31</f>
        <v>0</v>
      </c>
      <c r="W31" s="119">
        <f>기초자료!P31+기초자료!Q31+기초자료!R31+기초자료!S31+기초자료!V31+기초자료!Y31+기초자료!AB31+기초자료!AE31+기초자료!AQ31</f>
        <v>4553398</v>
      </c>
      <c r="X31" s="119">
        <f>기초자료!AH31+기초자료!AK31+기초자료!AN31</f>
        <v>284171</v>
      </c>
      <c r="Y31" s="119">
        <f>기초자료!AO31+기초자료!AR31+기초자료!AS31</f>
        <v>0</v>
      </c>
    </row>
    <row r="32" spans="1:25" s="25" customFormat="1" ht="15" customHeight="1">
      <c r="A32" s="144"/>
      <c r="B32" s="820" t="s">
        <v>918</v>
      </c>
      <c r="C32" s="119">
        <f t="shared" si="3"/>
        <v>6942628</v>
      </c>
      <c r="D32" s="143">
        <f t="shared" si="2"/>
        <v>5170354</v>
      </c>
      <c r="E32" s="143">
        <f t="shared" si="4"/>
        <v>2983234</v>
      </c>
      <c r="F32" s="119">
        <f>기초자료!K32</f>
        <v>33234</v>
      </c>
      <c r="G32" s="143">
        <f t="shared" si="5"/>
        <v>2950000</v>
      </c>
      <c r="H32" s="119">
        <f>기초자료!L32</f>
        <v>0</v>
      </c>
      <c r="I32" s="119">
        <f>기초자료!M32</f>
        <v>2950000</v>
      </c>
      <c r="J32" s="150">
        <f>기초자료!C32</f>
        <v>337024</v>
      </c>
      <c r="K32" s="150">
        <f>기초자료!D32</f>
        <v>1488676</v>
      </c>
      <c r="L32" s="150">
        <f>기초자료!E32</f>
        <v>130455</v>
      </c>
      <c r="M32" s="150">
        <f>기초자료!F32</f>
        <v>70036</v>
      </c>
      <c r="N32" s="150">
        <f>기초자료!G32</f>
        <v>33111</v>
      </c>
      <c r="O32" s="143">
        <f t="shared" si="6"/>
        <v>0</v>
      </c>
      <c r="P32" s="119">
        <f>기초자료!N32</f>
        <v>0</v>
      </c>
      <c r="Q32" s="119">
        <f>기초자료!O32</f>
        <v>0</v>
      </c>
      <c r="R32" s="119">
        <f>기초자료!H32</f>
        <v>9388</v>
      </c>
      <c r="S32" s="119">
        <f>기초자료!I32</f>
        <v>0</v>
      </c>
      <c r="T32" s="150">
        <f>기초자료!J32</f>
        <v>118430</v>
      </c>
      <c r="U32" s="119">
        <f t="shared" si="7"/>
        <v>1772274</v>
      </c>
      <c r="V32" s="119">
        <f>기초자료!AP32</f>
        <v>0</v>
      </c>
      <c r="W32" s="119">
        <f>기초자료!P32+기초자료!Q32+기초자료!R32+기초자료!S32+기초자료!V32+기초자료!Y32+기초자료!AB32+기초자료!AE32+기초자료!AQ32</f>
        <v>1642973</v>
      </c>
      <c r="X32" s="119">
        <f>기초자료!AH32+기초자료!AK32+기초자료!AN32</f>
        <v>129301</v>
      </c>
      <c r="Y32" s="119">
        <f>기초자료!AO32+기초자료!AR32+기초자료!AS32</f>
        <v>0</v>
      </c>
    </row>
    <row r="33" spans="1:25" s="28" customFormat="1" ht="15" customHeight="1">
      <c r="A33" s="151" t="s">
        <v>301</v>
      </c>
      <c r="B33" s="151" t="s">
        <v>241</v>
      </c>
      <c r="C33" s="152">
        <f t="shared" ref="C33:Y33" si="8">SUM(C34:C49)</f>
        <v>309607390.25999999</v>
      </c>
      <c r="D33" s="152">
        <f t="shared" si="8"/>
        <v>270478565.69999999</v>
      </c>
      <c r="E33" s="152">
        <f t="shared" si="8"/>
        <v>262850958.69999999</v>
      </c>
      <c r="F33" s="152">
        <f t="shared" si="8"/>
        <v>26565977.699999999</v>
      </c>
      <c r="G33" s="152">
        <f t="shared" si="8"/>
        <v>236284981</v>
      </c>
      <c r="H33" s="152">
        <f t="shared" si="8"/>
        <v>0</v>
      </c>
      <c r="I33" s="152">
        <f t="shared" si="8"/>
        <v>236284981</v>
      </c>
      <c r="J33" s="152">
        <f t="shared" si="8"/>
        <v>2827384</v>
      </c>
      <c r="K33" s="152">
        <f t="shared" si="8"/>
        <v>3505986</v>
      </c>
      <c r="L33" s="152">
        <f t="shared" si="8"/>
        <v>472374</v>
      </c>
      <c r="M33" s="152">
        <f t="shared" si="8"/>
        <v>139493</v>
      </c>
      <c r="N33" s="152">
        <f t="shared" si="8"/>
        <v>739</v>
      </c>
      <c r="O33" s="152">
        <f t="shared" si="8"/>
        <v>458294</v>
      </c>
      <c r="P33" s="152">
        <f t="shared" si="8"/>
        <v>0</v>
      </c>
      <c r="Q33" s="152">
        <f t="shared" si="8"/>
        <v>458294</v>
      </c>
      <c r="R33" s="152">
        <f t="shared" si="8"/>
        <v>20762</v>
      </c>
      <c r="S33" s="152">
        <f t="shared" si="8"/>
        <v>3106</v>
      </c>
      <c r="T33" s="152">
        <f t="shared" si="8"/>
        <v>199469</v>
      </c>
      <c r="U33" s="152">
        <f>SUM(U34:U49)</f>
        <v>39128824.560000002</v>
      </c>
      <c r="V33" s="152">
        <f t="shared" si="8"/>
        <v>0</v>
      </c>
      <c r="W33" s="152">
        <f t="shared" si="8"/>
        <v>20246167.860000003</v>
      </c>
      <c r="X33" s="152">
        <f t="shared" si="8"/>
        <v>6228385.9999999981</v>
      </c>
      <c r="Y33" s="152">
        <f t="shared" si="8"/>
        <v>12654270.699999999</v>
      </c>
    </row>
    <row r="34" spans="1:25" s="25" customFormat="1" ht="15" customHeight="1">
      <c r="A34" s="144"/>
      <c r="B34" s="446" t="s">
        <v>5</v>
      </c>
      <c r="C34" s="119">
        <f t="shared" ref="C34:C49" si="9">D34+U34</f>
        <v>2578722.0499999998</v>
      </c>
      <c r="D34" s="143">
        <f t="shared" ref="D34:D48" si="10">SUM(E34,J34:O34,R34:T34)</f>
        <v>232503</v>
      </c>
      <c r="E34" s="143">
        <f t="shared" ref="E34:E49" si="11">F34+G34</f>
        <v>119730</v>
      </c>
      <c r="F34" s="119">
        <f>기초자료!K34</f>
        <v>0</v>
      </c>
      <c r="G34" s="143">
        <f t="shared" ref="G34:G49" si="12">H34+I34</f>
        <v>119730</v>
      </c>
      <c r="H34" s="119">
        <f>기초자료!L34</f>
        <v>0</v>
      </c>
      <c r="I34" s="119">
        <f>기초자료!M34</f>
        <v>119730</v>
      </c>
      <c r="J34" s="119">
        <f>기초자료!C34</f>
        <v>84975</v>
      </c>
      <c r="K34" s="119">
        <f>기초자료!D34</f>
        <v>0</v>
      </c>
      <c r="L34" s="119">
        <f>기초자료!E34</f>
        <v>25063</v>
      </c>
      <c r="M34" s="119">
        <f>기초자료!F34</f>
        <v>2360</v>
      </c>
      <c r="N34" s="119">
        <f>기초자료!G34</f>
        <v>0</v>
      </c>
      <c r="O34" s="143">
        <f t="shared" ref="O34:O49" si="13">P34+Q34</f>
        <v>0</v>
      </c>
      <c r="P34" s="119">
        <f>기초자료!N34</f>
        <v>0</v>
      </c>
      <c r="Q34" s="119">
        <f>기초자료!O34</f>
        <v>0</v>
      </c>
      <c r="R34" s="119">
        <f>기초자료!H34</f>
        <v>375</v>
      </c>
      <c r="S34" s="119">
        <f>기초자료!I34</f>
        <v>0</v>
      </c>
      <c r="T34" s="119">
        <f>기초자료!J34</f>
        <v>0</v>
      </c>
      <c r="U34" s="119">
        <f t="shared" ref="U34:U49" si="14">SUM(V34:Y34)</f>
        <v>2346219.0499999998</v>
      </c>
      <c r="V34" s="119">
        <f>기초자료!AP34</f>
        <v>0</v>
      </c>
      <c r="W34" s="119">
        <f>기초자료!P34+기초자료!Q34+기초자료!R34+기초자료!S34+기초자료!V34+기초자료!Y34+기초자료!AB34+기초자료!AE34+기초자료!AQ34</f>
        <v>2346219.0499999998</v>
      </c>
      <c r="X34" s="119">
        <f>기초자료!AH34+기초자료!AK34+기초자료!AN34</f>
        <v>0</v>
      </c>
      <c r="Y34" s="119">
        <f>기초자료!AO34+기초자료!AR34+기초자료!AS34</f>
        <v>0</v>
      </c>
    </row>
    <row r="35" spans="1:25" s="25" customFormat="1" ht="15" customHeight="1">
      <c r="A35" s="144"/>
      <c r="B35" s="446" t="s">
        <v>30</v>
      </c>
      <c r="C35" s="119">
        <f t="shared" si="9"/>
        <v>9425551.0999999996</v>
      </c>
      <c r="D35" s="143">
        <f t="shared" si="10"/>
        <v>6817507.0999999996</v>
      </c>
      <c r="E35" s="143">
        <f t="shared" si="11"/>
        <v>6761370.0999999996</v>
      </c>
      <c r="F35" s="119">
        <f>기초자료!K35</f>
        <v>1141447.0999999999</v>
      </c>
      <c r="G35" s="143">
        <f t="shared" si="12"/>
        <v>5619923</v>
      </c>
      <c r="H35" s="119">
        <f>기초자료!L35</f>
        <v>0</v>
      </c>
      <c r="I35" s="119">
        <f>기초자료!M35</f>
        <v>5619923</v>
      </c>
      <c r="J35" s="119">
        <f>기초자료!C35</f>
        <v>50137</v>
      </c>
      <c r="K35" s="119">
        <f>기초자료!D35</f>
        <v>0</v>
      </c>
      <c r="L35" s="119">
        <f>기초자료!E35</f>
        <v>0</v>
      </c>
      <c r="M35" s="119">
        <f>기초자료!F35</f>
        <v>4041</v>
      </c>
      <c r="N35" s="119">
        <f>기초자료!G35</f>
        <v>0</v>
      </c>
      <c r="O35" s="143">
        <f t="shared" si="13"/>
        <v>0</v>
      </c>
      <c r="P35" s="119">
        <f>기초자료!N35</f>
        <v>0</v>
      </c>
      <c r="Q35" s="119">
        <f>기초자료!O35</f>
        <v>0</v>
      </c>
      <c r="R35" s="119">
        <f>기초자료!H35</f>
        <v>0</v>
      </c>
      <c r="S35" s="119">
        <f>기초자료!I35</f>
        <v>1959</v>
      </c>
      <c r="T35" s="119">
        <f>기초자료!J35</f>
        <v>0</v>
      </c>
      <c r="U35" s="119">
        <f t="shared" si="14"/>
        <v>2608044</v>
      </c>
      <c r="V35" s="119">
        <f>기초자료!AP35</f>
        <v>0</v>
      </c>
      <c r="W35" s="119">
        <f>기초자료!P35+기초자료!Q35+기초자료!R35+기초자료!S35+기초자료!V35+기초자료!Y35+기초자료!AB35+기초자료!AE35+기초자료!AQ35</f>
        <v>2565735</v>
      </c>
      <c r="X35" s="119">
        <f>기초자료!AH35+기초자료!AK35+기초자료!AN35</f>
        <v>42309</v>
      </c>
      <c r="Y35" s="119">
        <f>기초자료!AO35+기초자료!AR35+기초자료!AS35</f>
        <v>0</v>
      </c>
    </row>
    <row r="36" spans="1:25" s="25" customFormat="1" ht="15" customHeight="1">
      <c r="A36" s="144"/>
      <c r="B36" s="446" t="s">
        <v>31</v>
      </c>
      <c r="C36" s="119">
        <f t="shared" si="9"/>
        <v>3956005.5</v>
      </c>
      <c r="D36" s="143">
        <f t="shared" si="10"/>
        <v>2928111</v>
      </c>
      <c r="E36" s="143">
        <f t="shared" si="11"/>
        <v>2775180</v>
      </c>
      <c r="F36" s="119">
        <f>기초자료!K36</f>
        <v>445180</v>
      </c>
      <c r="G36" s="143">
        <f t="shared" si="12"/>
        <v>2330000</v>
      </c>
      <c r="H36" s="119">
        <f>기초자료!L36</f>
        <v>0</v>
      </c>
      <c r="I36" s="119">
        <f>기초자료!M36</f>
        <v>2330000</v>
      </c>
      <c r="J36" s="119">
        <f>기초자료!C36</f>
        <v>132140</v>
      </c>
      <c r="K36" s="119">
        <f>기초자료!D36</f>
        <v>1664</v>
      </c>
      <c r="L36" s="119">
        <f>기초자료!E36</f>
        <v>600</v>
      </c>
      <c r="M36" s="119">
        <f>기초자료!F36</f>
        <v>17627</v>
      </c>
      <c r="N36" s="119">
        <f>기초자료!G36</f>
        <v>0</v>
      </c>
      <c r="O36" s="143">
        <f t="shared" si="13"/>
        <v>0</v>
      </c>
      <c r="P36" s="119">
        <f>기초자료!N36</f>
        <v>0</v>
      </c>
      <c r="Q36" s="119">
        <f>기초자료!O36</f>
        <v>0</v>
      </c>
      <c r="R36" s="119">
        <f>기초자료!H36</f>
        <v>0</v>
      </c>
      <c r="S36" s="119">
        <f>기초자료!I36</f>
        <v>900</v>
      </c>
      <c r="T36" s="119">
        <f>기초자료!J36</f>
        <v>0</v>
      </c>
      <c r="U36" s="119">
        <f t="shared" si="14"/>
        <v>1027894.5</v>
      </c>
      <c r="V36" s="119">
        <f>기초자료!AP36</f>
        <v>0</v>
      </c>
      <c r="W36" s="119">
        <f>기초자료!P36+기초자료!Q36+기초자료!R36+기초자료!S36+기초자료!V36+기초자료!Y36+기초자료!AB36+기초자료!AE36+기초자료!AQ36</f>
        <v>1022709.5</v>
      </c>
      <c r="X36" s="119">
        <f>기초자료!AH36+기초자료!AK36+기초자료!AN36</f>
        <v>0</v>
      </c>
      <c r="Y36" s="119">
        <f>기초자료!AO36+기초자료!AR36+기초자료!AS36</f>
        <v>5185</v>
      </c>
    </row>
    <row r="37" spans="1:25" s="25" customFormat="1" ht="15" customHeight="1">
      <c r="A37" s="144"/>
      <c r="B37" s="446" t="s">
        <v>32</v>
      </c>
      <c r="C37" s="119">
        <f t="shared" si="9"/>
        <v>4388418</v>
      </c>
      <c r="D37" s="143">
        <f t="shared" si="10"/>
        <v>2056175</v>
      </c>
      <c r="E37" s="143">
        <f t="shared" si="11"/>
        <v>1889618</v>
      </c>
      <c r="F37" s="119">
        <f>기초자료!K37</f>
        <v>59618</v>
      </c>
      <c r="G37" s="143">
        <f t="shared" si="12"/>
        <v>1830000</v>
      </c>
      <c r="H37" s="119">
        <f>기초자료!L37</f>
        <v>0</v>
      </c>
      <c r="I37" s="119">
        <f>기초자료!M37</f>
        <v>1830000</v>
      </c>
      <c r="J37" s="119">
        <f>기초자료!C37</f>
        <v>85291</v>
      </c>
      <c r="K37" s="119">
        <f>기초자료!D37</f>
        <v>26568</v>
      </c>
      <c r="L37" s="119">
        <f>기초자료!E37</f>
        <v>22833</v>
      </c>
      <c r="M37" s="119">
        <f>기초자료!F37</f>
        <v>4602</v>
      </c>
      <c r="N37" s="119">
        <f>기초자료!G37</f>
        <v>0</v>
      </c>
      <c r="O37" s="143">
        <f t="shared" si="13"/>
        <v>0</v>
      </c>
      <c r="P37" s="119">
        <f>기초자료!N37</f>
        <v>0</v>
      </c>
      <c r="Q37" s="119">
        <f>기초자료!O37</f>
        <v>0</v>
      </c>
      <c r="R37" s="119">
        <f>기초자료!H37</f>
        <v>100</v>
      </c>
      <c r="S37" s="119">
        <f>기초자료!I37</f>
        <v>0</v>
      </c>
      <c r="T37" s="119">
        <f>기초자료!J37</f>
        <v>27163</v>
      </c>
      <c r="U37" s="119">
        <f t="shared" si="14"/>
        <v>2332243</v>
      </c>
      <c r="V37" s="119">
        <f>기초자료!AP37</f>
        <v>0</v>
      </c>
      <c r="W37" s="119">
        <f>기초자료!P37+기초자료!Q37+기초자료!R37+기초자료!S37+기초자료!V37+기초자료!Y37+기초자료!AB37+기초자료!AE37+기초자료!AQ37</f>
        <v>756112</v>
      </c>
      <c r="X37" s="119">
        <f>기초자료!AH37+기초자료!AK37+기초자료!AN37</f>
        <v>54357</v>
      </c>
      <c r="Y37" s="119">
        <f>기초자료!AO37+기초자료!AR37+기초자료!AS37</f>
        <v>1521774</v>
      </c>
    </row>
    <row r="38" spans="1:25" s="25" customFormat="1" ht="15" customHeight="1">
      <c r="A38" s="144"/>
      <c r="B38" s="446" t="s">
        <v>33</v>
      </c>
      <c r="C38" s="119">
        <f t="shared" si="9"/>
        <v>8626374.6999999993</v>
      </c>
      <c r="D38" s="143">
        <f t="shared" si="10"/>
        <v>2430497</v>
      </c>
      <c r="E38" s="143">
        <f t="shared" si="11"/>
        <v>1954117</v>
      </c>
      <c r="F38" s="119">
        <f>기초자료!K38</f>
        <v>766600</v>
      </c>
      <c r="G38" s="143">
        <f t="shared" si="12"/>
        <v>1187517</v>
      </c>
      <c r="H38" s="119">
        <f>기초자료!L38</f>
        <v>0</v>
      </c>
      <c r="I38" s="119">
        <f>기초자료!M38</f>
        <v>1187517</v>
      </c>
      <c r="J38" s="119">
        <f>기초자료!C38</f>
        <v>379272</v>
      </c>
      <c r="K38" s="119">
        <f>기초자료!D38</f>
        <v>1500</v>
      </c>
      <c r="L38" s="119">
        <f>기초자료!E38</f>
        <v>67626</v>
      </c>
      <c r="M38" s="119">
        <f>기초자료!F38</f>
        <v>19388</v>
      </c>
      <c r="N38" s="119">
        <f>기초자료!G38</f>
        <v>0</v>
      </c>
      <c r="O38" s="143">
        <f t="shared" si="13"/>
        <v>0</v>
      </c>
      <c r="P38" s="119">
        <f>기초자료!N38</f>
        <v>0</v>
      </c>
      <c r="Q38" s="119">
        <f>기초자료!O38</f>
        <v>0</v>
      </c>
      <c r="R38" s="119">
        <f>기초자료!H38</f>
        <v>2414</v>
      </c>
      <c r="S38" s="119">
        <f>기초자료!I38</f>
        <v>0</v>
      </c>
      <c r="T38" s="119">
        <f>기초자료!J38</f>
        <v>6180</v>
      </c>
      <c r="U38" s="119">
        <f t="shared" si="14"/>
        <v>6195877.7000000002</v>
      </c>
      <c r="V38" s="119">
        <f>기초자료!AP38</f>
        <v>0</v>
      </c>
      <c r="W38" s="119">
        <f>기초자료!P38+기초자료!Q38+기초자료!R38+기초자료!S38+기초자료!V38+기초자료!Y38+기초자료!AB38+기초자료!AE38+기초자료!AQ38</f>
        <v>3741793.7</v>
      </c>
      <c r="X38" s="119">
        <f>기초자료!AH38+기초자료!AK38+기초자료!AN38</f>
        <v>1394955</v>
      </c>
      <c r="Y38" s="119">
        <f>기초자료!AO38+기초자료!AR38+기초자료!AS38</f>
        <v>1059129</v>
      </c>
    </row>
    <row r="39" spans="1:25" s="25" customFormat="1" ht="15" customHeight="1">
      <c r="A39" s="144"/>
      <c r="B39" s="446" t="s">
        <v>34</v>
      </c>
      <c r="C39" s="119">
        <f t="shared" si="9"/>
        <v>2165926.2000000002</v>
      </c>
      <c r="D39" s="143">
        <f t="shared" si="10"/>
        <v>708775</v>
      </c>
      <c r="E39" s="143">
        <f t="shared" si="11"/>
        <v>499552</v>
      </c>
      <c r="F39" s="119">
        <f>기초자료!K39</f>
        <v>358298</v>
      </c>
      <c r="G39" s="143">
        <f t="shared" si="12"/>
        <v>141254</v>
      </c>
      <c r="H39" s="119">
        <f>기초자료!L39</f>
        <v>0</v>
      </c>
      <c r="I39" s="119">
        <f>기초자료!M39</f>
        <v>141254</v>
      </c>
      <c r="J39" s="119">
        <f>기초자료!C39</f>
        <v>83632</v>
      </c>
      <c r="K39" s="119">
        <f>기초자료!D39</f>
        <v>30417</v>
      </c>
      <c r="L39" s="119">
        <f>기초자료!E39</f>
        <v>52487</v>
      </c>
      <c r="M39" s="119">
        <f>기초자료!F39</f>
        <v>9451</v>
      </c>
      <c r="N39" s="119">
        <f>기초자료!G39</f>
        <v>0</v>
      </c>
      <c r="O39" s="143">
        <f t="shared" si="13"/>
        <v>0</v>
      </c>
      <c r="P39" s="119">
        <f>기초자료!N39</f>
        <v>0</v>
      </c>
      <c r="Q39" s="119">
        <f>기초자료!O39</f>
        <v>0</v>
      </c>
      <c r="R39" s="119">
        <f>기초자료!H39</f>
        <v>936</v>
      </c>
      <c r="S39" s="119">
        <f>기초자료!I39</f>
        <v>0</v>
      </c>
      <c r="T39" s="119">
        <f>기초자료!J39</f>
        <v>32300</v>
      </c>
      <c r="U39" s="119">
        <f t="shared" si="14"/>
        <v>1457151.2</v>
      </c>
      <c r="V39" s="119">
        <f>기초자료!AP39</f>
        <v>0</v>
      </c>
      <c r="W39" s="119">
        <f>기초자료!P39+기초자료!Q39+기초자료!R39+기초자료!S39+기초자료!V39+기초자료!Y39+기초자료!AB39+기초자료!AE39+기초자료!AQ39</f>
        <v>1451831.3</v>
      </c>
      <c r="X39" s="119">
        <f>기초자료!AH39+기초자료!AK39+기초자료!AN39</f>
        <v>2374.1999999999998</v>
      </c>
      <c r="Y39" s="119">
        <f>기초자료!AO39+기초자료!AR39+기초자료!AS39</f>
        <v>2945.7</v>
      </c>
    </row>
    <row r="40" spans="1:25" s="25" customFormat="1" ht="15" customHeight="1">
      <c r="A40" s="144"/>
      <c r="B40" s="446" t="s">
        <v>35</v>
      </c>
      <c r="C40" s="119">
        <f t="shared" si="9"/>
        <v>4406505.67</v>
      </c>
      <c r="D40" s="143">
        <f t="shared" si="10"/>
        <v>2341277.6</v>
      </c>
      <c r="E40" s="143">
        <f t="shared" si="11"/>
        <v>2201704.6</v>
      </c>
      <c r="F40" s="119">
        <f>기초자료!K40</f>
        <v>347601.6</v>
      </c>
      <c r="G40" s="143">
        <f t="shared" si="12"/>
        <v>1854103</v>
      </c>
      <c r="H40" s="119">
        <f>기초자료!L40</f>
        <v>0</v>
      </c>
      <c r="I40" s="119">
        <f>기초자료!M40</f>
        <v>1854103</v>
      </c>
      <c r="J40" s="119">
        <f>기초자료!C40</f>
        <v>122871</v>
      </c>
      <c r="K40" s="119">
        <f>기초자료!D40</f>
        <v>220</v>
      </c>
      <c r="L40" s="119">
        <f>기초자료!E40</f>
        <v>5228</v>
      </c>
      <c r="M40" s="119">
        <f>기초자료!F40</f>
        <v>1970</v>
      </c>
      <c r="N40" s="119">
        <f>기초자료!G40</f>
        <v>0</v>
      </c>
      <c r="O40" s="143">
        <f t="shared" si="13"/>
        <v>0</v>
      </c>
      <c r="P40" s="119">
        <f>기초자료!N40</f>
        <v>0</v>
      </c>
      <c r="Q40" s="119">
        <f>기초자료!O40</f>
        <v>0</v>
      </c>
      <c r="R40" s="119">
        <f>기초자료!H40</f>
        <v>3504</v>
      </c>
      <c r="S40" s="119">
        <f>기초자료!I40</f>
        <v>0</v>
      </c>
      <c r="T40" s="119">
        <f>기초자료!J40</f>
        <v>5780</v>
      </c>
      <c r="U40" s="119">
        <f t="shared" si="14"/>
        <v>2065228.07</v>
      </c>
      <c r="V40" s="119">
        <f>기초자료!AP40</f>
        <v>0</v>
      </c>
      <c r="W40" s="119">
        <f>기초자료!P40+기초자료!Q40+기초자료!R40+기초자료!S40+기초자료!V40+기초자료!Y40+기초자료!AB40+기초자료!AE40+기초자료!AQ40</f>
        <v>337622.07</v>
      </c>
      <c r="X40" s="119">
        <f>기초자료!AH40+기초자료!AK40+기초자료!AN40</f>
        <v>53160</v>
      </c>
      <c r="Y40" s="119">
        <f>기초자료!AO40+기초자료!AR40+기초자료!AS40</f>
        <v>1674446</v>
      </c>
    </row>
    <row r="41" spans="1:25" s="25" customFormat="1" ht="15" customHeight="1">
      <c r="A41" s="144"/>
      <c r="B41" s="446" t="s">
        <v>36</v>
      </c>
      <c r="C41" s="119">
        <f t="shared" si="9"/>
        <v>21479066.5</v>
      </c>
      <c r="D41" s="143">
        <f t="shared" si="10"/>
        <v>20747142</v>
      </c>
      <c r="E41" s="143">
        <f t="shared" si="11"/>
        <v>20535669</v>
      </c>
      <c r="F41" s="119">
        <f>기초자료!K41</f>
        <v>2030297</v>
      </c>
      <c r="G41" s="143">
        <f t="shared" si="12"/>
        <v>18505372</v>
      </c>
      <c r="H41" s="119">
        <f>기초자료!L41</f>
        <v>0</v>
      </c>
      <c r="I41" s="119">
        <f>기초자료!M41</f>
        <v>18505372</v>
      </c>
      <c r="J41" s="119">
        <f>기초자료!C41</f>
        <v>161327</v>
      </c>
      <c r="K41" s="119">
        <f>기초자료!D41</f>
        <v>35430</v>
      </c>
      <c r="L41" s="119">
        <f>기초자료!E41</f>
        <v>224</v>
      </c>
      <c r="M41" s="119">
        <f>기초자료!F41</f>
        <v>4600</v>
      </c>
      <c r="N41" s="119">
        <f>기초자료!G41</f>
        <v>0</v>
      </c>
      <c r="O41" s="143">
        <f t="shared" si="13"/>
        <v>0</v>
      </c>
      <c r="P41" s="119">
        <f>기초자료!N41</f>
        <v>0</v>
      </c>
      <c r="Q41" s="119">
        <f>기초자료!O41</f>
        <v>0</v>
      </c>
      <c r="R41" s="119">
        <f>기초자료!H41</f>
        <v>3292</v>
      </c>
      <c r="S41" s="119">
        <f>기초자료!I41</f>
        <v>0</v>
      </c>
      <c r="T41" s="119">
        <f>기초자료!J41</f>
        <v>6600</v>
      </c>
      <c r="U41" s="119">
        <f t="shared" si="14"/>
        <v>731924.5</v>
      </c>
      <c r="V41" s="119">
        <f>기초자료!AP41</f>
        <v>0</v>
      </c>
      <c r="W41" s="119">
        <f>기초자료!P41+기초자료!Q41+기초자료!R41+기초자료!S41+기초자료!V41+기초자료!Y41+기초자료!AB41+기초자료!AE41+기초자료!AQ41</f>
        <v>488215.40000000008</v>
      </c>
      <c r="X41" s="119">
        <f>기초자료!AH41+기초자료!AK41+기초자료!AN41</f>
        <v>243709.09999999998</v>
      </c>
      <c r="Y41" s="119">
        <f>기초자료!AO41+기초자료!AR41+기초자료!AS41</f>
        <v>0</v>
      </c>
    </row>
    <row r="42" spans="1:25" s="25" customFormat="1" ht="15" customHeight="1">
      <c r="A42" s="144"/>
      <c r="B42" s="446" t="s">
        <v>37</v>
      </c>
      <c r="C42" s="119">
        <f t="shared" si="9"/>
        <v>9581549</v>
      </c>
      <c r="D42" s="143">
        <f t="shared" si="10"/>
        <v>7157155</v>
      </c>
      <c r="E42" s="143">
        <f t="shared" si="11"/>
        <v>6211329</v>
      </c>
      <c r="F42" s="119">
        <f>기초자료!K42</f>
        <v>5832911</v>
      </c>
      <c r="G42" s="143">
        <f t="shared" si="12"/>
        <v>378418</v>
      </c>
      <c r="H42" s="119">
        <f>기초자료!L42</f>
        <v>0</v>
      </c>
      <c r="I42" s="119">
        <f>기초자료!M42</f>
        <v>378418</v>
      </c>
      <c r="J42" s="119">
        <f>기초자료!C42</f>
        <v>284234</v>
      </c>
      <c r="K42" s="119">
        <f>기초자료!D42</f>
        <v>40166</v>
      </c>
      <c r="L42" s="119">
        <f>기초자료!E42</f>
        <v>24218</v>
      </c>
      <c r="M42" s="119">
        <f>기초자료!F42</f>
        <v>46272</v>
      </c>
      <c r="N42" s="119">
        <f>기초자료!G42</f>
        <v>0</v>
      </c>
      <c r="O42" s="143">
        <f t="shared" si="13"/>
        <v>458294</v>
      </c>
      <c r="P42" s="119">
        <f>기초자료!N42</f>
        <v>0</v>
      </c>
      <c r="Q42" s="119">
        <f>기초자료!O42</f>
        <v>458294</v>
      </c>
      <c r="R42" s="119">
        <f>기초자료!H42</f>
        <v>874</v>
      </c>
      <c r="S42" s="119">
        <f>기초자료!I42</f>
        <v>0</v>
      </c>
      <c r="T42" s="119">
        <f>기초자료!J42</f>
        <v>91768</v>
      </c>
      <c r="U42" s="119">
        <f t="shared" si="14"/>
        <v>2424394</v>
      </c>
      <c r="V42" s="119">
        <f>기초자료!AP42</f>
        <v>0</v>
      </c>
      <c r="W42" s="119">
        <f>기초자료!P42+기초자료!Q42+기초자료!R42+기초자료!S42+기초자료!V42+기초자료!Y42+기초자료!AB42+기초자료!AE42+기초자료!AQ42</f>
        <v>2095186</v>
      </c>
      <c r="X42" s="119">
        <f>기초자료!AH42+기초자료!AK42+기초자료!AN42</f>
        <v>309938</v>
      </c>
      <c r="Y42" s="119">
        <f>기초자료!AO42+기초자료!AR42+기초자료!AS42</f>
        <v>19270</v>
      </c>
    </row>
    <row r="43" spans="1:25" s="25" customFormat="1" ht="15" customHeight="1">
      <c r="A43" s="144"/>
      <c r="B43" s="446" t="s">
        <v>38</v>
      </c>
      <c r="C43" s="119">
        <f t="shared" si="9"/>
        <v>13089777.01</v>
      </c>
      <c r="D43" s="143">
        <f t="shared" si="10"/>
        <v>12433864</v>
      </c>
      <c r="E43" s="143">
        <f t="shared" si="11"/>
        <v>11927727</v>
      </c>
      <c r="F43" s="119">
        <f>기초자료!K43</f>
        <v>207009</v>
      </c>
      <c r="G43" s="143">
        <f t="shared" si="12"/>
        <v>11720718</v>
      </c>
      <c r="H43" s="119">
        <f>기초자료!L43</f>
        <v>0</v>
      </c>
      <c r="I43" s="119">
        <f>기초자료!M43</f>
        <v>11720718</v>
      </c>
      <c r="J43" s="119">
        <f>기초자료!C43</f>
        <v>270991</v>
      </c>
      <c r="K43" s="119">
        <f>기초자료!D43</f>
        <v>128474</v>
      </c>
      <c r="L43" s="119">
        <f>기초자료!E43</f>
        <v>73707</v>
      </c>
      <c r="M43" s="119">
        <f>기초자료!F43</f>
        <v>9672</v>
      </c>
      <c r="N43" s="119">
        <f>기초자료!G43</f>
        <v>0</v>
      </c>
      <c r="O43" s="143">
        <f t="shared" si="13"/>
        <v>0</v>
      </c>
      <c r="P43" s="119">
        <f>기초자료!N43</f>
        <v>0</v>
      </c>
      <c r="Q43" s="119">
        <f>기초자료!O43</f>
        <v>0</v>
      </c>
      <c r="R43" s="119">
        <f>기초자료!H43</f>
        <v>771</v>
      </c>
      <c r="S43" s="119">
        <f>기초자료!I43</f>
        <v>0</v>
      </c>
      <c r="T43" s="119">
        <f>기초자료!J43</f>
        <v>22522</v>
      </c>
      <c r="U43" s="119">
        <f t="shared" si="14"/>
        <v>655913.01</v>
      </c>
      <c r="V43" s="119">
        <f>기초자료!AP43</f>
        <v>0</v>
      </c>
      <c r="W43" s="119">
        <f>기초자료!P43+기초자료!Q43+기초자료!R43+기초자료!S43+기초자료!V43+기초자료!Y43+기초자료!AB43+기초자료!AE43+기초자료!AQ43</f>
        <v>223908.51</v>
      </c>
      <c r="X43" s="119">
        <f>기초자료!AH43+기초자료!AK43+기초자료!AN43</f>
        <v>432004.5</v>
      </c>
      <c r="Y43" s="119">
        <f>기초자료!AO43+기초자료!AR43+기초자료!AS43</f>
        <v>0</v>
      </c>
    </row>
    <row r="44" spans="1:25" s="25" customFormat="1" ht="15" customHeight="1">
      <c r="A44" s="144"/>
      <c r="B44" s="446" t="s">
        <v>39</v>
      </c>
      <c r="C44" s="119">
        <f t="shared" si="9"/>
        <v>17347805.579999998</v>
      </c>
      <c r="D44" s="143">
        <f t="shared" si="10"/>
        <v>7840755</v>
      </c>
      <c r="E44" s="143">
        <f t="shared" si="11"/>
        <v>7662663</v>
      </c>
      <c r="F44" s="119">
        <f>기초자료!K44</f>
        <v>3918492</v>
      </c>
      <c r="G44" s="143">
        <f t="shared" si="12"/>
        <v>3744171</v>
      </c>
      <c r="H44" s="119">
        <f>기초자료!L44</f>
        <v>0</v>
      </c>
      <c r="I44" s="119">
        <f>기초자료!M44</f>
        <v>3744171</v>
      </c>
      <c r="J44" s="119">
        <f>기초자료!C44</f>
        <v>48665</v>
      </c>
      <c r="K44" s="119">
        <f>기초자료!D44</f>
        <v>44770</v>
      </c>
      <c r="L44" s="119">
        <f>기초자료!E44</f>
        <v>82296</v>
      </c>
      <c r="M44" s="119">
        <f>기초자료!F44</f>
        <v>1645</v>
      </c>
      <c r="N44" s="119">
        <f>기초자료!G44</f>
        <v>0</v>
      </c>
      <c r="O44" s="143">
        <f t="shared" si="13"/>
        <v>0</v>
      </c>
      <c r="P44" s="119">
        <f>기초자료!N44</f>
        <v>0</v>
      </c>
      <c r="Q44" s="119">
        <f>기초자료!O44</f>
        <v>0</v>
      </c>
      <c r="R44" s="119">
        <f>기초자료!H44</f>
        <v>716</v>
      </c>
      <c r="S44" s="119">
        <f>기초자료!I44</f>
        <v>0</v>
      </c>
      <c r="T44" s="119">
        <f>기초자료!J44</f>
        <v>0</v>
      </c>
      <c r="U44" s="119">
        <f t="shared" si="14"/>
        <v>9507050.5800000001</v>
      </c>
      <c r="V44" s="119">
        <f>기초자료!AP44</f>
        <v>0</v>
      </c>
      <c r="W44" s="119">
        <f>기초자료!P44+기초자료!Q44+기초자료!R44+기초자료!S44+기초자료!V44+기초자료!Y44+기초자료!AB44+기초자료!AE44+기초자료!AQ44</f>
        <v>2934590.68</v>
      </c>
      <c r="X44" s="119">
        <f>기초자료!AH44+기초자료!AK44+기초자료!AN44</f>
        <v>46676.899999999994</v>
      </c>
      <c r="Y44" s="119">
        <f>기초자료!AO44+기초자료!AR44+기초자료!AS44</f>
        <v>6525783</v>
      </c>
    </row>
    <row r="45" spans="1:25" s="25" customFormat="1" ht="15" customHeight="1">
      <c r="A45" s="144"/>
      <c r="B45" s="446" t="s">
        <v>19</v>
      </c>
      <c r="C45" s="119">
        <f t="shared" si="9"/>
        <v>49599440</v>
      </c>
      <c r="D45" s="143">
        <f t="shared" si="10"/>
        <v>45478680</v>
      </c>
      <c r="E45" s="143">
        <f t="shared" si="11"/>
        <v>43735866</v>
      </c>
      <c r="F45" s="119">
        <f>기초자료!K45</f>
        <v>8995866</v>
      </c>
      <c r="G45" s="143">
        <f t="shared" si="12"/>
        <v>34740000</v>
      </c>
      <c r="H45" s="119">
        <f>기초자료!L45</f>
        <v>0</v>
      </c>
      <c r="I45" s="119">
        <f>기초자료!M45</f>
        <v>34740000</v>
      </c>
      <c r="J45" s="119">
        <f>기초자료!C45</f>
        <v>549952</v>
      </c>
      <c r="K45" s="119">
        <f>기초자료!D45</f>
        <v>1144706</v>
      </c>
      <c r="L45" s="119">
        <f>기초자료!E45</f>
        <v>45216</v>
      </c>
      <c r="M45" s="119">
        <f>기초자료!F45</f>
        <v>2440</v>
      </c>
      <c r="N45" s="119">
        <f>기초자료!G45</f>
        <v>0</v>
      </c>
      <c r="O45" s="143">
        <f t="shared" si="13"/>
        <v>0</v>
      </c>
      <c r="P45" s="119">
        <f>기초자료!N45</f>
        <v>0</v>
      </c>
      <c r="Q45" s="119">
        <f>기초자료!O45</f>
        <v>0</v>
      </c>
      <c r="R45" s="119">
        <f>기초자료!H45</f>
        <v>500</v>
      </c>
      <c r="S45" s="119">
        <f>기초자료!I45</f>
        <v>0</v>
      </c>
      <c r="T45" s="119">
        <f>기초자료!J45</f>
        <v>0</v>
      </c>
      <c r="U45" s="119">
        <f t="shared" si="14"/>
        <v>4120760</v>
      </c>
      <c r="V45" s="119">
        <f>기초자료!AP45</f>
        <v>0</v>
      </c>
      <c r="W45" s="119">
        <f>기초자료!P45+기초자료!Q45+기초자료!R45+기초자료!S45+기초자료!V45+기초자료!Y45+기초자료!AB45+기초자료!AE45+기초자료!AQ45</f>
        <v>753430</v>
      </c>
      <c r="X45" s="119">
        <f>기초자료!AH45+기초자료!AK45+기초자료!AN45</f>
        <v>2745778</v>
      </c>
      <c r="Y45" s="119">
        <f>기초자료!AO45+기초자료!AR45+기초자료!AS45</f>
        <v>621552</v>
      </c>
    </row>
    <row r="46" spans="1:25" s="25" customFormat="1" ht="15" customHeight="1">
      <c r="A46" s="144"/>
      <c r="B46" s="446" t="s">
        <v>40</v>
      </c>
      <c r="C46" s="119">
        <f t="shared" si="9"/>
        <v>4319245</v>
      </c>
      <c r="D46" s="143">
        <f t="shared" si="10"/>
        <v>3099277</v>
      </c>
      <c r="E46" s="143">
        <f t="shared" si="11"/>
        <v>2947786</v>
      </c>
      <c r="F46" s="119">
        <f>기초자료!K46</f>
        <v>41268</v>
      </c>
      <c r="G46" s="143">
        <f t="shared" si="12"/>
        <v>2906518</v>
      </c>
      <c r="H46" s="119">
        <f>기초자료!L46</f>
        <v>0</v>
      </c>
      <c r="I46" s="119">
        <f>기초자료!M46</f>
        <v>2906518</v>
      </c>
      <c r="J46" s="119">
        <f>기초자료!C46</f>
        <v>65241</v>
      </c>
      <c r="K46" s="119">
        <f>기초자료!D46</f>
        <v>27700</v>
      </c>
      <c r="L46" s="119">
        <f>기초자료!E46</f>
        <v>42748</v>
      </c>
      <c r="M46" s="119">
        <f>기초자료!F46</f>
        <v>2659</v>
      </c>
      <c r="N46" s="119">
        <f>기초자료!G46</f>
        <v>92</v>
      </c>
      <c r="O46" s="143">
        <f t="shared" si="13"/>
        <v>0</v>
      </c>
      <c r="P46" s="119">
        <f>기초자료!N46</f>
        <v>0</v>
      </c>
      <c r="Q46" s="119">
        <f>기초자료!O46</f>
        <v>0</v>
      </c>
      <c r="R46" s="119">
        <f>기초자료!H46</f>
        <v>5895</v>
      </c>
      <c r="S46" s="119">
        <f>기초자료!I46</f>
        <v>0</v>
      </c>
      <c r="T46" s="119">
        <f>기초자료!J46</f>
        <v>7156</v>
      </c>
      <c r="U46" s="119">
        <f t="shared" si="14"/>
        <v>1219968</v>
      </c>
      <c r="V46" s="119">
        <f>기초자료!AP46</f>
        <v>0</v>
      </c>
      <c r="W46" s="119">
        <f>기초자료!P46+기초자료!Q46+기초자료!R46+기초자료!S46+기초자료!V46+기초자료!Y46+기초자료!AB46+기초자료!AE46+기초자료!AQ46</f>
        <v>43152</v>
      </c>
      <c r="X46" s="119">
        <f>기초자료!AH46+기초자료!AK46+기초자료!AN46</f>
        <v>3816</v>
      </c>
      <c r="Y46" s="119">
        <f>기초자료!AO46+기초자료!AR46+기초자료!AS46</f>
        <v>1173000</v>
      </c>
    </row>
    <row r="47" spans="1:25" s="25" customFormat="1" ht="15" customHeight="1">
      <c r="A47" s="144"/>
      <c r="B47" s="446" t="s">
        <v>41</v>
      </c>
      <c r="C47" s="119">
        <f t="shared" si="9"/>
        <v>2568563.11</v>
      </c>
      <c r="D47" s="143">
        <f t="shared" si="10"/>
        <v>2416816</v>
      </c>
      <c r="E47" s="143">
        <f t="shared" si="11"/>
        <v>2337448</v>
      </c>
      <c r="F47" s="119">
        <f>기초자료!K47</f>
        <v>183793</v>
      </c>
      <c r="G47" s="143">
        <f t="shared" si="12"/>
        <v>2153655</v>
      </c>
      <c r="H47" s="119">
        <f>기초자료!L47</f>
        <v>0</v>
      </c>
      <c r="I47" s="119">
        <f>기초자료!M47</f>
        <v>2153655</v>
      </c>
      <c r="J47" s="119">
        <f>기초자료!C47</f>
        <v>35528</v>
      </c>
      <c r="K47" s="119">
        <f>기초자료!D47</f>
        <v>15971</v>
      </c>
      <c r="L47" s="119">
        <f>기초자료!E47</f>
        <v>18310</v>
      </c>
      <c r="M47" s="119">
        <f>기초자료!F47</f>
        <v>9263</v>
      </c>
      <c r="N47" s="119">
        <f>기초자료!G47</f>
        <v>0</v>
      </c>
      <c r="O47" s="143">
        <f t="shared" si="13"/>
        <v>0</v>
      </c>
      <c r="P47" s="119">
        <f>기초자료!N47</f>
        <v>0</v>
      </c>
      <c r="Q47" s="119">
        <f>기초자료!O47</f>
        <v>0</v>
      </c>
      <c r="R47" s="119">
        <f>기초자료!H47</f>
        <v>296</v>
      </c>
      <c r="S47" s="119">
        <f>기초자료!I47</f>
        <v>0</v>
      </c>
      <c r="T47" s="119">
        <f>기초자료!J47</f>
        <v>0</v>
      </c>
      <c r="U47" s="119">
        <f t="shared" si="14"/>
        <v>151747.11000000002</v>
      </c>
      <c r="V47" s="119">
        <f>기초자료!AP47</f>
        <v>0</v>
      </c>
      <c r="W47" s="119">
        <f>기초자료!P47+기초자료!Q47+기초자료!R47+기초자료!S47+기초자료!V47+기초자료!Y47+기초자료!AB47+기초자료!AE47+기초자료!AQ47</f>
        <v>87012.010000000009</v>
      </c>
      <c r="X47" s="119">
        <f>기초자료!AH47+기초자료!AK47+기초자료!AN47</f>
        <v>13549.099999999999</v>
      </c>
      <c r="Y47" s="119">
        <f>기초자료!AO47+기초자료!AR47+기초자료!AS47</f>
        <v>51186</v>
      </c>
    </row>
    <row r="48" spans="1:25" s="25" customFormat="1" ht="15" customHeight="1">
      <c r="A48" s="144"/>
      <c r="B48" s="446" t="s">
        <v>42</v>
      </c>
      <c r="C48" s="119">
        <f t="shared" si="9"/>
        <v>14392303.640000001</v>
      </c>
      <c r="D48" s="143">
        <f t="shared" si="10"/>
        <v>14322134</v>
      </c>
      <c r="E48" s="143">
        <f t="shared" si="11"/>
        <v>12237787</v>
      </c>
      <c r="F48" s="119">
        <f>기초자료!K48</f>
        <v>2145259</v>
      </c>
      <c r="G48" s="143">
        <f t="shared" si="12"/>
        <v>10092528</v>
      </c>
      <c r="H48" s="119">
        <f>기초자료!L48</f>
        <v>0</v>
      </c>
      <c r="I48" s="119">
        <f>기초자료!M48</f>
        <v>10092528</v>
      </c>
      <c r="J48" s="119">
        <f>기초자료!C48</f>
        <v>200009</v>
      </c>
      <c r="K48" s="119">
        <f>기초자료!D48</f>
        <v>1869400</v>
      </c>
      <c r="L48" s="119">
        <f>기초자료!E48</f>
        <v>11818</v>
      </c>
      <c r="M48" s="119">
        <f>기초자료!F48</f>
        <v>1137</v>
      </c>
      <c r="N48" s="119">
        <f>기초자료!G48</f>
        <v>647</v>
      </c>
      <c r="O48" s="143">
        <f t="shared" si="13"/>
        <v>0</v>
      </c>
      <c r="P48" s="119">
        <f>기초자료!N48</f>
        <v>0</v>
      </c>
      <c r="Q48" s="119">
        <f>기초자료!O48</f>
        <v>0</v>
      </c>
      <c r="R48" s="119">
        <f>기초자료!H48</f>
        <v>1089</v>
      </c>
      <c r="S48" s="119">
        <f>기초자료!I48</f>
        <v>247</v>
      </c>
      <c r="T48" s="119">
        <f>기초자료!J48</f>
        <v>0</v>
      </c>
      <c r="U48" s="119">
        <f t="shared" si="14"/>
        <v>70169.64</v>
      </c>
      <c r="V48" s="119">
        <f>기초자료!AP48</f>
        <v>0</v>
      </c>
      <c r="W48" s="119">
        <f>기초자료!P48+기초자료!Q48+기초자료!R48+기초자료!S48+기초자료!V48+기초자료!Y48+기초자료!AB48+기초자료!AE48+기초자료!AQ48</f>
        <v>46439.839999999997</v>
      </c>
      <c r="X48" s="119">
        <f>기초자료!AH48+기초자료!AK48+기초자료!AN48</f>
        <v>23729.8</v>
      </c>
      <c r="Y48" s="119">
        <f>기초자료!AO48+기초자료!AR48+기초자료!AS48</f>
        <v>0</v>
      </c>
    </row>
    <row r="49" spans="1:25" s="25" customFormat="1" ht="15" customHeight="1">
      <c r="A49" s="144"/>
      <c r="B49" s="446" t="s">
        <v>43</v>
      </c>
      <c r="C49" s="119">
        <f t="shared" si="9"/>
        <v>141682137.19999999</v>
      </c>
      <c r="D49" s="143">
        <f>SUM(E49,J49:O49,R49:T49)</f>
        <v>139467897</v>
      </c>
      <c r="E49" s="143">
        <f t="shared" si="11"/>
        <v>139053412</v>
      </c>
      <c r="F49" s="119">
        <f>기초자료!K49</f>
        <v>92338</v>
      </c>
      <c r="G49" s="143">
        <f t="shared" si="12"/>
        <v>138961074</v>
      </c>
      <c r="H49" s="119">
        <f>기초자료!L49</f>
        <v>0</v>
      </c>
      <c r="I49" s="119">
        <f>기초자료!M49</f>
        <v>138961074</v>
      </c>
      <c r="J49" s="119">
        <f>기초자료!C49</f>
        <v>273119</v>
      </c>
      <c r="K49" s="119">
        <f>기초자료!D49</f>
        <v>139000</v>
      </c>
      <c r="L49" s="119">
        <f>기초자료!E49</f>
        <v>0</v>
      </c>
      <c r="M49" s="119">
        <f>기초자료!F49</f>
        <v>2366</v>
      </c>
      <c r="N49" s="119">
        <f>기초자료!G49</f>
        <v>0</v>
      </c>
      <c r="O49" s="143">
        <f t="shared" si="13"/>
        <v>0</v>
      </c>
      <c r="P49" s="119">
        <f>기초자료!N49</f>
        <v>0</v>
      </c>
      <c r="Q49" s="119">
        <f>기초자료!O49</f>
        <v>0</v>
      </c>
      <c r="R49" s="119">
        <f>기초자료!H49</f>
        <v>0</v>
      </c>
      <c r="S49" s="119">
        <f>기초자료!I49</f>
        <v>0</v>
      </c>
      <c r="T49" s="119">
        <f>기초자료!J49</f>
        <v>0</v>
      </c>
      <c r="U49" s="119">
        <f t="shared" si="14"/>
        <v>2214240.2000000002</v>
      </c>
      <c r="V49" s="119">
        <f>기초자료!AP49</f>
        <v>0</v>
      </c>
      <c r="W49" s="119">
        <f>기초자료!P49+기초자료!Q49+기초자료!R49+기초자료!S49+기초자료!V49+기초자료!Y49+기초자료!AB49+기초자료!AE49+기초자료!AQ49</f>
        <v>1352210.8</v>
      </c>
      <c r="X49" s="119">
        <f>기초자료!AH49+기초자료!AK49+기초자료!AN49</f>
        <v>862029.39999999991</v>
      </c>
      <c r="Y49" s="119">
        <f>기초자료!AO49+기초자료!AR49+기초자료!AS49</f>
        <v>0</v>
      </c>
    </row>
    <row r="50" spans="1:25" s="28" customFormat="1" ht="15" customHeight="1">
      <c r="A50" s="151" t="s">
        <v>578</v>
      </c>
      <c r="B50" s="151" t="s">
        <v>579</v>
      </c>
      <c r="C50" s="152">
        <f>SUM(C51:C58)</f>
        <v>363411286.82000005</v>
      </c>
      <c r="D50" s="152">
        <f t="shared" ref="D50:Y50" si="15">SUM(D51:D58)</f>
        <v>325487857.01999998</v>
      </c>
      <c r="E50" s="152">
        <f t="shared" si="15"/>
        <v>313234952.01999998</v>
      </c>
      <c r="F50" s="152">
        <f t="shared" si="15"/>
        <v>3889896.02</v>
      </c>
      <c r="G50" s="152">
        <f t="shared" si="15"/>
        <v>309345056</v>
      </c>
      <c r="H50" s="152">
        <f t="shared" si="15"/>
        <v>0</v>
      </c>
      <c r="I50" s="152">
        <f t="shared" si="15"/>
        <v>309345056</v>
      </c>
      <c r="J50" s="152">
        <f t="shared" si="15"/>
        <v>1434052</v>
      </c>
      <c r="K50" s="152">
        <f t="shared" si="15"/>
        <v>369069</v>
      </c>
      <c r="L50" s="152">
        <f t="shared" si="15"/>
        <v>1581129</v>
      </c>
      <c r="M50" s="152">
        <f t="shared" si="15"/>
        <v>308067</v>
      </c>
      <c r="N50" s="152">
        <f t="shared" si="15"/>
        <v>40867</v>
      </c>
      <c r="O50" s="152">
        <f t="shared" si="15"/>
        <v>4589309</v>
      </c>
      <c r="P50" s="152">
        <f t="shared" si="15"/>
        <v>2913705</v>
      </c>
      <c r="Q50" s="152">
        <f t="shared" si="15"/>
        <v>1675604</v>
      </c>
      <c r="R50" s="152">
        <f t="shared" si="15"/>
        <v>96064</v>
      </c>
      <c r="S50" s="152">
        <f t="shared" si="15"/>
        <v>851860</v>
      </c>
      <c r="T50" s="152">
        <f t="shared" si="15"/>
        <v>2982488</v>
      </c>
      <c r="U50" s="152">
        <f t="shared" si="15"/>
        <v>37923429.799999997</v>
      </c>
      <c r="V50" s="152">
        <f t="shared" si="15"/>
        <v>14716364</v>
      </c>
      <c r="W50" s="152">
        <f t="shared" si="15"/>
        <v>15818370</v>
      </c>
      <c r="X50" s="152">
        <f t="shared" si="15"/>
        <v>3522116.8</v>
      </c>
      <c r="Y50" s="152">
        <f t="shared" si="15"/>
        <v>3866579</v>
      </c>
    </row>
    <row r="51" spans="1:25" s="25" customFormat="1" ht="15" customHeight="1">
      <c r="A51" s="144"/>
      <c r="B51" s="447" t="s">
        <v>5</v>
      </c>
      <c r="C51" s="119">
        <f t="shared" ref="C51:C58" si="16">D51+U51</f>
        <v>383571</v>
      </c>
      <c r="D51" s="143">
        <f>SUM(E51,J51:O51,R51:T51)</f>
        <v>137512</v>
      </c>
      <c r="E51" s="143">
        <v>0</v>
      </c>
      <c r="F51" s="119">
        <f>기초자료!K51</f>
        <v>0</v>
      </c>
      <c r="G51" s="143">
        <f>H51+I51</f>
        <v>0</v>
      </c>
      <c r="H51" s="119">
        <f>기초자료!L51</f>
        <v>0</v>
      </c>
      <c r="I51" s="119">
        <f>기초자료!M51</f>
        <v>0</v>
      </c>
      <c r="J51" s="119">
        <f>기초자료!C51</f>
        <v>43867</v>
      </c>
      <c r="K51" s="119">
        <f>기초자료!D51</f>
        <v>8370</v>
      </c>
      <c r="L51" s="119">
        <f>기초자료!E51</f>
        <v>59146</v>
      </c>
      <c r="M51" s="119">
        <f>기초자료!F51</f>
        <v>8090</v>
      </c>
      <c r="N51" s="119">
        <f>기초자료!G51</f>
        <v>5261</v>
      </c>
      <c r="O51" s="143">
        <f t="shared" ref="O51:O58" si="17">P51+Q51</f>
        <v>0</v>
      </c>
      <c r="P51" s="119">
        <f>기초자료!N51</f>
        <v>0</v>
      </c>
      <c r="Q51" s="119">
        <f>기초자료!O51</f>
        <v>0</v>
      </c>
      <c r="R51" s="119">
        <f>기초자료!H51</f>
        <v>7889</v>
      </c>
      <c r="S51" s="119">
        <f>기초자료!I51</f>
        <v>0</v>
      </c>
      <c r="T51" s="119">
        <f>기초자료!J51</f>
        <v>4889</v>
      </c>
      <c r="U51" s="119">
        <f>SUM(V51:Y51)</f>
        <v>246059</v>
      </c>
      <c r="V51" s="119">
        <f>기초자료!AP51</f>
        <v>0</v>
      </c>
      <c r="W51" s="119">
        <f>기초자료!P51+기초자료!Q51+기초자료!R51+기초자료!S51+기초자료!V51+기초자료!Y51+기초자료!AB51+기초자료!AE51+기초자료!AQ51</f>
        <v>227221</v>
      </c>
      <c r="X51" s="119">
        <f>기초자료!AH51+기초자료!AK51+기초자료!AN51</f>
        <v>9418</v>
      </c>
      <c r="Y51" s="119">
        <f>기초자료!AO51+기초자료!AR51+기초자료!AS51</f>
        <v>9420</v>
      </c>
    </row>
    <row r="52" spans="1:25" s="25" customFormat="1" ht="15" customHeight="1">
      <c r="A52" s="144"/>
      <c r="B52" s="447" t="s">
        <v>31</v>
      </c>
      <c r="C52" s="119">
        <f t="shared" si="16"/>
        <v>84335108</v>
      </c>
      <c r="D52" s="143">
        <f t="shared" ref="D52:D58" si="18">SUM(E52,J52:O52,R52:T52)</f>
        <v>78937716</v>
      </c>
      <c r="E52" s="143">
        <f t="shared" ref="E52:E58" si="19">F52+G52</f>
        <v>76669737</v>
      </c>
      <c r="F52" s="119">
        <f>기초자료!K52</f>
        <v>608373</v>
      </c>
      <c r="G52" s="143">
        <f t="shared" ref="G52:G58" si="20">H52+I52</f>
        <v>76061364</v>
      </c>
      <c r="H52" s="119">
        <f>기초자료!L52</f>
        <v>0</v>
      </c>
      <c r="I52" s="119">
        <f>기초자료!M52</f>
        <v>76061364</v>
      </c>
      <c r="J52" s="119">
        <f>기초자료!C52</f>
        <v>310816</v>
      </c>
      <c r="K52" s="119">
        <f>기초자료!D52</f>
        <v>56577</v>
      </c>
      <c r="L52" s="119">
        <f>기초자료!E52</f>
        <v>369877</v>
      </c>
      <c r="M52" s="119">
        <f>기초자료!F52</f>
        <v>272775</v>
      </c>
      <c r="N52" s="119">
        <f>기초자료!G52</f>
        <v>150</v>
      </c>
      <c r="O52" s="143">
        <f t="shared" si="17"/>
        <v>934408</v>
      </c>
      <c r="P52" s="119">
        <f>기초자료!N52</f>
        <v>0</v>
      </c>
      <c r="Q52" s="119">
        <f>기초자료!O52</f>
        <v>934408</v>
      </c>
      <c r="R52" s="119">
        <f>기초자료!H52</f>
        <v>19571</v>
      </c>
      <c r="S52" s="119">
        <f>기초자료!I52</f>
        <v>19040</v>
      </c>
      <c r="T52" s="119">
        <f>기초자료!J52</f>
        <v>284765</v>
      </c>
      <c r="U52" s="119">
        <f t="shared" ref="U52:U58" si="21">SUM(V52:Y52)</f>
        <v>5397392</v>
      </c>
      <c r="V52" s="119">
        <f>기초자료!AP52</f>
        <v>1649671</v>
      </c>
      <c r="W52" s="119">
        <f>기초자료!P52+기초자료!Q52+기초자료!R52+기초자료!S52+기초자료!V52+기초자료!Y52+기초자료!AB52+기초자료!AE52+기초자료!AQ52</f>
        <v>1646157</v>
      </c>
      <c r="X52" s="119">
        <f>기초자료!AH52+기초자료!AK52+기초자료!AN52</f>
        <v>837647</v>
      </c>
      <c r="Y52" s="119">
        <f>기초자료!AO52+기초자료!AR52+기초자료!AS52</f>
        <v>1263917</v>
      </c>
    </row>
    <row r="53" spans="1:25" s="25" customFormat="1" ht="15" customHeight="1">
      <c r="A53" s="144"/>
      <c r="B53" s="447" t="s">
        <v>30</v>
      </c>
      <c r="C53" s="119">
        <f t="shared" si="16"/>
        <v>2940993</v>
      </c>
      <c r="D53" s="143">
        <f t="shared" si="18"/>
        <v>2236484</v>
      </c>
      <c r="E53" s="143">
        <f t="shared" si="19"/>
        <v>1956744</v>
      </c>
      <c r="F53" s="119">
        <f>기초자료!K53</f>
        <v>6744</v>
      </c>
      <c r="G53" s="143">
        <f t="shared" si="20"/>
        <v>1950000</v>
      </c>
      <c r="H53" s="119">
        <f>기초자료!L53</f>
        <v>0</v>
      </c>
      <c r="I53" s="119">
        <f>기초자료!M53</f>
        <v>1950000</v>
      </c>
      <c r="J53" s="119">
        <f>기초자료!C53</f>
        <v>64289</v>
      </c>
      <c r="K53" s="119">
        <f>기초자료!D53</f>
        <v>26764</v>
      </c>
      <c r="L53" s="119">
        <f>기초자료!E53</f>
        <v>79920</v>
      </c>
      <c r="M53" s="119">
        <f>기초자료!F53</f>
        <v>11544</v>
      </c>
      <c r="N53" s="119">
        <f>기초자료!G53</f>
        <v>0</v>
      </c>
      <c r="O53" s="143">
        <f t="shared" si="17"/>
        <v>0</v>
      </c>
      <c r="P53" s="119">
        <f>기초자료!N53</f>
        <v>0</v>
      </c>
      <c r="Q53" s="119">
        <f>기초자료!O53</f>
        <v>0</v>
      </c>
      <c r="R53" s="119">
        <f>기초자료!H53</f>
        <v>10901</v>
      </c>
      <c r="S53" s="119">
        <f>기초자료!I53</f>
        <v>0</v>
      </c>
      <c r="T53" s="119">
        <f>기초자료!J53</f>
        <v>86322</v>
      </c>
      <c r="U53" s="119">
        <f t="shared" si="21"/>
        <v>704509</v>
      </c>
      <c r="V53" s="119">
        <f>기초자료!AP53</f>
        <v>0</v>
      </c>
      <c r="W53" s="119">
        <f>기초자료!P53+기초자료!Q53+기초자료!R53+기초자료!S53+기초자료!V53+기초자료!Y53+기초자료!AB53+기초자료!AE53+기초자료!AQ53</f>
        <v>515197</v>
      </c>
      <c r="X53" s="119">
        <f>기초자료!AH53+기초자료!AK53+기초자료!AN53</f>
        <v>184942</v>
      </c>
      <c r="Y53" s="119">
        <f>기초자료!AO53+기초자료!AR53+기초자료!AS53</f>
        <v>4370</v>
      </c>
    </row>
    <row r="54" spans="1:25" s="25" customFormat="1" ht="15" customHeight="1">
      <c r="A54" s="144"/>
      <c r="B54" s="447" t="s">
        <v>35</v>
      </c>
      <c r="C54" s="119">
        <f t="shared" si="16"/>
        <v>7741745</v>
      </c>
      <c r="D54" s="143">
        <f t="shared" si="18"/>
        <v>266973</v>
      </c>
      <c r="E54" s="143">
        <f t="shared" si="19"/>
        <v>80000</v>
      </c>
      <c r="F54" s="119">
        <f>기초자료!K54</f>
        <v>0</v>
      </c>
      <c r="G54" s="143">
        <f t="shared" si="20"/>
        <v>80000</v>
      </c>
      <c r="H54" s="119">
        <f>기초자료!L54</f>
        <v>0</v>
      </c>
      <c r="I54" s="119">
        <f>기초자료!M54</f>
        <v>80000</v>
      </c>
      <c r="J54" s="119">
        <f>기초자료!C54</f>
        <v>57519</v>
      </c>
      <c r="K54" s="119">
        <f>기초자료!D54</f>
        <v>22364</v>
      </c>
      <c r="L54" s="119">
        <f>기초자료!E54</f>
        <v>35305</v>
      </c>
      <c r="M54" s="119">
        <f>기초자료!F54</f>
        <v>3470</v>
      </c>
      <c r="N54" s="119">
        <f>기초자료!G54</f>
        <v>2500</v>
      </c>
      <c r="O54" s="143">
        <f t="shared" si="17"/>
        <v>0</v>
      </c>
      <c r="P54" s="119">
        <f>기초자료!N54</f>
        <v>0</v>
      </c>
      <c r="Q54" s="119">
        <f>기초자료!O54</f>
        <v>0</v>
      </c>
      <c r="R54" s="119">
        <f>기초자료!H54</f>
        <v>5159</v>
      </c>
      <c r="S54" s="119">
        <f>기초자료!I54</f>
        <v>0</v>
      </c>
      <c r="T54" s="119">
        <f>기초자료!J54</f>
        <v>60656</v>
      </c>
      <c r="U54" s="119">
        <f t="shared" si="21"/>
        <v>7474772</v>
      </c>
      <c r="V54" s="119">
        <f>기초자료!AP54</f>
        <v>3838000</v>
      </c>
      <c r="W54" s="119">
        <f>기초자료!P54+기초자료!Q54+기초자료!R54+기초자료!S54+기초자료!V54+기초자료!Y54+기초자료!AB54+기초자료!AE54+기초자료!AQ54</f>
        <v>3636772</v>
      </c>
      <c r="X54" s="119">
        <f>기초자료!AH54+기초자료!AK54+기초자료!AN54</f>
        <v>0</v>
      </c>
      <c r="Y54" s="119">
        <f>기초자료!AO54+기초자료!AR54+기초자료!AS54</f>
        <v>0</v>
      </c>
    </row>
    <row r="55" spans="1:25" s="25" customFormat="1" ht="15" customHeight="1">
      <c r="A55" s="144"/>
      <c r="B55" s="447" t="s">
        <v>36</v>
      </c>
      <c r="C55" s="119">
        <f t="shared" si="16"/>
        <v>49470269</v>
      </c>
      <c r="D55" s="143">
        <f t="shared" si="18"/>
        <v>47247105</v>
      </c>
      <c r="E55" s="143">
        <f t="shared" si="19"/>
        <v>46036248</v>
      </c>
      <c r="F55" s="119">
        <f>기초자료!K55</f>
        <v>301243</v>
      </c>
      <c r="G55" s="143">
        <f t="shared" si="20"/>
        <v>45735005</v>
      </c>
      <c r="H55" s="119">
        <f>기초자료!L55</f>
        <v>0</v>
      </c>
      <c r="I55" s="119">
        <f>기초자료!M55</f>
        <v>45735005</v>
      </c>
      <c r="J55" s="119">
        <f>기초자료!C55</f>
        <v>220496</v>
      </c>
      <c r="K55" s="119">
        <f>기초자료!D55</f>
        <v>98956</v>
      </c>
      <c r="L55" s="119">
        <f>기초자료!E55</f>
        <v>313581</v>
      </c>
      <c r="M55" s="119">
        <f>기초자료!F55</f>
        <v>2238</v>
      </c>
      <c r="N55" s="119">
        <f>기초자료!G55</f>
        <v>1023</v>
      </c>
      <c r="O55" s="143">
        <f t="shared" si="17"/>
        <v>0</v>
      </c>
      <c r="P55" s="119">
        <f>기초자료!N55</f>
        <v>0</v>
      </c>
      <c r="Q55" s="119">
        <f>기초자료!O55</f>
        <v>0</v>
      </c>
      <c r="R55" s="119">
        <f>기초자료!H55</f>
        <v>13528</v>
      </c>
      <c r="S55" s="119">
        <f>기초자료!I55</f>
        <v>15511</v>
      </c>
      <c r="T55" s="119">
        <f>기초자료!J55</f>
        <v>545524</v>
      </c>
      <c r="U55" s="119">
        <f t="shared" si="21"/>
        <v>2223164</v>
      </c>
      <c r="V55" s="119">
        <f>기초자료!AP55</f>
        <v>0</v>
      </c>
      <c r="W55" s="119">
        <f>기초자료!P55+기초자료!Q55+기초자료!R55+기초자료!S55+기초자료!V55+기초자료!Y55+기초자료!AB55+기초자료!AE55+기초자료!AQ55</f>
        <v>1287430</v>
      </c>
      <c r="X55" s="119">
        <f>기초자료!AH55+기초자료!AK55+기초자료!AN55</f>
        <v>798755</v>
      </c>
      <c r="Y55" s="119">
        <f>기초자료!AO55+기초자료!AR55+기초자료!AS55</f>
        <v>136979</v>
      </c>
    </row>
    <row r="56" spans="1:25" s="25" customFormat="1" ht="15" customHeight="1">
      <c r="A56" s="144"/>
      <c r="B56" s="447" t="s">
        <v>45</v>
      </c>
      <c r="C56" s="119">
        <f t="shared" si="16"/>
        <v>45619432.799999997</v>
      </c>
      <c r="D56" s="143">
        <f t="shared" si="18"/>
        <v>36899059</v>
      </c>
      <c r="E56" s="143">
        <f t="shared" si="19"/>
        <v>35992399</v>
      </c>
      <c r="F56" s="119">
        <f>기초자료!K56</f>
        <v>323712</v>
      </c>
      <c r="G56" s="143">
        <f t="shared" si="20"/>
        <v>35668687</v>
      </c>
      <c r="H56" s="119">
        <f>기초자료!L56</f>
        <v>0</v>
      </c>
      <c r="I56" s="119">
        <f>기초자료!M56</f>
        <v>35668687</v>
      </c>
      <c r="J56" s="119">
        <f>기초자료!C56</f>
        <v>303785</v>
      </c>
      <c r="K56" s="119">
        <f>기초자료!D56</f>
        <v>14915</v>
      </c>
      <c r="L56" s="119">
        <f>기초자료!E56</f>
        <v>95909</v>
      </c>
      <c r="M56" s="119">
        <f>기초자료!F56</f>
        <v>5011</v>
      </c>
      <c r="N56" s="119">
        <f>기초자료!G56</f>
        <v>26648</v>
      </c>
      <c r="O56" s="143">
        <f t="shared" si="17"/>
        <v>102050</v>
      </c>
      <c r="P56" s="119">
        <f>기초자료!N56</f>
        <v>0</v>
      </c>
      <c r="Q56" s="119">
        <f>기초자료!O56</f>
        <v>102050</v>
      </c>
      <c r="R56" s="119">
        <f>기초자료!H56</f>
        <v>18265</v>
      </c>
      <c r="S56" s="119">
        <f>기초자료!I56</f>
        <v>0</v>
      </c>
      <c r="T56" s="119">
        <f>기초자료!J56</f>
        <v>340077</v>
      </c>
      <c r="U56" s="119">
        <f t="shared" si="21"/>
        <v>8720373.8000000007</v>
      </c>
      <c r="V56" s="119">
        <f>기초자료!AP56</f>
        <v>3568693</v>
      </c>
      <c r="W56" s="119">
        <f>기초자료!P56+기초자료!Q56+기초자료!R56+기초자료!S56+기초자료!V56+기초자료!Y56+기초자료!AB56+기초자료!AE56+기초자료!AQ56</f>
        <v>3673313</v>
      </c>
      <c r="X56" s="119">
        <f>기초자료!AH56+기초자료!AK56+기초자료!AN56</f>
        <v>283758.8</v>
      </c>
      <c r="Y56" s="119">
        <f>기초자료!AO56+기초자료!AR56+기초자료!AS56</f>
        <v>1194609</v>
      </c>
    </row>
    <row r="57" spans="1:25" s="25" customFormat="1" ht="15" customHeight="1">
      <c r="A57" s="144"/>
      <c r="B57" s="447" t="s">
        <v>46</v>
      </c>
      <c r="C57" s="119">
        <f t="shared" si="16"/>
        <v>33013601.02</v>
      </c>
      <c r="D57" s="143">
        <f t="shared" si="18"/>
        <v>23139230.02</v>
      </c>
      <c r="E57" s="143">
        <f t="shared" si="19"/>
        <v>21320407.02</v>
      </c>
      <c r="F57" s="119">
        <f>기초자료!K57</f>
        <v>720407.02</v>
      </c>
      <c r="G57" s="143">
        <f t="shared" si="20"/>
        <v>20600000</v>
      </c>
      <c r="H57" s="119">
        <f>기초자료!L57</f>
        <v>0</v>
      </c>
      <c r="I57" s="119">
        <f>기초자료!M57</f>
        <v>20600000</v>
      </c>
      <c r="J57" s="119">
        <f>기초자료!C57</f>
        <v>256452</v>
      </c>
      <c r="K57" s="119">
        <f>기초자료!D57</f>
        <v>62372</v>
      </c>
      <c r="L57" s="119">
        <f>기초자료!E57</f>
        <v>175515</v>
      </c>
      <c r="M57" s="119">
        <f>기초자료!F57</f>
        <v>4360</v>
      </c>
      <c r="N57" s="119">
        <f>기초자료!G57</f>
        <v>5135</v>
      </c>
      <c r="O57" s="143">
        <f t="shared" si="17"/>
        <v>0</v>
      </c>
      <c r="P57" s="119">
        <f>기초자료!N57</f>
        <v>0</v>
      </c>
      <c r="Q57" s="119">
        <f>기초자료!O57</f>
        <v>0</v>
      </c>
      <c r="R57" s="119">
        <f>기초자료!H57</f>
        <v>10000</v>
      </c>
      <c r="S57" s="119">
        <f>기초자료!I57</f>
        <v>817309</v>
      </c>
      <c r="T57" s="119">
        <f>기초자료!J57</f>
        <v>487680</v>
      </c>
      <c r="U57" s="119">
        <f t="shared" si="21"/>
        <v>9874371</v>
      </c>
      <c r="V57" s="119">
        <f>기초자료!AP57</f>
        <v>5660000</v>
      </c>
      <c r="W57" s="119">
        <f>기초자료!P57+기초자료!Q57+기초자료!R57+기초자료!S57+기초자료!V57+기초자료!Y57+기초자료!AB57+기초자료!AE57+기초자료!AQ57</f>
        <v>3332189</v>
      </c>
      <c r="X57" s="119">
        <f>기초자료!AH57+기초자료!AK57+기초자료!AN57</f>
        <v>746651</v>
      </c>
      <c r="Y57" s="119">
        <f>기초자료!AO57+기초자료!AR57+기초자료!AS57</f>
        <v>135531</v>
      </c>
    </row>
    <row r="58" spans="1:25" s="25" customFormat="1" ht="15" customHeight="1">
      <c r="A58" s="144"/>
      <c r="B58" s="447" t="s">
        <v>47</v>
      </c>
      <c r="C58" s="119">
        <f t="shared" si="16"/>
        <v>139906567</v>
      </c>
      <c r="D58" s="143">
        <f t="shared" si="18"/>
        <v>136623778</v>
      </c>
      <c r="E58" s="143">
        <f t="shared" si="19"/>
        <v>131179417</v>
      </c>
      <c r="F58" s="119">
        <f>기초자료!K58</f>
        <v>1929417</v>
      </c>
      <c r="G58" s="143">
        <f t="shared" si="20"/>
        <v>129250000</v>
      </c>
      <c r="H58" s="119">
        <f>기초자료!L58</f>
        <v>0</v>
      </c>
      <c r="I58" s="119">
        <f>기초자료!M58</f>
        <v>129250000</v>
      </c>
      <c r="J58" s="119">
        <f>기초자료!C58</f>
        <v>176828</v>
      </c>
      <c r="K58" s="119">
        <f>기초자료!D58</f>
        <v>78751</v>
      </c>
      <c r="L58" s="119">
        <f>기초자료!E58</f>
        <v>451876</v>
      </c>
      <c r="M58" s="119">
        <f>기초자료!F58</f>
        <v>579</v>
      </c>
      <c r="N58" s="119">
        <f>기초자료!G58</f>
        <v>150</v>
      </c>
      <c r="O58" s="143">
        <f t="shared" si="17"/>
        <v>3552851</v>
      </c>
      <c r="P58" s="119">
        <f>기초자료!N58</f>
        <v>2913705</v>
      </c>
      <c r="Q58" s="119">
        <f>기초자료!O58</f>
        <v>639146</v>
      </c>
      <c r="R58" s="119">
        <f>기초자료!H58</f>
        <v>10751</v>
      </c>
      <c r="S58" s="119">
        <f>기초자료!I58</f>
        <v>0</v>
      </c>
      <c r="T58" s="119">
        <f>기초자료!J58</f>
        <v>1172575</v>
      </c>
      <c r="U58" s="119">
        <f t="shared" si="21"/>
        <v>3282789</v>
      </c>
      <c r="V58" s="119">
        <f>기초자료!AP58</f>
        <v>0</v>
      </c>
      <c r="W58" s="119">
        <f>기초자료!P58+기초자료!Q58+기초자료!R58+기초자료!S58+기초자료!V58+기초자료!Y58+기초자료!AB58+기초자료!AE58+기초자료!AQ58</f>
        <v>1500091</v>
      </c>
      <c r="X58" s="119">
        <f>기초자료!AH58+기초자료!AK58+기초자료!AN58</f>
        <v>660945</v>
      </c>
      <c r="Y58" s="119">
        <f>기초자료!AO58+기초자료!AR58+기초자료!AS58</f>
        <v>1121753</v>
      </c>
    </row>
    <row r="59" spans="1:25" s="27" customFormat="1" ht="15" customHeight="1">
      <c r="A59" s="153" t="s">
        <v>580</v>
      </c>
      <c r="B59" s="153" t="s">
        <v>579</v>
      </c>
      <c r="C59" s="152">
        <f t="shared" ref="C59:Y59" si="22">SUM(C60:C70)</f>
        <v>142432853.04634002</v>
      </c>
      <c r="D59" s="152">
        <f t="shared" si="22"/>
        <v>96474437.700000003</v>
      </c>
      <c r="E59" s="152">
        <f t="shared" si="22"/>
        <v>90219032</v>
      </c>
      <c r="F59" s="152">
        <f t="shared" si="22"/>
        <v>13202451</v>
      </c>
      <c r="G59" s="152">
        <f t="shared" si="22"/>
        <v>77016581</v>
      </c>
      <c r="H59" s="152">
        <f t="shared" si="22"/>
        <v>0</v>
      </c>
      <c r="I59" s="152">
        <f t="shared" si="22"/>
        <v>77016581</v>
      </c>
      <c r="J59" s="152">
        <f t="shared" si="22"/>
        <v>3214728.3</v>
      </c>
      <c r="K59" s="152">
        <f t="shared" si="22"/>
        <v>32380</v>
      </c>
      <c r="L59" s="152">
        <f t="shared" si="22"/>
        <v>1171338.3999999999</v>
      </c>
      <c r="M59" s="152">
        <f t="shared" si="22"/>
        <v>289234</v>
      </c>
      <c r="N59" s="152">
        <f t="shared" si="22"/>
        <v>86244</v>
      </c>
      <c r="O59" s="152">
        <f t="shared" si="22"/>
        <v>366653</v>
      </c>
      <c r="P59" s="152">
        <f t="shared" si="22"/>
        <v>0</v>
      </c>
      <c r="Q59" s="152">
        <f t="shared" si="22"/>
        <v>366653</v>
      </c>
      <c r="R59" s="152">
        <f t="shared" si="22"/>
        <v>42693</v>
      </c>
      <c r="S59" s="152">
        <f t="shared" si="22"/>
        <v>0</v>
      </c>
      <c r="T59" s="152">
        <f t="shared" si="22"/>
        <v>1052135</v>
      </c>
      <c r="U59" s="152">
        <f t="shared" si="22"/>
        <v>45958415.346340001</v>
      </c>
      <c r="V59" s="152">
        <f t="shared" si="22"/>
        <v>21815760.800000001</v>
      </c>
      <c r="W59" s="152">
        <f t="shared" si="22"/>
        <v>19779338.216340002</v>
      </c>
      <c r="X59" s="152">
        <f t="shared" si="22"/>
        <v>4363316.33</v>
      </c>
      <c r="Y59" s="152">
        <f t="shared" si="22"/>
        <v>0</v>
      </c>
    </row>
    <row r="60" spans="1:25" s="25" customFormat="1" ht="15" hidden="1" customHeight="1">
      <c r="A60" s="154"/>
      <c r="B60" s="311" t="s">
        <v>344</v>
      </c>
      <c r="C60" s="119">
        <f t="shared" ref="C60:C70" si="23">D60+U60</f>
        <v>0</v>
      </c>
      <c r="D60" s="143">
        <f t="shared" ref="D60:D70" si="24">SUM(E60,J60:O60,R60:T60)</f>
        <v>0</v>
      </c>
      <c r="E60" s="143">
        <f t="shared" ref="E60:E70" si="25">F60+G60</f>
        <v>0</v>
      </c>
      <c r="F60" s="119">
        <f>기초자료!K60</f>
        <v>0</v>
      </c>
      <c r="G60" s="143">
        <f t="shared" ref="G60:G70" si="26">H60+I60</f>
        <v>0</v>
      </c>
      <c r="H60" s="119">
        <f>기초자료!L60</f>
        <v>0</v>
      </c>
      <c r="I60" s="119">
        <f>기초자료!M60</f>
        <v>0</v>
      </c>
      <c r="J60" s="119">
        <f>기초자료!C60</f>
        <v>0</v>
      </c>
      <c r="K60" s="119">
        <f>기초자료!D60</f>
        <v>0</v>
      </c>
      <c r="L60" s="119">
        <f>기초자료!E60</f>
        <v>0</v>
      </c>
      <c r="M60" s="119">
        <f>기초자료!F60</f>
        <v>0</v>
      </c>
      <c r="N60" s="119">
        <f>기초자료!G60</f>
        <v>0</v>
      </c>
      <c r="O60" s="143">
        <f t="shared" ref="O60:O70" si="27">P60+Q60</f>
        <v>0</v>
      </c>
      <c r="P60" s="119">
        <f>기초자료!N60</f>
        <v>0</v>
      </c>
      <c r="Q60" s="119">
        <f>기초자료!O60</f>
        <v>0</v>
      </c>
      <c r="R60" s="119">
        <f>기초자료!H60</f>
        <v>0</v>
      </c>
      <c r="S60" s="119">
        <f>기초자료!I60</f>
        <v>0</v>
      </c>
      <c r="T60" s="119">
        <f>기초자료!J60</f>
        <v>0</v>
      </c>
      <c r="U60" s="119">
        <f>SUM(V60:Y60)</f>
        <v>0</v>
      </c>
      <c r="V60" s="119">
        <f>기초자료!AP60</f>
        <v>0</v>
      </c>
      <c r="W60" s="119">
        <f>기초자료!P60+기초자료!Q60+기초자료!R60+기초자료!S60+기초자료!V60+기초자료!Y60+기초자료!AB60+기초자료!AE60+기초자료!AQ60</f>
        <v>0</v>
      </c>
      <c r="X60" s="119">
        <f>기초자료!AH60+기초자료!AK60+기초자료!AN60</f>
        <v>0</v>
      </c>
      <c r="Y60" s="119">
        <f>기초자료!AO60+기초자료!AR60+기초자료!AS60</f>
        <v>0</v>
      </c>
    </row>
    <row r="61" spans="1:25" s="25" customFormat="1" ht="15" customHeight="1">
      <c r="A61" s="154"/>
      <c r="B61" s="448" t="s">
        <v>5</v>
      </c>
      <c r="C61" s="119">
        <f t="shared" si="23"/>
        <v>41481887.001000002</v>
      </c>
      <c r="D61" s="143">
        <f t="shared" si="24"/>
        <v>25338162</v>
      </c>
      <c r="E61" s="143">
        <f t="shared" si="25"/>
        <v>24554065</v>
      </c>
      <c r="F61" s="119">
        <f>기초자료!K61</f>
        <v>6334168</v>
      </c>
      <c r="G61" s="143">
        <f t="shared" si="26"/>
        <v>18219897</v>
      </c>
      <c r="H61" s="119">
        <f>기초자료!L61</f>
        <v>0</v>
      </c>
      <c r="I61" s="119">
        <f>기초자료!M61</f>
        <v>18219897</v>
      </c>
      <c r="J61" s="119">
        <f>기초자료!C61</f>
        <v>360520</v>
      </c>
      <c r="K61" s="119">
        <f>기초자료!D61</f>
        <v>0</v>
      </c>
      <c r="L61" s="119">
        <f>기초자료!E61</f>
        <v>100950</v>
      </c>
      <c r="M61" s="119">
        <f>기초자료!F61</f>
        <v>27637</v>
      </c>
      <c r="N61" s="119">
        <f>기초자료!G61</f>
        <v>4286</v>
      </c>
      <c r="O61" s="143">
        <f t="shared" si="27"/>
        <v>290000</v>
      </c>
      <c r="P61" s="119">
        <f>기초자료!N61</f>
        <v>0</v>
      </c>
      <c r="Q61" s="119">
        <f>기초자료!O61</f>
        <v>290000</v>
      </c>
      <c r="R61" s="119">
        <f>기초자료!H61</f>
        <v>704</v>
      </c>
      <c r="S61" s="119">
        <f>기초자료!I61</f>
        <v>0</v>
      </c>
      <c r="T61" s="119">
        <f>기초자료!J61</f>
        <v>0</v>
      </c>
      <c r="U61" s="119">
        <f t="shared" ref="U61:U70" si="28">SUM(V61:Y61)</f>
        <v>16143725.000999998</v>
      </c>
      <c r="V61" s="119">
        <f>기초자료!AP61</f>
        <v>11147395</v>
      </c>
      <c r="W61" s="119">
        <f>기초자료!P61+기초자료!Q61+기초자료!R61+기초자료!S61+기초자료!V61+기초자료!Y61+기초자료!AB61+기초자료!AE61+기초자료!AQ61</f>
        <v>3738700.301</v>
      </c>
      <c r="X61" s="119">
        <f>기초자료!AH61+기초자료!AK61+기초자료!AN61</f>
        <v>1257629.7</v>
      </c>
      <c r="Y61" s="119">
        <f>기초자료!AO61+기초자료!AR61+기초자료!AS61</f>
        <v>0</v>
      </c>
    </row>
    <row r="62" spans="1:25" s="25" customFormat="1" ht="15" customHeight="1">
      <c r="A62" s="154"/>
      <c r="B62" s="448" t="s">
        <v>31</v>
      </c>
      <c r="C62" s="119">
        <f t="shared" si="23"/>
        <v>401067.51</v>
      </c>
      <c r="D62" s="143">
        <f t="shared" si="24"/>
        <v>106410.4</v>
      </c>
      <c r="E62" s="143">
        <f t="shared" si="25"/>
        <v>3300</v>
      </c>
      <c r="F62" s="119">
        <f>기초자료!K62</f>
        <v>0</v>
      </c>
      <c r="G62" s="143">
        <f t="shared" si="26"/>
        <v>3300</v>
      </c>
      <c r="H62" s="119">
        <f>기초자료!L62</f>
        <v>0</v>
      </c>
      <c r="I62" s="119">
        <f>기초자료!M62</f>
        <v>3300</v>
      </c>
      <c r="J62" s="119">
        <f>기초자료!C62</f>
        <v>27999</v>
      </c>
      <c r="K62" s="119">
        <f>기초자료!D62</f>
        <v>0</v>
      </c>
      <c r="L62" s="119">
        <f>기초자료!E62</f>
        <v>10732.4</v>
      </c>
      <c r="M62" s="119">
        <f>기초자료!F62</f>
        <v>19411</v>
      </c>
      <c r="N62" s="119">
        <f>기초자료!G62</f>
        <v>4105</v>
      </c>
      <c r="O62" s="143">
        <f t="shared" si="27"/>
        <v>0</v>
      </c>
      <c r="P62" s="119">
        <f>기초자료!N62</f>
        <v>0</v>
      </c>
      <c r="Q62" s="119">
        <f>기초자료!O62</f>
        <v>0</v>
      </c>
      <c r="R62" s="119">
        <f>기초자료!H62</f>
        <v>4291</v>
      </c>
      <c r="S62" s="119">
        <f>기초자료!I62</f>
        <v>0</v>
      </c>
      <c r="T62" s="119">
        <f>기초자료!J62</f>
        <v>36572</v>
      </c>
      <c r="U62" s="119">
        <f t="shared" si="28"/>
        <v>294657.11</v>
      </c>
      <c r="V62" s="119">
        <f>기초자료!AP62</f>
        <v>0</v>
      </c>
      <c r="W62" s="119">
        <f>기초자료!P62+기초자료!Q62+기초자료!R62+기초자료!S62+기초자료!V62+기초자료!Y62+기초자료!AB62+기초자료!AE62+기초자료!AQ62</f>
        <v>126856.41</v>
      </c>
      <c r="X62" s="119">
        <f>기초자료!AH62+기초자료!AK62+기초자료!AN62</f>
        <v>167800.7</v>
      </c>
      <c r="Y62" s="119">
        <f>기초자료!AO62+기초자료!AR62+기초자료!AS62</f>
        <v>0</v>
      </c>
    </row>
    <row r="63" spans="1:25" s="25" customFormat="1" ht="15" customHeight="1">
      <c r="A63" s="154"/>
      <c r="B63" s="448" t="s">
        <v>757</v>
      </c>
      <c r="C63" s="119">
        <f t="shared" si="23"/>
        <v>3520338.2199999997</v>
      </c>
      <c r="D63" s="143">
        <f t="shared" si="24"/>
        <v>2070519.8</v>
      </c>
      <c r="E63" s="143">
        <f t="shared" si="25"/>
        <v>1638451</v>
      </c>
      <c r="F63" s="119">
        <f>기초자료!K63</f>
        <v>278367</v>
      </c>
      <c r="G63" s="143">
        <f t="shared" si="26"/>
        <v>1360084</v>
      </c>
      <c r="H63" s="119">
        <f>기초자료!L63</f>
        <v>0</v>
      </c>
      <c r="I63" s="119">
        <f>기초자료!M63</f>
        <v>1360084</v>
      </c>
      <c r="J63" s="119">
        <f>기초자료!C63</f>
        <v>138950.79999999999</v>
      </c>
      <c r="K63" s="119">
        <f>기초자료!D63</f>
        <v>0</v>
      </c>
      <c r="L63" s="119">
        <f>기초자료!E63</f>
        <v>92168</v>
      </c>
      <c r="M63" s="119">
        <f>기초자료!F63</f>
        <v>53995</v>
      </c>
      <c r="N63" s="119">
        <f>기초자료!G63</f>
        <v>10337</v>
      </c>
      <c r="O63" s="143">
        <f t="shared" si="27"/>
        <v>0</v>
      </c>
      <c r="P63" s="119">
        <f>기초자료!N63</f>
        <v>0</v>
      </c>
      <c r="Q63" s="119">
        <f>기초자료!O63</f>
        <v>0</v>
      </c>
      <c r="R63" s="119">
        <f>기초자료!H63</f>
        <v>3432</v>
      </c>
      <c r="S63" s="119">
        <f>기초자료!I63</f>
        <v>0</v>
      </c>
      <c r="T63" s="119">
        <f>기초자료!J63</f>
        <v>133186</v>
      </c>
      <c r="U63" s="119">
        <f t="shared" si="28"/>
        <v>1449818.42</v>
      </c>
      <c r="V63" s="119">
        <f>기초자료!AP63</f>
        <v>931872</v>
      </c>
      <c r="W63" s="119">
        <f>기초자료!P63+기초자료!Q63+기초자료!R63+기초자료!S63+기초자료!V63+기초자료!Y63+기초자료!AB63+기초자료!AE63+기초자료!AQ63</f>
        <v>424434.54000000004</v>
      </c>
      <c r="X63" s="119">
        <f>기초자료!AH63+기초자료!AK63+기초자료!AN63</f>
        <v>93511.88</v>
      </c>
      <c r="Y63" s="119">
        <f>기초자료!AO63+기초자료!AR63+기초자료!AS63</f>
        <v>0</v>
      </c>
    </row>
    <row r="64" spans="1:25" s="25" customFormat="1" ht="15" customHeight="1">
      <c r="A64" s="154"/>
      <c r="B64" s="448" t="s">
        <v>50</v>
      </c>
      <c r="C64" s="119">
        <f t="shared" si="23"/>
        <v>11281800.9878</v>
      </c>
      <c r="D64" s="143">
        <f t="shared" si="24"/>
        <v>4213753</v>
      </c>
      <c r="E64" s="143">
        <f t="shared" si="25"/>
        <v>2567113</v>
      </c>
      <c r="F64" s="119">
        <f>기초자료!K64</f>
        <v>857113</v>
      </c>
      <c r="G64" s="143">
        <f t="shared" si="26"/>
        <v>1710000</v>
      </c>
      <c r="H64" s="119">
        <f>기초자료!L64</f>
        <v>0</v>
      </c>
      <c r="I64" s="119">
        <f>기초자료!M64</f>
        <v>1710000</v>
      </c>
      <c r="J64" s="119">
        <f>기초자료!C64</f>
        <v>870814</v>
      </c>
      <c r="K64" s="119">
        <f>기초자료!D64</f>
        <v>0</v>
      </c>
      <c r="L64" s="119">
        <f>기초자료!E64</f>
        <v>153466</v>
      </c>
      <c r="M64" s="119">
        <f>기초자료!F64</f>
        <v>23498</v>
      </c>
      <c r="N64" s="119">
        <f>기초자료!G64</f>
        <v>6732</v>
      </c>
      <c r="O64" s="143">
        <f t="shared" si="27"/>
        <v>0</v>
      </c>
      <c r="P64" s="119">
        <f>기초자료!N64</f>
        <v>0</v>
      </c>
      <c r="Q64" s="119">
        <f>기초자료!O64</f>
        <v>0</v>
      </c>
      <c r="R64" s="119">
        <f>기초자료!H64</f>
        <v>14097</v>
      </c>
      <c r="S64" s="119">
        <f>기초자료!I64</f>
        <v>0</v>
      </c>
      <c r="T64" s="119">
        <f>기초자료!J64</f>
        <v>578033</v>
      </c>
      <c r="U64" s="119">
        <f t="shared" si="28"/>
        <v>7068047.9878000002</v>
      </c>
      <c r="V64" s="119">
        <f>기초자료!AP64</f>
        <v>2376617.2000000002</v>
      </c>
      <c r="W64" s="119">
        <f>기초자료!P64+기초자료!Q64+기초자료!R64+기초자료!S64+기초자료!V64+기초자료!Y64+기초자료!AB64+기초자료!AE64+기초자료!AQ64</f>
        <v>3747946.0877999999</v>
      </c>
      <c r="X64" s="119">
        <f>기초자료!AH64+기초자료!AK64+기초자료!AN64</f>
        <v>943484.70000000007</v>
      </c>
      <c r="Y64" s="119">
        <f>기초자료!AO64+기초자료!AR64+기초자료!AS64</f>
        <v>0</v>
      </c>
    </row>
    <row r="65" spans="1:25" s="25" customFormat="1" ht="15" customHeight="1">
      <c r="A65" s="154"/>
      <c r="B65" s="448" t="s">
        <v>51</v>
      </c>
      <c r="C65" s="119">
        <f t="shared" si="23"/>
        <v>18875639.588540003</v>
      </c>
      <c r="D65" s="143">
        <f t="shared" si="24"/>
        <v>10978046.5</v>
      </c>
      <c r="E65" s="143">
        <f t="shared" si="25"/>
        <v>9871557</v>
      </c>
      <c r="F65" s="119">
        <f>기초자료!K65</f>
        <v>844255</v>
      </c>
      <c r="G65" s="143">
        <f t="shared" si="26"/>
        <v>9027302</v>
      </c>
      <c r="H65" s="119">
        <f>기초자료!L65</f>
        <v>0</v>
      </c>
      <c r="I65" s="119">
        <f>기초자료!M65</f>
        <v>9027302</v>
      </c>
      <c r="J65" s="119">
        <f>기초자료!C65</f>
        <v>622376.5</v>
      </c>
      <c r="K65" s="119">
        <f>기초자료!D65</f>
        <v>0</v>
      </c>
      <c r="L65" s="119">
        <f>기초자료!E65</f>
        <v>142060</v>
      </c>
      <c r="M65" s="119">
        <f>기초자료!F65</f>
        <v>38377</v>
      </c>
      <c r="N65" s="119">
        <f>기초자료!G65</f>
        <v>23907</v>
      </c>
      <c r="O65" s="143">
        <f t="shared" si="27"/>
        <v>0</v>
      </c>
      <c r="P65" s="119">
        <f>기초자료!N65</f>
        <v>0</v>
      </c>
      <c r="Q65" s="119">
        <f>기초자료!O65</f>
        <v>0</v>
      </c>
      <c r="R65" s="119">
        <f>기초자료!H65</f>
        <v>6131</v>
      </c>
      <c r="S65" s="119">
        <f>기초자료!I65</f>
        <v>0</v>
      </c>
      <c r="T65" s="119">
        <f>기초자료!J65</f>
        <v>273638</v>
      </c>
      <c r="U65" s="119">
        <f t="shared" si="28"/>
        <v>7897593.0885400008</v>
      </c>
      <c r="V65" s="119">
        <f>기초자료!AP65</f>
        <v>1179677</v>
      </c>
      <c r="W65" s="119">
        <f>기초자료!P65+기초자료!Q65+기초자료!R65+기초자료!S65+기초자료!V65+기초자료!Y65+기초자료!AB65+기초자료!AE65+기초자료!AQ65</f>
        <v>6077261.9285400007</v>
      </c>
      <c r="X65" s="119">
        <f>기초자료!AH65+기초자료!AK65+기초자료!AN65</f>
        <v>640654.16000000027</v>
      </c>
      <c r="Y65" s="119">
        <f>기초자료!AO65+기초자료!AR65+기초자료!AS65</f>
        <v>0</v>
      </c>
    </row>
    <row r="66" spans="1:25" s="25" customFormat="1" ht="15" customHeight="1">
      <c r="A66" s="154"/>
      <c r="B66" s="448" t="s">
        <v>52</v>
      </c>
      <c r="C66" s="119">
        <f t="shared" si="23"/>
        <v>10003350.385</v>
      </c>
      <c r="D66" s="143">
        <f t="shared" si="24"/>
        <v>7447975</v>
      </c>
      <c r="E66" s="143">
        <f t="shared" si="25"/>
        <v>7144422</v>
      </c>
      <c r="F66" s="119">
        <f>기초자료!K66</f>
        <v>1566674</v>
      </c>
      <c r="G66" s="143">
        <f t="shared" si="26"/>
        <v>5577748</v>
      </c>
      <c r="H66" s="119">
        <f>기초자료!L66</f>
        <v>0</v>
      </c>
      <c r="I66" s="119">
        <f>기초자료!M66</f>
        <v>5577748</v>
      </c>
      <c r="J66" s="119">
        <f>기초자료!C66</f>
        <v>182108</v>
      </c>
      <c r="K66" s="119">
        <f>기초자료!D66</f>
        <v>15480</v>
      </c>
      <c r="L66" s="119">
        <f>기초자료!E66</f>
        <v>38566</v>
      </c>
      <c r="M66" s="119">
        <f>기초자료!F66</f>
        <v>37444</v>
      </c>
      <c r="N66" s="119">
        <f>기초자료!G66</f>
        <v>21192</v>
      </c>
      <c r="O66" s="143">
        <f t="shared" si="27"/>
        <v>0</v>
      </c>
      <c r="P66" s="119">
        <f>기초자료!N66</f>
        <v>0</v>
      </c>
      <c r="Q66" s="119">
        <f>기초자료!O66</f>
        <v>0</v>
      </c>
      <c r="R66" s="119">
        <f>기초자료!H66</f>
        <v>8763</v>
      </c>
      <c r="S66" s="119">
        <f>기초자료!I66</f>
        <v>0</v>
      </c>
      <c r="T66" s="119">
        <f>기초자료!J66</f>
        <v>0</v>
      </c>
      <c r="U66" s="119">
        <f t="shared" si="28"/>
        <v>2555375.3850000002</v>
      </c>
      <c r="V66" s="119">
        <f>기초자료!AP66</f>
        <v>0</v>
      </c>
      <c r="W66" s="119">
        <f>기초자료!P66+기초자료!Q66+기초자료!R66+기초자료!S66+기초자료!V66+기초자료!Y66+기초자료!AB66+기초자료!AE66+기초자료!AQ66</f>
        <v>2307786.4850000003</v>
      </c>
      <c r="X66" s="119">
        <f>기초자료!AH66+기초자료!AK66+기초자료!AN66</f>
        <v>247588.90000000002</v>
      </c>
      <c r="Y66" s="119">
        <f>기초자료!AO66+기초자료!AR66+기초자료!AS66</f>
        <v>0</v>
      </c>
    </row>
    <row r="67" spans="1:25" s="25" customFormat="1" ht="15" customHeight="1">
      <c r="A67" s="154"/>
      <c r="B67" s="448" t="s">
        <v>53</v>
      </c>
      <c r="C67" s="119">
        <f t="shared" si="23"/>
        <v>12764438.634</v>
      </c>
      <c r="D67" s="143">
        <f t="shared" si="24"/>
        <v>9640612</v>
      </c>
      <c r="E67" s="143">
        <f t="shared" si="25"/>
        <v>9217829</v>
      </c>
      <c r="F67" s="119">
        <f>기초자료!K67</f>
        <v>777829</v>
      </c>
      <c r="G67" s="143">
        <f t="shared" si="26"/>
        <v>8440000</v>
      </c>
      <c r="H67" s="119">
        <f>기초자료!L67</f>
        <v>0</v>
      </c>
      <c r="I67" s="119">
        <f>기초자료!M67</f>
        <v>8440000</v>
      </c>
      <c r="J67" s="119">
        <f>기초자료!C67</f>
        <v>258607</v>
      </c>
      <c r="K67" s="119">
        <f>기초자료!D67</f>
        <v>16900</v>
      </c>
      <c r="L67" s="119">
        <f>기초자료!E67</f>
        <v>35119</v>
      </c>
      <c r="M67" s="119">
        <f>기초자료!F67</f>
        <v>25416</v>
      </c>
      <c r="N67" s="119">
        <f>기초자료!G67</f>
        <v>6386</v>
      </c>
      <c r="O67" s="143">
        <f t="shared" si="27"/>
        <v>76653</v>
      </c>
      <c r="P67" s="119">
        <f>기초자료!N67</f>
        <v>0</v>
      </c>
      <c r="Q67" s="119">
        <f>기초자료!O67</f>
        <v>76653</v>
      </c>
      <c r="R67" s="119">
        <f>기초자료!H67</f>
        <v>3702</v>
      </c>
      <c r="S67" s="119">
        <f>기초자료!I67</f>
        <v>0</v>
      </c>
      <c r="T67" s="119">
        <f>기초자료!J67</f>
        <v>0</v>
      </c>
      <c r="U67" s="119">
        <f t="shared" si="28"/>
        <v>3123826.6340000001</v>
      </c>
      <c r="V67" s="119">
        <f>기초자료!AP67</f>
        <v>2349730.6</v>
      </c>
      <c r="W67" s="119">
        <f>기초자료!P67+기초자료!Q67+기초자료!R67+기초자료!S67+기초자료!V67+기초자료!Y67+기초자료!AB67+기초자료!AE67+기초자료!AQ67</f>
        <v>667922.43400000001</v>
      </c>
      <c r="X67" s="119">
        <f>기초자료!AH67+기초자료!AK67+기초자료!AN67</f>
        <v>106173.6</v>
      </c>
      <c r="Y67" s="119">
        <f>기초자료!AO67+기초자료!AR67+기초자료!AS67</f>
        <v>0</v>
      </c>
    </row>
    <row r="68" spans="1:25" s="25" customFormat="1" ht="15" customHeight="1">
      <c r="A68" s="154"/>
      <c r="B68" s="448" t="s">
        <v>30</v>
      </c>
      <c r="C68" s="119">
        <f t="shared" si="23"/>
        <v>33860127.920000002</v>
      </c>
      <c r="D68" s="143">
        <f t="shared" si="24"/>
        <v>27849344</v>
      </c>
      <c r="E68" s="143">
        <f t="shared" si="25"/>
        <v>27002868</v>
      </c>
      <c r="F68" s="119">
        <f>기초자료!K68</f>
        <v>1493597</v>
      </c>
      <c r="G68" s="143">
        <f t="shared" si="26"/>
        <v>25509271</v>
      </c>
      <c r="H68" s="119">
        <f>기초자료!L68</f>
        <v>0</v>
      </c>
      <c r="I68" s="119">
        <f>기초자료!M68</f>
        <v>25509271</v>
      </c>
      <c r="J68" s="119">
        <f>기초자료!C68</f>
        <v>749965</v>
      </c>
      <c r="K68" s="119">
        <f>기초자료!D68</f>
        <v>0</v>
      </c>
      <c r="L68" s="119">
        <f>기초자료!E68</f>
        <v>54207</v>
      </c>
      <c r="M68" s="119">
        <f>기초자료!F68</f>
        <v>32582</v>
      </c>
      <c r="N68" s="119">
        <f>기초자료!G68</f>
        <v>8449</v>
      </c>
      <c r="O68" s="143">
        <f t="shared" si="27"/>
        <v>0</v>
      </c>
      <c r="P68" s="119">
        <f>기초자료!N68</f>
        <v>0</v>
      </c>
      <c r="Q68" s="119">
        <f>기초자료!O68</f>
        <v>0</v>
      </c>
      <c r="R68" s="119">
        <f>기초자료!H68</f>
        <v>1273</v>
      </c>
      <c r="S68" s="119">
        <f>기초자료!I68</f>
        <v>0</v>
      </c>
      <c r="T68" s="119">
        <f>기초자료!J68</f>
        <v>0</v>
      </c>
      <c r="U68" s="119">
        <f t="shared" si="28"/>
        <v>6010783.919999999</v>
      </c>
      <c r="V68" s="119">
        <f>기초자료!AP68</f>
        <v>2454070</v>
      </c>
      <c r="W68" s="119">
        <f>기초자료!P68+기초자료!Q68+기초자료!R68+기초자료!S68+기초자료!V68+기초자료!Y68+기초자료!AB68+기초자료!AE68+기초자료!AQ68</f>
        <v>2684833.03</v>
      </c>
      <c r="X68" s="119">
        <f>기초자료!AH68+기초자료!AK68+기초자료!AN68</f>
        <v>871880.8899999999</v>
      </c>
      <c r="Y68" s="119">
        <f>기초자료!AO68+기초자료!AR68+기초자료!AS68</f>
        <v>0</v>
      </c>
    </row>
    <row r="69" spans="1:25" s="25" customFormat="1" ht="15" customHeight="1">
      <c r="A69" s="154"/>
      <c r="B69" s="448" t="s">
        <v>54</v>
      </c>
      <c r="C69" s="119">
        <f t="shared" si="23"/>
        <v>10244202.800000001</v>
      </c>
      <c r="D69" s="143">
        <f t="shared" si="24"/>
        <v>8829615</v>
      </c>
      <c r="E69" s="143">
        <f t="shared" si="25"/>
        <v>8219427</v>
      </c>
      <c r="F69" s="119">
        <f>기초자료!K69</f>
        <v>1050448</v>
      </c>
      <c r="G69" s="143">
        <f t="shared" si="26"/>
        <v>7168979</v>
      </c>
      <c r="H69" s="119">
        <f>기초자료!L69</f>
        <v>0</v>
      </c>
      <c r="I69" s="119">
        <f>기초자료!M69</f>
        <v>7168979</v>
      </c>
      <c r="J69" s="119">
        <f>기초자료!C69</f>
        <v>3388</v>
      </c>
      <c r="K69" s="119">
        <f>기초자료!D69</f>
        <v>0</v>
      </c>
      <c r="L69" s="119">
        <f>기초자료!E69</f>
        <v>544070</v>
      </c>
      <c r="M69" s="119">
        <f>기초자료!F69</f>
        <v>30874</v>
      </c>
      <c r="N69" s="119">
        <f>기초자료!G69</f>
        <v>850</v>
      </c>
      <c r="O69" s="143">
        <f t="shared" si="27"/>
        <v>0</v>
      </c>
      <c r="P69" s="119">
        <f>기초자료!N69</f>
        <v>0</v>
      </c>
      <c r="Q69" s="119">
        <f>기초자료!O69</f>
        <v>0</v>
      </c>
      <c r="R69" s="119">
        <f>기초자료!H69</f>
        <v>300</v>
      </c>
      <c r="S69" s="119">
        <f>기초자료!I69</f>
        <v>0</v>
      </c>
      <c r="T69" s="119">
        <f>기초자료!J69</f>
        <v>30706</v>
      </c>
      <c r="U69" s="119">
        <f t="shared" si="28"/>
        <v>1414587.8</v>
      </c>
      <c r="V69" s="119">
        <f>기초자료!AP69</f>
        <v>1376399</v>
      </c>
      <c r="W69" s="119">
        <f>기초자료!P69+기초자료!Q69+기초자료!R69+기초자료!S69+기초자료!V69+기초자료!Y69+기초자료!AB69+기초자료!AE69+기초자료!AQ69</f>
        <v>3597</v>
      </c>
      <c r="X69" s="119">
        <f>기초자료!AH69+기초자료!AK69+기초자료!AN69</f>
        <v>34591.800000000003</v>
      </c>
      <c r="Y69" s="119">
        <f>기초자료!AO69+기초자료!AR69+기초자료!AS69</f>
        <v>0</v>
      </c>
    </row>
    <row r="70" spans="1:25" s="25" customFormat="1" ht="15" customHeight="1">
      <c r="A70" s="154"/>
      <c r="B70" s="448" t="s">
        <v>55</v>
      </c>
      <c r="C70" s="119">
        <f t="shared" si="23"/>
        <v>0</v>
      </c>
      <c r="D70" s="143">
        <f t="shared" si="24"/>
        <v>0</v>
      </c>
      <c r="E70" s="143">
        <f t="shared" si="25"/>
        <v>0</v>
      </c>
      <c r="F70" s="119">
        <f>기초자료!K70</f>
        <v>0</v>
      </c>
      <c r="G70" s="143">
        <f t="shared" si="26"/>
        <v>0</v>
      </c>
      <c r="H70" s="119">
        <f>기초자료!L70</f>
        <v>0</v>
      </c>
      <c r="I70" s="119">
        <f>기초자료!M70</f>
        <v>0</v>
      </c>
      <c r="J70" s="119">
        <f>기초자료!C70</f>
        <v>0</v>
      </c>
      <c r="K70" s="119">
        <f>기초자료!D70</f>
        <v>0</v>
      </c>
      <c r="L70" s="119">
        <f>기초자료!E70</f>
        <v>0</v>
      </c>
      <c r="M70" s="119">
        <f>기초자료!F70</f>
        <v>0</v>
      </c>
      <c r="N70" s="119">
        <f>기초자료!G70</f>
        <v>0</v>
      </c>
      <c r="O70" s="143">
        <f t="shared" si="27"/>
        <v>0</v>
      </c>
      <c r="P70" s="119">
        <f>기초자료!N70</f>
        <v>0</v>
      </c>
      <c r="Q70" s="119">
        <f>기초자료!O70</f>
        <v>0</v>
      </c>
      <c r="R70" s="119">
        <f>기초자료!H70</f>
        <v>0</v>
      </c>
      <c r="S70" s="119">
        <f>기초자료!I70</f>
        <v>0</v>
      </c>
      <c r="T70" s="119">
        <f>기초자료!J70</f>
        <v>0</v>
      </c>
      <c r="U70" s="119">
        <f t="shared" si="28"/>
        <v>0</v>
      </c>
      <c r="V70" s="119">
        <f>기초자료!AP70</f>
        <v>0</v>
      </c>
      <c r="W70" s="119">
        <f>기초자료!P70+기초자료!Q70+기초자료!R70+기초자료!S70+기초자료!V70+기초자료!Y70+기초자료!AB70+기초자료!AE70+기초자료!AQ70</f>
        <v>0</v>
      </c>
      <c r="X70" s="119">
        <f>기초자료!AH70+기초자료!AK70+기초자료!AN70</f>
        <v>0</v>
      </c>
      <c r="Y70" s="119">
        <f>기초자료!AO70+기초자료!AR70+기초자료!AS70</f>
        <v>0</v>
      </c>
    </row>
    <row r="71" spans="1:25" s="28" customFormat="1" ht="15" customHeight="1">
      <c r="A71" s="151" t="s">
        <v>581</v>
      </c>
      <c r="B71" s="151" t="s">
        <v>579</v>
      </c>
      <c r="C71" s="152">
        <f t="shared" ref="C71:Y71" si="29">SUM(C72:C76)</f>
        <v>188001341.49000001</v>
      </c>
      <c r="D71" s="152">
        <f t="shared" si="29"/>
        <v>176478216</v>
      </c>
      <c r="E71" s="152">
        <f t="shared" si="29"/>
        <v>168106490</v>
      </c>
      <c r="F71" s="152">
        <f t="shared" si="29"/>
        <v>6668817</v>
      </c>
      <c r="G71" s="152">
        <f t="shared" si="29"/>
        <v>161437673</v>
      </c>
      <c r="H71" s="152">
        <f t="shared" si="29"/>
        <v>0</v>
      </c>
      <c r="I71" s="152">
        <f t="shared" si="29"/>
        <v>161437673</v>
      </c>
      <c r="J71" s="152">
        <f t="shared" si="29"/>
        <v>1818932</v>
      </c>
      <c r="K71" s="152">
        <f t="shared" si="29"/>
        <v>2291340</v>
      </c>
      <c r="L71" s="152">
        <f t="shared" si="29"/>
        <v>667439</v>
      </c>
      <c r="M71" s="152">
        <f t="shared" si="29"/>
        <v>548292</v>
      </c>
      <c r="N71" s="152">
        <f t="shared" si="29"/>
        <v>43713</v>
      </c>
      <c r="O71" s="152">
        <f t="shared" si="29"/>
        <v>50000</v>
      </c>
      <c r="P71" s="152">
        <f t="shared" si="29"/>
        <v>0</v>
      </c>
      <c r="Q71" s="152">
        <f t="shared" si="29"/>
        <v>50000</v>
      </c>
      <c r="R71" s="152">
        <f t="shared" si="29"/>
        <v>70487</v>
      </c>
      <c r="S71" s="152">
        <f t="shared" si="29"/>
        <v>0</v>
      </c>
      <c r="T71" s="152">
        <f t="shared" si="29"/>
        <v>2881523</v>
      </c>
      <c r="U71" s="152">
        <f t="shared" si="29"/>
        <v>11523125.49</v>
      </c>
      <c r="V71" s="152">
        <f t="shared" si="29"/>
        <v>0</v>
      </c>
      <c r="W71" s="152">
        <f t="shared" si="29"/>
        <v>7615951.2899999991</v>
      </c>
      <c r="X71" s="152">
        <f t="shared" si="29"/>
        <v>2894475.2</v>
      </c>
      <c r="Y71" s="152">
        <f t="shared" si="29"/>
        <v>1012699</v>
      </c>
    </row>
    <row r="72" spans="1:25" s="25" customFormat="1" ht="15" customHeight="1">
      <c r="A72" s="144"/>
      <c r="B72" s="106" t="s">
        <v>335</v>
      </c>
      <c r="C72" s="119">
        <f>D72+U72</f>
        <v>16326699</v>
      </c>
      <c r="D72" s="143">
        <f>SUM(E72,J72:O72,R72:T72)</f>
        <v>14909088</v>
      </c>
      <c r="E72" s="143">
        <f>F72+G72</f>
        <v>14149173</v>
      </c>
      <c r="F72" s="119">
        <f>기초자료!K72</f>
        <v>2499173</v>
      </c>
      <c r="G72" s="143">
        <f>H72+I72</f>
        <v>11650000</v>
      </c>
      <c r="H72" s="119">
        <f>기초자료!L72</f>
        <v>0</v>
      </c>
      <c r="I72" s="119">
        <f>기초자료!M72</f>
        <v>11650000</v>
      </c>
      <c r="J72" s="119">
        <f>기초자료!C72</f>
        <v>305208</v>
      </c>
      <c r="K72" s="119">
        <f>기초자료!D72</f>
        <v>122700</v>
      </c>
      <c r="L72" s="119">
        <f>기초자료!E72</f>
        <v>30057</v>
      </c>
      <c r="M72" s="119">
        <f>기초자료!F72</f>
        <v>69340</v>
      </c>
      <c r="N72" s="119">
        <f>기초자료!G72</f>
        <v>7723</v>
      </c>
      <c r="O72" s="143">
        <f>P72+Q72</f>
        <v>0</v>
      </c>
      <c r="P72" s="119">
        <f>기초자료!N72</f>
        <v>0</v>
      </c>
      <c r="Q72" s="119">
        <f>기초자료!O72</f>
        <v>0</v>
      </c>
      <c r="R72" s="119">
        <f>기초자료!H72</f>
        <v>8202</v>
      </c>
      <c r="S72" s="119">
        <f>기초자료!I72</f>
        <v>0</v>
      </c>
      <c r="T72" s="119">
        <f>기초자료!J72</f>
        <v>216685</v>
      </c>
      <c r="U72" s="119">
        <f>SUM(V72:Y72)</f>
        <v>1417611</v>
      </c>
      <c r="V72" s="119">
        <f>기초자료!AP72</f>
        <v>0</v>
      </c>
      <c r="W72" s="119">
        <f>기초자료!P72+기초자료!Q72+기초자료!R72+기초자료!S72+기초자료!V72+기초자료!Y72+기초자료!AB72+기초자료!AE72+기초자료!AQ72</f>
        <v>504575</v>
      </c>
      <c r="X72" s="119">
        <f>기초자료!AH72+기초자료!AK72+기초자료!AN72</f>
        <v>31961</v>
      </c>
      <c r="Y72" s="119">
        <f>기초자료!AO72+기초자료!AR72+기초자료!AS72</f>
        <v>881075</v>
      </c>
    </row>
    <row r="73" spans="1:25" s="25" customFormat="1" ht="15" customHeight="1">
      <c r="A73" s="144"/>
      <c r="B73" s="106" t="s">
        <v>337</v>
      </c>
      <c r="C73" s="119">
        <f>D73+U73</f>
        <v>9546076</v>
      </c>
      <c r="D73" s="143">
        <f>SUM(E73,J73:O73,R73:T73)</f>
        <v>8158834</v>
      </c>
      <c r="E73" s="143">
        <f>F73+G73</f>
        <v>6481077</v>
      </c>
      <c r="F73" s="119">
        <f>기초자료!K73</f>
        <v>153860</v>
      </c>
      <c r="G73" s="143">
        <f>H73+I73</f>
        <v>6327217</v>
      </c>
      <c r="H73" s="119">
        <f>기초자료!L73</f>
        <v>0</v>
      </c>
      <c r="I73" s="119">
        <f>기초자료!M73</f>
        <v>6327217</v>
      </c>
      <c r="J73" s="119">
        <f>기초자료!C73</f>
        <v>378950</v>
      </c>
      <c r="K73" s="119">
        <f>기초자료!D73</f>
        <v>348400</v>
      </c>
      <c r="L73" s="119">
        <f>기초자료!E73</f>
        <v>589758</v>
      </c>
      <c r="M73" s="119">
        <f>기초자료!F73</f>
        <v>44246</v>
      </c>
      <c r="N73" s="119">
        <f>기초자료!G73</f>
        <v>12159</v>
      </c>
      <c r="O73" s="143">
        <f>P73+Q73</f>
        <v>0</v>
      </c>
      <c r="P73" s="119">
        <f>기초자료!N73</f>
        <v>0</v>
      </c>
      <c r="Q73" s="119">
        <f>기초자료!O73</f>
        <v>0</v>
      </c>
      <c r="R73" s="119">
        <f>기초자료!H73</f>
        <v>8430</v>
      </c>
      <c r="S73" s="119">
        <f>기초자료!I73</f>
        <v>0</v>
      </c>
      <c r="T73" s="119">
        <f>기초자료!J73</f>
        <v>295814</v>
      </c>
      <c r="U73" s="119">
        <f>SUM(V73:Y73)</f>
        <v>1387242</v>
      </c>
      <c r="V73" s="119">
        <f>기초자료!AP73</f>
        <v>0</v>
      </c>
      <c r="W73" s="119">
        <f>기초자료!P73+기초자료!Q73+기초자료!R73+기초자료!S73+기초자료!V73+기초자료!Y73+기초자료!AB73+기초자료!AE73+기초자료!AQ73</f>
        <v>979994</v>
      </c>
      <c r="X73" s="119">
        <f>기초자료!AH73+기초자료!AK73+기초자료!AN73</f>
        <v>300061</v>
      </c>
      <c r="Y73" s="119">
        <f>기초자료!AO73+기초자료!AR73+기초자료!AS73</f>
        <v>107187</v>
      </c>
    </row>
    <row r="74" spans="1:25" s="25" customFormat="1" ht="15" customHeight="1">
      <c r="A74" s="144"/>
      <c r="B74" s="106" t="s">
        <v>338</v>
      </c>
      <c r="C74" s="119">
        <f>D74+U74</f>
        <v>19954189.199999999</v>
      </c>
      <c r="D74" s="143">
        <f>SUM(E74,J74:O74,R74:T74)</f>
        <v>19247087</v>
      </c>
      <c r="E74" s="143">
        <f>F74+G74</f>
        <v>18820409</v>
      </c>
      <c r="F74" s="119">
        <f>기초자료!K74</f>
        <v>514689</v>
      </c>
      <c r="G74" s="143">
        <f>H74+I74</f>
        <v>18305720</v>
      </c>
      <c r="H74" s="119">
        <f>기초자료!L74</f>
        <v>0</v>
      </c>
      <c r="I74" s="119">
        <f>기초자료!M74</f>
        <v>18305720</v>
      </c>
      <c r="J74" s="119">
        <f>기초자료!C74</f>
        <v>88001</v>
      </c>
      <c r="K74" s="119">
        <f>기초자료!D74</f>
        <v>31000</v>
      </c>
      <c r="L74" s="119">
        <f>기초자료!E74</f>
        <v>15405</v>
      </c>
      <c r="M74" s="119">
        <f>기초자료!F74</f>
        <v>7856</v>
      </c>
      <c r="N74" s="119">
        <f>기초자료!G74</f>
        <v>10950</v>
      </c>
      <c r="O74" s="143">
        <f>P74+Q74</f>
        <v>0</v>
      </c>
      <c r="P74" s="119">
        <f>기초자료!N74</f>
        <v>0</v>
      </c>
      <c r="Q74" s="119">
        <f>기초자료!O74</f>
        <v>0</v>
      </c>
      <c r="R74" s="119">
        <f>기초자료!H74</f>
        <v>5680</v>
      </c>
      <c r="S74" s="119">
        <f>기초자료!I74</f>
        <v>0</v>
      </c>
      <c r="T74" s="119">
        <f>기초자료!J74</f>
        <v>267786</v>
      </c>
      <c r="U74" s="119">
        <f>SUM(V74:Y74)</f>
        <v>707102.2</v>
      </c>
      <c r="V74" s="119">
        <f>기초자료!AP74</f>
        <v>0</v>
      </c>
      <c r="W74" s="119">
        <f>기초자료!P74+기초자료!Q74+기초자료!R74+기초자료!S74+기초자료!V74+기초자료!Y74+기초자료!AB74+기초자료!AE74+기초자료!AQ74</f>
        <v>495230</v>
      </c>
      <c r="X74" s="119">
        <f>기초자료!AH74+기초자료!AK74+기초자료!AN74</f>
        <v>196467.20000000001</v>
      </c>
      <c r="Y74" s="119">
        <f>기초자료!AO74+기초자료!AR74+기초자료!AS74</f>
        <v>15405</v>
      </c>
    </row>
    <row r="75" spans="1:25" s="25" customFormat="1" ht="15" customHeight="1">
      <c r="A75" s="144"/>
      <c r="B75" s="106" t="s">
        <v>339</v>
      </c>
      <c r="C75" s="119">
        <f>D75+U75</f>
        <v>57392449.799999997</v>
      </c>
      <c r="D75" s="143">
        <f>SUM(E75,J75:O75,R75:T75)</f>
        <v>53451398</v>
      </c>
      <c r="E75" s="143">
        <f>F75+G75</f>
        <v>51017451</v>
      </c>
      <c r="F75" s="119">
        <f>기초자료!K75</f>
        <v>1482715</v>
      </c>
      <c r="G75" s="143">
        <f>H75+I75</f>
        <v>49534736</v>
      </c>
      <c r="H75" s="119">
        <f>기초자료!L75</f>
        <v>0</v>
      </c>
      <c r="I75" s="119">
        <f>기초자료!M75</f>
        <v>49534736</v>
      </c>
      <c r="J75" s="119">
        <f>기초자료!C75</f>
        <v>521331</v>
      </c>
      <c r="K75" s="119">
        <f>기초자료!D75</f>
        <v>360240</v>
      </c>
      <c r="L75" s="119">
        <f>기초자료!E75</f>
        <v>14319</v>
      </c>
      <c r="M75" s="119">
        <f>기초자료!F75</f>
        <v>175863</v>
      </c>
      <c r="N75" s="119">
        <f>기초자료!G75</f>
        <v>5121</v>
      </c>
      <c r="O75" s="143">
        <f>P75+Q75</f>
        <v>0</v>
      </c>
      <c r="P75" s="119">
        <f>기초자료!N75</f>
        <v>0</v>
      </c>
      <c r="Q75" s="119">
        <f>기초자료!O75</f>
        <v>0</v>
      </c>
      <c r="R75" s="119">
        <f>기초자료!H75</f>
        <v>35179</v>
      </c>
      <c r="S75" s="119">
        <f>기초자료!I75</f>
        <v>0</v>
      </c>
      <c r="T75" s="119">
        <f>기초자료!J75</f>
        <v>1321894</v>
      </c>
      <c r="U75" s="119">
        <f>SUM(V75:Y75)</f>
        <v>3941051.8</v>
      </c>
      <c r="V75" s="119">
        <f>기초자료!AP75</f>
        <v>0</v>
      </c>
      <c r="W75" s="119">
        <f>기초자료!P75+기초자료!Q75+기초자료!R75+기초자료!S75+기초자료!V75+기초자료!Y75+기초자료!AB75+기초자료!AE75+기초자료!AQ75</f>
        <v>3351919.8</v>
      </c>
      <c r="X75" s="119">
        <f>기초자료!AH75+기초자료!AK75+기초자료!AN75</f>
        <v>589132</v>
      </c>
      <c r="Y75" s="119">
        <f>기초자료!AO75+기초자료!AR75+기초자료!AS75</f>
        <v>0</v>
      </c>
    </row>
    <row r="76" spans="1:25" s="25" customFormat="1" ht="15" customHeight="1">
      <c r="A76" s="144"/>
      <c r="B76" s="106" t="s">
        <v>352</v>
      </c>
      <c r="C76" s="119">
        <f>D76+U76</f>
        <v>84781927.489999995</v>
      </c>
      <c r="D76" s="143">
        <f>SUM(E76,J76:O76,R76:T76)</f>
        <v>80711809</v>
      </c>
      <c r="E76" s="143">
        <f>F76+G76</f>
        <v>77638380</v>
      </c>
      <c r="F76" s="119">
        <f>기초자료!K76</f>
        <v>2018380</v>
      </c>
      <c r="G76" s="143">
        <f>H76+I76</f>
        <v>75620000</v>
      </c>
      <c r="H76" s="119">
        <f>기초자료!L76</f>
        <v>0</v>
      </c>
      <c r="I76" s="119">
        <f>기초자료!M76</f>
        <v>75620000</v>
      </c>
      <c r="J76" s="119">
        <f>기초자료!C76</f>
        <v>525442</v>
      </c>
      <c r="K76" s="119">
        <f>기초자료!D76</f>
        <v>1429000</v>
      </c>
      <c r="L76" s="119">
        <f>기초자료!E76</f>
        <v>17900</v>
      </c>
      <c r="M76" s="119">
        <f>기초자료!F76</f>
        <v>250987</v>
      </c>
      <c r="N76" s="119">
        <f>기초자료!G76</f>
        <v>7760</v>
      </c>
      <c r="O76" s="143">
        <f>P76+Q76</f>
        <v>50000</v>
      </c>
      <c r="P76" s="119">
        <f>기초자료!N76</f>
        <v>0</v>
      </c>
      <c r="Q76" s="119">
        <f>기초자료!O76</f>
        <v>50000</v>
      </c>
      <c r="R76" s="119">
        <f>기초자료!H76</f>
        <v>12996</v>
      </c>
      <c r="S76" s="119">
        <f>기초자료!I76</f>
        <v>0</v>
      </c>
      <c r="T76" s="119">
        <f>기초자료!J76</f>
        <v>779344</v>
      </c>
      <c r="U76" s="119">
        <f>SUM(V76:Y76)</f>
        <v>4070118.4899999998</v>
      </c>
      <c r="V76" s="119">
        <f>기초자료!AP76</f>
        <v>0</v>
      </c>
      <c r="W76" s="119">
        <f>기초자료!P76+기초자료!Q76+기초자료!R76+기초자료!S76+기초자료!V76+기초자료!Y76+기초자료!AB76+기초자료!AE76+기초자료!AQ76</f>
        <v>2284232.4899999998</v>
      </c>
      <c r="X76" s="119">
        <f>기초자료!AH76+기초자료!AK76+기초자료!AN76</f>
        <v>1776854</v>
      </c>
      <c r="Y76" s="119">
        <f>기초자료!AO76+기초자료!AR76+기초자료!AS76</f>
        <v>9032</v>
      </c>
    </row>
    <row r="77" spans="1:25" s="28" customFormat="1" ht="15" customHeight="1">
      <c r="A77" s="151" t="s">
        <v>582</v>
      </c>
      <c r="B77" s="151" t="s">
        <v>579</v>
      </c>
      <c r="C77" s="152">
        <f t="shared" ref="C77:Y77" si="30">SUM(C78:C82)</f>
        <v>279013471.27508998</v>
      </c>
      <c r="D77" s="152">
        <f t="shared" si="30"/>
        <v>257326527.39999998</v>
      </c>
      <c r="E77" s="152">
        <f t="shared" si="30"/>
        <v>243811972</v>
      </c>
      <c r="F77" s="152">
        <f t="shared" si="30"/>
        <v>35628447</v>
      </c>
      <c r="G77" s="152">
        <f t="shared" si="30"/>
        <v>208183525</v>
      </c>
      <c r="H77" s="152">
        <f t="shared" si="30"/>
        <v>0</v>
      </c>
      <c r="I77" s="152">
        <f t="shared" si="30"/>
        <v>208183525</v>
      </c>
      <c r="J77" s="152">
        <f t="shared" si="30"/>
        <v>1110526</v>
      </c>
      <c r="K77" s="152">
        <f t="shared" si="30"/>
        <v>403978</v>
      </c>
      <c r="L77" s="152">
        <f t="shared" si="30"/>
        <v>2115344</v>
      </c>
      <c r="M77" s="152">
        <f t="shared" si="30"/>
        <v>359608</v>
      </c>
      <c r="N77" s="152">
        <f t="shared" si="30"/>
        <v>94968</v>
      </c>
      <c r="O77" s="152">
        <f t="shared" si="30"/>
        <v>7727360</v>
      </c>
      <c r="P77" s="152">
        <f t="shared" si="30"/>
        <v>2634713</v>
      </c>
      <c r="Q77" s="152">
        <f t="shared" si="30"/>
        <v>5092647</v>
      </c>
      <c r="R77" s="152">
        <f t="shared" si="30"/>
        <v>35334.6</v>
      </c>
      <c r="S77" s="152">
        <f t="shared" si="30"/>
        <v>0</v>
      </c>
      <c r="T77" s="152">
        <f t="shared" si="30"/>
        <v>1667436.8</v>
      </c>
      <c r="U77" s="152">
        <f t="shared" si="30"/>
        <v>21686943.875090003</v>
      </c>
      <c r="V77" s="152">
        <f t="shared" si="30"/>
        <v>8532912</v>
      </c>
      <c r="W77" s="152">
        <f t="shared" si="30"/>
        <v>11236144.899090001</v>
      </c>
      <c r="X77" s="152">
        <f t="shared" si="30"/>
        <v>1821434.976</v>
      </c>
      <c r="Y77" s="152">
        <f t="shared" si="30"/>
        <v>96452.000000000029</v>
      </c>
    </row>
    <row r="78" spans="1:25" s="25" customFormat="1" ht="15" customHeight="1">
      <c r="A78" s="144"/>
      <c r="B78" s="449" t="s">
        <v>31</v>
      </c>
      <c r="C78" s="119">
        <f>D78+U78</f>
        <v>94845440.699090004</v>
      </c>
      <c r="D78" s="143">
        <f>SUM(E78,J78:O78,R78:T78)</f>
        <v>94284434</v>
      </c>
      <c r="E78" s="143">
        <f>F78+G78</f>
        <v>90366759</v>
      </c>
      <c r="F78" s="119">
        <f>기초자료!K78</f>
        <v>18160851</v>
      </c>
      <c r="G78" s="143">
        <f>H78+I78</f>
        <v>72205908</v>
      </c>
      <c r="H78" s="119">
        <f>기초자료!L78</f>
        <v>0</v>
      </c>
      <c r="I78" s="119">
        <f>기초자료!M78</f>
        <v>72205908</v>
      </c>
      <c r="J78" s="119">
        <f>기초자료!C78</f>
        <v>148391</v>
      </c>
      <c r="K78" s="119">
        <f>기초자료!D78</f>
        <v>0</v>
      </c>
      <c r="L78" s="119">
        <f>기초자료!E78</f>
        <v>9285</v>
      </c>
      <c r="M78" s="119">
        <f>기초자료!F78</f>
        <v>98224</v>
      </c>
      <c r="N78" s="119">
        <f>기초자료!G78</f>
        <v>1600</v>
      </c>
      <c r="O78" s="143">
        <f>P78+Q78</f>
        <v>3148775</v>
      </c>
      <c r="P78" s="119">
        <f>기초자료!N78</f>
        <v>1818858</v>
      </c>
      <c r="Q78" s="119">
        <f>기초자료!O78</f>
        <v>1329917</v>
      </c>
      <c r="R78" s="119">
        <f>기초자료!H78</f>
        <v>6700</v>
      </c>
      <c r="S78" s="119">
        <f>기초자료!I78</f>
        <v>0</v>
      </c>
      <c r="T78" s="119">
        <f>기초자료!J78</f>
        <v>504700</v>
      </c>
      <c r="U78" s="119">
        <f>SUM(V78:Y78)</f>
        <v>561006.69909000001</v>
      </c>
      <c r="V78" s="119">
        <f>기초자료!AP78</f>
        <v>0</v>
      </c>
      <c r="W78" s="119">
        <f>기초자료!P78+기초자료!Q78+기초자료!R78+기초자료!S78+기초자료!V78+기초자료!Y78+기초자료!AB78+기초자료!AE78+기초자료!AQ78</f>
        <v>324200.49909</v>
      </c>
      <c r="X78" s="119">
        <f>기초자료!AH78+기초자료!AK78+기초자료!AN78</f>
        <v>232062.60000000003</v>
      </c>
      <c r="Y78" s="119">
        <f>기초자료!AO78+기초자료!AR78+기초자료!AS78</f>
        <v>4743.6000000000004</v>
      </c>
    </row>
    <row r="79" spans="1:25" s="25" customFormat="1" ht="15" customHeight="1">
      <c r="A79" s="144"/>
      <c r="B79" s="449" t="s">
        <v>5</v>
      </c>
      <c r="C79" s="119">
        <f>D79+U79</f>
        <v>45839435.549999997</v>
      </c>
      <c r="D79" s="143">
        <f>SUM(E79,J79:O79,R79:T79)</f>
        <v>36655518.600000001</v>
      </c>
      <c r="E79" s="143">
        <f>F79+G79</f>
        <v>35724456</v>
      </c>
      <c r="F79" s="119">
        <f>기초자료!K79</f>
        <v>4630309</v>
      </c>
      <c r="G79" s="143">
        <f>H79+I79</f>
        <v>31094147</v>
      </c>
      <c r="H79" s="119">
        <f>기초자료!L79</f>
        <v>0</v>
      </c>
      <c r="I79" s="119">
        <f>기초자료!M79</f>
        <v>31094147</v>
      </c>
      <c r="J79" s="119">
        <f>기초자료!C79</f>
        <v>111826</v>
      </c>
      <c r="K79" s="119">
        <f>기초자료!D79</f>
        <v>84006</v>
      </c>
      <c r="L79" s="119">
        <f>기초자료!E79</f>
        <v>229294</v>
      </c>
      <c r="M79" s="119">
        <f>기초자료!F79</f>
        <v>39812</v>
      </c>
      <c r="N79" s="119">
        <f>기초자료!G79</f>
        <v>4560</v>
      </c>
      <c r="O79" s="143">
        <f>P79+Q79</f>
        <v>300000</v>
      </c>
      <c r="P79" s="119">
        <f>기초자료!N79</f>
        <v>0</v>
      </c>
      <c r="Q79" s="119">
        <f>기초자료!O79</f>
        <v>300000</v>
      </c>
      <c r="R79" s="119">
        <f>기초자료!H79</f>
        <v>3140.6</v>
      </c>
      <c r="S79" s="119">
        <f>기초자료!I79</f>
        <v>0</v>
      </c>
      <c r="T79" s="119">
        <f>기초자료!J79</f>
        <v>158424</v>
      </c>
      <c r="U79" s="119">
        <f>SUM(V79:Y79)</f>
        <v>9183916.9499999993</v>
      </c>
      <c r="V79" s="119">
        <f>기초자료!AP79</f>
        <v>8233885</v>
      </c>
      <c r="W79" s="119">
        <f>기초자료!P79+기초자료!Q79+기초자료!R79+기초자료!S79+기초자료!V79+기초자료!Y79+기초자료!AB79+기초자료!AE79+기초자료!AQ79</f>
        <v>753364.95000000007</v>
      </c>
      <c r="X79" s="119">
        <f>기초자료!AH79+기초자료!AK79+기초자료!AN79</f>
        <v>196667</v>
      </c>
      <c r="Y79" s="119">
        <f>기초자료!AO79+기초자료!AR79+기초자료!AS79</f>
        <v>0</v>
      </c>
    </row>
    <row r="80" spans="1:25" s="25" customFormat="1" ht="15" customHeight="1">
      <c r="A80" s="144"/>
      <c r="B80" s="449" t="s">
        <v>30</v>
      </c>
      <c r="C80" s="119">
        <f>D80+U80</f>
        <v>14646871.42</v>
      </c>
      <c r="D80" s="143">
        <f>SUM(E80,J80:O80,R80:T80)</f>
        <v>8262163</v>
      </c>
      <c r="E80" s="143">
        <f>F80+G80</f>
        <v>5600049</v>
      </c>
      <c r="F80" s="119">
        <f>기초자료!K80</f>
        <v>4003085</v>
      </c>
      <c r="G80" s="143">
        <f>H80+I80</f>
        <v>1596964</v>
      </c>
      <c r="H80" s="119">
        <f>기초자료!L80</f>
        <v>0</v>
      </c>
      <c r="I80" s="119">
        <f>기초자료!M80</f>
        <v>1596964</v>
      </c>
      <c r="J80" s="119">
        <f>기초자료!C80</f>
        <v>179865</v>
      </c>
      <c r="K80" s="119">
        <f>기초자료!D80</f>
        <v>153324</v>
      </c>
      <c r="L80" s="119">
        <f>기초자료!E80</f>
        <v>1353090</v>
      </c>
      <c r="M80" s="119">
        <f>기초자료!F80</f>
        <v>99930</v>
      </c>
      <c r="N80" s="119">
        <f>기초자료!G80</f>
        <v>57200</v>
      </c>
      <c r="O80" s="143">
        <f>P80+Q80</f>
        <v>815855</v>
      </c>
      <c r="P80" s="119">
        <f>기초자료!N80</f>
        <v>815855</v>
      </c>
      <c r="Q80" s="119">
        <f>기초자료!O80</f>
        <v>0</v>
      </c>
      <c r="R80" s="119">
        <f>기초자료!H80</f>
        <v>2850</v>
      </c>
      <c r="S80" s="119">
        <f>기초자료!I80</f>
        <v>0</v>
      </c>
      <c r="T80" s="119">
        <f>기초자료!J80</f>
        <v>0</v>
      </c>
      <c r="U80" s="119">
        <f>SUM(V80:Y80)</f>
        <v>6384708.4199999999</v>
      </c>
      <c r="V80" s="119">
        <f>기초자료!AP80</f>
        <v>0</v>
      </c>
      <c r="W80" s="119">
        <f>기초자료!P80+기초자료!Q80+기초자료!R80+기초자료!S80+기초자료!V80+기초자료!Y80+기초자료!AB80+기초자료!AE80+기초자료!AQ80</f>
        <v>5995143.3200000003</v>
      </c>
      <c r="X80" s="119">
        <f>기초자료!AH80+기초자료!AK80+기초자료!AN80</f>
        <v>389565.1</v>
      </c>
      <c r="Y80" s="119">
        <f>기초자료!AO80+기초자료!AR80+기초자료!AS80</f>
        <v>0</v>
      </c>
    </row>
    <row r="81" spans="1:25" s="25" customFormat="1" ht="15" customHeight="1">
      <c r="A81" s="144"/>
      <c r="B81" s="449" t="s">
        <v>59</v>
      </c>
      <c r="C81" s="119">
        <f>D81+U81</f>
        <v>92713989.275999993</v>
      </c>
      <c r="D81" s="143">
        <f>SUM(E81,J81:O81,R81:T81)</f>
        <v>88295268.799999997</v>
      </c>
      <c r="E81" s="143">
        <f>F81+G81</f>
        <v>84596130</v>
      </c>
      <c r="F81" s="119">
        <f>기초자료!K81</f>
        <v>5601647</v>
      </c>
      <c r="G81" s="143">
        <f>H81+I81</f>
        <v>78994483</v>
      </c>
      <c r="H81" s="119">
        <f>기초자료!L81</f>
        <v>0</v>
      </c>
      <c r="I81" s="119">
        <f>기초자료!M81</f>
        <v>78994483</v>
      </c>
      <c r="J81" s="119">
        <f>기초자료!C81</f>
        <v>547022</v>
      </c>
      <c r="K81" s="119">
        <f>기초자료!D81</f>
        <v>79380</v>
      </c>
      <c r="L81" s="119">
        <f>기초자료!E81</f>
        <v>332309</v>
      </c>
      <c r="M81" s="119">
        <f>기초자료!F81</f>
        <v>96119</v>
      </c>
      <c r="N81" s="119">
        <f>기초자료!G81</f>
        <v>18508</v>
      </c>
      <c r="O81" s="143">
        <f>P81+Q81</f>
        <v>1981730</v>
      </c>
      <c r="P81" s="119">
        <f>기초자료!N81</f>
        <v>0</v>
      </c>
      <c r="Q81" s="119">
        <f>기초자료!O81</f>
        <v>1981730</v>
      </c>
      <c r="R81" s="119">
        <f>기초자료!H81</f>
        <v>20479</v>
      </c>
      <c r="S81" s="119">
        <f>기초자료!I81</f>
        <v>0</v>
      </c>
      <c r="T81" s="119">
        <f>기초자료!J81</f>
        <v>623591.80000000005</v>
      </c>
      <c r="U81" s="119">
        <f>SUM(V81:Y81)</f>
        <v>4418720.4760000007</v>
      </c>
      <c r="V81" s="119">
        <f>기초자료!AP81</f>
        <v>0</v>
      </c>
      <c r="W81" s="119">
        <f>기초자료!P81+기초자료!Q81+기초자료!R81+기초자료!S81+기초자료!V81+기초자료!Y81+기초자료!AB81+기초자료!AE81+기초자료!AQ81</f>
        <v>3703020.5</v>
      </c>
      <c r="X81" s="119">
        <f>기초자료!AH81+기초자료!AK81+기초자료!AN81</f>
        <v>638917.576</v>
      </c>
      <c r="Y81" s="119">
        <f>기초자료!AO81+기초자료!AR81+기초자료!AS81</f>
        <v>76782.400000000023</v>
      </c>
    </row>
    <row r="82" spans="1:25" s="25" customFormat="1" ht="15" customHeight="1">
      <c r="A82" s="144"/>
      <c r="B82" s="449" t="s">
        <v>60</v>
      </c>
      <c r="C82" s="119">
        <f>D82+U82</f>
        <v>30967734.329999998</v>
      </c>
      <c r="D82" s="143">
        <f>SUM(E82,J82:O82,R82:T82)</f>
        <v>29829143</v>
      </c>
      <c r="E82" s="143">
        <f>F82+G82</f>
        <v>27524578</v>
      </c>
      <c r="F82" s="119">
        <f>기초자료!K82</f>
        <v>3232555</v>
      </c>
      <c r="G82" s="143">
        <f>H82+I82</f>
        <v>24292023</v>
      </c>
      <c r="H82" s="119">
        <f>기초자료!L82</f>
        <v>0</v>
      </c>
      <c r="I82" s="119">
        <f>기초자료!M82</f>
        <v>24292023</v>
      </c>
      <c r="J82" s="119">
        <f>기초자료!C82</f>
        <v>123422</v>
      </c>
      <c r="K82" s="119">
        <f>기초자료!D82</f>
        <v>87268</v>
      </c>
      <c r="L82" s="119">
        <f>기초자료!E82</f>
        <v>191366</v>
      </c>
      <c r="M82" s="119">
        <f>기초자료!F82</f>
        <v>25523</v>
      </c>
      <c r="N82" s="119">
        <f>기초자료!G82</f>
        <v>13100</v>
      </c>
      <c r="O82" s="143">
        <f>P82+Q82</f>
        <v>1481000</v>
      </c>
      <c r="P82" s="119">
        <f>기초자료!N82</f>
        <v>0</v>
      </c>
      <c r="Q82" s="119">
        <f>기초자료!O82</f>
        <v>1481000</v>
      </c>
      <c r="R82" s="119">
        <f>기초자료!H82</f>
        <v>2165</v>
      </c>
      <c r="S82" s="119">
        <f>기초자료!I82</f>
        <v>0</v>
      </c>
      <c r="T82" s="119">
        <f>기초자료!J82</f>
        <v>380721</v>
      </c>
      <c r="U82" s="119">
        <f>SUM(V82:Y82)</f>
        <v>1138591.33</v>
      </c>
      <c r="V82" s="119">
        <f>기초자료!AP82</f>
        <v>299027</v>
      </c>
      <c r="W82" s="119">
        <f>기초자료!P82+기초자료!Q82+기초자료!R82+기초자료!S82+기초자료!V82+기초자료!Y82+기초자료!AB82+기초자료!AE82+기초자료!AQ82</f>
        <v>460415.63</v>
      </c>
      <c r="X82" s="119">
        <f>기초자료!AH82+기초자료!AK82+기초자료!AN82</f>
        <v>364222.7</v>
      </c>
      <c r="Y82" s="119">
        <f>기초자료!AO82+기초자료!AR82+기초자료!AS82</f>
        <v>14926</v>
      </c>
    </row>
    <row r="83" spans="1:25" s="28" customFormat="1" ht="15" customHeight="1">
      <c r="A83" s="151" t="s">
        <v>583</v>
      </c>
      <c r="B83" s="151" t="s">
        <v>579</v>
      </c>
      <c r="C83" s="152">
        <f t="shared" ref="C83:Y83" si="31">SUM(C84:C88)</f>
        <v>363345751</v>
      </c>
      <c r="D83" s="152">
        <f t="shared" si="31"/>
        <v>345589188</v>
      </c>
      <c r="E83" s="152">
        <f t="shared" si="31"/>
        <v>338706312</v>
      </c>
      <c r="F83" s="152">
        <f t="shared" si="31"/>
        <v>25210212</v>
      </c>
      <c r="G83" s="152">
        <f t="shared" si="31"/>
        <v>313496100</v>
      </c>
      <c r="H83" s="152">
        <f t="shared" si="31"/>
        <v>0</v>
      </c>
      <c r="I83" s="152">
        <f t="shared" si="31"/>
        <v>313496100</v>
      </c>
      <c r="J83" s="152">
        <f t="shared" si="31"/>
        <v>3941239</v>
      </c>
      <c r="K83" s="152">
        <f t="shared" si="31"/>
        <v>519229</v>
      </c>
      <c r="L83" s="152">
        <f t="shared" si="31"/>
        <v>741351</v>
      </c>
      <c r="M83" s="152">
        <f t="shared" si="31"/>
        <v>113297</v>
      </c>
      <c r="N83" s="152">
        <f t="shared" si="31"/>
        <v>126599</v>
      </c>
      <c r="O83" s="152">
        <f t="shared" si="31"/>
        <v>0</v>
      </c>
      <c r="P83" s="152">
        <f t="shared" si="31"/>
        <v>0</v>
      </c>
      <c r="Q83" s="152">
        <f t="shared" si="31"/>
        <v>0</v>
      </c>
      <c r="R83" s="152">
        <f t="shared" si="31"/>
        <v>202916</v>
      </c>
      <c r="S83" s="152">
        <f t="shared" si="31"/>
        <v>200000</v>
      </c>
      <c r="T83" s="152">
        <f t="shared" si="31"/>
        <v>1038245</v>
      </c>
      <c r="U83" s="152">
        <f t="shared" si="31"/>
        <v>17756563</v>
      </c>
      <c r="V83" s="152">
        <f t="shared" si="31"/>
        <v>3452944</v>
      </c>
      <c r="W83" s="152">
        <f t="shared" si="31"/>
        <v>11173337</v>
      </c>
      <c r="X83" s="152">
        <f t="shared" si="31"/>
        <v>3017675</v>
      </c>
      <c r="Y83" s="152">
        <f t="shared" si="31"/>
        <v>112607</v>
      </c>
    </row>
    <row r="84" spans="1:25" s="25" customFormat="1" ht="15" customHeight="1">
      <c r="A84" s="144"/>
      <c r="B84" s="450" t="s">
        <v>5</v>
      </c>
      <c r="C84" s="119">
        <f>D84+U84</f>
        <v>16224738</v>
      </c>
      <c r="D84" s="143">
        <f>SUM(E84,J84:O84,R84:T84)</f>
        <v>15291995</v>
      </c>
      <c r="E84" s="143">
        <f>F84+G84</f>
        <v>14669751</v>
      </c>
      <c r="F84" s="119">
        <f>기초자료!K84</f>
        <v>122179</v>
      </c>
      <c r="G84" s="143">
        <f>H84+I84</f>
        <v>14547572</v>
      </c>
      <c r="H84" s="119">
        <f>기초자료!L84</f>
        <v>0</v>
      </c>
      <c r="I84" s="119">
        <f>기초자료!M84</f>
        <v>14547572</v>
      </c>
      <c r="J84" s="119">
        <f>기초자료!C84</f>
        <v>145349</v>
      </c>
      <c r="K84" s="119">
        <f>기초자료!D84</f>
        <v>138727</v>
      </c>
      <c r="L84" s="119">
        <f>기초자료!E84</f>
        <v>67958</v>
      </c>
      <c r="M84" s="119">
        <f>기초자료!F84</f>
        <v>4050</v>
      </c>
      <c r="N84" s="119">
        <f>기초자료!G84</f>
        <v>65026</v>
      </c>
      <c r="O84" s="143">
        <f>P84+Q84</f>
        <v>0</v>
      </c>
      <c r="P84" s="119">
        <f>기초자료!N84</f>
        <v>0</v>
      </c>
      <c r="Q84" s="119">
        <f>기초자료!O84</f>
        <v>0</v>
      </c>
      <c r="R84" s="119">
        <f>기초자료!H84</f>
        <v>74505</v>
      </c>
      <c r="S84" s="119">
        <f>기초자료!I84</f>
        <v>0</v>
      </c>
      <c r="T84" s="119">
        <f>기초자료!J84</f>
        <v>126629</v>
      </c>
      <c r="U84" s="119">
        <f>SUM(V84:Y84)</f>
        <v>932743</v>
      </c>
      <c r="V84" s="119">
        <f>기초자료!AP84</f>
        <v>0</v>
      </c>
      <c r="W84" s="119">
        <f>기초자료!P84+기초자료!Q84+기초자료!R84+기초자료!S84+기초자료!V84+기초자료!Y84+기초자료!AB84+기초자료!AE84+기초자료!AQ84</f>
        <v>649266</v>
      </c>
      <c r="X84" s="119">
        <f>기초자료!AH84+기초자료!AK84+기초자료!AN84</f>
        <v>231943</v>
      </c>
      <c r="Y84" s="119">
        <f>기초자료!AO84+기초자료!AR84+기초자료!AS84</f>
        <v>51534</v>
      </c>
    </row>
    <row r="85" spans="1:25" s="25" customFormat="1" ht="15" customHeight="1">
      <c r="A85" s="144"/>
      <c r="B85" s="450" t="s">
        <v>35</v>
      </c>
      <c r="C85" s="119">
        <f>D85+U85</f>
        <v>30535565</v>
      </c>
      <c r="D85" s="143">
        <f>SUM(E85,J85:O85,R85:T85)</f>
        <v>23379689</v>
      </c>
      <c r="E85" s="143">
        <f>F85+G85</f>
        <v>19733353</v>
      </c>
      <c r="F85" s="119">
        <f>기초자료!K85</f>
        <v>313315</v>
      </c>
      <c r="G85" s="143">
        <f>H85+I85</f>
        <v>19420038</v>
      </c>
      <c r="H85" s="119">
        <f>기초자료!L85</f>
        <v>0</v>
      </c>
      <c r="I85" s="119">
        <f>기초자료!M85</f>
        <v>19420038</v>
      </c>
      <c r="J85" s="119">
        <f>기초자료!C85</f>
        <v>2875132</v>
      </c>
      <c r="K85" s="119">
        <f>기초자료!D85</f>
        <v>313512</v>
      </c>
      <c r="L85" s="119">
        <f>기초자료!E85</f>
        <v>100948</v>
      </c>
      <c r="M85" s="119">
        <f>기초자료!F85</f>
        <v>11410</v>
      </c>
      <c r="N85" s="119">
        <f>기초자료!G85</f>
        <v>43253</v>
      </c>
      <c r="O85" s="143">
        <f>P85+Q85</f>
        <v>0</v>
      </c>
      <c r="P85" s="119">
        <f>기초자료!N85</f>
        <v>0</v>
      </c>
      <c r="Q85" s="119">
        <f>기초자료!O85</f>
        <v>0</v>
      </c>
      <c r="R85" s="119">
        <f>기초자료!H85</f>
        <v>82512</v>
      </c>
      <c r="S85" s="119">
        <f>기초자료!I85</f>
        <v>0</v>
      </c>
      <c r="T85" s="119">
        <f>기초자료!J85</f>
        <v>219569</v>
      </c>
      <c r="U85" s="119">
        <f>SUM(V85:Y85)</f>
        <v>7155876</v>
      </c>
      <c r="V85" s="119">
        <f>기초자료!AP85</f>
        <v>0</v>
      </c>
      <c r="W85" s="119">
        <f>기초자료!P85+기초자료!Q85+기초자료!R85+기초자료!S85+기초자료!V85+기초자료!Y85+기초자료!AB85+기초자료!AE85+기초자료!AQ85</f>
        <v>6209158</v>
      </c>
      <c r="X85" s="119">
        <f>기초자료!AH85+기초자료!AK85+기초자료!AN85</f>
        <v>928080</v>
      </c>
      <c r="Y85" s="119">
        <f>기초자료!AO85+기초자료!AR85+기초자료!AS85</f>
        <v>18638</v>
      </c>
    </row>
    <row r="86" spans="1:25" s="25" customFormat="1" ht="15" customHeight="1">
      <c r="A86" s="144"/>
      <c r="B86" s="450" t="s">
        <v>31</v>
      </c>
      <c r="C86" s="119">
        <f>D86+U86</f>
        <v>10285540</v>
      </c>
      <c r="D86" s="143">
        <f>SUM(E86,J86:O86,R86:T86)</f>
        <v>3322229</v>
      </c>
      <c r="E86" s="143">
        <f>F86+G86</f>
        <v>2735361</v>
      </c>
      <c r="F86" s="119">
        <f>기초자료!K86</f>
        <v>839921</v>
      </c>
      <c r="G86" s="143">
        <f>H86+I86</f>
        <v>1895440</v>
      </c>
      <c r="H86" s="119">
        <f>기초자료!L86</f>
        <v>0</v>
      </c>
      <c r="I86" s="119">
        <f>기초자료!M86</f>
        <v>1895440</v>
      </c>
      <c r="J86" s="119">
        <f>기초자료!C86</f>
        <v>191047</v>
      </c>
      <c r="K86" s="119">
        <f>기초자료!D86</f>
        <v>12000</v>
      </c>
      <c r="L86" s="119">
        <f>기초자료!E86</f>
        <v>110079</v>
      </c>
      <c r="M86" s="119">
        <f>기초자료!F86</f>
        <v>8750</v>
      </c>
      <c r="N86" s="119">
        <f>기초자료!G86</f>
        <v>1520</v>
      </c>
      <c r="O86" s="143">
        <f>P86+Q86</f>
        <v>0</v>
      </c>
      <c r="P86" s="119">
        <f>기초자료!N86</f>
        <v>0</v>
      </c>
      <c r="Q86" s="119">
        <f>기초자료!O86</f>
        <v>0</v>
      </c>
      <c r="R86" s="119">
        <f>기초자료!H86</f>
        <v>18073</v>
      </c>
      <c r="S86" s="119">
        <f>기초자료!I86</f>
        <v>0</v>
      </c>
      <c r="T86" s="119">
        <f>기초자료!J86</f>
        <v>245399</v>
      </c>
      <c r="U86" s="119">
        <f>SUM(V86:Y86)</f>
        <v>6963311</v>
      </c>
      <c r="V86" s="119">
        <f>기초자료!AP86</f>
        <v>3452944</v>
      </c>
      <c r="W86" s="119">
        <f>기초자료!P86+기초자료!Q86+기초자료!R86+기초자료!S86+기초자료!V86+기초자료!Y86+기초자료!AB86+기초자료!AE86+기초자료!AQ86</f>
        <v>3445585</v>
      </c>
      <c r="X86" s="119">
        <f>기초자료!AH86+기초자료!AK86+기초자료!AN86</f>
        <v>48484</v>
      </c>
      <c r="Y86" s="119">
        <f>기초자료!AO86+기초자료!AR86+기초자료!AS86</f>
        <v>16298</v>
      </c>
    </row>
    <row r="87" spans="1:25" s="25" customFormat="1" ht="15" customHeight="1">
      <c r="A87" s="144"/>
      <c r="B87" s="450" t="s">
        <v>36</v>
      </c>
      <c r="C87" s="119">
        <f>D87+U87</f>
        <v>102833991</v>
      </c>
      <c r="D87" s="143">
        <f>SUM(E87,J87:O87,R87:T87)</f>
        <v>101527292</v>
      </c>
      <c r="E87" s="143">
        <f>F87+G87</f>
        <v>100609336</v>
      </c>
      <c r="F87" s="119">
        <f>기초자료!K87</f>
        <v>4698354</v>
      </c>
      <c r="G87" s="143">
        <f>H87+I87</f>
        <v>95910982</v>
      </c>
      <c r="H87" s="119">
        <f>기초자료!L87</f>
        <v>0</v>
      </c>
      <c r="I87" s="119">
        <f>기초자료!M87</f>
        <v>95910982</v>
      </c>
      <c r="J87" s="119">
        <f>기초자료!C87</f>
        <v>455172</v>
      </c>
      <c r="K87" s="119">
        <f>기초자료!D87</f>
        <v>33830</v>
      </c>
      <c r="L87" s="119">
        <f>기초자료!E87</f>
        <v>97577</v>
      </c>
      <c r="M87" s="119">
        <f>기초자료!F87</f>
        <v>50647</v>
      </c>
      <c r="N87" s="119">
        <f>기초자료!G87</f>
        <v>6700</v>
      </c>
      <c r="O87" s="143">
        <f>P87+Q87</f>
        <v>0</v>
      </c>
      <c r="P87" s="119">
        <f>기초자료!N87</f>
        <v>0</v>
      </c>
      <c r="Q87" s="119">
        <f>기초자료!O87</f>
        <v>0</v>
      </c>
      <c r="R87" s="119">
        <f>기초자료!H87</f>
        <v>12101</v>
      </c>
      <c r="S87" s="119">
        <f>기초자료!I87</f>
        <v>0</v>
      </c>
      <c r="T87" s="119">
        <f>기초자료!J87</f>
        <v>261929</v>
      </c>
      <c r="U87" s="119">
        <f>SUM(V87:Y87)</f>
        <v>1306699</v>
      </c>
      <c r="V87" s="119">
        <f>기초자료!AP87</f>
        <v>0</v>
      </c>
      <c r="W87" s="119">
        <f>기초자료!P87+기초자료!Q87+기초자료!R87+기초자료!S87+기초자료!V87+기초자료!Y87+기초자료!AB87+기초자료!AE87+기초자료!AQ87</f>
        <v>423701</v>
      </c>
      <c r="X87" s="119">
        <f>기초자료!AH87+기초자료!AK87+기초자료!AN87</f>
        <v>856861</v>
      </c>
      <c r="Y87" s="119">
        <f>기초자료!AO87+기초자료!AR87+기초자료!AS87</f>
        <v>26137</v>
      </c>
    </row>
    <row r="88" spans="1:25" s="25" customFormat="1" ht="15" customHeight="1">
      <c r="A88" s="144"/>
      <c r="B88" s="450" t="s">
        <v>62</v>
      </c>
      <c r="C88" s="119">
        <f>D88+U88</f>
        <v>203465917</v>
      </c>
      <c r="D88" s="143">
        <f>SUM(E88,J88:O88,R88:T88)</f>
        <v>202067983</v>
      </c>
      <c r="E88" s="143">
        <f>F88+G88</f>
        <v>200958511</v>
      </c>
      <c r="F88" s="119">
        <f>기초자료!K88</f>
        <v>19236443</v>
      </c>
      <c r="G88" s="143">
        <f>H88+I88</f>
        <v>181722068</v>
      </c>
      <c r="H88" s="119">
        <f>기초자료!L88</f>
        <v>0</v>
      </c>
      <c r="I88" s="119">
        <f>기초자료!M88</f>
        <v>181722068</v>
      </c>
      <c r="J88" s="119">
        <f>기초자료!C88</f>
        <v>274539</v>
      </c>
      <c r="K88" s="119">
        <f>기초자료!D88</f>
        <v>21160</v>
      </c>
      <c r="L88" s="119">
        <f>기초자료!E88</f>
        <v>364789</v>
      </c>
      <c r="M88" s="119">
        <f>기초자료!F88</f>
        <v>38440</v>
      </c>
      <c r="N88" s="119">
        <f>기초자료!G88</f>
        <v>10100</v>
      </c>
      <c r="O88" s="143">
        <f>P88+Q88</f>
        <v>0</v>
      </c>
      <c r="P88" s="119">
        <f>기초자료!N88</f>
        <v>0</v>
      </c>
      <c r="Q88" s="119">
        <f>기초자료!O88</f>
        <v>0</v>
      </c>
      <c r="R88" s="119">
        <f>기초자료!H88</f>
        <v>15725</v>
      </c>
      <c r="S88" s="119">
        <f>기초자료!I88</f>
        <v>200000</v>
      </c>
      <c r="T88" s="119">
        <f>기초자료!J88</f>
        <v>184719</v>
      </c>
      <c r="U88" s="119">
        <f>SUM(V88:Y88)</f>
        <v>1397934</v>
      </c>
      <c r="V88" s="119">
        <f>기초자료!AP88</f>
        <v>0</v>
      </c>
      <c r="W88" s="119">
        <f>기초자료!P88+기초자료!Q88+기초자료!R88+기초자료!S88+기초자료!V88+기초자료!Y88+기초자료!AB88+기초자료!AE88+기초자료!AQ88</f>
        <v>445627</v>
      </c>
      <c r="X88" s="119">
        <f>기초자료!AH88+기초자료!AK88+기초자료!AN88</f>
        <v>952307</v>
      </c>
      <c r="Y88" s="119">
        <f>기초자료!AO88+기초자료!AR88+기초자료!AS88</f>
        <v>0</v>
      </c>
    </row>
    <row r="89" spans="1:25" s="25" customFormat="1" ht="15" customHeight="1">
      <c r="A89" s="151" t="s">
        <v>742</v>
      </c>
      <c r="B89" s="151" t="s">
        <v>543</v>
      </c>
      <c r="C89" s="152">
        <f t="shared" ref="C89:Y89" si="32">SUM(C90:C90)</f>
        <v>15134146</v>
      </c>
      <c r="D89" s="152">
        <f t="shared" si="32"/>
        <v>9423649</v>
      </c>
      <c r="E89" s="152">
        <f t="shared" si="32"/>
        <v>6476608</v>
      </c>
      <c r="F89" s="152">
        <f t="shared" si="32"/>
        <v>466608</v>
      </c>
      <c r="G89" s="152">
        <f t="shared" si="32"/>
        <v>6010000</v>
      </c>
      <c r="H89" s="152">
        <f t="shared" si="32"/>
        <v>0</v>
      </c>
      <c r="I89" s="152">
        <f t="shared" si="32"/>
        <v>6010000</v>
      </c>
      <c r="J89" s="152">
        <f t="shared" si="32"/>
        <v>170088</v>
      </c>
      <c r="K89" s="152">
        <f t="shared" si="32"/>
        <v>0</v>
      </c>
      <c r="L89" s="152">
        <f t="shared" si="32"/>
        <v>18900</v>
      </c>
      <c r="M89" s="152">
        <f t="shared" si="32"/>
        <v>0</v>
      </c>
      <c r="N89" s="152">
        <f t="shared" si="32"/>
        <v>0</v>
      </c>
      <c r="O89" s="152">
        <f t="shared" si="32"/>
        <v>2080000</v>
      </c>
      <c r="P89" s="152">
        <f t="shared" si="32"/>
        <v>1840000</v>
      </c>
      <c r="Q89" s="152">
        <f t="shared" si="32"/>
        <v>240000</v>
      </c>
      <c r="R89" s="152">
        <f t="shared" si="32"/>
        <v>63053</v>
      </c>
      <c r="S89" s="152">
        <f t="shared" si="32"/>
        <v>615000</v>
      </c>
      <c r="T89" s="152">
        <f t="shared" si="32"/>
        <v>0</v>
      </c>
      <c r="U89" s="152">
        <f t="shared" si="32"/>
        <v>5710497</v>
      </c>
      <c r="V89" s="152">
        <f t="shared" si="32"/>
        <v>0</v>
      </c>
      <c r="W89" s="152">
        <f t="shared" si="32"/>
        <v>4418650</v>
      </c>
      <c r="X89" s="152">
        <f t="shared" si="32"/>
        <v>1223799</v>
      </c>
      <c r="Y89" s="152">
        <f t="shared" si="32"/>
        <v>68048</v>
      </c>
    </row>
    <row r="90" spans="1:25" s="25" customFormat="1" ht="15" customHeight="1">
      <c r="A90" s="144"/>
      <c r="B90" s="144" t="s">
        <v>743</v>
      </c>
      <c r="C90" s="120">
        <f>D90+U90</f>
        <v>15134146</v>
      </c>
      <c r="D90" s="146">
        <f>SUM(E90,J90:O90,R90:T90)</f>
        <v>9423649</v>
      </c>
      <c r="E90" s="146">
        <f>F90+G90</f>
        <v>6476608</v>
      </c>
      <c r="F90" s="146">
        <f>기초자료!K90</f>
        <v>466608</v>
      </c>
      <c r="G90" s="146">
        <f>H90+I90</f>
        <v>6010000</v>
      </c>
      <c r="H90" s="119">
        <f>기초자료!L90</f>
        <v>0</v>
      </c>
      <c r="I90" s="120">
        <f>기초자료!M90</f>
        <v>6010000</v>
      </c>
      <c r="J90" s="120">
        <f>기초자료!C90</f>
        <v>170088</v>
      </c>
      <c r="K90" s="120">
        <f>기초자료!D90</f>
        <v>0</v>
      </c>
      <c r="L90" s="119">
        <f>기초자료!E90</f>
        <v>18900</v>
      </c>
      <c r="M90" s="119">
        <f>기초자료!F90</f>
        <v>0</v>
      </c>
      <c r="N90" s="119">
        <f>기초자료!G90</f>
        <v>0</v>
      </c>
      <c r="O90" s="146">
        <f>P90+Q90</f>
        <v>2080000</v>
      </c>
      <c r="P90" s="120">
        <f>기초자료!N90</f>
        <v>1840000</v>
      </c>
      <c r="Q90" s="120">
        <f>기초자료!O90</f>
        <v>240000</v>
      </c>
      <c r="R90" s="120">
        <f>기초자료!H90</f>
        <v>63053</v>
      </c>
      <c r="S90" s="120">
        <f>기초자료!I90</f>
        <v>615000</v>
      </c>
      <c r="T90" s="119">
        <f>기초자료!J90</f>
        <v>0</v>
      </c>
      <c r="U90" s="120">
        <f>SUM(V90:Y90)</f>
        <v>5710497</v>
      </c>
      <c r="V90" s="120">
        <f>기초자료!AP90</f>
        <v>0</v>
      </c>
      <c r="W90" s="119">
        <f>기초자료!P90+기초자료!Q90+기초자료!R90+기초자료!S90+기초자료!V90+기초자료!Y90+기초자료!AB90+기초자료!AE90+기초자료!AQ90</f>
        <v>4418650</v>
      </c>
      <c r="X90" s="119">
        <f>기초자료!AH90+기초자료!AK90+기초자료!AN90</f>
        <v>1223799</v>
      </c>
      <c r="Y90" s="119">
        <f>기초자료!AO90+기초자료!AR90+기초자료!AS90</f>
        <v>68048</v>
      </c>
    </row>
    <row r="91" spans="1:25" s="28" customFormat="1" ht="15" customHeight="1">
      <c r="A91" s="151" t="s">
        <v>584</v>
      </c>
      <c r="B91" s="151" t="s">
        <v>579</v>
      </c>
      <c r="C91" s="152">
        <f t="shared" ref="C91:Y91" si="33">SUM(C92:C122)</f>
        <v>1496511062.9000001</v>
      </c>
      <c r="D91" s="152">
        <f t="shared" si="33"/>
        <v>1388865192.24</v>
      </c>
      <c r="E91" s="152">
        <f t="shared" si="33"/>
        <v>1342901002.5599999</v>
      </c>
      <c r="F91" s="152">
        <f t="shared" si="33"/>
        <v>399387147.25999999</v>
      </c>
      <c r="G91" s="152">
        <f t="shared" si="33"/>
        <v>943513855.29999995</v>
      </c>
      <c r="H91" s="152">
        <f t="shared" si="33"/>
        <v>0</v>
      </c>
      <c r="I91" s="152">
        <f t="shared" si="33"/>
        <v>943513855.29999995</v>
      </c>
      <c r="J91" s="152">
        <f t="shared" si="33"/>
        <v>4757057.08</v>
      </c>
      <c r="K91" s="152">
        <f t="shared" si="33"/>
        <v>1235091</v>
      </c>
      <c r="L91" s="152">
        <f t="shared" si="33"/>
        <v>3964041</v>
      </c>
      <c r="M91" s="152">
        <f t="shared" si="33"/>
        <v>1055254.6000000001</v>
      </c>
      <c r="N91" s="152">
        <f t="shared" si="33"/>
        <v>80466</v>
      </c>
      <c r="O91" s="152">
        <f t="shared" si="33"/>
        <v>33278456</v>
      </c>
      <c r="P91" s="152">
        <f t="shared" si="33"/>
        <v>19813747</v>
      </c>
      <c r="Q91" s="152">
        <f t="shared" si="33"/>
        <v>13464709</v>
      </c>
      <c r="R91" s="152">
        <f t="shared" si="33"/>
        <v>79851</v>
      </c>
      <c r="S91" s="152">
        <f t="shared" si="33"/>
        <v>783296</v>
      </c>
      <c r="T91" s="152">
        <f t="shared" si="33"/>
        <v>730677</v>
      </c>
      <c r="U91" s="152">
        <f t="shared" si="33"/>
        <v>107645870.66</v>
      </c>
      <c r="V91" s="152">
        <f t="shared" si="33"/>
        <v>11857327</v>
      </c>
      <c r="W91" s="152">
        <f t="shared" si="33"/>
        <v>65934840.160000004</v>
      </c>
      <c r="X91" s="152">
        <f t="shared" si="33"/>
        <v>24497564.499999996</v>
      </c>
      <c r="Y91" s="152">
        <f t="shared" si="33"/>
        <v>5356139</v>
      </c>
    </row>
    <row r="92" spans="1:25" s="25" customFormat="1" ht="15" customHeight="1">
      <c r="A92" s="144"/>
      <c r="B92" s="451" t="s">
        <v>64</v>
      </c>
      <c r="C92" s="119">
        <f t="shared" ref="C92:C122" si="34">D92+U92</f>
        <v>36128679</v>
      </c>
      <c r="D92" s="150">
        <f t="shared" ref="D92:D122" si="35">SUM(E92,J92:O92,R92:T92)</f>
        <v>28311118</v>
      </c>
      <c r="E92" s="150">
        <f t="shared" ref="E92:E122" si="36">F92+G92</f>
        <v>26735756</v>
      </c>
      <c r="F92" s="119">
        <f>기초자료!K92</f>
        <v>1193443</v>
      </c>
      <c r="G92" s="150">
        <f t="shared" ref="G92:G122" si="37">H92+I92</f>
        <v>25542313</v>
      </c>
      <c r="H92" s="150">
        <f>기초자료!L92</f>
        <v>0</v>
      </c>
      <c r="I92" s="150">
        <f>기초자료!M92</f>
        <v>25542313</v>
      </c>
      <c r="J92" s="150">
        <f>기초자료!C92</f>
        <v>559344</v>
      </c>
      <c r="K92" s="150">
        <f>기초자료!D92</f>
        <v>192992</v>
      </c>
      <c r="L92" s="150">
        <f>기초자료!E92</f>
        <v>384686</v>
      </c>
      <c r="M92" s="150">
        <f>기초자료!F92</f>
        <v>117872</v>
      </c>
      <c r="N92" s="150">
        <f>기초자료!G92</f>
        <v>1300</v>
      </c>
      <c r="O92" s="150">
        <f t="shared" ref="O92:O122" si="38">P92+Q92</f>
        <v>0</v>
      </c>
      <c r="P92" s="150">
        <f>기초자료!N92</f>
        <v>0</v>
      </c>
      <c r="Q92" s="150">
        <f>기초자료!O92</f>
        <v>0</v>
      </c>
      <c r="R92" s="150">
        <f>기초자료!H92</f>
        <v>4397</v>
      </c>
      <c r="S92" s="150">
        <f>기초자료!I92</f>
        <v>14459</v>
      </c>
      <c r="T92" s="150">
        <f>기초자료!J92</f>
        <v>300312</v>
      </c>
      <c r="U92" s="119">
        <f>SUM(V92:Y92)</f>
        <v>7817561</v>
      </c>
      <c r="V92" s="119">
        <f>기초자료!AP92</f>
        <v>0</v>
      </c>
      <c r="W92" s="119">
        <f>기초자료!P92+기초자료!Q92+기초자료!R92+기초자료!S92+기초자료!V92+기초자료!Y92+기초자료!AB92+기초자료!AE92+기초자료!AQ92</f>
        <v>6263734</v>
      </c>
      <c r="X92" s="119">
        <f>기초자료!AH92+기초자료!AK92+기초자료!AN92</f>
        <v>1553827</v>
      </c>
      <c r="Y92" s="119">
        <f>기초자료!AO92+기초자료!AR92+기초자료!AS92</f>
        <v>0</v>
      </c>
    </row>
    <row r="93" spans="1:25" s="25" customFormat="1" ht="15" customHeight="1">
      <c r="A93" s="144"/>
      <c r="B93" s="451" t="s">
        <v>65</v>
      </c>
      <c r="C93" s="119">
        <f t="shared" si="34"/>
        <v>18100380</v>
      </c>
      <c r="D93" s="150">
        <f t="shared" si="35"/>
        <v>10331805</v>
      </c>
      <c r="E93" s="150">
        <f t="shared" si="36"/>
        <v>8581556</v>
      </c>
      <c r="F93" s="119">
        <f>기초자료!K93</f>
        <v>5303056</v>
      </c>
      <c r="G93" s="150">
        <f t="shared" si="37"/>
        <v>3278500</v>
      </c>
      <c r="H93" s="150">
        <f>기초자료!L93</f>
        <v>0</v>
      </c>
      <c r="I93" s="150">
        <f>기초자료!M93</f>
        <v>3278500</v>
      </c>
      <c r="J93" s="150">
        <f>기초자료!C93</f>
        <v>271415</v>
      </c>
      <c r="K93" s="150">
        <f>기초자료!D93</f>
        <v>13570</v>
      </c>
      <c r="L93" s="150">
        <f>기초자료!E93</f>
        <v>14964</v>
      </c>
      <c r="M93" s="150">
        <f>기초자료!F93</f>
        <v>47700</v>
      </c>
      <c r="N93" s="150">
        <f>기초자료!G93</f>
        <v>0</v>
      </c>
      <c r="O93" s="150">
        <f t="shared" si="38"/>
        <v>1400000</v>
      </c>
      <c r="P93" s="150">
        <f>기초자료!N93</f>
        <v>0</v>
      </c>
      <c r="Q93" s="150">
        <f>기초자료!O93</f>
        <v>1400000</v>
      </c>
      <c r="R93" s="150">
        <f>기초자료!H93</f>
        <v>2600</v>
      </c>
      <c r="S93" s="150">
        <f>기초자료!I93</f>
        <v>0</v>
      </c>
      <c r="T93" s="150">
        <f>기초자료!J93</f>
        <v>0</v>
      </c>
      <c r="U93" s="119">
        <f t="shared" ref="U93:U122" si="39">SUM(V93:Y93)</f>
        <v>7768575</v>
      </c>
      <c r="V93" s="119">
        <f>기초자료!AP93</f>
        <v>0</v>
      </c>
      <c r="W93" s="119">
        <f>기초자료!P93+기초자료!Q93+기초자료!R93+기초자료!S93+기초자료!V93+기초자료!Y93+기초자료!AB93+기초자료!AE93+기초자료!AQ93</f>
        <v>6604605</v>
      </c>
      <c r="X93" s="119">
        <f>기초자료!AH93+기초자료!AK93+기초자료!AN93</f>
        <v>0</v>
      </c>
      <c r="Y93" s="119">
        <f>기초자료!AO93+기초자료!AR93+기초자료!AS93</f>
        <v>1163970</v>
      </c>
    </row>
    <row r="94" spans="1:25" s="25" customFormat="1" ht="15" customHeight="1">
      <c r="A94" s="144"/>
      <c r="B94" s="451" t="s">
        <v>85</v>
      </c>
      <c r="C94" s="119">
        <f t="shared" si="34"/>
        <v>23054341.049999997</v>
      </c>
      <c r="D94" s="150">
        <f t="shared" si="35"/>
        <v>17590797.899999999</v>
      </c>
      <c r="E94" s="150">
        <f t="shared" si="36"/>
        <v>17076482</v>
      </c>
      <c r="F94" s="119">
        <f>기초자료!K94</f>
        <v>13383582</v>
      </c>
      <c r="G94" s="150">
        <f t="shared" si="37"/>
        <v>3692900</v>
      </c>
      <c r="H94" s="150">
        <f>기초자료!L94</f>
        <v>0</v>
      </c>
      <c r="I94" s="150">
        <f>기초자료!M94</f>
        <v>3692900</v>
      </c>
      <c r="J94" s="150">
        <f>기초자료!C94</f>
        <v>421381.9</v>
      </c>
      <c r="K94" s="150">
        <f>기초자료!D94</f>
        <v>47329</v>
      </c>
      <c r="L94" s="150">
        <f>기초자료!E94</f>
        <v>0</v>
      </c>
      <c r="M94" s="150">
        <f>기초자료!F94</f>
        <v>29965</v>
      </c>
      <c r="N94" s="150">
        <f>기초자료!G94</f>
        <v>600</v>
      </c>
      <c r="O94" s="150">
        <f t="shared" si="38"/>
        <v>0</v>
      </c>
      <c r="P94" s="150">
        <f>기초자료!N94</f>
        <v>0</v>
      </c>
      <c r="Q94" s="150">
        <f>기초자료!O94</f>
        <v>0</v>
      </c>
      <c r="R94" s="150">
        <f>기초자료!H94</f>
        <v>565</v>
      </c>
      <c r="S94" s="150">
        <f>기초자료!I94</f>
        <v>0</v>
      </c>
      <c r="T94" s="150">
        <f>기초자료!J94</f>
        <v>14475</v>
      </c>
      <c r="U94" s="119">
        <f t="shared" si="39"/>
        <v>5463543.1500000004</v>
      </c>
      <c r="V94" s="119">
        <f>기초자료!AP94</f>
        <v>0</v>
      </c>
      <c r="W94" s="119">
        <f>기초자료!P94+기초자료!Q94+기초자료!R94+기초자료!S94+기초자료!V94+기초자료!Y94+기초자료!AB94+기초자료!AE94+기초자료!AQ94</f>
        <v>3875458.75</v>
      </c>
      <c r="X94" s="119">
        <f>기초자료!AH94+기초자료!AK94+기초자료!AN94</f>
        <v>1588084.4000000001</v>
      </c>
      <c r="Y94" s="119">
        <f>기초자료!AO94+기초자료!AR94+기초자료!AS94</f>
        <v>0</v>
      </c>
    </row>
    <row r="95" spans="1:25" s="25" customFormat="1" ht="15" customHeight="1">
      <c r="A95" s="144"/>
      <c r="B95" s="451" t="s">
        <v>69</v>
      </c>
      <c r="C95" s="119">
        <f t="shared" si="34"/>
        <v>44385887</v>
      </c>
      <c r="D95" s="150">
        <f t="shared" si="35"/>
        <v>30902919</v>
      </c>
      <c r="E95" s="150">
        <f t="shared" si="36"/>
        <v>28763950</v>
      </c>
      <c r="F95" s="119">
        <f>기초자료!K95</f>
        <v>15848280</v>
      </c>
      <c r="G95" s="150">
        <f t="shared" si="37"/>
        <v>12915670</v>
      </c>
      <c r="H95" s="150">
        <f>기초자료!L95</f>
        <v>0</v>
      </c>
      <c r="I95" s="150">
        <f>기초자료!M95</f>
        <v>12915670</v>
      </c>
      <c r="J95" s="150">
        <f>기초자료!C95</f>
        <v>290368</v>
      </c>
      <c r="K95" s="150">
        <f>기초자료!D95</f>
        <v>14814</v>
      </c>
      <c r="L95" s="150">
        <f>기초자료!E95</f>
        <v>70450</v>
      </c>
      <c r="M95" s="150">
        <f>기초자료!F95</f>
        <v>39767</v>
      </c>
      <c r="N95" s="150">
        <f>기초자료!G95</f>
        <v>0</v>
      </c>
      <c r="O95" s="150">
        <f t="shared" si="38"/>
        <v>1622705</v>
      </c>
      <c r="P95" s="150">
        <f>기초자료!N95</f>
        <v>1622705</v>
      </c>
      <c r="Q95" s="150">
        <f>기초자료!O95</f>
        <v>0</v>
      </c>
      <c r="R95" s="150">
        <f>기초자료!H95</f>
        <v>513</v>
      </c>
      <c r="S95" s="150">
        <f>기초자료!I95</f>
        <v>0</v>
      </c>
      <c r="T95" s="150">
        <f>기초자료!J95</f>
        <v>100352</v>
      </c>
      <c r="U95" s="119">
        <f t="shared" si="39"/>
        <v>13482968</v>
      </c>
      <c r="V95" s="119">
        <f>기초자료!AP95</f>
        <v>7116686</v>
      </c>
      <c r="W95" s="119">
        <f>기초자료!P95+기초자료!Q95+기초자료!R95+기초자료!S95+기초자료!V95+기초자료!Y95+기초자료!AB95+기초자료!AE95+기초자료!AQ95</f>
        <v>3767999</v>
      </c>
      <c r="X95" s="119">
        <f>기초자료!AH95+기초자료!AK95+기초자료!AN95</f>
        <v>1903963</v>
      </c>
      <c r="Y95" s="119">
        <f>기초자료!AO95+기초자료!AR95+기초자료!AS95</f>
        <v>694320</v>
      </c>
    </row>
    <row r="96" spans="1:25" s="25" customFormat="1" ht="15" customHeight="1">
      <c r="A96" s="144"/>
      <c r="B96" s="451" t="s">
        <v>66</v>
      </c>
      <c r="C96" s="119">
        <f t="shared" si="34"/>
        <v>7797479.5499999998</v>
      </c>
      <c r="D96" s="150">
        <f t="shared" si="35"/>
        <v>4825708.3</v>
      </c>
      <c r="E96" s="150">
        <f t="shared" si="36"/>
        <v>4543879.3</v>
      </c>
      <c r="F96" s="119">
        <f>기초자료!K96</f>
        <v>87939.3</v>
      </c>
      <c r="G96" s="150">
        <f t="shared" si="37"/>
        <v>4455940</v>
      </c>
      <c r="H96" s="150">
        <f>기초자료!L96</f>
        <v>0</v>
      </c>
      <c r="I96" s="150">
        <f>기초자료!M96</f>
        <v>4455940</v>
      </c>
      <c r="J96" s="150">
        <f>기초자료!C96</f>
        <v>180374</v>
      </c>
      <c r="K96" s="150">
        <f>기초자료!D96</f>
        <v>0</v>
      </c>
      <c r="L96" s="150">
        <f>기초자료!E96</f>
        <v>57559</v>
      </c>
      <c r="M96" s="150">
        <f>기초자료!F96</f>
        <v>43896</v>
      </c>
      <c r="N96" s="150">
        <f>기초자료!G96</f>
        <v>0</v>
      </c>
      <c r="O96" s="150">
        <f t="shared" si="38"/>
        <v>0</v>
      </c>
      <c r="P96" s="150">
        <f>기초자료!N96</f>
        <v>0</v>
      </c>
      <c r="Q96" s="150">
        <f>기초자료!O96</f>
        <v>0</v>
      </c>
      <c r="R96" s="150">
        <f>기초자료!H96</f>
        <v>0</v>
      </c>
      <c r="S96" s="150">
        <f>기초자료!I96</f>
        <v>0</v>
      </c>
      <c r="T96" s="150">
        <f>기초자료!J96</f>
        <v>0</v>
      </c>
      <c r="U96" s="119">
        <f t="shared" si="39"/>
        <v>2971771.25</v>
      </c>
      <c r="V96" s="119">
        <f>기초자료!AP96</f>
        <v>0</v>
      </c>
      <c r="W96" s="119">
        <f>기초자료!P96+기초자료!Q96+기초자료!R96+기초자료!S96+기초자료!V96+기초자료!Y96+기초자료!AB96+기초자료!AE96+기초자료!AQ96</f>
        <v>2329934.4500000002</v>
      </c>
      <c r="X96" s="119">
        <f>기초자료!AH96+기초자료!AK96+기초자료!AN96</f>
        <v>586788.80000000005</v>
      </c>
      <c r="Y96" s="119">
        <f>기초자료!AO96+기초자료!AR96+기초자료!AS96</f>
        <v>55048</v>
      </c>
    </row>
    <row r="97" spans="1:25" s="25" customFormat="1" ht="15" customHeight="1">
      <c r="A97" s="144"/>
      <c r="B97" s="451" t="s">
        <v>68</v>
      </c>
      <c r="C97" s="119">
        <f t="shared" si="34"/>
        <v>73610832.099999994</v>
      </c>
      <c r="D97" s="150">
        <f t="shared" si="35"/>
        <v>64249220</v>
      </c>
      <c r="E97" s="150">
        <f t="shared" si="36"/>
        <v>63215270</v>
      </c>
      <c r="F97" s="119">
        <f>기초자료!K97</f>
        <v>1945270</v>
      </c>
      <c r="G97" s="150">
        <f t="shared" si="37"/>
        <v>61270000</v>
      </c>
      <c r="H97" s="150">
        <f>기초자료!L97</f>
        <v>0</v>
      </c>
      <c r="I97" s="150">
        <f>기초자료!M97</f>
        <v>61270000</v>
      </c>
      <c r="J97" s="150">
        <f>기초자료!C97</f>
        <v>385962</v>
      </c>
      <c r="K97" s="150">
        <f>기초자료!D97</f>
        <v>676</v>
      </c>
      <c r="L97" s="150">
        <f>기초자료!E97</f>
        <v>213756</v>
      </c>
      <c r="M97" s="150">
        <f>기초자료!F97</f>
        <v>38845</v>
      </c>
      <c r="N97" s="150">
        <f>기초자료!G97</f>
        <v>0</v>
      </c>
      <c r="O97" s="150">
        <f t="shared" si="38"/>
        <v>380551</v>
      </c>
      <c r="P97" s="150">
        <f>기초자료!N97</f>
        <v>0</v>
      </c>
      <c r="Q97" s="150">
        <f>기초자료!O97</f>
        <v>380551</v>
      </c>
      <c r="R97" s="150">
        <f>기초자료!H97</f>
        <v>14160</v>
      </c>
      <c r="S97" s="150">
        <f>기초자료!I97</f>
        <v>0</v>
      </c>
      <c r="T97" s="150">
        <f>기초자료!J97</f>
        <v>0</v>
      </c>
      <c r="U97" s="119">
        <f t="shared" si="39"/>
        <v>9361612.0999999996</v>
      </c>
      <c r="V97" s="119">
        <f>기초자료!AP97</f>
        <v>0</v>
      </c>
      <c r="W97" s="119">
        <f>기초자료!P97+기초자료!Q97+기초자료!R97+기초자료!S97+기초자료!V97+기초자료!Y97+기초자료!AB97+기초자료!AE97+기초자료!AQ97</f>
        <v>4647478.0999999996</v>
      </c>
      <c r="X97" s="119">
        <f>기초자료!AH97+기초자료!AK97+기초자료!AN97</f>
        <v>2357067</v>
      </c>
      <c r="Y97" s="119">
        <f>기초자료!AO97+기초자료!AR97+기초자료!AS97</f>
        <v>2357067</v>
      </c>
    </row>
    <row r="98" spans="1:25" s="25" customFormat="1" ht="15" customHeight="1">
      <c r="A98" s="144"/>
      <c r="B98" s="451" t="s">
        <v>67</v>
      </c>
      <c r="C98" s="119">
        <f t="shared" si="34"/>
        <v>31529384</v>
      </c>
      <c r="D98" s="150">
        <f t="shared" si="35"/>
        <v>29925526</v>
      </c>
      <c r="E98" s="150">
        <f t="shared" si="36"/>
        <v>23600000</v>
      </c>
      <c r="F98" s="119">
        <f>기초자료!K98</f>
        <v>0</v>
      </c>
      <c r="G98" s="150">
        <f t="shared" si="37"/>
        <v>23600000</v>
      </c>
      <c r="H98" s="150">
        <f>기초자료!L98</f>
        <v>0</v>
      </c>
      <c r="I98" s="150">
        <f>기초자료!M98</f>
        <v>23600000</v>
      </c>
      <c r="J98" s="150">
        <f>기초자료!C98</f>
        <v>116010</v>
      </c>
      <c r="K98" s="150">
        <f>기초자료!D98</f>
        <v>47376</v>
      </c>
      <c r="L98" s="150">
        <f>기초자료!E98</f>
        <v>0</v>
      </c>
      <c r="M98" s="150">
        <f>기초자료!F98</f>
        <v>14778</v>
      </c>
      <c r="N98" s="150">
        <f>기초자료!G98</f>
        <v>2973</v>
      </c>
      <c r="O98" s="150">
        <f t="shared" si="38"/>
        <v>6130000</v>
      </c>
      <c r="P98" s="150">
        <f>기초자료!N98</f>
        <v>0</v>
      </c>
      <c r="Q98" s="150">
        <f>기초자료!O98</f>
        <v>6130000</v>
      </c>
      <c r="R98" s="150">
        <f>기초자료!H98</f>
        <v>13542</v>
      </c>
      <c r="S98" s="150">
        <f>기초자료!I98</f>
        <v>847</v>
      </c>
      <c r="T98" s="150">
        <f>기초자료!J98</f>
        <v>0</v>
      </c>
      <c r="U98" s="119">
        <f t="shared" si="39"/>
        <v>1603858</v>
      </c>
      <c r="V98" s="119">
        <f>기초자료!AP98</f>
        <v>0</v>
      </c>
      <c r="W98" s="119">
        <f>기초자료!P98+기초자료!Q98+기초자료!R98+기초자료!S98+기초자료!V98+기초자료!Y98+기초자료!AB98+기초자료!AE98+기초자료!AQ98</f>
        <v>1249871</v>
      </c>
      <c r="X98" s="119">
        <f>기초자료!AH98+기초자료!AK98+기초자료!AN98</f>
        <v>353987</v>
      </c>
      <c r="Y98" s="119">
        <f>기초자료!AO98+기초자료!AR98+기초자료!AS98</f>
        <v>0</v>
      </c>
    </row>
    <row r="99" spans="1:25" s="25" customFormat="1" ht="15" customHeight="1">
      <c r="A99" s="144"/>
      <c r="B99" s="451" t="s">
        <v>728</v>
      </c>
      <c r="C99" s="119">
        <f t="shared" si="34"/>
        <v>17956403</v>
      </c>
      <c r="D99" s="150">
        <f t="shared" si="35"/>
        <v>13675296</v>
      </c>
      <c r="E99" s="150">
        <f t="shared" si="36"/>
        <v>13259432</v>
      </c>
      <c r="F99" s="119">
        <f>기초자료!K99</f>
        <v>4260210</v>
      </c>
      <c r="G99" s="150">
        <f t="shared" si="37"/>
        <v>8999222</v>
      </c>
      <c r="H99" s="150">
        <f>기초자료!L99</f>
        <v>0</v>
      </c>
      <c r="I99" s="150">
        <f>기초자료!M99</f>
        <v>8999222</v>
      </c>
      <c r="J99" s="150">
        <f>기초자료!C99</f>
        <v>118076</v>
      </c>
      <c r="K99" s="150">
        <f>기초자료!D99</f>
        <v>74337</v>
      </c>
      <c r="L99" s="150">
        <f>기초자료!E99</f>
        <v>207129</v>
      </c>
      <c r="M99" s="150">
        <f>기초자료!F99</f>
        <v>11680</v>
      </c>
      <c r="N99" s="150">
        <f>기초자료!G99</f>
        <v>0</v>
      </c>
      <c r="O99" s="150">
        <f t="shared" si="38"/>
        <v>0</v>
      </c>
      <c r="P99" s="150">
        <f>기초자료!N99</f>
        <v>0</v>
      </c>
      <c r="Q99" s="150">
        <f>기초자료!O99</f>
        <v>0</v>
      </c>
      <c r="R99" s="150">
        <f>기초자료!H99</f>
        <v>3364</v>
      </c>
      <c r="S99" s="150">
        <f>기초자료!I99</f>
        <v>1278</v>
      </c>
      <c r="T99" s="150">
        <f>기초자료!J99</f>
        <v>0</v>
      </c>
      <c r="U99" s="119">
        <f t="shared" si="39"/>
        <v>4281107</v>
      </c>
      <c r="V99" s="119">
        <f>기초자료!AP99</f>
        <v>0</v>
      </c>
      <c r="W99" s="119">
        <f>기초자료!P99+기초자료!Q99+기초자료!R99+기초자료!S99+기초자료!V99+기초자료!Y99+기초자료!AB99+기초자료!AE99+기초자료!AQ99</f>
        <v>2991250</v>
      </c>
      <c r="X99" s="119">
        <f>기초자료!AH99+기초자료!AK99+기초자료!AN99</f>
        <v>1289857</v>
      </c>
      <c r="Y99" s="119">
        <f>기초자료!AO99+기초자료!AR99+기초자료!AS99</f>
        <v>0</v>
      </c>
    </row>
    <row r="100" spans="1:25" s="25" customFormat="1" ht="15" customHeight="1">
      <c r="A100" s="144"/>
      <c r="B100" s="451" t="s">
        <v>74</v>
      </c>
      <c r="C100" s="119">
        <f t="shared" si="34"/>
        <v>24747958</v>
      </c>
      <c r="D100" s="150">
        <f t="shared" si="35"/>
        <v>15903725</v>
      </c>
      <c r="E100" s="150">
        <f t="shared" si="36"/>
        <v>13168552</v>
      </c>
      <c r="F100" s="119">
        <f>기초자료!K100</f>
        <v>12740136</v>
      </c>
      <c r="G100" s="150">
        <f t="shared" si="37"/>
        <v>428416</v>
      </c>
      <c r="H100" s="150">
        <f>기초자료!L100</f>
        <v>0</v>
      </c>
      <c r="I100" s="150">
        <f>기초자료!M100</f>
        <v>428416</v>
      </c>
      <c r="J100" s="150">
        <f>기초자료!C100</f>
        <v>313641</v>
      </c>
      <c r="K100" s="150">
        <f>기초자료!D100</f>
        <v>0</v>
      </c>
      <c r="L100" s="150">
        <f>기초자료!E100</f>
        <v>15111</v>
      </c>
      <c r="M100" s="150">
        <f>기초자료!F100</f>
        <v>146421</v>
      </c>
      <c r="N100" s="150">
        <f>기초자료!G100</f>
        <v>0</v>
      </c>
      <c r="O100" s="150">
        <f t="shared" si="38"/>
        <v>2260000</v>
      </c>
      <c r="P100" s="150">
        <f>기초자료!N100</f>
        <v>0</v>
      </c>
      <c r="Q100" s="150">
        <f>기초자료!O100</f>
        <v>2260000</v>
      </c>
      <c r="R100" s="150">
        <f>기초자료!H100</f>
        <v>0</v>
      </c>
      <c r="S100" s="150">
        <f>기초자료!I100</f>
        <v>0</v>
      </c>
      <c r="T100" s="150">
        <f>기초자료!J100</f>
        <v>0</v>
      </c>
      <c r="U100" s="119">
        <f t="shared" si="39"/>
        <v>8844233</v>
      </c>
      <c r="V100" s="119">
        <f>기초자료!AP100</f>
        <v>0</v>
      </c>
      <c r="W100" s="119">
        <f>기초자료!P100+기초자료!Q100+기초자료!R100+기초자료!S100+기초자료!V100+기초자료!Y100+기초자료!AB100+기초자료!AE100+기초자료!AQ100</f>
        <v>3843140</v>
      </c>
      <c r="X100" s="119">
        <f>기초자료!AH100+기초자료!AK100+기초자료!AN100</f>
        <v>4962680</v>
      </c>
      <c r="Y100" s="119">
        <f>기초자료!AO100+기초자료!AR100+기초자료!AS100</f>
        <v>38413</v>
      </c>
    </row>
    <row r="101" spans="1:25" s="25" customFormat="1" ht="15" customHeight="1">
      <c r="A101" s="144"/>
      <c r="B101" s="451" t="s">
        <v>70</v>
      </c>
      <c r="C101" s="119">
        <f t="shared" si="34"/>
        <v>60703317.5</v>
      </c>
      <c r="D101" s="150">
        <f t="shared" si="35"/>
        <v>51264584.399999999</v>
      </c>
      <c r="E101" s="150">
        <f t="shared" si="36"/>
        <v>50881734.399999999</v>
      </c>
      <c r="F101" s="119">
        <f>기초자료!K101</f>
        <v>1037991</v>
      </c>
      <c r="G101" s="150">
        <f t="shared" si="37"/>
        <v>49843743.399999999</v>
      </c>
      <c r="H101" s="150">
        <f>기초자료!L101</f>
        <v>0</v>
      </c>
      <c r="I101" s="150">
        <f>기초자료!M101</f>
        <v>49843743.399999999</v>
      </c>
      <c r="J101" s="150">
        <f>기초자료!C101</f>
        <v>215604</v>
      </c>
      <c r="K101" s="150">
        <f>기초자료!D101</f>
        <v>0</v>
      </c>
      <c r="L101" s="150">
        <f>기초자료!E101</f>
        <v>149427</v>
      </c>
      <c r="M101" s="150">
        <f>기초자료!F101</f>
        <v>16080</v>
      </c>
      <c r="N101" s="150">
        <f>기초자료!G101</f>
        <v>700</v>
      </c>
      <c r="O101" s="150">
        <f t="shared" si="38"/>
        <v>0</v>
      </c>
      <c r="P101" s="150">
        <f>기초자료!N101</f>
        <v>0</v>
      </c>
      <c r="Q101" s="150">
        <f>기초자료!O101</f>
        <v>0</v>
      </c>
      <c r="R101" s="150">
        <f>기초자료!H101</f>
        <v>139</v>
      </c>
      <c r="S101" s="150">
        <f>기초자료!I101</f>
        <v>900</v>
      </c>
      <c r="T101" s="150">
        <f>기초자료!J101</f>
        <v>0</v>
      </c>
      <c r="U101" s="119">
        <f t="shared" si="39"/>
        <v>9438733.0999999996</v>
      </c>
      <c r="V101" s="119">
        <f>기초자료!AP101</f>
        <v>2187680</v>
      </c>
      <c r="W101" s="119">
        <f>기초자료!P101+기초자료!Q101+기초자료!R101+기초자료!S101+기초자료!V101+기초자료!Y101+기초자료!AB101+기초자료!AE101+기초자료!AQ101</f>
        <v>5700536</v>
      </c>
      <c r="X101" s="119">
        <f>기초자료!AH101+기초자료!AK101+기초자료!AN101</f>
        <v>1550517.0999999999</v>
      </c>
      <c r="Y101" s="119">
        <f>기초자료!AO101+기초자료!AR101+기초자료!AS101</f>
        <v>0</v>
      </c>
    </row>
    <row r="102" spans="1:25" s="25" customFormat="1" ht="15" customHeight="1">
      <c r="A102" s="144"/>
      <c r="B102" s="451" t="s">
        <v>729</v>
      </c>
      <c r="C102" s="119">
        <f t="shared" si="34"/>
        <v>48702430.700000003</v>
      </c>
      <c r="D102" s="150">
        <f t="shared" si="35"/>
        <v>46455473.5</v>
      </c>
      <c r="E102" s="150">
        <f t="shared" si="36"/>
        <v>46196618.5</v>
      </c>
      <c r="F102" s="119">
        <f>기초자료!K102</f>
        <v>3103813.5</v>
      </c>
      <c r="G102" s="150">
        <f t="shared" si="37"/>
        <v>43092805</v>
      </c>
      <c r="H102" s="150">
        <f>기초자료!L102</f>
        <v>0</v>
      </c>
      <c r="I102" s="150">
        <f>기초자료!M102</f>
        <v>43092805</v>
      </c>
      <c r="J102" s="150">
        <f>기초자료!C102</f>
        <v>100658</v>
      </c>
      <c r="K102" s="150">
        <f>기초자료!D102</f>
        <v>0</v>
      </c>
      <c r="L102" s="150">
        <f>기초자료!E102</f>
        <v>127829</v>
      </c>
      <c r="M102" s="150">
        <f>기초자료!F102</f>
        <v>28070</v>
      </c>
      <c r="N102" s="150">
        <f>기초자료!G102</f>
        <v>0</v>
      </c>
      <c r="O102" s="150">
        <f t="shared" si="38"/>
        <v>0</v>
      </c>
      <c r="P102" s="150">
        <f>기초자료!N102</f>
        <v>0</v>
      </c>
      <c r="Q102" s="150">
        <f>기초자료!O102</f>
        <v>0</v>
      </c>
      <c r="R102" s="150">
        <f>기초자료!H102</f>
        <v>1400</v>
      </c>
      <c r="S102" s="150">
        <f>기초자료!I102</f>
        <v>898</v>
      </c>
      <c r="T102" s="150">
        <f>기초자료!J102</f>
        <v>0</v>
      </c>
      <c r="U102" s="119">
        <f t="shared" si="39"/>
        <v>2246957.2000000002</v>
      </c>
      <c r="V102" s="119">
        <f>기초자료!AP102</f>
        <v>0</v>
      </c>
      <c r="W102" s="119">
        <f>기초자료!P102+기초자료!Q102+기초자료!R102+기초자료!S102+기초자료!V102+기초자료!Y102+기초자료!AB102+기초자료!AE102+기초자료!AQ102</f>
        <v>1757886.2</v>
      </c>
      <c r="X102" s="119">
        <f>기초자료!AH102+기초자료!AK102+기초자료!AN102</f>
        <v>489071</v>
      </c>
      <c r="Y102" s="119">
        <f>기초자료!AO102+기초자료!AR102+기초자료!AS102</f>
        <v>0</v>
      </c>
    </row>
    <row r="103" spans="1:25" s="25" customFormat="1" ht="15" customHeight="1">
      <c r="A103" s="144"/>
      <c r="B103" s="451" t="s">
        <v>72</v>
      </c>
      <c r="C103" s="119">
        <f t="shared" si="34"/>
        <v>42671674</v>
      </c>
      <c r="D103" s="150">
        <f t="shared" si="35"/>
        <v>38285619</v>
      </c>
      <c r="E103" s="150">
        <f t="shared" si="36"/>
        <v>37971576</v>
      </c>
      <c r="F103" s="119">
        <f>기초자료!K103</f>
        <v>922415</v>
      </c>
      <c r="G103" s="150">
        <f t="shared" si="37"/>
        <v>37049161</v>
      </c>
      <c r="H103" s="150">
        <f>기초자료!L103</f>
        <v>0</v>
      </c>
      <c r="I103" s="150">
        <f>기초자료!M103</f>
        <v>37049161</v>
      </c>
      <c r="J103" s="150">
        <f>기초자료!C103</f>
        <v>238968</v>
      </c>
      <c r="K103" s="150">
        <f>기초자료!D103</f>
        <v>0</v>
      </c>
      <c r="L103" s="150">
        <f>기초자료!E103</f>
        <v>63555</v>
      </c>
      <c r="M103" s="150">
        <f>기초자료!F103</f>
        <v>11520</v>
      </c>
      <c r="N103" s="150">
        <f>기초자료!G103</f>
        <v>0</v>
      </c>
      <c r="O103" s="150">
        <f t="shared" si="38"/>
        <v>0</v>
      </c>
      <c r="P103" s="150">
        <f>기초자료!N103</f>
        <v>0</v>
      </c>
      <c r="Q103" s="150">
        <f>기초자료!O103</f>
        <v>0</v>
      </c>
      <c r="R103" s="150">
        <f>기초자료!H103</f>
        <v>0</v>
      </c>
      <c r="S103" s="150">
        <f>기초자료!I103</f>
        <v>0</v>
      </c>
      <c r="T103" s="150">
        <f>기초자료!J103</f>
        <v>0</v>
      </c>
      <c r="U103" s="119">
        <f t="shared" si="39"/>
        <v>4386055</v>
      </c>
      <c r="V103" s="119">
        <f>기초자료!AP103</f>
        <v>0</v>
      </c>
      <c r="W103" s="119">
        <f>기초자료!P103+기초자료!Q103+기초자료!R103+기초자료!S103+기초자료!V103+기초자료!Y103+기초자료!AB103+기초자료!AE103+기초자료!AQ103</f>
        <v>2756870</v>
      </c>
      <c r="X103" s="119">
        <f>기초자료!AH103+기초자료!AK103+기초자료!AN103</f>
        <v>1629185</v>
      </c>
      <c r="Y103" s="119">
        <f>기초자료!AO103+기초자료!AR103+기초자료!AS103</f>
        <v>0</v>
      </c>
    </row>
    <row r="104" spans="1:25" s="25" customFormat="1" ht="15" customHeight="1">
      <c r="A104" s="144"/>
      <c r="B104" s="451" t="s">
        <v>88</v>
      </c>
      <c r="C104" s="119">
        <f t="shared" si="34"/>
        <v>108768983.45000002</v>
      </c>
      <c r="D104" s="150">
        <f t="shared" si="35"/>
        <v>105832521.91000001</v>
      </c>
      <c r="E104" s="150">
        <f t="shared" si="36"/>
        <v>103399823.73</v>
      </c>
      <c r="F104" s="119">
        <f>기초자료!K104</f>
        <v>3524171.73</v>
      </c>
      <c r="G104" s="150">
        <f t="shared" si="37"/>
        <v>99875652</v>
      </c>
      <c r="H104" s="150">
        <f>기초자료!L104</f>
        <v>0</v>
      </c>
      <c r="I104" s="150">
        <f>기초자료!M104</f>
        <v>99875652</v>
      </c>
      <c r="J104" s="150">
        <f>기초자료!C104</f>
        <v>125978.18000000001</v>
      </c>
      <c r="K104" s="150">
        <f>기초자료!D104</f>
        <v>5832</v>
      </c>
      <c r="L104" s="150">
        <f>기초자료!E104</f>
        <v>978273</v>
      </c>
      <c r="M104" s="150">
        <f>기초자료!F104</f>
        <v>15931</v>
      </c>
      <c r="N104" s="150">
        <f>기초자료!G104</f>
        <v>36500</v>
      </c>
      <c r="O104" s="150">
        <f t="shared" si="38"/>
        <v>1120000</v>
      </c>
      <c r="P104" s="150">
        <f>기초자료!N104</f>
        <v>0</v>
      </c>
      <c r="Q104" s="150">
        <f>기초자료!O104</f>
        <v>1120000</v>
      </c>
      <c r="R104" s="150">
        <f>기초자료!H104</f>
        <v>4947</v>
      </c>
      <c r="S104" s="150">
        <f>기초자료!I104</f>
        <v>12300</v>
      </c>
      <c r="T104" s="150">
        <f>기초자료!J104</f>
        <v>132937</v>
      </c>
      <c r="U104" s="119">
        <f t="shared" si="39"/>
        <v>2936461.54</v>
      </c>
      <c r="V104" s="119">
        <f>기초자료!AP104</f>
        <v>11306</v>
      </c>
      <c r="W104" s="119">
        <f>기초자료!P104+기초자료!Q104+기초자료!R104+기초자료!S104+기초자료!V104+기초자료!Y104+기초자료!AB104+기초자료!AE104+기초자료!AQ104</f>
        <v>1494239.54</v>
      </c>
      <c r="X104" s="119">
        <f>기초자료!AH104+기초자료!AK104+기초자료!AN104</f>
        <v>1391211</v>
      </c>
      <c r="Y104" s="119">
        <f>기초자료!AO104+기초자료!AR104+기초자료!AS104</f>
        <v>39705</v>
      </c>
    </row>
    <row r="105" spans="1:25" s="25" customFormat="1" ht="15" customHeight="1">
      <c r="A105" s="144"/>
      <c r="B105" s="451" t="s">
        <v>71</v>
      </c>
      <c r="C105" s="119">
        <f t="shared" si="34"/>
        <v>14684119</v>
      </c>
      <c r="D105" s="150">
        <f t="shared" si="35"/>
        <v>13857176</v>
      </c>
      <c r="E105" s="150">
        <f t="shared" si="36"/>
        <v>13736199</v>
      </c>
      <c r="F105" s="119">
        <f>기초자료!K105</f>
        <v>415113</v>
      </c>
      <c r="G105" s="150">
        <f t="shared" si="37"/>
        <v>13321086</v>
      </c>
      <c r="H105" s="150">
        <f>기초자료!L105</f>
        <v>0</v>
      </c>
      <c r="I105" s="150">
        <f>기초자료!M105</f>
        <v>13321086</v>
      </c>
      <c r="J105" s="150">
        <f>기초자료!C105</f>
        <v>59000</v>
      </c>
      <c r="K105" s="150">
        <f>기초자료!D105</f>
        <v>9184</v>
      </c>
      <c r="L105" s="150">
        <f>기초자료!E105</f>
        <v>5000</v>
      </c>
      <c r="M105" s="150">
        <f>기초자료!F105</f>
        <v>35600</v>
      </c>
      <c r="N105" s="150">
        <f>기초자료!G105</f>
        <v>2193</v>
      </c>
      <c r="O105" s="150">
        <f t="shared" si="38"/>
        <v>10000</v>
      </c>
      <c r="P105" s="150">
        <f>기초자료!N105</f>
        <v>0</v>
      </c>
      <c r="Q105" s="150">
        <f>기초자료!O105</f>
        <v>10000</v>
      </c>
      <c r="R105" s="150">
        <f>기초자료!H105</f>
        <v>0</v>
      </c>
      <c r="S105" s="150">
        <f>기초자료!I105</f>
        <v>0</v>
      </c>
      <c r="T105" s="150">
        <f>기초자료!J105</f>
        <v>0</v>
      </c>
      <c r="U105" s="119">
        <f t="shared" si="39"/>
        <v>826943</v>
      </c>
      <c r="V105" s="119">
        <f>기초자료!AP105</f>
        <v>0</v>
      </c>
      <c r="W105" s="119">
        <f>기초자료!P105+기초자료!Q105+기초자료!R105+기초자료!S105+기초자료!V105+기초자료!Y105+기초자료!AB105+기초자료!AE105+기초자료!AQ105</f>
        <v>591105</v>
      </c>
      <c r="X105" s="119">
        <f>기초자료!AH105+기초자료!AK105+기초자료!AN105</f>
        <v>226357</v>
      </c>
      <c r="Y105" s="119">
        <f>기초자료!AO105+기초자료!AR105+기초자료!AS105</f>
        <v>9481</v>
      </c>
    </row>
    <row r="106" spans="1:25" s="25" customFormat="1" ht="15" customHeight="1">
      <c r="A106" s="144"/>
      <c r="B106" s="451" t="s">
        <v>76</v>
      </c>
      <c r="C106" s="119">
        <f t="shared" si="34"/>
        <v>20080432.5</v>
      </c>
      <c r="D106" s="150">
        <f t="shared" si="35"/>
        <v>15840498.699999999</v>
      </c>
      <c r="E106" s="150">
        <f t="shared" si="36"/>
        <v>15708107.699999999</v>
      </c>
      <c r="F106" s="119">
        <f>기초자료!K106</f>
        <v>285181</v>
      </c>
      <c r="G106" s="150">
        <f t="shared" si="37"/>
        <v>15422926.699999999</v>
      </c>
      <c r="H106" s="150">
        <f>기초자료!L106</f>
        <v>0</v>
      </c>
      <c r="I106" s="150">
        <f>기초자료!M106</f>
        <v>15422926.699999999</v>
      </c>
      <c r="J106" s="150">
        <f>기초자료!C106</f>
        <v>107567</v>
      </c>
      <c r="K106" s="150">
        <f>기초자료!D106</f>
        <v>0</v>
      </c>
      <c r="L106" s="150">
        <f>기초자료!E106</f>
        <v>0</v>
      </c>
      <c r="M106" s="150">
        <f>기초자료!F106</f>
        <v>23054</v>
      </c>
      <c r="N106" s="150">
        <f>기초자료!G106</f>
        <v>0</v>
      </c>
      <c r="O106" s="150">
        <f t="shared" si="38"/>
        <v>0</v>
      </c>
      <c r="P106" s="150">
        <f>기초자료!N106</f>
        <v>0</v>
      </c>
      <c r="Q106" s="150">
        <f>기초자료!O106</f>
        <v>0</v>
      </c>
      <c r="R106" s="150">
        <f>기초자료!H106</f>
        <v>0</v>
      </c>
      <c r="S106" s="150">
        <f>기초자료!I106</f>
        <v>1770</v>
      </c>
      <c r="T106" s="150">
        <f>기초자료!J106</f>
        <v>0</v>
      </c>
      <c r="U106" s="119">
        <f t="shared" si="39"/>
        <v>4239933.8</v>
      </c>
      <c r="V106" s="119">
        <f>기초자료!AP106</f>
        <v>0</v>
      </c>
      <c r="W106" s="119">
        <f>기초자료!P106+기초자료!Q106+기초자료!R106+기초자료!S106+기초자료!V106+기초자료!Y106+기초자료!AB106+기초자료!AE106+기초자료!AQ106</f>
        <v>3082358.8</v>
      </c>
      <c r="X106" s="119">
        <f>기초자료!AH106+기초자료!AK106+기초자료!AN106</f>
        <v>699183</v>
      </c>
      <c r="Y106" s="119">
        <f>기초자료!AO106+기초자료!AR106+기초자료!AS106</f>
        <v>458392</v>
      </c>
    </row>
    <row r="107" spans="1:25" s="25" customFormat="1" ht="15" customHeight="1">
      <c r="A107" s="144"/>
      <c r="B107" s="451" t="s">
        <v>73</v>
      </c>
      <c r="C107" s="119">
        <f t="shared" si="34"/>
        <v>1556997.4</v>
      </c>
      <c r="D107" s="150">
        <f t="shared" si="35"/>
        <v>320126.59999999998</v>
      </c>
      <c r="E107" s="150">
        <f t="shared" si="36"/>
        <v>261159</v>
      </c>
      <c r="F107" s="119">
        <f>기초자료!K107</f>
        <v>261159</v>
      </c>
      <c r="G107" s="150">
        <f t="shared" si="37"/>
        <v>0</v>
      </c>
      <c r="H107" s="150">
        <f>기초자료!L107</f>
        <v>0</v>
      </c>
      <c r="I107" s="150">
        <f>기초자료!M107</f>
        <v>0</v>
      </c>
      <c r="J107" s="150">
        <f>기초자료!C107</f>
        <v>48900</v>
      </c>
      <c r="K107" s="150">
        <f>기초자료!D107</f>
        <v>0</v>
      </c>
      <c r="L107" s="150">
        <f>기초자료!E107</f>
        <v>0</v>
      </c>
      <c r="M107" s="150">
        <f>기초자료!F107</f>
        <v>10067.6</v>
      </c>
      <c r="N107" s="150">
        <f>기초자료!G107</f>
        <v>0</v>
      </c>
      <c r="O107" s="150">
        <f t="shared" si="38"/>
        <v>0</v>
      </c>
      <c r="P107" s="150">
        <f>기초자료!N107</f>
        <v>0</v>
      </c>
      <c r="Q107" s="150">
        <f>기초자료!O107</f>
        <v>0</v>
      </c>
      <c r="R107" s="150">
        <f>기초자료!H107</f>
        <v>0</v>
      </c>
      <c r="S107" s="150">
        <f>기초자료!I107</f>
        <v>0</v>
      </c>
      <c r="T107" s="150">
        <f>기초자료!J107</f>
        <v>0</v>
      </c>
      <c r="U107" s="119">
        <f t="shared" si="39"/>
        <v>1236870.8</v>
      </c>
      <c r="V107" s="119">
        <f>기초자료!AP107</f>
        <v>0</v>
      </c>
      <c r="W107" s="119">
        <f>기초자료!P107+기초자료!Q107+기초자료!R107+기초자료!S107+기초자료!V107+기초자료!Y107+기초자료!AB107+기초자료!AE107+기초자료!AQ107</f>
        <v>754452</v>
      </c>
      <c r="X107" s="119">
        <f>기초자료!AH107+기초자료!AK107+기초자료!AN107</f>
        <v>480718.8</v>
      </c>
      <c r="Y107" s="119">
        <f>기초자료!AO107+기초자료!AR107+기초자료!AS107</f>
        <v>1700</v>
      </c>
    </row>
    <row r="108" spans="1:25" s="25" customFormat="1" ht="15" customHeight="1">
      <c r="A108" s="144"/>
      <c r="B108" s="451" t="s">
        <v>77</v>
      </c>
      <c r="C108" s="119">
        <f t="shared" si="34"/>
        <v>162147060.19999999</v>
      </c>
      <c r="D108" s="150">
        <f t="shared" si="35"/>
        <v>161462749</v>
      </c>
      <c r="E108" s="150">
        <f t="shared" si="36"/>
        <v>161059266</v>
      </c>
      <c r="F108" s="119">
        <f>기초자료!K108</f>
        <v>25844103</v>
      </c>
      <c r="G108" s="150">
        <f t="shared" si="37"/>
        <v>135215163</v>
      </c>
      <c r="H108" s="150">
        <f>기초자료!L108</f>
        <v>0</v>
      </c>
      <c r="I108" s="150">
        <f>기초자료!M108</f>
        <v>135215163</v>
      </c>
      <c r="J108" s="150">
        <f>기초자료!C108</f>
        <v>176819</v>
      </c>
      <c r="K108" s="150">
        <f>기초자료!D108</f>
        <v>374</v>
      </c>
      <c r="L108" s="150">
        <f>기초자료!E108</f>
        <v>44364</v>
      </c>
      <c r="M108" s="150">
        <f>기초자료!F108</f>
        <v>41846</v>
      </c>
      <c r="N108" s="150">
        <f>기초자료!G108</f>
        <v>0</v>
      </c>
      <c r="O108" s="150">
        <f t="shared" si="38"/>
        <v>0</v>
      </c>
      <c r="P108" s="150">
        <f>기초자료!N108</f>
        <v>0</v>
      </c>
      <c r="Q108" s="150">
        <f>기초자료!O108</f>
        <v>0</v>
      </c>
      <c r="R108" s="150">
        <f>기초자료!H108</f>
        <v>0</v>
      </c>
      <c r="S108" s="150">
        <f>기초자료!I108</f>
        <v>111140</v>
      </c>
      <c r="T108" s="150">
        <f>기초자료!J108</f>
        <v>28940</v>
      </c>
      <c r="U108" s="119">
        <f t="shared" si="39"/>
        <v>684311.2</v>
      </c>
      <c r="V108" s="119">
        <f>기초자료!AP108</f>
        <v>0</v>
      </c>
      <c r="W108" s="119">
        <f>기초자료!P108+기초자료!Q108+기초자료!R108+기초자료!S108+기초자료!V108+기초자료!Y108+기초자료!AB108+기초자료!AE108+기초자료!AQ108</f>
        <v>373825.2</v>
      </c>
      <c r="X108" s="119">
        <f>기초자료!AH108+기초자료!AK108+기초자료!AN108</f>
        <v>304280</v>
      </c>
      <c r="Y108" s="119">
        <f>기초자료!AO108+기초자료!AR108+기초자료!AS108</f>
        <v>6206</v>
      </c>
    </row>
    <row r="109" spans="1:25" s="25" customFormat="1" ht="15" customHeight="1">
      <c r="A109" s="144"/>
      <c r="B109" s="451" t="s">
        <v>75</v>
      </c>
      <c r="C109" s="119">
        <f t="shared" si="34"/>
        <v>11689636</v>
      </c>
      <c r="D109" s="150">
        <f t="shared" si="35"/>
        <v>9893875</v>
      </c>
      <c r="E109" s="150">
        <f t="shared" si="36"/>
        <v>8801292</v>
      </c>
      <c r="F109" s="119">
        <f>기초자료!K109</f>
        <v>8801292</v>
      </c>
      <c r="G109" s="150">
        <f t="shared" si="37"/>
        <v>0</v>
      </c>
      <c r="H109" s="150">
        <f>기초자료!L109</f>
        <v>0</v>
      </c>
      <c r="I109" s="150">
        <f>기초자료!M109</f>
        <v>0</v>
      </c>
      <c r="J109" s="150">
        <f>기초자료!C109</f>
        <v>77623</v>
      </c>
      <c r="K109" s="150">
        <f>기초자료!D109</f>
        <v>0</v>
      </c>
      <c r="L109" s="150">
        <f>기초자료!E109</f>
        <v>21927</v>
      </c>
      <c r="M109" s="150">
        <f>기초자료!F109</f>
        <v>10533</v>
      </c>
      <c r="N109" s="150">
        <f>기초자료!G109</f>
        <v>200</v>
      </c>
      <c r="O109" s="150">
        <f t="shared" si="38"/>
        <v>980000</v>
      </c>
      <c r="P109" s="150">
        <f>기초자료!N109</f>
        <v>0</v>
      </c>
      <c r="Q109" s="150">
        <f>기초자료!O109</f>
        <v>980000</v>
      </c>
      <c r="R109" s="150">
        <f>기초자료!H109</f>
        <v>2300</v>
      </c>
      <c r="S109" s="150">
        <f>기초자료!I109</f>
        <v>0</v>
      </c>
      <c r="T109" s="150">
        <f>기초자료!J109</f>
        <v>0</v>
      </c>
      <c r="U109" s="119">
        <f t="shared" si="39"/>
        <v>1795761</v>
      </c>
      <c r="V109" s="119">
        <f>기초자료!AP109</f>
        <v>0</v>
      </c>
      <c r="W109" s="119">
        <f>기초자료!P109+기초자료!Q109+기초자료!R109+기초자료!S109+기초자료!V109+기초자료!Y109+기초자료!AB109+기초자료!AE109+기초자료!AQ109</f>
        <v>1748806</v>
      </c>
      <c r="X109" s="119">
        <f>기초자료!AH109+기초자료!AK109+기초자료!AN109</f>
        <v>23514</v>
      </c>
      <c r="Y109" s="119">
        <f>기초자료!AO109+기초자료!AR109+기초자료!AS109</f>
        <v>23441</v>
      </c>
    </row>
    <row r="110" spans="1:25" s="25" customFormat="1" ht="15" customHeight="1">
      <c r="A110" s="144"/>
      <c r="B110" s="451" t="s">
        <v>91</v>
      </c>
      <c r="C110" s="119">
        <f t="shared" si="34"/>
        <v>67297909</v>
      </c>
      <c r="D110" s="150">
        <f t="shared" si="35"/>
        <v>65743248</v>
      </c>
      <c r="E110" s="150">
        <f t="shared" si="36"/>
        <v>64403064</v>
      </c>
      <c r="F110" s="119">
        <f>기초자료!K110</f>
        <v>6137753</v>
      </c>
      <c r="G110" s="150">
        <f t="shared" si="37"/>
        <v>58265311</v>
      </c>
      <c r="H110" s="150">
        <f>기초자료!L110</f>
        <v>0</v>
      </c>
      <c r="I110" s="150">
        <f>기초자료!M110</f>
        <v>58265311</v>
      </c>
      <c r="J110" s="150">
        <f>기초자료!C110</f>
        <v>85864</v>
      </c>
      <c r="K110" s="150">
        <f>기초자료!D110</f>
        <v>20754</v>
      </c>
      <c r="L110" s="150">
        <f>기초자료!E110</f>
        <v>45175</v>
      </c>
      <c r="M110" s="150">
        <f>기초자료!F110</f>
        <v>18054</v>
      </c>
      <c r="N110" s="150">
        <f>기초자료!G110</f>
        <v>0</v>
      </c>
      <c r="O110" s="150">
        <f t="shared" si="38"/>
        <v>1170337</v>
      </c>
      <c r="P110" s="150">
        <f>기초자료!N110</f>
        <v>1082880</v>
      </c>
      <c r="Q110" s="150">
        <f>기초자료!O110</f>
        <v>87457</v>
      </c>
      <c r="R110" s="150">
        <f>기초자료!H110</f>
        <v>0</v>
      </c>
      <c r="S110" s="150">
        <f>기초자료!I110</f>
        <v>0</v>
      </c>
      <c r="T110" s="150">
        <f>기초자료!J110</f>
        <v>0</v>
      </c>
      <c r="U110" s="119">
        <f t="shared" si="39"/>
        <v>1554661</v>
      </c>
      <c r="V110" s="119">
        <f>기초자료!AP110</f>
        <v>0</v>
      </c>
      <c r="W110" s="119">
        <f>기초자료!P110+기초자료!Q110+기초자료!R110+기초자료!S110+기초자료!V110+기초자료!Y110+기초자료!AB110+기초자료!AE110+기초자료!AQ110</f>
        <v>1187038</v>
      </c>
      <c r="X110" s="119">
        <f>기초자료!AH110+기초자료!AK110+기초자료!AN110</f>
        <v>367623</v>
      </c>
      <c r="Y110" s="119">
        <f>기초자료!AO110+기초자료!AR110+기초자료!AS110</f>
        <v>0</v>
      </c>
    </row>
    <row r="111" spans="1:25" s="25" customFormat="1" ht="15" customHeight="1">
      <c r="A111" s="144"/>
      <c r="B111" s="451" t="s">
        <v>81</v>
      </c>
      <c r="C111" s="119">
        <f t="shared" si="34"/>
        <v>2676726</v>
      </c>
      <c r="D111" s="150">
        <f t="shared" si="35"/>
        <v>866595</v>
      </c>
      <c r="E111" s="150">
        <f t="shared" si="36"/>
        <v>65084</v>
      </c>
      <c r="F111" s="119">
        <f>기초자료!K111</f>
        <v>65084</v>
      </c>
      <c r="G111" s="150">
        <f t="shared" si="37"/>
        <v>0</v>
      </c>
      <c r="H111" s="150">
        <f>기초자료!L111</f>
        <v>0</v>
      </c>
      <c r="I111" s="150">
        <f>기초자료!M111</f>
        <v>0</v>
      </c>
      <c r="J111" s="150">
        <f>기초자료!C111</f>
        <v>78472</v>
      </c>
      <c r="K111" s="150">
        <f>기초자료!D111</f>
        <v>32720</v>
      </c>
      <c r="L111" s="150">
        <f>기초자료!E111</f>
        <v>0</v>
      </c>
      <c r="M111" s="150">
        <f>기초자료!F111</f>
        <v>170000</v>
      </c>
      <c r="N111" s="150">
        <f>기초자료!G111</f>
        <v>0</v>
      </c>
      <c r="O111" s="150">
        <f t="shared" si="38"/>
        <v>180000</v>
      </c>
      <c r="P111" s="150">
        <f>기초자료!N111</f>
        <v>0</v>
      </c>
      <c r="Q111" s="150">
        <f>기초자료!O111</f>
        <v>180000</v>
      </c>
      <c r="R111" s="150">
        <f>기초자료!H111</f>
        <v>319</v>
      </c>
      <c r="S111" s="150">
        <f>기초자료!I111</f>
        <v>340000</v>
      </c>
      <c r="T111" s="150">
        <f>기초자료!J111</f>
        <v>0</v>
      </c>
      <c r="U111" s="119">
        <f t="shared" si="39"/>
        <v>1810131</v>
      </c>
      <c r="V111" s="119">
        <f>기초자료!AP111</f>
        <v>0</v>
      </c>
      <c r="W111" s="119">
        <f>기초자료!P111+기초자료!Q111+기초자료!R111+기초자료!S111+기초자료!V111+기초자료!Y111+기초자료!AB111+기초자료!AE111+기초자료!AQ111</f>
        <v>1095324</v>
      </c>
      <c r="X111" s="119">
        <f>기초자료!AH111+기초자료!AK111+기초자료!AN111</f>
        <v>714807</v>
      </c>
      <c r="Y111" s="119">
        <f>기초자료!AO111+기초자료!AR111+기초자료!AS111</f>
        <v>0</v>
      </c>
    </row>
    <row r="112" spans="1:25" s="25" customFormat="1" ht="15" customHeight="1">
      <c r="A112" s="144"/>
      <c r="B112" s="451" t="s">
        <v>89</v>
      </c>
      <c r="C112" s="119">
        <f t="shared" si="34"/>
        <v>4155362.1</v>
      </c>
      <c r="D112" s="150">
        <f t="shared" si="35"/>
        <v>1253641</v>
      </c>
      <c r="E112" s="150">
        <f t="shared" si="36"/>
        <v>969316</v>
      </c>
      <c r="F112" s="119">
        <f>기초자료!K112</f>
        <v>969316</v>
      </c>
      <c r="G112" s="150">
        <f t="shared" si="37"/>
        <v>0</v>
      </c>
      <c r="H112" s="150">
        <f>기초자료!L112</f>
        <v>0</v>
      </c>
      <c r="I112" s="150">
        <f>기초자료!M112</f>
        <v>0</v>
      </c>
      <c r="J112" s="150">
        <f>기초자료!C112</f>
        <v>43195</v>
      </c>
      <c r="K112" s="150">
        <f>기초자료!D112</f>
        <v>214598</v>
      </c>
      <c r="L112" s="150">
        <f>기초자료!E112</f>
        <v>8130</v>
      </c>
      <c r="M112" s="150">
        <f>기초자료!F112</f>
        <v>18402</v>
      </c>
      <c r="N112" s="150">
        <f>기초자료!G112</f>
        <v>0</v>
      </c>
      <c r="O112" s="150">
        <f t="shared" si="38"/>
        <v>0</v>
      </c>
      <c r="P112" s="150">
        <f>기초자료!N112</f>
        <v>0</v>
      </c>
      <c r="Q112" s="150">
        <f>기초자료!O112</f>
        <v>0</v>
      </c>
      <c r="R112" s="150">
        <f>기초자료!H112</f>
        <v>0</v>
      </c>
      <c r="S112" s="150">
        <f>기초자료!I112</f>
        <v>0</v>
      </c>
      <c r="T112" s="150">
        <f>기초자료!J112</f>
        <v>0</v>
      </c>
      <c r="U112" s="119">
        <f t="shared" si="39"/>
        <v>2901721.1</v>
      </c>
      <c r="V112" s="119">
        <f>기초자료!AP112</f>
        <v>2173940</v>
      </c>
      <c r="W112" s="119">
        <f>기초자료!P112+기초자료!Q112+기초자료!R112+기초자료!S112+기초자료!V112+기초자료!Y112+기초자료!AB112+기초자료!AE112+기초자료!AQ112</f>
        <v>529166.19999999995</v>
      </c>
      <c r="X112" s="119">
        <f>기초자료!AH112+기초자료!AK112+기초자료!AN112</f>
        <v>196504.9</v>
      </c>
      <c r="Y112" s="119">
        <f>기초자료!AO112+기초자료!AR112+기초자료!AS112</f>
        <v>2110</v>
      </c>
    </row>
    <row r="113" spans="1:39" s="25" customFormat="1" ht="15" customHeight="1">
      <c r="A113" s="144"/>
      <c r="B113" s="451" t="s">
        <v>78</v>
      </c>
      <c r="C113" s="119">
        <f t="shared" si="34"/>
        <v>16650766.119999999</v>
      </c>
      <c r="D113" s="150">
        <f t="shared" si="35"/>
        <v>16069962.6</v>
      </c>
      <c r="E113" s="150">
        <f t="shared" si="36"/>
        <v>15906824.6</v>
      </c>
      <c r="F113" s="119">
        <f>기초자료!K113</f>
        <v>15356268</v>
      </c>
      <c r="G113" s="150">
        <f t="shared" si="37"/>
        <v>550556.6</v>
      </c>
      <c r="H113" s="150">
        <f>기초자료!L113</f>
        <v>0</v>
      </c>
      <c r="I113" s="150">
        <f>기초자료!M113</f>
        <v>550556.6</v>
      </c>
      <c r="J113" s="150">
        <f>기초자료!C113</f>
        <v>48833</v>
      </c>
      <c r="K113" s="150">
        <f>기초자료!D113</f>
        <v>2800</v>
      </c>
      <c r="L113" s="150">
        <f>기초자료!E113</f>
        <v>105005</v>
      </c>
      <c r="M113" s="150">
        <f>기초자료!F113</f>
        <v>6500</v>
      </c>
      <c r="N113" s="150">
        <f>기초자료!G113</f>
        <v>0</v>
      </c>
      <c r="O113" s="150">
        <f t="shared" si="38"/>
        <v>0</v>
      </c>
      <c r="P113" s="150">
        <f>기초자료!N113</f>
        <v>0</v>
      </c>
      <c r="Q113" s="150">
        <f>기초자료!O113</f>
        <v>0</v>
      </c>
      <c r="R113" s="150">
        <f>기초자료!H113</f>
        <v>0</v>
      </c>
      <c r="S113" s="150">
        <f>기초자료!I113</f>
        <v>0</v>
      </c>
      <c r="T113" s="150">
        <f>기초자료!J113</f>
        <v>0</v>
      </c>
      <c r="U113" s="119">
        <f t="shared" si="39"/>
        <v>580803.52</v>
      </c>
      <c r="V113" s="119">
        <f>기초자료!AP113</f>
        <v>0</v>
      </c>
      <c r="W113" s="119">
        <f>기초자료!P113+기초자료!Q113+기초자료!R113+기초자료!S113+기초자료!V113+기초자료!Y113+기초자료!AB113+기초자료!AE113+기초자료!AQ113</f>
        <v>116490.02000000002</v>
      </c>
      <c r="X113" s="119">
        <f>기초자료!AH113+기초자료!AK113+기초자료!AN113</f>
        <v>464313.5</v>
      </c>
      <c r="Y113" s="119">
        <f>기초자료!AO113+기초자료!AR113+기초자료!AS113</f>
        <v>0</v>
      </c>
    </row>
    <row r="114" spans="1:39" s="25" customFormat="1" ht="15" customHeight="1">
      <c r="A114" s="144"/>
      <c r="B114" s="451" t="s">
        <v>90</v>
      </c>
      <c r="C114" s="119">
        <f t="shared" si="34"/>
        <v>138720258</v>
      </c>
      <c r="D114" s="150">
        <f t="shared" si="35"/>
        <v>138479477</v>
      </c>
      <c r="E114" s="150">
        <f t="shared" si="36"/>
        <v>137266339</v>
      </c>
      <c r="F114" s="119">
        <f>기초자료!K114</f>
        <v>946339</v>
      </c>
      <c r="G114" s="150">
        <f t="shared" si="37"/>
        <v>136320000</v>
      </c>
      <c r="H114" s="150">
        <f>기초자료!L114</f>
        <v>0</v>
      </c>
      <c r="I114" s="150">
        <f>기초자료!M114</f>
        <v>136320000</v>
      </c>
      <c r="J114" s="150">
        <f>기초자료!C114</f>
        <v>19972</v>
      </c>
      <c r="K114" s="150">
        <f>기초자료!D114</f>
        <v>2148</v>
      </c>
      <c r="L114" s="150">
        <f>기초자료!E114</f>
        <v>14340</v>
      </c>
      <c r="M114" s="150">
        <f>기초자료!F114</f>
        <v>10992</v>
      </c>
      <c r="N114" s="150">
        <f>기초자료!G114</f>
        <v>0</v>
      </c>
      <c r="O114" s="150">
        <f t="shared" si="38"/>
        <v>1165686</v>
      </c>
      <c r="P114" s="150">
        <f>기초자료!N114</f>
        <v>1165686</v>
      </c>
      <c r="Q114" s="150">
        <f>기초자료!O114</f>
        <v>0</v>
      </c>
      <c r="R114" s="150">
        <f>기초자료!H114</f>
        <v>0</v>
      </c>
      <c r="S114" s="150">
        <f>기초자료!I114</f>
        <v>0</v>
      </c>
      <c r="T114" s="150">
        <f>기초자료!J114</f>
        <v>0</v>
      </c>
      <c r="U114" s="119">
        <f t="shared" si="39"/>
        <v>240781</v>
      </c>
      <c r="V114" s="119">
        <f>기초자료!AP114</f>
        <v>0</v>
      </c>
      <c r="W114" s="119">
        <f>기초자료!P114+기초자료!Q114+기초자료!R114+기초자료!S114+기초자료!V114+기초자료!Y114+기초자료!AB114+기초자료!AE114+기초자료!AQ114</f>
        <v>173194</v>
      </c>
      <c r="X114" s="119">
        <f>기초자료!AH114+기초자료!AK114+기초자료!AN114</f>
        <v>67587</v>
      </c>
      <c r="Y114" s="119">
        <f>기초자료!AO114+기초자료!AR114+기초자료!AS114</f>
        <v>0</v>
      </c>
    </row>
    <row r="115" spans="1:39" s="25" customFormat="1" ht="15" customHeight="1">
      <c r="A115" s="144"/>
      <c r="B115" s="451" t="s">
        <v>80</v>
      </c>
      <c r="C115" s="119">
        <f t="shared" si="34"/>
        <v>34327027</v>
      </c>
      <c r="D115" s="150">
        <f t="shared" si="35"/>
        <v>32400661</v>
      </c>
      <c r="E115" s="150">
        <f t="shared" si="36"/>
        <v>29649771</v>
      </c>
      <c r="F115" s="119">
        <f>기초자료!K115</f>
        <v>1869771</v>
      </c>
      <c r="G115" s="150">
        <f t="shared" si="37"/>
        <v>27780000</v>
      </c>
      <c r="H115" s="150">
        <f>기초자료!L115</f>
        <v>0</v>
      </c>
      <c r="I115" s="150">
        <f>기초자료!M115</f>
        <v>27780000</v>
      </c>
      <c r="J115" s="150">
        <f>기초자료!C115</f>
        <v>35288</v>
      </c>
      <c r="K115" s="150">
        <f>기초자료!D115</f>
        <v>431420</v>
      </c>
      <c r="L115" s="150">
        <f>기초자료!E115</f>
        <v>103082</v>
      </c>
      <c r="M115" s="150">
        <f>기초자료!F115</f>
        <v>1100</v>
      </c>
      <c r="N115" s="150">
        <f>기초자료!G115</f>
        <v>0</v>
      </c>
      <c r="O115" s="150">
        <f t="shared" si="38"/>
        <v>2180000</v>
      </c>
      <c r="P115" s="150">
        <f>기초자료!N115</f>
        <v>2180000</v>
      </c>
      <c r="Q115" s="150">
        <f>기초자료!O115</f>
        <v>0</v>
      </c>
      <c r="R115" s="150">
        <f>기초자료!H115</f>
        <v>0</v>
      </c>
      <c r="S115" s="150">
        <f>기초자료!I115</f>
        <v>0</v>
      </c>
      <c r="T115" s="150">
        <f>기초자료!J115</f>
        <v>0</v>
      </c>
      <c r="U115" s="119">
        <f t="shared" si="39"/>
        <v>1926366</v>
      </c>
      <c r="V115" s="119">
        <f>기초자료!AP115</f>
        <v>190630</v>
      </c>
      <c r="W115" s="119">
        <f>기초자료!P115+기초자료!Q115+기초자료!R115+기초자료!S115+기초자료!V115+기초자료!Y115+기초자료!AB115+기초자료!AE115+기초자료!AQ115</f>
        <v>1371280</v>
      </c>
      <c r="X115" s="119">
        <f>기초자료!AH115+기초자료!AK115+기초자료!AN115</f>
        <v>359390</v>
      </c>
      <c r="Y115" s="119">
        <f>기초자료!AO115+기초자료!AR115+기초자료!AS115</f>
        <v>5066</v>
      </c>
    </row>
    <row r="116" spans="1:39" s="25" customFormat="1" ht="15" customHeight="1">
      <c r="A116" s="144"/>
      <c r="B116" s="451" t="s">
        <v>79</v>
      </c>
      <c r="C116" s="119">
        <f t="shared" si="34"/>
        <v>51731686</v>
      </c>
      <c r="D116" s="150">
        <f t="shared" si="35"/>
        <v>49513565</v>
      </c>
      <c r="E116" s="150">
        <f t="shared" si="36"/>
        <v>49060276</v>
      </c>
      <c r="F116" s="119">
        <f>기초자료!K116</f>
        <v>2830276</v>
      </c>
      <c r="G116" s="150">
        <f t="shared" si="37"/>
        <v>46230000</v>
      </c>
      <c r="H116" s="150">
        <f>기초자료!L116</f>
        <v>0</v>
      </c>
      <c r="I116" s="150">
        <f>기초자료!M116</f>
        <v>46230000</v>
      </c>
      <c r="J116" s="150">
        <f>기초자료!C116</f>
        <v>204226</v>
      </c>
      <c r="K116" s="150">
        <f>기초자료!D116</f>
        <v>32000</v>
      </c>
      <c r="L116" s="150">
        <f>기초자료!E116</f>
        <v>104950</v>
      </c>
      <c r="M116" s="150">
        <f>기초자료!F116</f>
        <v>20013</v>
      </c>
      <c r="N116" s="150">
        <f>기초자료!G116</f>
        <v>0</v>
      </c>
      <c r="O116" s="150">
        <f t="shared" si="38"/>
        <v>0</v>
      </c>
      <c r="P116" s="150">
        <f>기초자료!N116</f>
        <v>0</v>
      </c>
      <c r="Q116" s="150">
        <f>기초자료!O116</f>
        <v>0</v>
      </c>
      <c r="R116" s="150">
        <f>기초자료!H116</f>
        <v>0</v>
      </c>
      <c r="S116" s="150">
        <f>기초자료!I116</f>
        <v>0</v>
      </c>
      <c r="T116" s="150">
        <f>기초자료!J116</f>
        <v>92100</v>
      </c>
      <c r="U116" s="119">
        <f t="shared" si="39"/>
        <v>2218121</v>
      </c>
      <c r="V116" s="119">
        <f>기초자료!AP116</f>
        <v>0</v>
      </c>
      <c r="W116" s="119">
        <f>기초자료!P116+기초자료!Q116+기초자료!R116+기초자료!S116+기초자료!V116+기초자료!Y116+기초자료!AB116+기초자료!AE116+기초자료!AQ116</f>
        <v>1754936</v>
      </c>
      <c r="X116" s="119">
        <f>기초자료!AH116+기초자료!AK116+기초자료!AN116</f>
        <v>454338</v>
      </c>
      <c r="Y116" s="119">
        <f>기초자료!AO116+기초자료!AR116+기초자료!AS116</f>
        <v>8847</v>
      </c>
    </row>
    <row r="117" spans="1:39" s="25" customFormat="1" ht="15" customHeight="1">
      <c r="A117" s="144"/>
      <c r="B117" s="451" t="s">
        <v>727</v>
      </c>
      <c r="C117" s="119">
        <f t="shared" si="34"/>
        <v>15486739</v>
      </c>
      <c r="D117" s="150">
        <f t="shared" si="35"/>
        <v>14476022</v>
      </c>
      <c r="E117" s="150">
        <f t="shared" si="36"/>
        <v>13784056</v>
      </c>
      <c r="F117" s="119">
        <f>기초자료!K117</f>
        <v>12193719</v>
      </c>
      <c r="G117" s="150">
        <f t="shared" si="37"/>
        <v>1590337</v>
      </c>
      <c r="H117" s="150">
        <f>기초자료!L117</f>
        <v>0</v>
      </c>
      <c r="I117" s="150">
        <f>기초자료!M117</f>
        <v>1590337</v>
      </c>
      <c r="J117" s="150">
        <f>기초자료!C117</f>
        <v>87948</v>
      </c>
      <c r="K117" s="150">
        <f>기초자료!D117</f>
        <v>35397</v>
      </c>
      <c r="L117" s="150">
        <f>기초자료!E117</f>
        <v>153460</v>
      </c>
      <c r="M117" s="150">
        <f>기초자료!F117</f>
        <v>4068</v>
      </c>
      <c r="N117" s="150">
        <f>기초자료!G117</f>
        <v>0</v>
      </c>
      <c r="O117" s="150">
        <f t="shared" si="38"/>
        <v>137701</v>
      </c>
      <c r="P117" s="150">
        <f>기초자료!N117</f>
        <v>0</v>
      </c>
      <c r="Q117" s="150">
        <f>기초자료!O117</f>
        <v>137701</v>
      </c>
      <c r="R117" s="150">
        <f>기초자료!H117</f>
        <v>688</v>
      </c>
      <c r="S117" s="150">
        <f>기초자료!I117</f>
        <v>272704</v>
      </c>
      <c r="T117" s="150">
        <f>기초자료!J117</f>
        <v>0</v>
      </c>
      <c r="U117" s="119">
        <f t="shared" si="39"/>
        <v>1010717</v>
      </c>
      <c r="V117" s="119">
        <f>기초자료!AP117</f>
        <v>0</v>
      </c>
      <c r="W117" s="119">
        <f>기초자료!P117+기초자료!Q117+기초자료!R117+기초자료!S117+기초자료!V117+기초자료!Y117+기초자료!AB117+기초자료!AE117+기초자료!AQ117</f>
        <v>345653</v>
      </c>
      <c r="X117" s="119">
        <f>기초자료!AH117+기초자료!AK117+기초자료!AN117</f>
        <v>188291</v>
      </c>
      <c r="Y117" s="119">
        <f>기초자료!AO117+기초자료!AR117+기초자료!AS117</f>
        <v>476773</v>
      </c>
    </row>
    <row r="118" spans="1:39" s="25" customFormat="1" ht="15" customHeight="1">
      <c r="A118" s="144"/>
      <c r="B118" s="451" t="s">
        <v>83</v>
      </c>
      <c r="C118" s="119">
        <f t="shared" si="34"/>
        <v>267924170</v>
      </c>
      <c r="D118" s="150">
        <f t="shared" si="35"/>
        <v>267680514</v>
      </c>
      <c r="E118" s="150">
        <f t="shared" si="36"/>
        <v>265624342</v>
      </c>
      <c r="F118" s="119">
        <f>기초자료!K118</f>
        <v>248650759</v>
      </c>
      <c r="G118" s="150">
        <f t="shared" si="37"/>
        <v>16973583</v>
      </c>
      <c r="H118" s="150">
        <f>기초자료!L118</f>
        <v>0</v>
      </c>
      <c r="I118" s="150">
        <f>기초자료!M118</f>
        <v>16973583</v>
      </c>
      <c r="J118" s="150">
        <f>기초자료!C118</f>
        <v>56000</v>
      </c>
      <c r="K118" s="150">
        <f>기초자료!D118</f>
        <v>4380</v>
      </c>
      <c r="L118" s="150">
        <f>기초자료!E118</f>
        <v>9232</v>
      </c>
      <c r="M118" s="150">
        <f>기초자료!F118</f>
        <v>7000</v>
      </c>
      <c r="N118" s="150">
        <f>기초자료!G118</f>
        <v>0</v>
      </c>
      <c r="O118" s="150">
        <f t="shared" si="38"/>
        <v>1979000</v>
      </c>
      <c r="P118" s="150">
        <f>기초자료!N118</f>
        <v>1200000</v>
      </c>
      <c r="Q118" s="150">
        <f>기초자료!O118</f>
        <v>779000</v>
      </c>
      <c r="R118" s="150">
        <f>기초자료!H118</f>
        <v>0</v>
      </c>
      <c r="S118" s="150">
        <f>기초자료!I118</f>
        <v>0</v>
      </c>
      <c r="T118" s="150">
        <f>기초자료!J118</f>
        <v>560</v>
      </c>
      <c r="U118" s="119">
        <f t="shared" si="39"/>
        <v>243656</v>
      </c>
      <c r="V118" s="119">
        <f>기초자료!AP118</f>
        <v>0</v>
      </c>
      <c r="W118" s="119">
        <f>기초자료!P118+기초자료!Q118+기초자료!R118+기초자료!S118+기초자료!V118+기초자료!Y118+기초자료!AB118+기초자료!AE118+기초자료!AQ118</f>
        <v>243656</v>
      </c>
      <c r="X118" s="119">
        <f>기초자료!AH118+기초자료!AK118+기초자료!AN118</f>
        <v>0</v>
      </c>
      <c r="Y118" s="119">
        <f>기초자료!AO118+기초자료!AR118+기초자료!AS118</f>
        <v>0</v>
      </c>
    </row>
    <row r="119" spans="1:39" s="25" customFormat="1" ht="15" customHeight="1">
      <c r="A119" s="144"/>
      <c r="B119" s="451" t="s">
        <v>730</v>
      </c>
      <c r="C119" s="119">
        <f t="shared" si="34"/>
        <v>6778268.6300000008</v>
      </c>
      <c r="D119" s="150">
        <f t="shared" si="35"/>
        <v>6309051.7300000004</v>
      </c>
      <c r="E119" s="150">
        <f t="shared" si="36"/>
        <v>5522340.7300000004</v>
      </c>
      <c r="F119" s="119">
        <f>기초자료!K119</f>
        <v>5522340.7300000004</v>
      </c>
      <c r="G119" s="150">
        <f t="shared" si="37"/>
        <v>0</v>
      </c>
      <c r="H119" s="150">
        <f>기초자료!L119</f>
        <v>0</v>
      </c>
      <c r="I119" s="150">
        <f>기초자료!M119</f>
        <v>0</v>
      </c>
      <c r="J119" s="150">
        <f>기초자료!C119</f>
        <v>38188</v>
      </c>
      <c r="K119" s="150">
        <f>기초자료!D119</f>
        <v>31730</v>
      </c>
      <c r="L119" s="150">
        <f>기초자료!E119</f>
        <v>0</v>
      </c>
      <c r="M119" s="150">
        <f>기초자료!F119</f>
        <v>17300</v>
      </c>
      <c r="N119" s="150">
        <f>기초자료!G119</f>
        <v>0</v>
      </c>
      <c r="O119" s="150">
        <f t="shared" si="38"/>
        <v>698376</v>
      </c>
      <c r="P119" s="150">
        <f>기초자료!N119</f>
        <v>698376</v>
      </c>
      <c r="Q119" s="150">
        <f>기초자료!O119</f>
        <v>0</v>
      </c>
      <c r="R119" s="150">
        <f>기초자료!H119</f>
        <v>1117</v>
      </c>
      <c r="S119" s="150">
        <f>기초자료!I119</f>
        <v>0</v>
      </c>
      <c r="T119" s="150">
        <f>기초자료!J119</f>
        <v>0</v>
      </c>
      <c r="U119" s="119">
        <f t="shared" si="39"/>
        <v>469216.9</v>
      </c>
      <c r="V119" s="119">
        <f>기초자료!AP119</f>
        <v>177085</v>
      </c>
      <c r="W119" s="119">
        <f>기초자료!P119+기초자료!Q119+기초자료!R119+기초자료!S119+기초자료!V119+기초자료!Y119+기초자료!AB119+기초자료!AE119+기초자료!AQ119</f>
        <v>117697.9</v>
      </c>
      <c r="X119" s="119">
        <f>기초자료!AH119+기초자료!AK119+기초자료!AN119</f>
        <v>174434</v>
      </c>
      <c r="Y119" s="119">
        <f>기초자료!AO119+기초자료!AR119+기초자료!AS119</f>
        <v>0</v>
      </c>
    </row>
    <row r="120" spans="1:39" s="25" customFormat="1" ht="15" customHeight="1">
      <c r="A120" s="144"/>
      <c r="B120" s="451" t="s">
        <v>84</v>
      </c>
      <c r="C120" s="119">
        <f t="shared" si="34"/>
        <v>28185799.600000001</v>
      </c>
      <c r="D120" s="150">
        <f t="shared" si="35"/>
        <v>23249120.600000001</v>
      </c>
      <c r="E120" s="150">
        <f t="shared" si="36"/>
        <v>22801220.600000001</v>
      </c>
      <c r="F120" s="119">
        <f>기초자료!K120</f>
        <v>146693</v>
      </c>
      <c r="G120" s="150">
        <f t="shared" si="37"/>
        <v>22654527.600000001</v>
      </c>
      <c r="H120" s="150">
        <f>기초자료!L120</f>
        <v>0</v>
      </c>
      <c r="I120" s="150">
        <f>기초자료!M120</f>
        <v>22654527.600000001</v>
      </c>
      <c r="J120" s="150">
        <f>기초자료!C120</f>
        <v>112000</v>
      </c>
      <c r="K120" s="150">
        <f>기초자료!D120</f>
        <v>15000</v>
      </c>
      <c r="L120" s="150">
        <f>기초자료!E120</f>
        <v>95900</v>
      </c>
      <c r="M120" s="150">
        <f>기초자료!F120</f>
        <v>72000</v>
      </c>
      <c r="N120" s="150">
        <f>기초자료!G120</f>
        <v>36000</v>
      </c>
      <c r="O120" s="150">
        <f t="shared" si="38"/>
        <v>0</v>
      </c>
      <c r="P120" s="150">
        <f>기초자료!N120</f>
        <v>0</v>
      </c>
      <c r="Q120" s="150">
        <f>기초자료!O120</f>
        <v>0</v>
      </c>
      <c r="R120" s="150">
        <f>기초자료!H120</f>
        <v>29000</v>
      </c>
      <c r="S120" s="150">
        <f>기초자료!I120</f>
        <v>27000</v>
      </c>
      <c r="T120" s="150">
        <f>기초자료!J120</f>
        <v>61000</v>
      </c>
      <c r="U120" s="119">
        <f t="shared" si="39"/>
        <v>4936679</v>
      </c>
      <c r="V120" s="119">
        <f>기초자료!AP120</f>
        <v>0</v>
      </c>
      <c r="W120" s="119">
        <f>기초자료!P120+기초자료!Q120+기초자료!R120+기초자료!S120+기초자료!V120+기초자료!Y120+기초자료!AB120+기초자료!AE120+기초자료!AQ120</f>
        <v>4878150</v>
      </c>
      <c r="X120" s="119">
        <f>기초자료!AH120+기초자료!AK120+기초자료!AN120</f>
        <v>58529</v>
      </c>
      <c r="Y120" s="119">
        <f>기초자료!AO120+기초자료!AR120+기초자료!AS120</f>
        <v>0</v>
      </c>
    </row>
    <row r="121" spans="1:39" s="25" customFormat="1" ht="15" customHeight="1">
      <c r="A121" s="144"/>
      <c r="B121" s="451" t="s">
        <v>93</v>
      </c>
      <c r="C121" s="119">
        <f t="shared" si="34"/>
        <v>107226368</v>
      </c>
      <c r="D121" s="150">
        <f t="shared" si="35"/>
        <v>107102578</v>
      </c>
      <c r="E121" s="150">
        <f t="shared" si="36"/>
        <v>94958490</v>
      </c>
      <c r="F121" s="119">
        <f>기초자료!K121</f>
        <v>779248</v>
      </c>
      <c r="G121" s="150">
        <f t="shared" si="37"/>
        <v>94179242</v>
      </c>
      <c r="H121" s="150">
        <f>기초자료!L121</f>
        <v>0</v>
      </c>
      <c r="I121" s="150">
        <f>기초자료!M121</f>
        <v>94179242</v>
      </c>
      <c r="J121" s="150">
        <f>기초자료!C121</f>
        <v>114580</v>
      </c>
      <c r="K121" s="150">
        <f>기초자료!D121</f>
        <v>2060</v>
      </c>
      <c r="L121" s="150">
        <f>기초자료!E121</f>
        <v>146847</v>
      </c>
      <c r="M121" s="150">
        <f>기초자료!F121</f>
        <v>15700</v>
      </c>
      <c r="N121" s="150">
        <f>기초자료!G121</f>
        <v>0</v>
      </c>
      <c r="O121" s="150">
        <f t="shared" si="38"/>
        <v>11864100</v>
      </c>
      <c r="P121" s="150">
        <f>기초자료!N121</f>
        <v>11864100</v>
      </c>
      <c r="Q121" s="150">
        <f>기초자료!O121</f>
        <v>0</v>
      </c>
      <c r="R121" s="150">
        <f>기초자료!H121</f>
        <v>800</v>
      </c>
      <c r="S121" s="150">
        <f>기초자료!I121</f>
        <v>0</v>
      </c>
      <c r="T121" s="150">
        <f>기초자료!J121</f>
        <v>1</v>
      </c>
      <c r="U121" s="119">
        <f t="shared" si="39"/>
        <v>123790</v>
      </c>
      <c r="V121" s="119">
        <f>기초자료!AP121</f>
        <v>0</v>
      </c>
      <c r="W121" s="119">
        <f>기초자료!P121+기초자료!Q121+기초자료!R121+기초자료!S121+기초자료!V121+기초자료!Y121+기초자료!AB121+기초자료!AE121+기초자료!AQ121</f>
        <v>72192</v>
      </c>
      <c r="X121" s="119">
        <f>기초자료!AH121+기초자료!AK121+기초자료!AN121</f>
        <v>51598</v>
      </c>
      <c r="Y121" s="119">
        <f>기초자료!AO121+기초자료!AR121+기초자료!AS121</f>
        <v>0</v>
      </c>
    </row>
    <row r="122" spans="1:39" s="25" customFormat="1" ht="15" customHeight="1">
      <c r="A122" s="144"/>
      <c r="B122" s="451" t="s">
        <v>94</v>
      </c>
      <c r="C122" s="119">
        <f t="shared" si="34"/>
        <v>7033989</v>
      </c>
      <c r="D122" s="150">
        <f t="shared" si="35"/>
        <v>6792017</v>
      </c>
      <c r="E122" s="150">
        <f t="shared" si="36"/>
        <v>5929225</v>
      </c>
      <c r="F122" s="119">
        <f>기초자료!K122</f>
        <v>4962425</v>
      </c>
      <c r="G122" s="150">
        <f t="shared" si="37"/>
        <v>966800</v>
      </c>
      <c r="H122" s="150">
        <f>기초자료!L122</f>
        <v>0</v>
      </c>
      <c r="I122" s="150">
        <f>기초자료!M122</f>
        <v>966800</v>
      </c>
      <c r="J122" s="150">
        <f>기초자료!C122</f>
        <v>24802</v>
      </c>
      <c r="K122" s="150">
        <f>기초자료!D122</f>
        <v>3600</v>
      </c>
      <c r="L122" s="150">
        <f>기초자료!E122</f>
        <v>823890</v>
      </c>
      <c r="M122" s="150">
        <f>기초자료!F122</f>
        <v>10500</v>
      </c>
      <c r="N122" s="150">
        <f>기초자료!G122</f>
        <v>0</v>
      </c>
      <c r="O122" s="150">
        <f t="shared" si="38"/>
        <v>0</v>
      </c>
      <c r="P122" s="150">
        <f>기초자료!N122</f>
        <v>0</v>
      </c>
      <c r="Q122" s="150">
        <f>기초자료!O122</f>
        <v>0</v>
      </c>
      <c r="R122" s="150">
        <f>기초자료!H122</f>
        <v>0</v>
      </c>
      <c r="S122" s="150">
        <f>기초자료!I122</f>
        <v>0</v>
      </c>
      <c r="T122" s="150">
        <f>기초자료!J122</f>
        <v>0</v>
      </c>
      <c r="U122" s="119">
        <f t="shared" si="39"/>
        <v>241972</v>
      </c>
      <c r="V122" s="119">
        <f>기초자료!AP122</f>
        <v>0</v>
      </c>
      <c r="W122" s="119">
        <f>기초자료!P122+기초자료!Q122+기초자료!R122+기초자료!S122+기초자료!V122+기초자료!Y122+기초자료!AB122+기초자료!AE122+기초자료!AQ122</f>
        <v>216514</v>
      </c>
      <c r="X122" s="119">
        <f>기초자료!AH122+기초자료!AK122+기초자료!AN122</f>
        <v>9858</v>
      </c>
      <c r="Y122" s="119">
        <f>기초자료!AO122+기초자료!AR122+기초자료!AS122</f>
        <v>15600</v>
      </c>
    </row>
    <row r="123" spans="1:39" s="28" customFormat="1" ht="15" customHeight="1">
      <c r="A123" s="151" t="s">
        <v>585</v>
      </c>
      <c r="B123" s="151" t="s">
        <v>579</v>
      </c>
      <c r="C123" s="152">
        <f t="shared" ref="C123:Y123" si="40">SUM(C124:C141)</f>
        <v>3037405668</v>
      </c>
      <c r="D123" s="152">
        <f t="shared" si="40"/>
        <v>3018353272</v>
      </c>
      <c r="E123" s="152">
        <f t="shared" si="40"/>
        <v>2813647543</v>
      </c>
      <c r="F123" s="152">
        <f t="shared" si="40"/>
        <v>1514974165</v>
      </c>
      <c r="G123" s="152">
        <f t="shared" si="40"/>
        <v>1298673378</v>
      </c>
      <c r="H123" s="152">
        <f t="shared" si="40"/>
        <v>0</v>
      </c>
      <c r="I123" s="152">
        <f t="shared" si="40"/>
        <v>1298673378</v>
      </c>
      <c r="J123" s="152">
        <f t="shared" si="40"/>
        <v>1702561</v>
      </c>
      <c r="K123" s="152">
        <f t="shared" si="40"/>
        <v>1559415</v>
      </c>
      <c r="L123" s="152">
        <f t="shared" si="40"/>
        <v>2749632</v>
      </c>
      <c r="M123" s="152">
        <f t="shared" si="40"/>
        <v>655647</v>
      </c>
      <c r="N123" s="152">
        <f t="shared" si="40"/>
        <v>43442</v>
      </c>
      <c r="O123" s="152">
        <f t="shared" si="40"/>
        <v>194864007</v>
      </c>
      <c r="P123" s="152">
        <f t="shared" si="40"/>
        <v>185141227</v>
      </c>
      <c r="Q123" s="152">
        <f t="shared" si="40"/>
        <v>9722780</v>
      </c>
      <c r="R123" s="152">
        <f t="shared" si="40"/>
        <v>78562</v>
      </c>
      <c r="S123" s="152">
        <f t="shared" si="40"/>
        <v>1590476</v>
      </c>
      <c r="T123" s="152">
        <f t="shared" si="40"/>
        <v>1461987</v>
      </c>
      <c r="U123" s="152">
        <f t="shared" si="40"/>
        <v>19052396</v>
      </c>
      <c r="V123" s="152">
        <f t="shared" si="40"/>
        <v>3622237</v>
      </c>
      <c r="W123" s="152">
        <f t="shared" si="40"/>
        <v>7558821</v>
      </c>
      <c r="X123" s="152">
        <f t="shared" si="40"/>
        <v>2428705</v>
      </c>
      <c r="Y123" s="152">
        <f t="shared" si="40"/>
        <v>5442633</v>
      </c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</row>
    <row r="124" spans="1:39" s="25" customFormat="1" ht="15" customHeight="1">
      <c r="A124" s="144"/>
      <c r="B124" s="452" t="s">
        <v>96</v>
      </c>
      <c r="C124" s="119">
        <f t="shared" ref="C124:C141" si="41">D124+U124</f>
        <v>48171817</v>
      </c>
      <c r="D124" s="143">
        <f t="shared" ref="D124:D141" si="42">SUM(E124,J124:O124,R124:T124)</f>
        <v>43105023</v>
      </c>
      <c r="E124" s="143">
        <f t="shared" ref="E124:E141" si="43">F124+G124</f>
        <v>42300361</v>
      </c>
      <c r="F124" s="119">
        <f>기초자료!K124</f>
        <v>17325350</v>
      </c>
      <c r="G124" s="143">
        <f t="shared" ref="G124:G141" si="44">H124+I124</f>
        <v>24975011</v>
      </c>
      <c r="H124" s="119">
        <f>기초자료!L124</f>
        <v>0</v>
      </c>
      <c r="I124" s="119">
        <f>기초자료!M124</f>
        <v>24975011</v>
      </c>
      <c r="J124" s="119">
        <f>기초자료!C124</f>
        <v>92134</v>
      </c>
      <c r="K124" s="119">
        <f>기초자료!D124</f>
        <v>7379</v>
      </c>
      <c r="L124" s="119">
        <f>기초자료!E124</f>
        <v>42505</v>
      </c>
      <c r="M124" s="119">
        <f>기초자료!F124</f>
        <v>47511</v>
      </c>
      <c r="N124" s="119">
        <f>기초자료!G124</f>
        <v>126</v>
      </c>
      <c r="O124" s="143">
        <f t="shared" ref="O124:O141" si="45">P124+Q124</f>
        <v>0</v>
      </c>
      <c r="P124" s="119">
        <f>기초자료!N124</f>
        <v>0</v>
      </c>
      <c r="Q124" s="119">
        <f>기초자료!O124</f>
        <v>0</v>
      </c>
      <c r="R124" s="119">
        <f>기초자료!H124</f>
        <v>0</v>
      </c>
      <c r="S124" s="119">
        <f>기초자료!I124</f>
        <v>120476</v>
      </c>
      <c r="T124" s="119">
        <f>기초자료!J124</f>
        <v>494531</v>
      </c>
      <c r="U124" s="119">
        <f>SUM(V124:Y124)</f>
        <v>5066794</v>
      </c>
      <c r="V124" s="119">
        <f>기초자료!AP124</f>
        <v>2525372</v>
      </c>
      <c r="W124" s="119">
        <f>기초자료!P124+기초자료!Q124+기초자료!R124+기초자료!S124+기초자료!V124+기초자료!Y124+기초자료!AB124+기초자료!AE124+기초자료!AQ124</f>
        <v>1877802</v>
      </c>
      <c r="X124" s="119">
        <f>기초자료!AH124+기초자료!AK124+기초자료!AN124</f>
        <v>189888</v>
      </c>
      <c r="Y124" s="119">
        <f>기초자료!AO124+기초자료!AR124+기초자료!AS124</f>
        <v>473732</v>
      </c>
    </row>
    <row r="125" spans="1:39" s="25" customFormat="1" ht="15" customHeight="1">
      <c r="A125" s="144"/>
      <c r="B125" s="452" t="s">
        <v>97</v>
      </c>
      <c r="C125" s="119">
        <f t="shared" si="41"/>
        <v>109402759</v>
      </c>
      <c r="D125" s="143">
        <f t="shared" si="42"/>
        <v>107738031</v>
      </c>
      <c r="E125" s="143">
        <f t="shared" si="43"/>
        <v>105112154</v>
      </c>
      <c r="F125" s="119">
        <f>기초자료!K125</f>
        <v>7040528</v>
      </c>
      <c r="G125" s="143">
        <f t="shared" si="44"/>
        <v>98071626</v>
      </c>
      <c r="H125" s="119">
        <f>기초자료!L125</f>
        <v>0</v>
      </c>
      <c r="I125" s="119">
        <f>기초자료!M125</f>
        <v>98071626</v>
      </c>
      <c r="J125" s="119">
        <f>기초자료!C125</f>
        <v>226188</v>
      </c>
      <c r="K125" s="119">
        <f>기초자료!D125</f>
        <v>172862</v>
      </c>
      <c r="L125" s="119">
        <f>기초자료!E125</f>
        <v>91008</v>
      </c>
      <c r="M125" s="119">
        <f>기초자료!F125</f>
        <v>13228</v>
      </c>
      <c r="N125" s="119">
        <f>기초자료!G125</f>
        <v>0</v>
      </c>
      <c r="O125" s="143">
        <f>P125+Q125</f>
        <v>136273</v>
      </c>
      <c r="P125" s="119">
        <f>기초자료!N125</f>
        <v>0</v>
      </c>
      <c r="Q125" s="119">
        <f>기초자료!O125</f>
        <v>136273</v>
      </c>
      <c r="R125" s="119">
        <f>기초자료!H125</f>
        <v>5780</v>
      </c>
      <c r="S125" s="119">
        <f>기초자료!I125</f>
        <v>1470000</v>
      </c>
      <c r="T125" s="119">
        <f>기초자료!J125</f>
        <v>510538</v>
      </c>
      <c r="U125" s="119">
        <f t="shared" ref="U125:U141" si="46">SUM(V125:Y125)</f>
        <v>1664728</v>
      </c>
      <c r="V125" s="119">
        <f>기초자료!AP125</f>
        <v>0</v>
      </c>
      <c r="W125" s="119">
        <f>기초자료!P125+기초자료!Q125+기초자료!R125+기초자료!S125+기초자료!V125+기초자료!Y125+기초자료!AB125+기초자료!AE125+기초자료!AQ125</f>
        <v>1163076</v>
      </c>
      <c r="X125" s="119">
        <f>기초자료!AH125+기초자료!AK125+기초자료!AN125</f>
        <v>498457</v>
      </c>
      <c r="Y125" s="119">
        <f>기초자료!AO125+기초자료!AR125+기초자료!AS125</f>
        <v>3195</v>
      </c>
    </row>
    <row r="126" spans="1:39" s="25" customFormat="1" ht="15" customHeight="1">
      <c r="A126" s="144"/>
      <c r="B126" s="452" t="s">
        <v>98</v>
      </c>
      <c r="C126" s="119">
        <f t="shared" si="41"/>
        <v>64901332</v>
      </c>
      <c r="D126" s="143">
        <f t="shared" si="42"/>
        <v>64271615</v>
      </c>
      <c r="E126" s="143">
        <f t="shared" si="43"/>
        <v>63528342</v>
      </c>
      <c r="F126" s="119">
        <f>기초자료!K126</f>
        <v>14165594</v>
      </c>
      <c r="G126" s="143">
        <f t="shared" si="44"/>
        <v>49362748</v>
      </c>
      <c r="H126" s="119">
        <f>기초자료!L126</f>
        <v>0</v>
      </c>
      <c r="I126" s="119">
        <f>기초자료!M126</f>
        <v>49362748</v>
      </c>
      <c r="J126" s="119">
        <f>기초자료!C126</f>
        <v>212074</v>
      </c>
      <c r="K126" s="119">
        <f>기초자료!D126</f>
        <v>39892</v>
      </c>
      <c r="L126" s="119">
        <f>기초자료!E126</f>
        <v>59610</v>
      </c>
      <c r="M126" s="119">
        <f>기초자료!F126</f>
        <v>108162</v>
      </c>
      <c r="N126" s="119">
        <f>기초자료!G126</f>
        <v>12047</v>
      </c>
      <c r="O126" s="143">
        <f t="shared" si="45"/>
        <v>295619</v>
      </c>
      <c r="P126" s="119">
        <f>기초자료!N126</f>
        <v>0</v>
      </c>
      <c r="Q126" s="119">
        <f>기초자료!O126</f>
        <v>295619</v>
      </c>
      <c r="R126" s="119">
        <f>기초자료!H126</f>
        <v>6704</v>
      </c>
      <c r="S126" s="119">
        <f>기초자료!I126</f>
        <v>0</v>
      </c>
      <c r="T126" s="119">
        <f>기초자료!J126</f>
        <v>9165</v>
      </c>
      <c r="U126" s="119">
        <f t="shared" si="46"/>
        <v>629717</v>
      </c>
      <c r="V126" s="119">
        <f>기초자료!AP126</f>
        <v>0</v>
      </c>
      <c r="W126" s="119">
        <f>기초자료!P126+기초자료!Q126+기초자료!R126+기초자료!S126+기초자료!V126+기초자료!Y126+기초자료!AB126+기초자료!AE126+기초자료!AQ126</f>
        <v>331870</v>
      </c>
      <c r="X126" s="119">
        <f>기초자료!AH126+기초자료!AK126+기초자료!AN126</f>
        <v>297847</v>
      </c>
      <c r="Y126" s="119">
        <f>기초자료!AO126+기초자료!AR126+기초자료!AS126</f>
        <v>0</v>
      </c>
    </row>
    <row r="127" spans="1:39" s="25" customFormat="1" ht="15" customHeight="1">
      <c r="A127" s="144"/>
      <c r="B127" s="452" t="s">
        <v>99</v>
      </c>
      <c r="C127" s="119">
        <f t="shared" si="41"/>
        <v>149517217</v>
      </c>
      <c r="D127" s="143">
        <f t="shared" si="42"/>
        <v>148343300</v>
      </c>
      <c r="E127" s="143">
        <f t="shared" si="43"/>
        <v>147668421</v>
      </c>
      <c r="F127" s="119">
        <f>기초자료!K127</f>
        <v>43870449</v>
      </c>
      <c r="G127" s="143">
        <f t="shared" si="44"/>
        <v>103797972</v>
      </c>
      <c r="H127" s="119">
        <f>기초자료!L127</f>
        <v>0</v>
      </c>
      <c r="I127" s="119">
        <f>기초자료!M127</f>
        <v>103797972</v>
      </c>
      <c r="J127" s="119">
        <f>기초자료!C127</f>
        <v>247136</v>
      </c>
      <c r="K127" s="119">
        <f>기초자료!D127</f>
        <v>42208</v>
      </c>
      <c r="L127" s="119">
        <f>기초자료!E127</f>
        <v>135405</v>
      </c>
      <c r="M127" s="119">
        <f>기초자료!F127</f>
        <v>39020</v>
      </c>
      <c r="N127" s="119">
        <f>기초자료!G127</f>
        <v>0</v>
      </c>
      <c r="O127" s="143">
        <f t="shared" si="45"/>
        <v>192000</v>
      </c>
      <c r="P127" s="119">
        <f>기초자료!N127</f>
        <v>0</v>
      </c>
      <c r="Q127" s="119">
        <f>기초자료!O127</f>
        <v>192000</v>
      </c>
      <c r="R127" s="119">
        <f>기초자료!H127</f>
        <v>957</v>
      </c>
      <c r="S127" s="119">
        <f>기초자료!I127</f>
        <v>0</v>
      </c>
      <c r="T127" s="119">
        <f>기초자료!J127</f>
        <v>18153</v>
      </c>
      <c r="U127" s="119">
        <f t="shared" si="46"/>
        <v>1173917</v>
      </c>
      <c r="V127" s="119">
        <f>기초자료!AP127</f>
        <v>0</v>
      </c>
      <c r="W127" s="119">
        <f>기초자료!P127+기초자료!Q127+기초자료!R127+기초자료!S127+기초자료!V127+기초자료!Y127+기초자료!AB127+기초자료!AE127+기초자료!AQ127</f>
        <v>353096</v>
      </c>
      <c r="X127" s="119">
        <f>기초자료!AH127+기초자료!AK127+기초자료!AN127</f>
        <v>713498</v>
      </c>
      <c r="Y127" s="119">
        <f>기초자료!AO127+기초자료!AR127+기초자료!AS127</f>
        <v>107323</v>
      </c>
    </row>
    <row r="128" spans="1:39" s="25" customFormat="1" ht="15" customHeight="1">
      <c r="A128" s="144"/>
      <c r="B128" s="452" t="s">
        <v>100</v>
      </c>
      <c r="C128" s="119">
        <f t="shared" si="41"/>
        <v>273539872</v>
      </c>
      <c r="D128" s="143">
        <f t="shared" si="42"/>
        <v>269605711</v>
      </c>
      <c r="E128" s="143">
        <f t="shared" si="43"/>
        <v>264634997</v>
      </c>
      <c r="F128" s="119">
        <f>기초자료!K128</f>
        <v>176894960</v>
      </c>
      <c r="G128" s="143">
        <f t="shared" si="44"/>
        <v>87740037</v>
      </c>
      <c r="H128" s="119">
        <f>기초자료!L128</f>
        <v>0</v>
      </c>
      <c r="I128" s="119">
        <f>기초자료!M128</f>
        <v>87740037</v>
      </c>
      <c r="J128" s="119">
        <f>기초자료!C128</f>
        <v>186804</v>
      </c>
      <c r="K128" s="119">
        <f>기초자료!D128</f>
        <v>39500</v>
      </c>
      <c r="L128" s="119">
        <f>기초자료!E128</f>
        <v>1066900</v>
      </c>
      <c r="M128" s="119">
        <f>기초자료!F128</f>
        <v>17550</v>
      </c>
      <c r="N128" s="119">
        <f>기초자료!G128</f>
        <v>17500</v>
      </c>
      <c r="O128" s="143">
        <f t="shared" si="45"/>
        <v>3363000</v>
      </c>
      <c r="P128" s="119">
        <f>기초자료!N128</f>
        <v>3363000</v>
      </c>
      <c r="Q128" s="119">
        <f>기초자료!O128</f>
        <v>0</v>
      </c>
      <c r="R128" s="119">
        <f>기초자료!H128</f>
        <v>47460</v>
      </c>
      <c r="S128" s="119">
        <f>기초자료!I128</f>
        <v>0</v>
      </c>
      <c r="T128" s="119">
        <f>기초자료!J128</f>
        <v>232000</v>
      </c>
      <c r="U128" s="119">
        <f t="shared" si="46"/>
        <v>3934161</v>
      </c>
      <c r="V128" s="119">
        <f>기초자료!AP128</f>
        <v>0</v>
      </c>
      <c r="W128" s="119">
        <f>기초자료!P128+기초자료!Q128+기초자료!R128+기초자료!S128+기초자료!V128+기초자료!Y128+기초자료!AB128+기초자료!AE128+기초자료!AQ128</f>
        <v>236861</v>
      </c>
      <c r="X128" s="119">
        <f>기초자료!AH128+기초자료!AK128+기초자료!AN128</f>
        <v>130200</v>
      </c>
      <c r="Y128" s="119">
        <f>기초자료!AO128+기초자료!AR128+기초자료!AS128</f>
        <v>3567100</v>
      </c>
    </row>
    <row r="129" spans="1:25" s="25" customFormat="1" ht="15" customHeight="1">
      <c r="A129" s="144"/>
      <c r="B129" s="452" t="s">
        <v>101</v>
      </c>
      <c r="C129" s="119">
        <f t="shared" si="41"/>
        <v>22098798</v>
      </c>
      <c r="D129" s="143">
        <f t="shared" si="42"/>
        <v>21454978</v>
      </c>
      <c r="E129" s="143">
        <f t="shared" si="43"/>
        <v>20480190</v>
      </c>
      <c r="F129" s="119">
        <f>기초자료!K129</f>
        <v>18031343</v>
      </c>
      <c r="G129" s="143">
        <f t="shared" si="44"/>
        <v>2448847</v>
      </c>
      <c r="H129" s="119">
        <f>기초자료!L129</f>
        <v>0</v>
      </c>
      <c r="I129" s="119">
        <f>기초자료!M129</f>
        <v>2448847</v>
      </c>
      <c r="J129" s="119">
        <f>기초자료!C129</f>
        <v>116971</v>
      </c>
      <c r="K129" s="119">
        <f>기초자료!D129</f>
        <v>5000</v>
      </c>
      <c r="L129" s="119">
        <f>기초자료!E129</f>
        <v>57844</v>
      </c>
      <c r="M129" s="119">
        <f>기초자료!F129</f>
        <v>102673</v>
      </c>
      <c r="N129" s="119">
        <f>기초자료!G129</f>
        <v>7300</v>
      </c>
      <c r="O129" s="143">
        <f t="shared" si="45"/>
        <v>640000</v>
      </c>
      <c r="P129" s="119">
        <f>기초자료!N129</f>
        <v>0</v>
      </c>
      <c r="Q129" s="119">
        <f>기초자료!O129</f>
        <v>640000</v>
      </c>
      <c r="R129" s="119">
        <f>기초자료!H129</f>
        <v>0</v>
      </c>
      <c r="S129" s="119">
        <f>기초자료!I129</f>
        <v>0</v>
      </c>
      <c r="T129" s="119">
        <f>기초자료!J129</f>
        <v>45000</v>
      </c>
      <c r="U129" s="119">
        <f t="shared" si="46"/>
        <v>643820</v>
      </c>
      <c r="V129" s="119">
        <f>기초자료!AP129</f>
        <v>0</v>
      </c>
      <c r="W129" s="119">
        <f>기초자료!P129+기초자료!Q129+기초자료!R129+기초자료!S129+기초자료!V129+기초자료!Y129+기초자료!AB129+기초자료!AE129+기초자료!AQ129</f>
        <v>189783</v>
      </c>
      <c r="X129" s="119">
        <f>기초자료!AH129+기초자료!AK129+기초자료!AN129</f>
        <v>83847</v>
      </c>
      <c r="Y129" s="119">
        <f>기초자료!AO129+기초자료!AR129+기초자료!AS129</f>
        <v>370190</v>
      </c>
    </row>
    <row r="130" spans="1:25" s="25" customFormat="1" ht="15" customHeight="1">
      <c r="A130" s="144"/>
      <c r="B130" s="452" t="s">
        <v>102</v>
      </c>
      <c r="C130" s="119">
        <f t="shared" si="41"/>
        <v>407066603</v>
      </c>
      <c r="D130" s="143">
        <f t="shared" si="42"/>
        <v>406816389</v>
      </c>
      <c r="E130" s="143">
        <f t="shared" si="43"/>
        <v>391117577</v>
      </c>
      <c r="F130" s="119">
        <f>기초자료!K130</f>
        <v>186045908</v>
      </c>
      <c r="G130" s="143">
        <f t="shared" si="44"/>
        <v>205071669</v>
      </c>
      <c r="H130" s="119">
        <f>기초자료!L130</f>
        <v>0</v>
      </c>
      <c r="I130" s="119">
        <f>기초자료!M130</f>
        <v>205071669</v>
      </c>
      <c r="J130" s="119">
        <f>기초자료!C130</f>
        <v>243616</v>
      </c>
      <c r="K130" s="119">
        <f>기초자료!D130</f>
        <v>15000</v>
      </c>
      <c r="L130" s="119">
        <f>기초자료!E130</f>
        <v>135950</v>
      </c>
      <c r="M130" s="119">
        <f>기초자료!F130</f>
        <v>87500</v>
      </c>
      <c r="N130" s="119">
        <f>기초자료!G130</f>
        <v>5000</v>
      </c>
      <c r="O130" s="143">
        <f t="shared" si="45"/>
        <v>15206746</v>
      </c>
      <c r="P130" s="119">
        <f>기초자료!N130</f>
        <v>14832746</v>
      </c>
      <c r="Q130" s="119">
        <f>기초자료!O130</f>
        <v>374000</v>
      </c>
      <c r="R130" s="119">
        <f>기초자료!H130</f>
        <v>5000</v>
      </c>
      <c r="S130" s="119">
        <f>기초자료!I130</f>
        <v>0</v>
      </c>
      <c r="T130" s="119">
        <f>기초자료!J130</f>
        <v>0</v>
      </c>
      <c r="U130" s="119">
        <f t="shared" si="46"/>
        <v>250214</v>
      </c>
      <c r="V130" s="119">
        <f>기초자료!AP130</f>
        <v>2876</v>
      </c>
      <c r="W130" s="119">
        <f>기초자료!P130+기초자료!Q130+기초자료!R130+기초자료!S130+기초자료!V130+기초자료!Y130+기초자료!AB130+기초자료!AE130+기초자료!AQ130</f>
        <v>163708</v>
      </c>
      <c r="X130" s="119">
        <f>기초자료!AH130+기초자료!AK130+기초자료!AN130</f>
        <v>83630</v>
      </c>
      <c r="Y130" s="119">
        <f>기초자료!AO130+기초자료!AR130+기초자료!AS130</f>
        <v>0</v>
      </c>
    </row>
    <row r="131" spans="1:25" s="25" customFormat="1" ht="15" customHeight="1">
      <c r="A131" s="144"/>
      <c r="B131" s="452" t="s">
        <v>103</v>
      </c>
      <c r="C131" s="119">
        <f t="shared" si="41"/>
        <v>40238338</v>
      </c>
      <c r="D131" s="143">
        <f t="shared" si="42"/>
        <v>40018830</v>
      </c>
      <c r="E131" s="143">
        <f t="shared" si="43"/>
        <v>38969820</v>
      </c>
      <c r="F131" s="119">
        <f>기초자료!K131</f>
        <v>34794953</v>
      </c>
      <c r="G131" s="143">
        <f t="shared" si="44"/>
        <v>4174867</v>
      </c>
      <c r="H131" s="119">
        <f>기초자료!L131</f>
        <v>0</v>
      </c>
      <c r="I131" s="119">
        <f>기초자료!M131</f>
        <v>4174867</v>
      </c>
      <c r="J131" s="119">
        <f>기초자료!C131</f>
        <v>46547</v>
      </c>
      <c r="K131" s="119">
        <f>기초자료!D131</f>
        <v>76068</v>
      </c>
      <c r="L131" s="119">
        <f>기초자료!E131</f>
        <v>180000</v>
      </c>
      <c r="M131" s="119">
        <f>기초자료!F131</f>
        <v>8314</v>
      </c>
      <c r="N131" s="119">
        <f>기초자료!G131</f>
        <v>0</v>
      </c>
      <c r="O131" s="143">
        <f t="shared" si="45"/>
        <v>738081</v>
      </c>
      <c r="P131" s="119">
        <f>기초자료!N131</f>
        <v>0</v>
      </c>
      <c r="Q131" s="119">
        <f>기초자료!O131</f>
        <v>738081</v>
      </c>
      <c r="R131" s="119">
        <f>기초자료!H131</f>
        <v>0</v>
      </c>
      <c r="S131" s="119">
        <f>기초자료!I131</f>
        <v>0</v>
      </c>
      <c r="T131" s="119">
        <f>기초자료!J131</f>
        <v>0</v>
      </c>
      <c r="U131" s="119">
        <f t="shared" si="46"/>
        <v>219508</v>
      </c>
      <c r="V131" s="119">
        <f>기초자료!AP131</f>
        <v>0</v>
      </c>
      <c r="W131" s="119">
        <f>기초자료!P131+기초자료!Q131+기초자료!R131+기초자료!S131+기초자료!V131+기초자료!Y131+기초자료!AB131+기초자료!AE131+기초자료!AQ131</f>
        <v>199308</v>
      </c>
      <c r="X131" s="119">
        <f>기초자료!AH131+기초자료!AK131+기초자료!AN131</f>
        <v>20200</v>
      </c>
      <c r="Y131" s="119">
        <f>기초자료!AO131+기초자료!AR131+기초자료!AS131</f>
        <v>0</v>
      </c>
    </row>
    <row r="132" spans="1:25" s="25" customFormat="1" ht="15" customHeight="1">
      <c r="A132" s="144"/>
      <c r="B132" s="452" t="s">
        <v>104</v>
      </c>
      <c r="C132" s="119">
        <f t="shared" si="41"/>
        <v>42975107</v>
      </c>
      <c r="D132" s="143">
        <f t="shared" si="42"/>
        <v>42454923</v>
      </c>
      <c r="E132" s="143">
        <f t="shared" si="43"/>
        <v>42370404</v>
      </c>
      <c r="F132" s="119">
        <f>기초자료!K132</f>
        <v>1153309</v>
      </c>
      <c r="G132" s="143">
        <f t="shared" si="44"/>
        <v>41217095</v>
      </c>
      <c r="H132" s="119">
        <f>기초자료!L132</f>
        <v>0</v>
      </c>
      <c r="I132" s="119">
        <f>기초자료!M132</f>
        <v>41217095</v>
      </c>
      <c r="J132" s="119">
        <f>기초자료!C132</f>
        <v>20505</v>
      </c>
      <c r="K132" s="119">
        <f>기초자료!D132</f>
        <v>2000</v>
      </c>
      <c r="L132" s="119">
        <f>기초자료!E132</f>
        <v>37059</v>
      </c>
      <c r="M132" s="119">
        <f>기초자료!F132</f>
        <v>20555</v>
      </c>
      <c r="N132" s="119">
        <f>기초자료!G132</f>
        <v>0</v>
      </c>
      <c r="O132" s="143">
        <f t="shared" si="45"/>
        <v>0</v>
      </c>
      <c r="P132" s="119">
        <f>기초자료!N132</f>
        <v>0</v>
      </c>
      <c r="Q132" s="119">
        <f>기초자료!O132</f>
        <v>0</v>
      </c>
      <c r="R132" s="119">
        <f>기초자료!H132</f>
        <v>100</v>
      </c>
      <c r="S132" s="119">
        <f>기초자료!I132</f>
        <v>0</v>
      </c>
      <c r="T132" s="119">
        <f>기초자료!J132</f>
        <v>4300</v>
      </c>
      <c r="U132" s="119">
        <f t="shared" si="46"/>
        <v>520184</v>
      </c>
      <c r="V132" s="119">
        <f>기초자료!AP132</f>
        <v>0</v>
      </c>
      <c r="W132" s="119">
        <f>기초자료!P132+기초자료!Q132+기초자료!R132+기초자료!S132+기초자료!V132+기초자료!Y132+기초자료!AB132+기초자료!AE132+기초자료!AQ132</f>
        <v>62218</v>
      </c>
      <c r="X132" s="119">
        <f>기초자료!AH132+기초자료!AK132+기초자료!AN132</f>
        <v>320418</v>
      </c>
      <c r="Y132" s="119">
        <f>기초자료!AO132+기초자료!AR132+기초자료!AS132</f>
        <v>137548</v>
      </c>
    </row>
    <row r="133" spans="1:25" s="25" customFormat="1" ht="15" customHeight="1">
      <c r="A133" s="144"/>
      <c r="B133" s="452" t="s">
        <v>105</v>
      </c>
      <c r="C133" s="119">
        <f t="shared" si="41"/>
        <v>280491312</v>
      </c>
      <c r="D133" s="143">
        <f t="shared" si="42"/>
        <v>278520448</v>
      </c>
      <c r="E133" s="143">
        <f t="shared" si="43"/>
        <v>269921184</v>
      </c>
      <c r="F133" s="119">
        <f>기초자료!K133</f>
        <v>185948969</v>
      </c>
      <c r="G133" s="143">
        <f t="shared" si="44"/>
        <v>83972215</v>
      </c>
      <c r="H133" s="119">
        <f>기초자료!L133</f>
        <v>0</v>
      </c>
      <c r="I133" s="119">
        <f>기초자료!M133</f>
        <v>83972215</v>
      </c>
      <c r="J133" s="119">
        <f>기초자료!C133</f>
        <v>86420</v>
      </c>
      <c r="K133" s="119">
        <f>기초자료!D133</f>
        <v>572000</v>
      </c>
      <c r="L133" s="119">
        <f>기초자료!E133</f>
        <v>323944</v>
      </c>
      <c r="M133" s="119">
        <f>기초자료!F133</f>
        <v>37700</v>
      </c>
      <c r="N133" s="119">
        <f>기초자료!G133</f>
        <v>500</v>
      </c>
      <c r="O133" s="143">
        <f t="shared" si="45"/>
        <v>7550000</v>
      </c>
      <c r="P133" s="119">
        <f>기초자료!N133</f>
        <v>7050000</v>
      </c>
      <c r="Q133" s="119">
        <f>기초자료!O133</f>
        <v>500000</v>
      </c>
      <c r="R133" s="119">
        <f>기초자료!H133</f>
        <v>600</v>
      </c>
      <c r="S133" s="119">
        <f>기초자료!I133</f>
        <v>0</v>
      </c>
      <c r="T133" s="119">
        <f>기초자료!J133</f>
        <v>28100</v>
      </c>
      <c r="U133" s="119">
        <f t="shared" si="46"/>
        <v>1970864</v>
      </c>
      <c r="V133" s="119">
        <f>기초자료!AP133</f>
        <v>1093989</v>
      </c>
      <c r="W133" s="119">
        <f>기초자료!P133+기초자료!Q133+기초자료!R133+기초자료!S133+기초자료!V133+기초자료!Y133+기초자료!AB133+기초자료!AE133+기초자료!AQ133</f>
        <v>797793</v>
      </c>
      <c r="X133" s="119">
        <f>기초자료!AH133+기초자료!AK133+기초자료!AN133</f>
        <v>772</v>
      </c>
      <c r="Y133" s="119">
        <f>기초자료!AO133+기초자료!AR133+기초자료!AS133</f>
        <v>78310</v>
      </c>
    </row>
    <row r="134" spans="1:25" s="25" customFormat="1" ht="15" customHeight="1">
      <c r="A134" s="144"/>
      <c r="B134" s="452" t="s">
        <v>106</v>
      </c>
      <c r="C134" s="119">
        <f t="shared" si="41"/>
        <v>82575448</v>
      </c>
      <c r="D134" s="143">
        <f t="shared" si="42"/>
        <v>81947972</v>
      </c>
      <c r="E134" s="143">
        <f t="shared" si="43"/>
        <v>81731239</v>
      </c>
      <c r="F134" s="119">
        <f>기초자료!K134</f>
        <v>56293917</v>
      </c>
      <c r="G134" s="143">
        <f t="shared" si="44"/>
        <v>25437322</v>
      </c>
      <c r="H134" s="119">
        <f>기초자료!L134</f>
        <v>0</v>
      </c>
      <c r="I134" s="119">
        <f>기초자료!M134</f>
        <v>25437322</v>
      </c>
      <c r="J134" s="119">
        <f>기초자료!C134</f>
        <v>5324</v>
      </c>
      <c r="K134" s="119">
        <f>기초자료!D134</f>
        <v>4768</v>
      </c>
      <c r="L134" s="119">
        <f>기초자료!E134</f>
        <v>18600</v>
      </c>
      <c r="M134" s="119">
        <f>기초자료!F134</f>
        <v>1000</v>
      </c>
      <c r="N134" s="119">
        <f>기초자료!G134</f>
        <v>0</v>
      </c>
      <c r="O134" s="143">
        <f t="shared" si="45"/>
        <v>187041</v>
      </c>
      <c r="P134" s="119">
        <f>기초자료!N134</f>
        <v>0</v>
      </c>
      <c r="Q134" s="119">
        <f>기초자료!O134</f>
        <v>187041</v>
      </c>
      <c r="R134" s="119">
        <f>기초자료!H134</f>
        <v>0</v>
      </c>
      <c r="S134" s="119">
        <f>기초자료!I134</f>
        <v>0</v>
      </c>
      <c r="T134" s="119">
        <f>기초자료!J134</f>
        <v>0</v>
      </c>
      <c r="U134" s="119">
        <f t="shared" si="46"/>
        <v>627476</v>
      </c>
      <c r="V134" s="119">
        <f>기초자료!AP134</f>
        <v>0</v>
      </c>
      <c r="W134" s="119">
        <f>기초자료!P134+기초자료!Q134+기초자료!R134+기초자료!S134+기초자료!V134+기초자료!Y134+기초자료!AB134+기초자료!AE134+기초자료!AQ134</f>
        <v>627476</v>
      </c>
      <c r="X134" s="119">
        <f>기초자료!AH134+기초자료!AK134+기초자료!AN134</f>
        <v>0</v>
      </c>
      <c r="Y134" s="119">
        <f>기초자료!AO134+기초자료!AR134+기초자료!AS134</f>
        <v>0</v>
      </c>
    </row>
    <row r="135" spans="1:25" s="25" customFormat="1" ht="15" customHeight="1">
      <c r="A135" s="144"/>
      <c r="B135" s="452" t="s">
        <v>107</v>
      </c>
      <c r="C135" s="119">
        <f t="shared" si="41"/>
        <v>334848193</v>
      </c>
      <c r="D135" s="143">
        <f t="shared" si="42"/>
        <v>333280239</v>
      </c>
      <c r="E135" s="143">
        <f t="shared" si="43"/>
        <v>176409786</v>
      </c>
      <c r="F135" s="119">
        <f>기초자료!K135</f>
        <v>138423272</v>
      </c>
      <c r="G135" s="143">
        <f t="shared" si="44"/>
        <v>37986514</v>
      </c>
      <c r="H135" s="119">
        <f>기초자료!L135</f>
        <v>0</v>
      </c>
      <c r="I135" s="119">
        <f>기초자료!M135</f>
        <v>37986514</v>
      </c>
      <c r="J135" s="119">
        <f>기초자료!C135</f>
        <v>13388</v>
      </c>
      <c r="K135" s="119">
        <f>기초자료!D135</f>
        <v>11360</v>
      </c>
      <c r="L135" s="119">
        <f>기초자료!E135</f>
        <v>42110</v>
      </c>
      <c r="M135" s="119">
        <f>기초자료!F135</f>
        <v>20445</v>
      </c>
      <c r="N135" s="119">
        <f>기초자료!G135</f>
        <v>0</v>
      </c>
      <c r="O135" s="143">
        <f t="shared" si="45"/>
        <v>156780250</v>
      </c>
      <c r="P135" s="119">
        <f>기초자료!N135</f>
        <v>156710250</v>
      </c>
      <c r="Q135" s="119">
        <f>기초자료!O135</f>
        <v>70000</v>
      </c>
      <c r="R135" s="119">
        <f>기초자료!H135</f>
        <v>0</v>
      </c>
      <c r="S135" s="119">
        <f>기초자료!I135</f>
        <v>0</v>
      </c>
      <c r="T135" s="119">
        <f>기초자료!J135</f>
        <v>2900</v>
      </c>
      <c r="U135" s="119">
        <f t="shared" si="46"/>
        <v>1567954</v>
      </c>
      <c r="V135" s="119">
        <f>기초자료!AP135</f>
        <v>0</v>
      </c>
      <c r="W135" s="119">
        <f>기초자료!P135+기초자료!Q135+기초자료!R135+기초자료!S135+기초자료!V135+기초자료!Y135+기초자료!AB135+기초자료!AE135+기초자료!AQ135</f>
        <v>820587</v>
      </c>
      <c r="X135" s="119">
        <f>기초자료!AH135+기초자료!AK135+기초자료!AN135</f>
        <v>47249</v>
      </c>
      <c r="Y135" s="119">
        <f>기초자료!AO135+기초자료!AR135+기초자료!AS135</f>
        <v>700118</v>
      </c>
    </row>
    <row r="136" spans="1:25" s="25" customFormat="1" ht="15" customHeight="1">
      <c r="A136" s="144"/>
      <c r="B136" s="452" t="s">
        <v>108</v>
      </c>
      <c r="C136" s="119">
        <f t="shared" si="41"/>
        <v>321008339</v>
      </c>
      <c r="D136" s="143">
        <f t="shared" si="42"/>
        <v>320878710</v>
      </c>
      <c r="E136" s="143">
        <f t="shared" si="43"/>
        <v>318749714</v>
      </c>
      <c r="F136" s="119">
        <f>기초자료!K136</f>
        <v>55430723</v>
      </c>
      <c r="G136" s="143">
        <f t="shared" si="44"/>
        <v>263318991</v>
      </c>
      <c r="H136" s="119">
        <f>기초자료!L136</f>
        <v>0</v>
      </c>
      <c r="I136" s="119">
        <f>기초자료!M136</f>
        <v>263318991</v>
      </c>
      <c r="J136" s="119">
        <f>기초자료!C136</f>
        <v>18400</v>
      </c>
      <c r="K136" s="119">
        <f>기초자료!D136</f>
        <v>200000</v>
      </c>
      <c r="L136" s="119">
        <f>기초자료!E136</f>
        <v>32964</v>
      </c>
      <c r="M136" s="119">
        <f>기초자료!F136</f>
        <v>9465</v>
      </c>
      <c r="N136" s="119">
        <f>기초자료!G136</f>
        <v>0</v>
      </c>
      <c r="O136" s="143">
        <f t="shared" si="45"/>
        <v>1867467</v>
      </c>
      <c r="P136" s="119">
        <f>기초자료!N136</f>
        <v>1867467</v>
      </c>
      <c r="Q136" s="119">
        <f>기초자료!O136</f>
        <v>0</v>
      </c>
      <c r="R136" s="119">
        <f>기초자료!H136</f>
        <v>700</v>
      </c>
      <c r="S136" s="119">
        <f>기초자료!I136</f>
        <v>0</v>
      </c>
      <c r="T136" s="119">
        <f>기초자료!J136</f>
        <v>0</v>
      </c>
      <c r="U136" s="119">
        <f t="shared" si="46"/>
        <v>129629</v>
      </c>
      <c r="V136" s="119">
        <f>기초자료!AP136</f>
        <v>0</v>
      </c>
      <c r="W136" s="119">
        <f>기초자료!P136+기초자료!Q136+기초자료!R136+기초자료!S136+기초자료!V136+기초자료!Y136+기초자료!AB136+기초자료!AE136+기초자료!AQ136</f>
        <v>129629</v>
      </c>
      <c r="X136" s="119">
        <f>기초자료!AH136+기초자료!AK136+기초자료!AN136</f>
        <v>0</v>
      </c>
      <c r="Y136" s="119">
        <f>기초자료!AO136+기초자료!AR136+기초자료!AS136</f>
        <v>0</v>
      </c>
    </row>
    <row r="137" spans="1:25" s="25" customFormat="1" ht="15" customHeight="1">
      <c r="A137" s="144"/>
      <c r="B137" s="452" t="s">
        <v>109</v>
      </c>
      <c r="C137" s="119">
        <f t="shared" si="41"/>
        <v>343234364</v>
      </c>
      <c r="D137" s="143">
        <f t="shared" si="42"/>
        <v>343155838</v>
      </c>
      <c r="E137" s="143">
        <f t="shared" si="43"/>
        <v>342870942</v>
      </c>
      <c r="F137" s="119">
        <f>기초자료!K137</f>
        <v>199219693</v>
      </c>
      <c r="G137" s="143">
        <f t="shared" si="44"/>
        <v>143651249</v>
      </c>
      <c r="H137" s="119">
        <f>기초자료!L137</f>
        <v>0</v>
      </c>
      <c r="I137" s="119">
        <f>기초자료!M137</f>
        <v>143651249</v>
      </c>
      <c r="J137" s="119">
        <f>기초자료!C137</f>
        <v>58400</v>
      </c>
      <c r="K137" s="119">
        <f>기초자료!D137</f>
        <v>99296</v>
      </c>
      <c r="L137" s="119">
        <f>기초자료!E137</f>
        <v>0</v>
      </c>
      <c r="M137" s="119">
        <f>기초자료!F137</f>
        <v>6500</v>
      </c>
      <c r="N137" s="119">
        <f>기초자료!G137</f>
        <v>0</v>
      </c>
      <c r="O137" s="143">
        <f t="shared" si="45"/>
        <v>41000</v>
      </c>
      <c r="P137" s="119">
        <f>기초자료!N137</f>
        <v>0</v>
      </c>
      <c r="Q137" s="119">
        <f>기초자료!O137</f>
        <v>41000</v>
      </c>
      <c r="R137" s="119">
        <f>기초자료!H137</f>
        <v>800</v>
      </c>
      <c r="S137" s="119">
        <f>기초자료!I137</f>
        <v>0</v>
      </c>
      <c r="T137" s="119">
        <f>기초자료!J137</f>
        <v>78900</v>
      </c>
      <c r="U137" s="119">
        <f t="shared" si="46"/>
        <v>78526</v>
      </c>
      <c r="V137" s="119">
        <f>기초자료!AP137</f>
        <v>0</v>
      </c>
      <c r="W137" s="119">
        <f>기초자료!P137+기초자료!Q137+기초자료!R137+기초자료!S137+기초자료!V137+기초자료!Y137+기초자료!AB137+기초자료!AE137+기초자료!AQ137</f>
        <v>78526</v>
      </c>
      <c r="X137" s="119">
        <f>기초자료!AH137+기초자료!AK137+기초자료!AN137</f>
        <v>0</v>
      </c>
      <c r="Y137" s="119">
        <f>기초자료!AO137+기초자료!AR137+기초자료!AS137</f>
        <v>0</v>
      </c>
    </row>
    <row r="138" spans="1:25" s="25" customFormat="1" ht="15" customHeight="1">
      <c r="A138" s="144"/>
      <c r="B138" s="452" t="s">
        <v>110</v>
      </c>
      <c r="C138" s="119">
        <f t="shared" si="41"/>
        <v>84620612</v>
      </c>
      <c r="D138" s="143">
        <f t="shared" si="42"/>
        <v>84411132</v>
      </c>
      <c r="E138" s="143">
        <f t="shared" si="43"/>
        <v>79649930</v>
      </c>
      <c r="F138" s="119">
        <f>기초자료!K138</f>
        <v>19269871</v>
      </c>
      <c r="G138" s="143">
        <f t="shared" si="44"/>
        <v>60380059</v>
      </c>
      <c r="H138" s="119">
        <f>기초자료!L138</f>
        <v>0</v>
      </c>
      <c r="I138" s="119">
        <f>기초자료!M138</f>
        <v>60380059</v>
      </c>
      <c r="J138" s="119">
        <f>기초자료!C138</f>
        <v>26116</v>
      </c>
      <c r="K138" s="119">
        <f>기초자료!D138</f>
        <v>172670</v>
      </c>
      <c r="L138" s="119">
        <f>기초자료!E138</f>
        <v>144539</v>
      </c>
      <c r="M138" s="119">
        <f>기초자료!F138</f>
        <v>41000</v>
      </c>
      <c r="N138" s="119">
        <f>기초자료!G138</f>
        <v>969</v>
      </c>
      <c r="O138" s="143">
        <f t="shared" si="45"/>
        <v>4365447</v>
      </c>
      <c r="P138" s="119">
        <f>기초자료!N138</f>
        <v>0</v>
      </c>
      <c r="Q138" s="119">
        <f>기초자료!O138</f>
        <v>4365447</v>
      </c>
      <c r="R138" s="119">
        <f>기초자료!H138</f>
        <v>10461</v>
      </c>
      <c r="S138" s="119">
        <f>기초자료!I138</f>
        <v>0</v>
      </c>
      <c r="T138" s="119">
        <f>기초자료!J138</f>
        <v>0</v>
      </c>
      <c r="U138" s="119">
        <f t="shared" si="46"/>
        <v>209480</v>
      </c>
      <c r="V138" s="119">
        <f>기초자료!AP138</f>
        <v>0</v>
      </c>
      <c r="W138" s="119">
        <f>기초자료!P138+기초자료!Q138+기초자료!R138+기초자료!S138+기초자료!V138+기초자료!Y138+기초자료!AB138+기초자료!AE138+기초자료!AQ138</f>
        <v>209480</v>
      </c>
      <c r="X138" s="119">
        <f>기초자료!AH138+기초자료!AK138+기초자료!AN138</f>
        <v>0</v>
      </c>
      <c r="Y138" s="119">
        <f>기초자료!AO138+기초자료!AR138+기초자료!AS138</f>
        <v>0</v>
      </c>
    </row>
    <row r="139" spans="1:25" s="25" customFormat="1" ht="15" customHeight="1">
      <c r="A139" s="144"/>
      <c r="B139" s="452" t="s">
        <v>111</v>
      </c>
      <c r="C139" s="119">
        <f t="shared" si="41"/>
        <v>283187349</v>
      </c>
      <c r="D139" s="143">
        <f t="shared" si="42"/>
        <v>283084387</v>
      </c>
      <c r="E139" s="143">
        <f t="shared" si="43"/>
        <v>281663266</v>
      </c>
      <c r="F139" s="119">
        <f>기초자료!K139</f>
        <v>245901687</v>
      </c>
      <c r="G139" s="143">
        <f t="shared" si="44"/>
        <v>35761579</v>
      </c>
      <c r="H139" s="119">
        <f>기초자료!L139</f>
        <v>0</v>
      </c>
      <c r="I139" s="119">
        <f>기초자료!M139</f>
        <v>35761579</v>
      </c>
      <c r="J139" s="119">
        <f>기초자료!C139</f>
        <v>16260</v>
      </c>
      <c r="K139" s="119">
        <f>기초자료!D139</f>
        <v>0</v>
      </c>
      <c r="L139" s="119">
        <f>기초자료!E139</f>
        <v>109009</v>
      </c>
      <c r="M139" s="119">
        <f>기초자료!F139</f>
        <v>11712</v>
      </c>
      <c r="N139" s="119">
        <f>기초자료!G139</f>
        <v>0</v>
      </c>
      <c r="O139" s="143">
        <f t="shared" si="45"/>
        <v>1258540</v>
      </c>
      <c r="P139" s="119">
        <f>기초자료!N139</f>
        <v>881104</v>
      </c>
      <c r="Q139" s="119">
        <f>기초자료!O139</f>
        <v>377436</v>
      </c>
      <c r="R139" s="119">
        <f>기초자료!H139</f>
        <v>0</v>
      </c>
      <c r="S139" s="119">
        <f>기초자료!I139</f>
        <v>0</v>
      </c>
      <c r="T139" s="119">
        <f>기초자료!J139</f>
        <v>25600</v>
      </c>
      <c r="U139" s="119">
        <f t="shared" si="46"/>
        <v>102962</v>
      </c>
      <c r="V139" s="119">
        <f>기초자료!AP139</f>
        <v>0</v>
      </c>
      <c r="W139" s="119">
        <f>기초자료!P139+기초자료!Q139+기초자료!R139+기초자료!S139+기초자료!V139+기초자료!Y139+기초자료!AB139+기초자료!AE139+기초자료!AQ139</f>
        <v>82437</v>
      </c>
      <c r="X139" s="119">
        <f>기초자료!AH139+기초자료!AK139+기초자료!AN139</f>
        <v>20525</v>
      </c>
      <c r="Y139" s="119">
        <f>기초자료!AO139+기초자료!AR139+기초자료!AS139</f>
        <v>0</v>
      </c>
    </row>
    <row r="140" spans="1:25" s="25" customFormat="1" ht="15" customHeight="1">
      <c r="A140" s="144"/>
      <c r="B140" s="452" t="s">
        <v>112</v>
      </c>
      <c r="C140" s="119">
        <f t="shared" si="41"/>
        <v>130214743</v>
      </c>
      <c r="D140" s="143">
        <f t="shared" si="42"/>
        <v>130045057</v>
      </c>
      <c r="E140" s="143">
        <f t="shared" si="43"/>
        <v>128768536</v>
      </c>
      <c r="F140" s="119">
        <f>기초자료!K140</f>
        <v>113370163</v>
      </c>
      <c r="G140" s="143">
        <f t="shared" si="44"/>
        <v>15398373</v>
      </c>
      <c r="H140" s="119">
        <f>기초자료!L140</f>
        <v>0</v>
      </c>
      <c r="I140" s="119">
        <f>기초자료!M140</f>
        <v>15398373</v>
      </c>
      <c r="J140" s="119">
        <f>기초자료!C140</f>
        <v>25984</v>
      </c>
      <c r="K140" s="119">
        <f>기초자료!D140</f>
        <v>0</v>
      </c>
      <c r="L140" s="119">
        <f>기초자료!E140</f>
        <v>68185</v>
      </c>
      <c r="M140" s="119">
        <f>기초자료!F140</f>
        <v>21552</v>
      </c>
      <c r="N140" s="119">
        <f>기초자료!G140</f>
        <v>0</v>
      </c>
      <c r="O140" s="143">
        <f t="shared" si="45"/>
        <v>1148000</v>
      </c>
      <c r="P140" s="119">
        <f>기초자료!N140</f>
        <v>0</v>
      </c>
      <c r="Q140" s="119">
        <f>기초자료!O140</f>
        <v>1148000</v>
      </c>
      <c r="R140" s="119">
        <f>기초자료!H140</f>
        <v>0</v>
      </c>
      <c r="S140" s="119">
        <f>기초자료!I140</f>
        <v>0</v>
      </c>
      <c r="T140" s="119">
        <f>기초자료!J140</f>
        <v>12800</v>
      </c>
      <c r="U140" s="119">
        <f t="shared" si="46"/>
        <v>169686</v>
      </c>
      <c r="V140" s="119">
        <f>기초자료!AP140</f>
        <v>0</v>
      </c>
      <c r="W140" s="119">
        <f>기초자료!P140+기초자료!Q140+기초자료!R140+기초자료!S140+기초자료!V140+기초자료!Y140+기초자료!AB140+기초자료!AE140+기초자료!AQ140</f>
        <v>169686</v>
      </c>
      <c r="X140" s="119">
        <f>기초자료!AH140+기초자료!AK140+기초자료!AN140</f>
        <v>0</v>
      </c>
      <c r="Y140" s="119">
        <f>기초자료!AO140+기초자료!AR140+기초자료!AS140</f>
        <v>0</v>
      </c>
    </row>
    <row r="141" spans="1:25" s="25" customFormat="1" ht="15" customHeight="1">
      <c r="A141" s="144"/>
      <c r="B141" s="452" t="s">
        <v>113</v>
      </c>
      <c r="C141" s="119">
        <f t="shared" si="41"/>
        <v>19313465</v>
      </c>
      <c r="D141" s="143">
        <f t="shared" si="42"/>
        <v>19220689</v>
      </c>
      <c r="E141" s="143">
        <f t="shared" si="43"/>
        <v>17700680</v>
      </c>
      <c r="F141" s="119">
        <f>기초자료!K141</f>
        <v>1793476</v>
      </c>
      <c r="G141" s="143">
        <f t="shared" si="44"/>
        <v>15907204</v>
      </c>
      <c r="H141" s="119">
        <f>기초자료!L141</f>
        <v>0</v>
      </c>
      <c r="I141" s="119">
        <f>기초자료!M141</f>
        <v>15907204</v>
      </c>
      <c r="J141" s="119">
        <f>기초자료!C141</f>
        <v>60294</v>
      </c>
      <c r="K141" s="119">
        <f>기초자료!D141</f>
        <v>99412</v>
      </c>
      <c r="L141" s="119">
        <f>기초자료!E141</f>
        <v>204000</v>
      </c>
      <c r="M141" s="119">
        <f>기초자료!F141</f>
        <v>61760</v>
      </c>
      <c r="N141" s="119">
        <f>기초자료!G141</f>
        <v>0</v>
      </c>
      <c r="O141" s="143">
        <f t="shared" si="45"/>
        <v>1094543</v>
      </c>
      <c r="P141" s="119">
        <f>기초자료!N141</f>
        <v>436660</v>
      </c>
      <c r="Q141" s="119">
        <f>기초자료!O141</f>
        <v>657883</v>
      </c>
      <c r="R141" s="119">
        <f>기초자료!H141</f>
        <v>0</v>
      </c>
      <c r="S141" s="119">
        <f>기초자료!I141</f>
        <v>0</v>
      </c>
      <c r="T141" s="119">
        <f>기초자료!J141</f>
        <v>0</v>
      </c>
      <c r="U141" s="119">
        <f t="shared" si="46"/>
        <v>92776</v>
      </c>
      <c r="V141" s="119">
        <f>기초자료!AP141</f>
        <v>0</v>
      </c>
      <c r="W141" s="119">
        <f>기초자료!P141+기초자료!Q141+기초자료!R141+기초자료!S141+기초자료!V141+기초자료!Y141+기초자료!AB141+기초자료!AE141+기초자료!AQ141</f>
        <v>65485</v>
      </c>
      <c r="X141" s="119">
        <f>기초자료!AH141+기초자료!AK141+기초자료!AN141</f>
        <v>22174</v>
      </c>
      <c r="Y141" s="119">
        <f>기초자료!AO141+기초자료!AR141+기초자료!AS141</f>
        <v>5117</v>
      </c>
    </row>
    <row r="142" spans="1:25" s="28" customFormat="1" ht="15" customHeight="1">
      <c r="A142" s="151" t="s">
        <v>586</v>
      </c>
      <c r="B142" s="151" t="s">
        <v>579</v>
      </c>
      <c r="C142" s="155">
        <f>SUM(D142,U142)</f>
        <v>752758203.70000005</v>
      </c>
      <c r="D142" s="152">
        <f t="shared" ref="D142:Y142" si="47">SUM(D143:D154)</f>
        <v>732588307.72000003</v>
      </c>
      <c r="E142" s="152">
        <f t="shared" si="47"/>
        <v>718360562</v>
      </c>
      <c r="F142" s="152">
        <f t="shared" si="47"/>
        <v>57620381</v>
      </c>
      <c r="G142" s="152">
        <f t="shared" si="47"/>
        <v>660740181</v>
      </c>
      <c r="H142" s="152">
        <f t="shared" si="47"/>
        <v>0</v>
      </c>
      <c r="I142" s="152">
        <f t="shared" si="47"/>
        <v>660740181</v>
      </c>
      <c r="J142" s="152">
        <f t="shared" si="47"/>
        <v>1180946</v>
      </c>
      <c r="K142" s="152">
        <f t="shared" si="47"/>
        <v>135677</v>
      </c>
      <c r="L142" s="152">
        <f t="shared" si="47"/>
        <v>1844521.9</v>
      </c>
      <c r="M142" s="152">
        <f t="shared" si="47"/>
        <v>967072</v>
      </c>
      <c r="N142" s="152">
        <f t="shared" si="47"/>
        <v>670490</v>
      </c>
      <c r="O142" s="152">
        <f t="shared" si="47"/>
        <v>8981020</v>
      </c>
      <c r="P142" s="152">
        <f t="shared" si="47"/>
        <v>5540814</v>
      </c>
      <c r="Q142" s="152">
        <f t="shared" si="47"/>
        <v>3440206</v>
      </c>
      <c r="R142" s="152">
        <f t="shared" si="47"/>
        <v>6560.82</v>
      </c>
      <c r="S142" s="152">
        <f t="shared" si="47"/>
        <v>433</v>
      </c>
      <c r="T142" s="152">
        <f t="shared" si="47"/>
        <v>441025</v>
      </c>
      <c r="U142" s="152">
        <f t="shared" si="47"/>
        <v>20169895.98</v>
      </c>
      <c r="V142" s="152">
        <f t="shared" si="47"/>
        <v>4043398</v>
      </c>
      <c r="W142" s="152">
        <f t="shared" si="47"/>
        <v>7343915.9800000004</v>
      </c>
      <c r="X142" s="152">
        <f t="shared" si="47"/>
        <v>7707104</v>
      </c>
      <c r="Y142" s="152">
        <f t="shared" si="47"/>
        <v>1075478</v>
      </c>
    </row>
    <row r="143" spans="1:25" s="25" customFormat="1" ht="15" customHeight="1">
      <c r="A143" s="144"/>
      <c r="B143" s="453" t="s">
        <v>115</v>
      </c>
      <c r="C143" s="119">
        <f t="shared" ref="C143:C154" si="48">D143+U143</f>
        <v>112713478.7</v>
      </c>
      <c r="D143" s="143">
        <f t="shared" ref="D143:D154" si="49">SUM(E143,J143:O143,R143:T143)</f>
        <v>104775859.72</v>
      </c>
      <c r="E143" s="143">
        <f t="shared" ref="E143:E154" si="50">F143+G143</f>
        <v>103267561</v>
      </c>
      <c r="F143" s="119">
        <f>기초자료!K143</f>
        <v>10030198</v>
      </c>
      <c r="G143" s="143">
        <f t="shared" ref="G143:G154" si="51">H143+I143</f>
        <v>93237363</v>
      </c>
      <c r="H143" s="119">
        <f>기초자료!L143</f>
        <v>0</v>
      </c>
      <c r="I143" s="119">
        <f>기초자료!M143</f>
        <v>93237363</v>
      </c>
      <c r="J143" s="119">
        <f>기초자료!C143</f>
        <v>605244</v>
      </c>
      <c r="K143" s="119">
        <f>기초자료!D143</f>
        <v>12452</v>
      </c>
      <c r="L143" s="119">
        <f>기초자료!E143</f>
        <v>780216.9</v>
      </c>
      <c r="M143" s="119">
        <f>기초자료!F143</f>
        <v>61795</v>
      </c>
      <c r="N143" s="119">
        <f>기초자료!G143</f>
        <v>20040</v>
      </c>
      <c r="O143" s="143">
        <f t="shared" ref="O143:O154" si="52">P143+Q143</f>
        <v>0</v>
      </c>
      <c r="P143" s="119">
        <f>기초자료!N143</f>
        <v>0</v>
      </c>
      <c r="Q143" s="119">
        <f>기초자료!O143</f>
        <v>0</v>
      </c>
      <c r="R143" s="119">
        <f>기초자료!H143</f>
        <v>2863.82</v>
      </c>
      <c r="S143" s="119">
        <f>기초자료!I143</f>
        <v>0</v>
      </c>
      <c r="T143" s="119">
        <f>기초자료!J143</f>
        <v>25687</v>
      </c>
      <c r="U143" s="119">
        <f>SUM(V143:Y143)</f>
        <v>7937618.9800000004</v>
      </c>
      <c r="V143" s="119">
        <f>기초자료!AP143</f>
        <v>0</v>
      </c>
      <c r="W143" s="119">
        <f>기초자료!P143+기초자료!Q143+기초자료!R143+기초자료!S143+기초자료!V143+기초자료!Y143+기초자료!AB143+기초자료!AE143+기초자료!AQ143</f>
        <v>2749776.98</v>
      </c>
      <c r="X143" s="119">
        <f>기초자료!AH143+기초자료!AK143+기초자료!AN143</f>
        <v>4304106</v>
      </c>
      <c r="Y143" s="119">
        <f>기초자료!AO143+기초자료!AR143+기초자료!AS143</f>
        <v>883736</v>
      </c>
    </row>
    <row r="144" spans="1:25" s="25" customFormat="1" ht="15" customHeight="1">
      <c r="A144" s="144"/>
      <c r="B144" s="453" t="s">
        <v>116</v>
      </c>
      <c r="C144" s="119">
        <f t="shared" si="48"/>
        <v>68983854</v>
      </c>
      <c r="D144" s="143">
        <f t="shared" si="49"/>
        <v>65030620</v>
      </c>
      <c r="E144" s="143">
        <f t="shared" si="50"/>
        <v>61291072</v>
      </c>
      <c r="F144" s="119">
        <f>기초자료!K144</f>
        <v>4940592</v>
      </c>
      <c r="G144" s="143">
        <f t="shared" si="51"/>
        <v>56350480</v>
      </c>
      <c r="H144" s="119">
        <f>기초자료!L144</f>
        <v>0</v>
      </c>
      <c r="I144" s="119">
        <f>기초자료!M144</f>
        <v>56350480</v>
      </c>
      <c r="J144" s="119">
        <f>기초자료!C144</f>
        <v>90820</v>
      </c>
      <c r="K144" s="119">
        <f>기초자료!D144</f>
        <v>4168</v>
      </c>
      <c r="L144" s="119">
        <f>기초자료!E144</f>
        <v>2000</v>
      </c>
      <c r="M144" s="119">
        <f>기초자료!F144</f>
        <v>12560</v>
      </c>
      <c r="N144" s="119">
        <f>기초자료!G144</f>
        <v>0</v>
      </c>
      <c r="O144" s="143">
        <f t="shared" si="52"/>
        <v>3630000</v>
      </c>
      <c r="P144" s="119">
        <f>기초자료!N144</f>
        <v>3630000</v>
      </c>
      <c r="Q144" s="119">
        <f>기초자료!O144</f>
        <v>0</v>
      </c>
      <c r="R144" s="119">
        <f>기초자료!H144</f>
        <v>0</v>
      </c>
      <c r="S144" s="119">
        <f>기초자료!I144</f>
        <v>0</v>
      </c>
      <c r="T144" s="119">
        <f>기초자료!J144</f>
        <v>0</v>
      </c>
      <c r="U144" s="119">
        <f t="shared" ref="U144:U154" si="53">SUM(V144:Y144)</f>
        <v>3953234</v>
      </c>
      <c r="V144" s="119">
        <f>기초자료!AP144</f>
        <v>1702510</v>
      </c>
      <c r="W144" s="119">
        <f>기초자료!P144+기초자료!Q144+기초자료!R144+기초자료!S144+기초자료!V144+기초자료!Y144+기초자료!AB144+기초자료!AE144+기초자료!AQ144</f>
        <v>786561</v>
      </c>
      <c r="X144" s="119">
        <f>기초자료!AH144+기초자료!AK144+기초자료!AN144</f>
        <v>1464163</v>
      </c>
      <c r="Y144" s="119">
        <f>기초자료!AO144+기초자료!AR144+기초자료!AS144</f>
        <v>0</v>
      </c>
    </row>
    <row r="145" spans="1:25" s="25" customFormat="1" ht="15" customHeight="1">
      <c r="A145" s="144"/>
      <c r="B145" s="453" t="s">
        <v>117</v>
      </c>
      <c r="C145" s="119">
        <f t="shared" si="48"/>
        <v>166446156</v>
      </c>
      <c r="D145" s="143">
        <f t="shared" si="49"/>
        <v>163210992</v>
      </c>
      <c r="E145" s="143">
        <f t="shared" si="50"/>
        <v>162445050</v>
      </c>
      <c r="F145" s="119">
        <f>기초자료!K145</f>
        <v>5248160</v>
      </c>
      <c r="G145" s="143">
        <f t="shared" si="51"/>
        <v>157196890</v>
      </c>
      <c r="H145" s="119">
        <f>기초자료!L145</f>
        <v>0</v>
      </c>
      <c r="I145" s="119">
        <f>기초자료!M145</f>
        <v>157196890</v>
      </c>
      <c r="J145" s="119">
        <f>기초자료!C145</f>
        <v>77960</v>
      </c>
      <c r="K145" s="119">
        <f>기초자료!D145</f>
        <v>7454</v>
      </c>
      <c r="L145" s="119">
        <f>기초자료!E145</f>
        <v>264343</v>
      </c>
      <c r="M145" s="119">
        <f>기초자료!F145</f>
        <v>9869</v>
      </c>
      <c r="N145" s="119">
        <f>기초자료!G145</f>
        <v>0</v>
      </c>
      <c r="O145" s="143">
        <f t="shared" si="52"/>
        <v>370000</v>
      </c>
      <c r="P145" s="119">
        <f>기초자료!N145</f>
        <v>0</v>
      </c>
      <c r="Q145" s="119">
        <f>기초자료!O145</f>
        <v>370000</v>
      </c>
      <c r="R145" s="119">
        <f>기초자료!H145</f>
        <v>0</v>
      </c>
      <c r="S145" s="119">
        <f>기초자료!I145</f>
        <v>316</v>
      </c>
      <c r="T145" s="119">
        <f>기초자료!J145</f>
        <v>36000</v>
      </c>
      <c r="U145" s="119">
        <f t="shared" si="53"/>
        <v>3235164</v>
      </c>
      <c r="V145" s="119">
        <f>기초자료!AP145</f>
        <v>1739960</v>
      </c>
      <c r="W145" s="119">
        <f>기초자료!P145+기초자료!Q145+기초자료!R145+기초자료!S145+기초자료!V145+기초자료!Y145+기초자료!AB145+기초자료!AE145+기초자료!AQ145</f>
        <v>997066</v>
      </c>
      <c r="X145" s="119">
        <f>기초자료!AH145+기초자료!AK145+기초자료!AN145</f>
        <v>360259</v>
      </c>
      <c r="Y145" s="119">
        <f>기초자료!AO145+기초자료!AR145+기초자료!AS145</f>
        <v>137879</v>
      </c>
    </row>
    <row r="146" spans="1:25" s="25" customFormat="1" ht="15" customHeight="1">
      <c r="A146" s="144"/>
      <c r="B146" s="453" t="s">
        <v>118</v>
      </c>
      <c r="C146" s="119">
        <f t="shared" si="48"/>
        <v>0</v>
      </c>
      <c r="D146" s="143">
        <f t="shared" si="49"/>
        <v>0</v>
      </c>
      <c r="E146" s="143">
        <f t="shared" si="50"/>
        <v>0</v>
      </c>
      <c r="F146" s="119">
        <f>기초자료!K146</f>
        <v>0</v>
      </c>
      <c r="G146" s="143">
        <f t="shared" si="51"/>
        <v>0</v>
      </c>
      <c r="H146" s="119">
        <f>기초자료!L146</f>
        <v>0</v>
      </c>
      <c r="I146" s="119">
        <f>기초자료!M146</f>
        <v>0</v>
      </c>
      <c r="J146" s="119">
        <f>기초자료!C146</f>
        <v>0</v>
      </c>
      <c r="K146" s="119">
        <f>기초자료!D146</f>
        <v>0</v>
      </c>
      <c r="L146" s="119">
        <f>기초자료!E146</f>
        <v>0</v>
      </c>
      <c r="M146" s="119">
        <f>기초자료!F146</f>
        <v>0</v>
      </c>
      <c r="N146" s="119">
        <f>기초자료!G146</f>
        <v>0</v>
      </c>
      <c r="O146" s="143">
        <f t="shared" si="52"/>
        <v>0</v>
      </c>
      <c r="P146" s="119">
        <f>기초자료!N146</f>
        <v>0</v>
      </c>
      <c r="Q146" s="119">
        <f>기초자료!O146</f>
        <v>0</v>
      </c>
      <c r="R146" s="119">
        <f>기초자료!H146</f>
        <v>0</v>
      </c>
      <c r="S146" s="119">
        <f>기초자료!I146</f>
        <v>0</v>
      </c>
      <c r="T146" s="119">
        <f>기초자료!J146</f>
        <v>0</v>
      </c>
      <c r="U146" s="119">
        <f t="shared" si="53"/>
        <v>0</v>
      </c>
      <c r="V146" s="119">
        <f>기초자료!AP146</f>
        <v>0</v>
      </c>
      <c r="W146" s="119">
        <f>기초자료!P146+기초자료!Q146+기초자료!R146+기초자료!S146+기초자료!V146+기초자료!Y146+기초자료!AB146+기초자료!AE146+기초자료!AQ146</f>
        <v>0</v>
      </c>
      <c r="X146" s="119">
        <f>기초자료!AH146+기초자료!AK146+기초자료!AN146</f>
        <v>0</v>
      </c>
      <c r="Y146" s="119">
        <f>기초자료!AO146+기초자료!AR146+기초자료!AS146</f>
        <v>0</v>
      </c>
    </row>
    <row r="147" spans="1:25" s="25" customFormat="1" ht="15" customHeight="1">
      <c r="A147" s="144"/>
      <c r="B147" s="453" t="s">
        <v>119</v>
      </c>
      <c r="C147" s="119">
        <f t="shared" si="48"/>
        <v>33519761</v>
      </c>
      <c r="D147" s="143">
        <f t="shared" si="49"/>
        <v>32961865</v>
      </c>
      <c r="E147" s="143">
        <f t="shared" si="50"/>
        <v>32258299</v>
      </c>
      <c r="F147" s="119">
        <f>기초자료!K147</f>
        <v>3752198</v>
      </c>
      <c r="G147" s="143">
        <f t="shared" si="51"/>
        <v>28506101</v>
      </c>
      <c r="H147" s="119">
        <f>기초자료!L147</f>
        <v>0</v>
      </c>
      <c r="I147" s="119">
        <f>기초자료!M147</f>
        <v>28506101</v>
      </c>
      <c r="J147" s="119">
        <f>기초자료!C147</f>
        <v>56122</v>
      </c>
      <c r="K147" s="119">
        <f>기초자료!D147</f>
        <v>32477</v>
      </c>
      <c r="L147" s="119">
        <f>기초자료!E147</f>
        <v>146280</v>
      </c>
      <c r="M147" s="119">
        <f>기초자료!F147</f>
        <v>1181</v>
      </c>
      <c r="N147" s="119">
        <f>기초자료!G147</f>
        <v>450</v>
      </c>
      <c r="O147" s="143">
        <f t="shared" si="52"/>
        <v>184700</v>
      </c>
      <c r="P147" s="119">
        <f>기초자료!N147</f>
        <v>0</v>
      </c>
      <c r="Q147" s="119">
        <f>기초자료!O147</f>
        <v>184700</v>
      </c>
      <c r="R147" s="119">
        <f>기초자료!H147</f>
        <v>803</v>
      </c>
      <c r="S147" s="119" t="str">
        <f>기초자료!I147</f>
        <v xml:space="preserve"> -   </v>
      </c>
      <c r="T147" s="119">
        <f>기초자료!J147</f>
        <v>281553</v>
      </c>
      <c r="U147" s="119">
        <f t="shared" si="53"/>
        <v>557896</v>
      </c>
      <c r="V147" s="119">
        <f>기초자료!AP147</f>
        <v>0</v>
      </c>
      <c r="W147" s="119">
        <f>기초자료!P147+기초자료!Q147+기초자료!R147+기초자료!S147+기초자료!V147+기초자료!Y147+기초자료!AB147+기초자료!AE147+기초자료!AQ147</f>
        <v>546086</v>
      </c>
      <c r="X147" s="119">
        <f>기초자료!AH147+기초자료!AK147+기초자료!AN147</f>
        <v>11810</v>
      </c>
      <c r="Y147" s="119">
        <f>기초자료!AO147+기초자료!AR147+기초자료!AS147</f>
        <v>0</v>
      </c>
    </row>
    <row r="148" spans="1:25" s="25" customFormat="1" ht="15" customHeight="1">
      <c r="A148" s="144"/>
      <c r="B148" s="453" t="s">
        <v>120</v>
      </c>
      <c r="C148" s="119">
        <f t="shared" si="48"/>
        <v>22935756</v>
      </c>
      <c r="D148" s="143">
        <f t="shared" si="49"/>
        <v>22479055</v>
      </c>
      <c r="E148" s="143">
        <f t="shared" si="50"/>
        <v>22361693</v>
      </c>
      <c r="F148" s="119">
        <f>기초자료!K148</f>
        <v>2907182</v>
      </c>
      <c r="G148" s="143">
        <f t="shared" si="51"/>
        <v>19454511</v>
      </c>
      <c r="H148" s="119">
        <f>기초자료!L148</f>
        <v>0</v>
      </c>
      <c r="I148" s="119">
        <f>기초자료!M148</f>
        <v>19454511</v>
      </c>
      <c r="J148" s="119">
        <f>기초자료!C148</f>
        <v>13864</v>
      </c>
      <c r="K148" s="119">
        <f>기초자료!D148</f>
        <v>0</v>
      </c>
      <c r="L148" s="119">
        <f>기초자료!E148</f>
        <v>74731</v>
      </c>
      <c r="M148" s="119">
        <f>기초자료!F148</f>
        <v>27800</v>
      </c>
      <c r="N148" s="119">
        <f>기초자료!G148</f>
        <v>0</v>
      </c>
      <c r="O148" s="143">
        <f t="shared" si="52"/>
        <v>0</v>
      </c>
      <c r="P148" s="119">
        <f>기초자료!N148</f>
        <v>0</v>
      </c>
      <c r="Q148" s="119">
        <f>기초자료!O148</f>
        <v>0</v>
      </c>
      <c r="R148" s="119">
        <f>기초자료!H148</f>
        <v>850</v>
      </c>
      <c r="S148" s="119">
        <f>기초자료!I148</f>
        <v>117</v>
      </c>
      <c r="T148" s="119">
        <f>기초자료!J148</f>
        <v>0</v>
      </c>
      <c r="U148" s="119">
        <f t="shared" si="53"/>
        <v>456701</v>
      </c>
      <c r="V148" s="119">
        <f>기초자료!AP148</f>
        <v>0</v>
      </c>
      <c r="W148" s="119">
        <f>기초자료!P148+기초자료!Q148+기초자료!R148+기초자료!S148+기초자료!V148+기초자료!Y148+기초자료!AB148+기초자료!AE148+기초자료!AQ148</f>
        <v>78582</v>
      </c>
      <c r="X148" s="119">
        <f>기초자료!AH148+기초자료!AK148+기초자료!AN148</f>
        <v>378119</v>
      </c>
      <c r="Y148" s="119">
        <f>기초자료!AO148+기초자료!AR148+기초자료!AS148</f>
        <v>0</v>
      </c>
    </row>
    <row r="149" spans="1:25" s="25" customFormat="1" ht="15" customHeight="1">
      <c r="A149" s="144"/>
      <c r="B149" s="453" t="s">
        <v>121</v>
      </c>
      <c r="C149" s="119">
        <f t="shared" si="48"/>
        <v>79757289</v>
      </c>
      <c r="D149" s="143">
        <f t="shared" si="49"/>
        <v>79600788</v>
      </c>
      <c r="E149" s="143">
        <f t="shared" si="50"/>
        <v>79324122</v>
      </c>
      <c r="F149" s="119">
        <f>기초자료!K149</f>
        <v>11676823</v>
      </c>
      <c r="G149" s="143">
        <f t="shared" si="51"/>
        <v>67647299</v>
      </c>
      <c r="H149" s="119">
        <f>기초자료!L149</f>
        <v>0</v>
      </c>
      <c r="I149" s="119">
        <f>기초자료!M149</f>
        <v>67647299</v>
      </c>
      <c r="J149" s="119">
        <f>기초자료!C149</f>
        <v>18740</v>
      </c>
      <c r="K149" s="119">
        <f>기초자료!D149</f>
        <v>0</v>
      </c>
      <c r="L149" s="119">
        <f>기초자료!E149</f>
        <v>257926</v>
      </c>
      <c r="M149" s="119">
        <f>기초자료!F149</f>
        <v>0</v>
      </c>
      <c r="N149" s="119">
        <f>기초자료!G149</f>
        <v>0</v>
      </c>
      <c r="O149" s="143">
        <f t="shared" si="52"/>
        <v>0</v>
      </c>
      <c r="P149" s="119">
        <f>기초자료!N149</f>
        <v>0</v>
      </c>
      <c r="Q149" s="119">
        <f>기초자료!O149</f>
        <v>0</v>
      </c>
      <c r="R149" s="119">
        <f>기초자료!H149</f>
        <v>0</v>
      </c>
      <c r="S149" s="119">
        <f>기초자료!I149</f>
        <v>0</v>
      </c>
      <c r="T149" s="119">
        <f>기초자료!J149</f>
        <v>0</v>
      </c>
      <c r="U149" s="119">
        <f t="shared" si="53"/>
        <v>156501</v>
      </c>
      <c r="V149" s="119">
        <f>기초자료!AP149</f>
        <v>0</v>
      </c>
      <c r="W149" s="119">
        <f>기초자료!P149+기초자료!Q149+기초자료!R149+기초자료!S149+기초자료!V149+기초자료!Y149+기초자료!AB149+기초자료!AE149+기초자료!AQ149</f>
        <v>156501</v>
      </c>
      <c r="X149" s="119">
        <f>기초자료!AH149+기초자료!AK149+기초자료!AN149</f>
        <v>0</v>
      </c>
      <c r="Y149" s="119">
        <f>기초자료!AO149+기초자료!AR149+기초자료!AS149</f>
        <v>0</v>
      </c>
    </row>
    <row r="150" spans="1:25" s="25" customFormat="1" ht="15" customHeight="1">
      <c r="A150" s="144"/>
      <c r="B150" s="453" t="s">
        <v>122</v>
      </c>
      <c r="C150" s="119">
        <f t="shared" si="48"/>
        <v>28541903</v>
      </c>
      <c r="D150" s="143">
        <f t="shared" si="49"/>
        <v>28291077</v>
      </c>
      <c r="E150" s="143">
        <f t="shared" si="50"/>
        <v>27045526</v>
      </c>
      <c r="F150" s="119">
        <f>기초자료!K150</f>
        <v>1598249</v>
      </c>
      <c r="G150" s="143">
        <f t="shared" si="51"/>
        <v>25447277</v>
      </c>
      <c r="H150" s="119">
        <f>기초자료!L150</f>
        <v>0</v>
      </c>
      <c r="I150" s="119">
        <f>기초자료!M150</f>
        <v>25447277</v>
      </c>
      <c r="J150" s="119">
        <f>기초자료!C150</f>
        <v>101354</v>
      </c>
      <c r="K150" s="119">
        <f>기초자료!D150</f>
        <v>17440</v>
      </c>
      <c r="L150" s="119">
        <f>기초자료!E150</f>
        <v>60445</v>
      </c>
      <c r="M150" s="119">
        <f>기초자료!F150</f>
        <v>4940</v>
      </c>
      <c r="N150" s="119">
        <f>기초자료!G150</f>
        <v>0</v>
      </c>
      <c r="O150" s="143">
        <f t="shared" si="52"/>
        <v>980000</v>
      </c>
      <c r="P150" s="119">
        <f>기초자료!N150</f>
        <v>730000</v>
      </c>
      <c r="Q150" s="119">
        <f>기초자료!O150</f>
        <v>250000</v>
      </c>
      <c r="R150" s="119">
        <f>기초자료!H150</f>
        <v>772</v>
      </c>
      <c r="S150" s="119">
        <f>기초자료!I150</f>
        <v>0</v>
      </c>
      <c r="T150" s="119">
        <f>기초자료!J150</f>
        <v>80600</v>
      </c>
      <c r="U150" s="119">
        <f t="shared" si="53"/>
        <v>250826</v>
      </c>
      <c r="V150" s="119">
        <f>기초자료!AP150</f>
        <v>0</v>
      </c>
      <c r="W150" s="119">
        <f>기초자료!P150+기초자료!Q150+기초자료!R150+기초자료!S150+기초자료!V150+기초자료!Y150+기초자료!AB150+기초자료!AE150+기초자료!AQ150</f>
        <v>125181</v>
      </c>
      <c r="X150" s="119">
        <f>기초자료!AH150+기초자료!AK150+기초자료!AN150</f>
        <v>125645</v>
      </c>
      <c r="Y150" s="119">
        <f>기초자료!AO150+기초자료!AR150+기초자료!AS150</f>
        <v>0</v>
      </c>
    </row>
    <row r="151" spans="1:25" s="25" customFormat="1" ht="15" customHeight="1">
      <c r="A151" s="144"/>
      <c r="B151" s="453" t="s">
        <v>123</v>
      </c>
      <c r="C151" s="119">
        <f t="shared" si="48"/>
        <v>42480852</v>
      </c>
      <c r="D151" s="143">
        <f t="shared" si="49"/>
        <v>41050970</v>
      </c>
      <c r="E151" s="143">
        <f t="shared" si="50"/>
        <v>39211614</v>
      </c>
      <c r="F151" s="119">
        <f>기초자료!K151</f>
        <v>1425614</v>
      </c>
      <c r="G151" s="143">
        <f t="shared" si="51"/>
        <v>37786000</v>
      </c>
      <c r="H151" s="119">
        <f>기초자료!L151</f>
        <v>0</v>
      </c>
      <c r="I151" s="119">
        <f>기초자료!M151</f>
        <v>37786000</v>
      </c>
      <c r="J151" s="119">
        <f>기초자료!C151</f>
        <v>59976</v>
      </c>
      <c r="K151" s="119">
        <f>기초자료!D151</f>
        <v>46380</v>
      </c>
      <c r="L151" s="119">
        <f>기초자료!E151</f>
        <v>188000</v>
      </c>
      <c r="M151" s="119">
        <f>기초자료!F151</f>
        <v>800000</v>
      </c>
      <c r="N151" s="119">
        <f>기초자료!G151</f>
        <v>650000</v>
      </c>
      <c r="O151" s="143">
        <f t="shared" si="52"/>
        <v>95000</v>
      </c>
      <c r="P151" s="119">
        <f>기초자료!N151</f>
        <v>0</v>
      </c>
      <c r="Q151" s="119">
        <f>기초자료!O151</f>
        <v>95000</v>
      </c>
      <c r="R151" s="119">
        <f>기초자료!H151</f>
        <v>0</v>
      </c>
      <c r="S151" s="119">
        <f>기초자료!I151</f>
        <v>0</v>
      </c>
      <c r="T151" s="119">
        <f>기초자료!J151</f>
        <v>0</v>
      </c>
      <c r="U151" s="119">
        <f t="shared" si="53"/>
        <v>1429882</v>
      </c>
      <c r="V151" s="119">
        <f>기초자료!AP151</f>
        <v>39073</v>
      </c>
      <c r="W151" s="119">
        <f>기초자료!P151+기초자료!Q151+기초자료!R151+기초자료!S151+기초자료!V151+기초자료!Y151+기초자료!AB151+기초자료!AE151+기초자료!AQ151</f>
        <v>561728</v>
      </c>
      <c r="X151" s="119">
        <f>기초자료!AH151+기초자료!AK151+기초자료!AN151</f>
        <v>828860</v>
      </c>
      <c r="Y151" s="119">
        <f>기초자료!AO151+기초자료!AR151+기초자료!AS151</f>
        <v>221</v>
      </c>
    </row>
    <row r="152" spans="1:25" s="25" customFormat="1" ht="15" customHeight="1">
      <c r="A152" s="144"/>
      <c r="B152" s="453" t="s">
        <v>124</v>
      </c>
      <c r="C152" s="119">
        <f t="shared" si="48"/>
        <v>27461353</v>
      </c>
      <c r="D152" s="143">
        <f t="shared" si="49"/>
        <v>27062692</v>
      </c>
      <c r="E152" s="143">
        <f t="shared" si="50"/>
        <v>25472862</v>
      </c>
      <c r="F152" s="119">
        <f>기초자료!K152</f>
        <v>1373901</v>
      </c>
      <c r="G152" s="143">
        <f t="shared" si="51"/>
        <v>24098961</v>
      </c>
      <c r="H152" s="119">
        <f>기초자료!L152</f>
        <v>0</v>
      </c>
      <c r="I152" s="119">
        <f>기초자료!M152</f>
        <v>24098961</v>
      </c>
      <c r="J152" s="119">
        <f>기초자료!C152</f>
        <v>29258</v>
      </c>
      <c r="K152" s="119">
        <f>기초자료!D152</f>
        <v>9966</v>
      </c>
      <c r="L152" s="119">
        <f>기초자료!E152</f>
        <v>26807</v>
      </c>
      <c r="M152" s="119">
        <f>기초자료!F152</f>
        <v>42479</v>
      </c>
      <c r="N152" s="119">
        <f>기초자료!G152</f>
        <v>0</v>
      </c>
      <c r="O152" s="143">
        <f t="shared" si="52"/>
        <v>1481320</v>
      </c>
      <c r="P152" s="119">
        <f>기초자료!N152</f>
        <v>810814</v>
      </c>
      <c r="Q152" s="119">
        <f>기초자료!O152</f>
        <v>670506</v>
      </c>
      <c r="R152" s="119">
        <f>기초자료!H152</f>
        <v>0</v>
      </c>
      <c r="S152" s="119">
        <f>기초자료!I152</f>
        <v>0</v>
      </c>
      <c r="T152" s="119">
        <f>기초자료!J152</f>
        <v>0</v>
      </c>
      <c r="U152" s="119">
        <f t="shared" si="53"/>
        <v>398661</v>
      </c>
      <c r="V152" s="119">
        <f>기초자료!AP152</f>
        <v>0</v>
      </c>
      <c r="W152" s="119">
        <f>기초자료!P152+기초자료!Q152+기초자료!R152+기초자료!S152+기초자료!V152+기초자료!Y152+기초자료!AB152+기초자료!AE152+기초자료!AQ152</f>
        <v>228817</v>
      </c>
      <c r="X152" s="119">
        <f>기초자료!AH152+기초자료!AK152+기초자료!AN152</f>
        <v>169844</v>
      </c>
      <c r="Y152" s="119">
        <f>기초자료!AO152+기초자료!AR152+기초자료!AS152</f>
        <v>0</v>
      </c>
    </row>
    <row r="153" spans="1:25" s="25" customFormat="1" ht="15" customHeight="1">
      <c r="A153" s="144"/>
      <c r="B153" s="453" t="s">
        <v>125</v>
      </c>
      <c r="C153" s="119">
        <f t="shared" si="48"/>
        <v>81363348</v>
      </c>
      <c r="D153" s="143">
        <f t="shared" si="49"/>
        <v>80175340</v>
      </c>
      <c r="E153" s="143">
        <f t="shared" si="50"/>
        <v>78414524</v>
      </c>
      <c r="F153" s="119">
        <f>기초자료!K153</f>
        <v>2024524</v>
      </c>
      <c r="G153" s="143">
        <f t="shared" si="51"/>
        <v>76390000</v>
      </c>
      <c r="H153" s="119">
        <f>기초자료!L153</f>
        <v>0</v>
      </c>
      <c r="I153" s="119">
        <f>기초자료!M153</f>
        <v>76390000</v>
      </c>
      <c r="J153" s="119">
        <f>기초자료!C153</f>
        <v>36188</v>
      </c>
      <c r="K153" s="119">
        <f>기초자료!D153</f>
        <v>4832</v>
      </c>
      <c r="L153" s="119">
        <f>기초자료!E153</f>
        <v>10863</v>
      </c>
      <c r="M153" s="119">
        <f>기초자료!F153</f>
        <v>1748</v>
      </c>
      <c r="N153" s="119">
        <f>기초자료!G153</f>
        <v>0</v>
      </c>
      <c r="O153" s="143">
        <f t="shared" si="52"/>
        <v>1690000</v>
      </c>
      <c r="P153" s="119">
        <f>기초자료!N153</f>
        <v>370000</v>
      </c>
      <c r="Q153" s="119">
        <f>기초자료!O153</f>
        <v>1320000</v>
      </c>
      <c r="R153" s="119">
        <f>기초자료!H153</f>
        <v>0</v>
      </c>
      <c r="S153" s="119">
        <f>기초자료!I153</f>
        <v>0</v>
      </c>
      <c r="T153" s="119">
        <f>기초자료!J153</f>
        <v>17185</v>
      </c>
      <c r="U153" s="119">
        <f t="shared" si="53"/>
        <v>1188008</v>
      </c>
      <c r="V153" s="119">
        <f>기초자료!AP153</f>
        <v>561855</v>
      </c>
      <c r="W153" s="119">
        <f>기초자료!P153+기초자료!Q153+기초자료!R153+기초자료!S153+기초자료!V153+기초자료!Y153+기초자료!AB153+기초자료!AE153+기초자료!AQ153</f>
        <v>561855</v>
      </c>
      <c r="X153" s="119">
        <f>기초자료!AH153+기초자료!AK153+기초자료!AN153</f>
        <v>64298</v>
      </c>
      <c r="Y153" s="119">
        <f>기초자료!AO153+기초자료!AR153+기초자료!AS153</f>
        <v>0</v>
      </c>
    </row>
    <row r="154" spans="1:25" s="25" customFormat="1" ht="15" customHeight="1">
      <c r="A154" s="144"/>
      <c r="B154" s="453" t="s">
        <v>126</v>
      </c>
      <c r="C154" s="119">
        <f t="shared" si="48"/>
        <v>88554453</v>
      </c>
      <c r="D154" s="143">
        <f t="shared" si="49"/>
        <v>87949049</v>
      </c>
      <c r="E154" s="143">
        <f t="shared" si="50"/>
        <v>87268239</v>
      </c>
      <c r="F154" s="119">
        <f>기초자료!K154</f>
        <v>12642940</v>
      </c>
      <c r="G154" s="143">
        <f t="shared" si="51"/>
        <v>74625299</v>
      </c>
      <c r="H154" s="119">
        <f>기초자료!L154</f>
        <v>0</v>
      </c>
      <c r="I154" s="119">
        <f>기초자료!M154</f>
        <v>74625299</v>
      </c>
      <c r="J154" s="119">
        <f>기초자료!C154</f>
        <v>91420</v>
      </c>
      <c r="K154" s="119">
        <f>기초자료!D154</f>
        <v>508</v>
      </c>
      <c r="L154" s="119">
        <f>기초자료!E154</f>
        <v>32910</v>
      </c>
      <c r="M154" s="119">
        <f>기초자료!F154</f>
        <v>4700</v>
      </c>
      <c r="N154" s="119">
        <f>기초자료!G154</f>
        <v>0</v>
      </c>
      <c r="O154" s="143">
        <f t="shared" si="52"/>
        <v>550000</v>
      </c>
      <c r="P154" s="119">
        <f>기초자료!N154</f>
        <v>0</v>
      </c>
      <c r="Q154" s="119">
        <f>기초자료!O154</f>
        <v>550000</v>
      </c>
      <c r="R154" s="119">
        <f>기초자료!H154</f>
        <v>1272</v>
      </c>
      <c r="S154" s="119">
        <f>기초자료!I154</f>
        <v>0</v>
      </c>
      <c r="T154" s="119">
        <f>기초자료!J154</f>
        <v>0</v>
      </c>
      <c r="U154" s="119">
        <f t="shared" si="53"/>
        <v>605404</v>
      </c>
      <c r="V154" s="119">
        <f>기초자료!AP154</f>
        <v>0</v>
      </c>
      <c r="W154" s="119">
        <f>기초자료!P154+기초자료!Q154+기초자료!R154+기초자료!S154+기초자료!V154+기초자료!Y154+기초자료!AB154+기초자료!AE154+기초자료!AQ154</f>
        <v>551762</v>
      </c>
      <c r="X154" s="119">
        <f>기초자료!AH154+기초자료!AK154+기초자료!AN154</f>
        <v>0</v>
      </c>
      <c r="Y154" s="119">
        <f>기초자료!AO154+기초자료!AR154+기초자료!AS154</f>
        <v>53642</v>
      </c>
    </row>
    <row r="155" spans="1:25" s="28" customFormat="1" ht="15" customHeight="1">
      <c r="A155" s="151" t="s">
        <v>587</v>
      </c>
      <c r="B155" s="151" t="s">
        <v>579</v>
      </c>
      <c r="C155" s="152">
        <f t="shared" ref="C155:Y155" si="54">SUM(C156:C170)</f>
        <v>672881593.39999998</v>
      </c>
      <c r="D155" s="152">
        <f t="shared" si="54"/>
        <v>651729520.5</v>
      </c>
      <c r="E155" s="152">
        <f t="shared" si="54"/>
        <v>638016504.5</v>
      </c>
      <c r="F155" s="152">
        <f t="shared" si="54"/>
        <v>38701219</v>
      </c>
      <c r="G155" s="152">
        <f t="shared" si="54"/>
        <v>599315285.5</v>
      </c>
      <c r="H155" s="152">
        <f t="shared" si="54"/>
        <v>0</v>
      </c>
      <c r="I155" s="152">
        <f t="shared" si="54"/>
        <v>599315285.5</v>
      </c>
      <c r="J155" s="152">
        <f t="shared" si="54"/>
        <v>1278851</v>
      </c>
      <c r="K155" s="152">
        <f t="shared" si="54"/>
        <v>472928</v>
      </c>
      <c r="L155" s="152">
        <f t="shared" si="54"/>
        <v>852892</v>
      </c>
      <c r="M155" s="152">
        <f t="shared" si="54"/>
        <v>410092</v>
      </c>
      <c r="N155" s="152">
        <f t="shared" si="54"/>
        <v>88971</v>
      </c>
      <c r="O155" s="152">
        <f t="shared" si="54"/>
        <v>10281167</v>
      </c>
      <c r="P155" s="152">
        <f t="shared" si="54"/>
        <v>9466767</v>
      </c>
      <c r="Q155" s="152">
        <f t="shared" si="54"/>
        <v>814400</v>
      </c>
      <c r="R155" s="152">
        <f t="shared" si="54"/>
        <v>7013</v>
      </c>
      <c r="S155" s="152">
        <f t="shared" si="54"/>
        <v>135820</v>
      </c>
      <c r="T155" s="152">
        <f t="shared" si="54"/>
        <v>185282</v>
      </c>
      <c r="U155" s="152">
        <f t="shared" si="54"/>
        <v>21152072.899999999</v>
      </c>
      <c r="V155" s="152">
        <f t="shared" si="54"/>
        <v>5812400</v>
      </c>
      <c r="W155" s="152">
        <f t="shared" si="54"/>
        <v>8815935.0999999996</v>
      </c>
      <c r="X155" s="152">
        <f t="shared" si="54"/>
        <v>5134175.8</v>
      </c>
      <c r="Y155" s="152">
        <f t="shared" si="54"/>
        <v>1389562</v>
      </c>
    </row>
    <row r="156" spans="1:25" s="25" customFormat="1" ht="15" customHeight="1">
      <c r="A156" s="144"/>
      <c r="B156" s="454" t="s">
        <v>128</v>
      </c>
      <c r="C156" s="119">
        <f t="shared" ref="C156:C170" si="55">D156+U156</f>
        <v>82381260</v>
      </c>
      <c r="D156" s="143">
        <f t="shared" ref="D156:D170" si="56">SUM(E156,J156:O156,R156:T156)</f>
        <v>77718091</v>
      </c>
      <c r="E156" s="143">
        <f t="shared" ref="E156:E170" si="57">F156+G156</f>
        <v>77433064</v>
      </c>
      <c r="F156" s="119">
        <f>기초자료!K156</f>
        <v>3661170</v>
      </c>
      <c r="G156" s="143">
        <f t="shared" ref="G156:G170" si="58">H156+I156</f>
        <v>73771894</v>
      </c>
      <c r="H156" s="119">
        <f>기초자료!L156</f>
        <v>0</v>
      </c>
      <c r="I156" s="119">
        <f>기초자료!M156</f>
        <v>73771894</v>
      </c>
      <c r="J156" s="119">
        <f>기초자료!C156</f>
        <v>160544</v>
      </c>
      <c r="K156" s="119">
        <f>기초자료!D156</f>
        <v>7800</v>
      </c>
      <c r="L156" s="119">
        <f>기초자료!E156</f>
        <v>3399</v>
      </c>
      <c r="M156" s="119">
        <f>기초자료!F156</f>
        <v>80918</v>
      </c>
      <c r="N156" s="119">
        <f>기초자료!G156</f>
        <v>2950</v>
      </c>
      <c r="O156" s="143">
        <f t="shared" ref="O156:O170" si="59">P156+Q156</f>
        <v>0</v>
      </c>
      <c r="P156" s="119">
        <f>기초자료!N156</f>
        <v>0</v>
      </c>
      <c r="Q156" s="119">
        <f>기초자료!O156</f>
        <v>0</v>
      </c>
      <c r="R156" s="119">
        <f>기초자료!H156</f>
        <v>0</v>
      </c>
      <c r="S156" s="119">
        <f>기초자료!I156</f>
        <v>29416</v>
      </c>
      <c r="T156" s="119">
        <f>기초자료!J156</f>
        <v>0</v>
      </c>
      <c r="U156" s="119">
        <f t="shared" ref="U156:U170" si="60">SUM(V156:Y156)</f>
        <v>4663169</v>
      </c>
      <c r="V156" s="119">
        <f>기초자료!AP156</f>
        <v>0</v>
      </c>
      <c r="W156" s="119">
        <f>기초자료!P156+기초자료!Q156+기초자료!R156+기초자료!S156+기초자료!V156+기초자료!Y156+기초자료!AB156+기초자료!AE156+기초자료!AQ156</f>
        <v>3308312</v>
      </c>
      <c r="X156" s="119">
        <f>기초자료!AH156+기초자료!AK156+기초자료!AN156</f>
        <v>1347351</v>
      </c>
      <c r="Y156" s="119">
        <f>기초자료!AO156+기초자료!AR156+기초자료!AS156</f>
        <v>7506</v>
      </c>
    </row>
    <row r="157" spans="1:25" s="25" customFormat="1" ht="15" customHeight="1">
      <c r="A157" s="144"/>
      <c r="B157" s="454" t="s">
        <v>129</v>
      </c>
      <c r="C157" s="119">
        <f t="shared" si="55"/>
        <v>132836890.49999999</v>
      </c>
      <c r="D157" s="143">
        <f t="shared" si="56"/>
        <v>131287338.49999999</v>
      </c>
      <c r="E157" s="143">
        <f t="shared" si="57"/>
        <v>130594916.49999999</v>
      </c>
      <c r="F157" s="119">
        <f>기초자료!K157</f>
        <v>13176230</v>
      </c>
      <c r="G157" s="143">
        <f t="shared" si="58"/>
        <v>117418686.49999999</v>
      </c>
      <c r="H157" s="119">
        <f>기초자료!L157</f>
        <v>0</v>
      </c>
      <c r="I157" s="119">
        <f>기초자료!M157</f>
        <v>117418686.49999999</v>
      </c>
      <c r="J157" s="119">
        <f>기초자료!C157</f>
        <v>38248</v>
      </c>
      <c r="K157" s="119">
        <f>기초자료!D157</f>
        <v>99500</v>
      </c>
      <c r="L157" s="119">
        <f>기초자료!E157</f>
        <v>0</v>
      </c>
      <c r="M157" s="119">
        <f>기초자료!F157</f>
        <v>31654</v>
      </c>
      <c r="N157" s="119">
        <f>기초자료!G157</f>
        <v>4455</v>
      </c>
      <c r="O157" s="143">
        <f t="shared" si="59"/>
        <v>518270</v>
      </c>
      <c r="P157" s="119">
        <f>기초자료!N157</f>
        <v>518270</v>
      </c>
      <c r="Q157" s="119">
        <f>기초자료!O157</f>
        <v>0</v>
      </c>
      <c r="R157" s="119">
        <f>기초자료!H157</f>
        <v>295</v>
      </c>
      <c r="S157" s="119">
        <f>기초자료!I157</f>
        <v>0</v>
      </c>
      <c r="T157" s="119">
        <f>기초자료!J157</f>
        <v>0</v>
      </c>
      <c r="U157" s="119">
        <f t="shared" si="60"/>
        <v>1549552</v>
      </c>
      <c r="V157" s="119">
        <f>기초자료!AP157</f>
        <v>0</v>
      </c>
      <c r="W157" s="119">
        <f>기초자료!P157+기초자료!Q157+기초자료!R157+기초자료!S157+기초자료!V157+기초자료!Y157+기초자료!AB157+기초자료!AE157+기초자료!AQ157</f>
        <v>91149.1</v>
      </c>
      <c r="X157" s="119">
        <f>기초자료!AH157+기초자료!AK157+기초자료!AN157</f>
        <v>150094.90000000002</v>
      </c>
      <c r="Y157" s="119">
        <f>기초자료!AO157+기초자료!AR157+기초자료!AS157</f>
        <v>1308308</v>
      </c>
    </row>
    <row r="158" spans="1:25" s="25" customFormat="1" ht="15" customHeight="1">
      <c r="A158" s="144"/>
      <c r="B158" s="454" t="s">
        <v>130</v>
      </c>
      <c r="C158" s="119">
        <f t="shared" si="55"/>
        <v>51637722</v>
      </c>
      <c r="D158" s="143">
        <f t="shared" si="56"/>
        <v>50928764</v>
      </c>
      <c r="E158" s="143">
        <f t="shared" si="57"/>
        <v>50332061</v>
      </c>
      <c r="F158" s="119">
        <f>기초자료!K158</f>
        <v>515765</v>
      </c>
      <c r="G158" s="143">
        <f t="shared" si="58"/>
        <v>49816296</v>
      </c>
      <c r="H158" s="119">
        <f>기초자료!L158</f>
        <v>0</v>
      </c>
      <c r="I158" s="119">
        <f>기초자료!M158</f>
        <v>49816296</v>
      </c>
      <c r="J158" s="119">
        <f>기초자료!C158</f>
        <v>138027</v>
      </c>
      <c r="K158" s="119">
        <f>기초자료!D158</f>
        <v>79000</v>
      </c>
      <c r="L158" s="119">
        <f>기초자료!E158</f>
        <v>323200</v>
      </c>
      <c r="M158" s="119">
        <f>기초자료!F158</f>
        <v>38685</v>
      </c>
      <c r="N158" s="119">
        <f>기초자료!G158</f>
        <v>16091</v>
      </c>
      <c r="O158" s="143">
        <f t="shared" si="59"/>
        <v>0</v>
      </c>
      <c r="P158" s="119">
        <f>기초자료!N158</f>
        <v>0</v>
      </c>
      <c r="Q158" s="119">
        <f>기초자료!O158</f>
        <v>0</v>
      </c>
      <c r="R158" s="119">
        <f>기초자료!H158</f>
        <v>1700</v>
      </c>
      <c r="S158" s="119">
        <f>기초자료!I158</f>
        <v>0</v>
      </c>
      <c r="T158" s="119">
        <f>기초자료!J158</f>
        <v>0</v>
      </c>
      <c r="U158" s="119">
        <f t="shared" si="60"/>
        <v>708958</v>
      </c>
      <c r="V158" s="119">
        <f>기초자료!AP158</f>
        <v>0</v>
      </c>
      <c r="W158" s="119">
        <f>기초자료!P158+기초자료!Q158+기초자료!R158+기초자료!S158+기초자료!V158+기초자료!Y158+기초자료!AB158+기초자료!AE158+기초자료!AQ158</f>
        <v>281691</v>
      </c>
      <c r="X158" s="119">
        <f>기초자료!AH158+기초자료!AK158+기초자료!AN158</f>
        <v>424243</v>
      </c>
      <c r="Y158" s="119">
        <f>기초자료!AO158+기초자료!AR158+기초자료!AS158</f>
        <v>3024</v>
      </c>
    </row>
    <row r="159" spans="1:25" s="25" customFormat="1" ht="15" customHeight="1">
      <c r="A159" s="144"/>
      <c r="B159" s="454" t="s">
        <v>131</v>
      </c>
      <c r="C159" s="119">
        <f t="shared" si="55"/>
        <v>56115983.700000003</v>
      </c>
      <c r="D159" s="143">
        <f t="shared" si="56"/>
        <v>54303394</v>
      </c>
      <c r="E159" s="143">
        <f t="shared" si="57"/>
        <v>53238936</v>
      </c>
      <c r="F159" s="119">
        <f>기초자료!K159</f>
        <v>3696062</v>
      </c>
      <c r="G159" s="143">
        <f t="shared" si="58"/>
        <v>49542874</v>
      </c>
      <c r="H159" s="119">
        <f>기초자료!L159</f>
        <v>0</v>
      </c>
      <c r="I159" s="119">
        <f>기초자료!M159</f>
        <v>49542874</v>
      </c>
      <c r="J159" s="119">
        <f>기초자료!C159</f>
        <v>335649</v>
      </c>
      <c r="K159" s="119">
        <f>기초자료!D159</f>
        <v>11645</v>
      </c>
      <c r="L159" s="119">
        <f>기초자료!E159</f>
        <v>154900</v>
      </c>
      <c r="M159" s="119">
        <f>기초자료!F159</f>
        <v>29727</v>
      </c>
      <c r="N159" s="119">
        <f>기초자료!G159</f>
        <v>9956</v>
      </c>
      <c r="O159" s="143">
        <f t="shared" si="59"/>
        <v>477719</v>
      </c>
      <c r="P159" s="119">
        <f>기초자료!N159</f>
        <v>477719</v>
      </c>
      <c r="Q159" s="119">
        <f>기초자료!O159</f>
        <v>0</v>
      </c>
      <c r="R159" s="119">
        <f>기초자료!H159</f>
        <v>933</v>
      </c>
      <c r="S159" s="119">
        <f>기초자료!I159</f>
        <v>875</v>
      </c>
      <c r="T159" s="119">
        <f>기초자료!J159</f>
        <v>43054</v>
      </c>
      <c r="U159" s="119">
        <f t="shared" si="60"/>
        <v>1812589.7</v>
      </c>
      <c r="V159" s="119">
        <f>기초자료!AP159</f>
        <v>197841</v>
      </c>
      <c r="W159" s="119">
        <f>기초자료!P159+기초자료!Q159+기초자료!R159+기초자료!S159+기초자료!V159+기초자료!Y159+기초자료!AB159+기초자료!AE159+기초자료!AQ159</f>
        <v>1156185</v>
      </c>
      <c r="X159" s="119">
        <f>기초자료!AH159+기초자료!AK159+기초자료!AN159</f>
        <v>458563.7</v>
      </c>
      <c r="Y159" s="119">
        <f>기초자료!AO159+기초자료!AR159+기초자료!AS159</f>
        <v>0</v>
      </c>
    </row>
    <row r="160" spans="1:25" s="25" customFormat="1" ht="15" customHeight="1">
      <c r="A160" s="144"/>
      <c r="B160" s="454" t="s">
        <v>132</v>
      </c>
      <c r="C160" s="119">
        <f t="shared" si="55"/>
        <v>52609079</v>
      </c>
      <c r="D160" s="143">
        <f t="shared" si="56"/>
        <v>50622075</v>
      </c>
      <c r="E160" s="143">
        <f t="shared" si="57"/>
        <v>50485426</v>
      </c>
      <c r="F160" s="119">
        <f>기초자료!K160</f>
        <v>962827</v>
      </c>
      <c r="G160" s="143">
        <f t="shared" si="58"/>
        <v>49522599</v>
      </c>
      <c r="H160" s="119">
        <f>기초자료!L160</f>
        <v>0</v>
      </c>
      <c r="I160" s="119">
        <f>기초자료!M160</f>
        <v>49522599</v>
      </c>
      <c r="J160" s="119">
        <f>기초자료!C160</f>
        <v>53696</v>
      </c>
      <c r="K160" s="119">
        <f>기초자료!D160</f>
        <v>7100</v>
      </c>
      <c r="L160" s="119">
        <f>기초자료!E160</f>
        <v>32694</v>
      </c>
      <c r="M160" s="119">
        <f>기초자료!F160</f>
        <v>38829</v>
      </c>
      <c r="N160" s="119">
        <f>기초자료!G160</f>
        <v>2580</v>
      </c>
      <c r="O160" s="143">
        <f t="shared" si="59"/>
        <v>0</v>
      </c>
      <c r="P160" s="119">
        <f>기초자료!N160</f>
        <v>0</v>
      </c>
      <c r="Q160" s="119">
        <f>기초자료!O160</f>
        <v>0</v>
      </c>
      <c r="R160" s="119">
        <f>기초자료!H160</f>
        <v>0</v>
      </c>
      <c r="S160" s="119">
        <f>기초자료!I160</f>
        <v>0</v>
      </c>
      <c r="T160" s="119">
        <f>기초자료!J160</f>
        <v>1750</v>
      </c>
      <c r="U160" s="119">
        <f t="shared" si="60"/>
        <v>1987004</v>
      </c>
      <c r="V160" s="119">
        <f>기초자료!AP160</f>
        <v>675100</v>
      </c>
      <c r="W160" s="119">
        <f>기초자료!P160+기초자료!Q160+기초자료!R160+기초자료!S160+기초자료!V160+기초자료!Y160+기초자료!AB160+기초자료!AE160+기초자료!AQ160</f>
        <v>882477</v>
      </c>
      <c r="X160" s="119">
        <f>기초자료!AH160+기초자료!AK160+기초자료!AN160</f>
        <v>419050</v>
      </c>
      <c r="Y160" s="119">
        <f>기초자료!AO160+기초자료!AR160+기초자료!AS160</f>
        <v>10377</v>
      </c>
    </row>
    <row r="161" spans="1:25" s="25" customFormat="1" ht="15" customHeight="1">
      <c r="A161" s="144"/>
      <c r="B161" s="454" t="s">
        <v>133</v>
      </c>
      <c r="C161" s="119">
        <f t="shared" si="55"/>
        <v>19385302</v>
      </c>
      <c r="D161" s="143">
        <f t="shared" si="56"/>
        <v>19023946</v>
      </c>
      <c r="E161" s="143">
        <f t="shared" si="57"/>
        <v>18278721</v>
      </c>
      <c r="F161" s="119">
        <f>기초자료!K161</f>
        <v>1230475</v>
      </c>
      <c r="G161" s="143">
        <f t="shared" si="58"/>
        <v>17048246</v>
      </c>
      <c r="H161" s="119">
        <f>기초자료!L161</f>
        <v>0</v>
      </c>
      <c r="I161" s="119">
        <f>기초자료!M161</f>
        <v>17048246</v>
      </c>
      <c r="J161" s="119">
        <f>기초자료!C161</f>
        <v>187536</v>
      </c>
      <c r="K161" s="119">
        <f>기초자료!D161</f>
        <v>88000</v>
      </c>
      <c r="L161" s="119">
        <f>기초자료!E161</f>
        <v>32600</v>
      </c>
      <c r="M161" s="119">
        <f>기초자료!F161</f>
        <v>16018</v>
      </c>
      <c r="N161" s="119">
        <f>기초자료!G161</f>
        <v>5752</v>
      </c>
      <c r="O161" s="143">
        <f t="shared" si="59"/>
        <v>405274</v>
      </c>
      <c r="P161" s="119">
        <f>기초자료!N161</f>
        <v>405274</v>
      </c>
      <c r="Q161" s="119">
        <f>기초자료!O161</f>
        <v>0</v>
      </c>
      <c r="R161" s="119">
        <f>기초자료!H161</f>
        <v>0</v>
      </c>
      <c r="S161" s="119">
        <f>기초자료!I161</f>
        <v>0</v>
      </c>
      <c r="T161" s="119">
        <f>기초자료!J161</f>
        <v>10045</v>
      </c>
      <c r="U161" s="119">
        <f t="shared" si="60"/>
        <v>361356</v>
      </c>
      <c r="V161" s="119">
        <f>기초자료!AP161</f>
        <v>0</v>
      </c>
      <c r="W161" s="119">
        <f>기초자료!P161+기초자료!Q161+기초자료!R161+기초자료!S161+기초자료!V161+기초자료!Y161+기초자료!AB161+기초자료!AE161+기초자료!AQ161</f>
        <v>255682</v>
      </c>
      <c r="X161" s="119">
        <f>기초자료!AH161+기초자료!AK161+기초자료!AN161</f>
        <v>104070</v>
      </c>
      <c r="Y161" s="119">
        <f>기초자료!AO161+기초자료!AR161+기초자료!AS161</f>
        <v>1604</v>
      </c>
    </row>
    <row r="162" spans="1:25" s="25" customFormat="1" ht="15" customHeight="1">
      <c r="A162" s="144"/>
      <c r="B162" s="454" t="s">
        <v>134</v>
      </c>
      <c r="C162" s="119">
        <f t="shared" si="55"/>
        <v>1940896</v>
      </c>
      <c r="D162" s="143">
        <f t="shared" si="56"/>
        <v>1312471</v>
      </c>
      <c r="E162" s="143">
        <f t="shared" si="57"/>
        <v>1263784</v>
      </c>
      <c r="F162" s="119">
        <f>기초자료!K162</f>
        <v>0</v>
      </c>
      <c r="G162" s="143">
        <f t="shared" si="58"/>
        <v>1263784</v>
      </c>
      <c r="H162" s="119">
        <f>기초자료!L162</f>
        <v>0</v>
      </c>
      <c r="I162" s="119">
        <f>기초자료!M162</f>
        <v>1263784</v>
      </c>
      <c r="J162" s="119">
        <f>기초자료!C162</f>
        <v>15597</v>
      </c>
      <c r="K162" s="119">
        <f>기초자료!D162</f>
        <v>0</v>
      </c>
      <c r="L162" s="119">
        <f>기초자료!E162</f>
        <v>2600</v>
      </c>
      <c r="M162" s="119">
        <f>기초자료!F162</f>
        <v>2590</v>
      </c>
      <c r="N162" s="119">
        <f>기초자료!G162</f>
        <v>0</v>
      </c>
      <c r="O162" s="143">
        <f t="shared" si="59"/>
        <v>0</v>
      </c>
      <c r="P162" s="119">
        <f>기초자료!N162</f>
        <v>0</v>
      </c>
      <c r="Q162" s="119">
        <f>기초자료!O162</f>
        <v>0</v>
      </c>
      <c r="R162" s="119">
        <f>기초자료!H162</f>
        <v>1400</v>
      </c>
      <c r="S162" s="119">
        <f>기초자료!I162</f>
        <v>0</v>
      </c>
      <c r="T162" s="119">
        <f>기초자료!J162</f>
        <v>26500</v>
      </c>
      <c r="U162" s="119">
        <f t="shared" si="60"/>
        <v>628425</v>
      </c>
      <c r="V162" s="119">
        <f>기초자료!AP162</f>
        <v>547725</v>
      </c>
      <c r="W162" s="119">
        <f>기초자료!P162+기초자료!Q162+기초자료!R162+기초자료!S162+기초자료!V162+기초자료!Y162+기초자료!AB162+기초자료!AE162+기초자료!AQ162</f>
        <v>65300</v>
      </c>
      <c r="X162" s="119">
        <f>기초자료!AH162+기초자료!AK162+기초자료!AN162</f>
        <v>15400</v>
      </c>
      <c r="Y162" s="119">
        <f>기초자료!AO162+기초자료!AR162+기초자료!AS162</f>
        <v>0</v>
      </c>
    </row>
    <row r="163" spans="1:25" s="25" customFormat="1" ht="15" customHeight="1">
      <c r="A163" s="144"/>
      <c r="B163" s="454" t="s">
        <v>758</v>
      </c>
      <c r="C163" s="119">
        <f t="shared" si="55"/>
        <v>60388938.200000003</v>
      </c>
      <c r="D163" s="143">
        <f t="shared" si="56"/>
        <v>59334049</v>
      </c>
      <c r="E163" s="143">
        <f t="shared" si="57"/>
        <v>59250009</v>
      </c>
      <c r="F163" s="119">
        <f>기초자료!K163</f>
        <v>537162</v>
      </c>
      <c r="G163" s="143">
        <f t="shared" si="58"/>
        <v>58712847</v>
      </c>
      <c r="H163" s="119">
        <f>기초자료!L163</f>
        <v>0</v>
      </c>
      <c r="I163" s="119">
        <f>기초자료!M163</f>
        <v>58712847</v>
      </c>
      <c r="J163" s="119">
        <f>기초자료!C163</f>
        <v>27485</v>
      </c>
      <c r="K163" s="119">
        <f>기초자료!D163</f>
        <v>650</v>
      </c>
      <c r="L163" s="119">
        <f>기초자료!E163</f>
        <v>22700</v>
      </c>
      <c r="M163" s="119">
        <f>기초자료!F163</f>
        <v>18770</v>
      </c>
      <c r="N163" s="119">
        <f>기초자료!G163</f>
        <v>6500</v>
      </c>
      <c r="O163" s="143">
        <f t="shared" si="59"/>
        <v>0</v>
      </c>
      <c r="P163" s="119">
        <f>기초자료!N163</f>
        <v>0</v>
      </c>
      <c r="Q163" s="119">
        <f>기초자료!O163</f>
        <v>0</v>
      </c>
      <c r="R163" s="119">
        <f>기초자료!H163</f>
        <v>535</v>
      </c>
      <c r="S163" s="119">
        <f>기초자료!I163</f>
        <v>0</v>
      </c>
      <c r="T163" s="119">
        <f>기초자료!J163</f>
        <v>7400</v>
      </c>
      <c r="U163" s="119">
        <f t="shared" si="60"/>
        <v>1054889.2</v>
      </c>
      <c r="V163" s="119">
        <f>기초자료!AP163</f>
        <v>0</v>
      </c>
      <c r="W163" s="119">
        <f>기초자료!P163+기초자료!Q163+기초자료!R163+기초자료!S163+기초자료!V163+기초자료!Y163+기초자료!AB163+기초자료!AE163+기초자료!AQ163</f>
        <v>501543</v>
      </c>
      <c r="X163" s="119">
        <f>기초자료!AH163+기초자료!AK163+기초자료!AN163</f>
        <v>553346.19999999995</v>
      </c>
      <c r="Y163" s="119">
        <f>기초자료!AO163+기초자료!AR163+기초자료!AS163</f>
        <v>0</v>
      </c>
    </row>
    <row r="164" spans="1:25" s="25" customFormat="1" ht="15" customHeight="1">
      <c r="A164" s="144"/>
      <c r="B164" s="454" t="s">
        <v>135</v>
      </c>
      <c r="C164" s="119">
        <f t="shared" si="55"/>
        <v>15616378</v>
      </c>
      <c r="D164" s="143">
        <f t="shared" si="56"/>
        <v>14868430</v>
      </c>
      <c r="E164" s="143">
        <f t="shared" si="57"/>
        <v>9541017</v>
      </c>
      <c r="F164" s="119">
        <f>기초자료!K164</f>
        <v>1187125</v>
      </c>
      <c r="G164" s="143">
        <f t="shared" si="58"/>
        <v>8353892</v>
      </c>
      <c r="H164" s="119">
        <f>기초자료!L164</f>
        <v>0</v>
      </c>
      <c r="I164" s="119">
        <f>기초자료!M164</f>
        <v>8353892</v>
      </c>
      <c r="J164" s="119">
        <f>기초자료!C164</f>
        <v>107402</v>
      </c>
      <c r="K164" s="119">
        <f>기초자료!D164</f>
        <v>0</v>
      </c>
      <c r="L164" s="119">
        <f>기초자료!E164</f>
        <v>20000</v>
      </c>
      <c r="M164" s="119">
        <f>기초자료!F164</f>
        <v>17411</v>
      </c>
      <c r="N164" s="119">
        <f>기초자료!G164</f>
        <v>1100</v>
      </c>
      <c r="O164" s="143">
        <f t="shared" si="59"/>
        <v>5180000</v>
      </c>
      <c r="P164" s="119">
        <f>기초자료!N164</f>
        <v>4810000</v>
      </c>
      <c r="Q164" s="119">
        <f>기초자료!O164</f>
        <v>370000</v>
      </c>
      <c r="R164" s="119">
        <f>기초자료!H164</f>
        <v>0</v>
      </c>
      <c r="S164" s="119">
        <f>기초자료!I164</f>
        <v>0</v>
      </c>
      <c r="T164" s="119">
        <f>기초자료!J164</f>
        <v>1500</v>
      </c>
      <c r="U164" s="119">
        <f t="shared" si="60"/>
        <v>747948</v>
      </c>
      <c r="V164" s="119">
        <f>기초자료!AP164</f>
        <v>122548</v>
      </c>
      <c r="W164" s="119">
        <f>기초자료!P164+기초자료!Q164+기초자료!R164+기초자료!S164+기초자료!V164+기초자료!Y164+기초자료!AB164+기초자료!AE164+기초자료!AQ164</f>
        <v>395857</v>
      </c>
      <c r="X164" s="119">
        <f>기초자료!AH164+기초자료!AK164+기초자료!AN164</f>
        <v>229543</v>
      </c>
      <c r="Y164" s="119">
        <f>기초자료!AO164+기초자료!AR164+기초자료!AS164</f>
        <v>0</v>
      </c>
    </row>
    <row r="165" spans="1:25" s="25" customFormat="1" ht="15" customHeight="1">
      <c r="A165" s="144"/>
      <c r="B165" s="454" t="s">
        <v>137</v>
      </c>
      <c r="C165" s="119">
        <f t="shared" si="55"/>
        <v>26380079</v>
      </c>
      <c r="D165" s="143">
        <f t="shared" si="56"/>
        <v>23440179</v>
      </c>
      <c r="E165" s="143">
        <f t="shared" si="57"/>
        <v>23291671</v>
      </c>
      <c r="F165" s="119">
        <f>기초자료!K165</f>
        <v>3542706</v>
      </c>
      <c r="G165" s="143">
        <f t="shared" si="58"/>
        <v>19748965</v>
      </c>
      <c r="H165" s="119">
        <f>기초자료!L165</f>
        <v>0</v>
      </c>
      <c r="I165" s="119">
        <f>기초자료!M165</f>
        <v>19748965</v>
      </c>
      <c r="J165" s="119">
        <f>기초자료!C165</f>
        <v>20284</v>
      </c>
      <c r="K165" s="119">
        <f>기초자료!D165</f>
        <v>68280</v>
      </c>
      <c r="L165" s="119">
        <f>기초자료!E165</f>
        <v>7500</v>
      </c>
      <c r="M165" s="119">
        <f>기초자료!F165</f>
        <v>24844</v>
      </c>
      <c r="N165" s="119">
        <f>기초자료!G165</f>
        <v>9000</v>
      </c>
      <c r="O165" s="143">
        <f t="shared" si="59"/>
        <v>0</v>
      </c>
      <c r="P165" s="119">
        <f>기초자료!N165</f>
        <v>0</v>
      </c>
      <c r="Q165" s="119">
        <f>기초자료!O165</f>
        <v>0</v>
      </c>
      <c r="R165" s="119">
        <f>기초자료!H165</f>
        <v>0</v>
      </c>
      <c r="S165" s="119">
        <f>기초자료!I165</f>
        <v>0</v>
      </c>
      <c r="T165" s="119">
        <f>기초자료!J165</f>
        <v>18600</v>
      </c>
      <c r="U165" s="119">
        <f t="shared" si="60"/>
        <v>2939900</v>
      </c>
      <c r="V165" s="119">
        <f>기초자료!AP165</f>
        <v>2152240</v>
      </c>
      <c r="W165" s="119">
        <f>기초자료!P165+기초자료!Q165+기초자료!R165+기초자료!S165+기초자료!V165+기초자료!Y165+기초자료!AB165+기초자료!AE165+기초자료!AQ165</f>
        <v>717611</v>
      </c>
      <c r="X165" s="119">
        <f>기초자료!AH165+기초자료!AK165+기초자료!AN165</f>
        <v>70049</v>
      </c>
      <c r="Y165" s="119">
        <f>기초자료!AO165+기초자료!AR165+기초자료!AS165</f>
        <v>0</v>
      </c>
    </row>
    <row r="166" spans="1:25" s="25" customFormat="1" ht="15" customHeight="1">
      <c r="A166" s="144"/>
      <c r="B166" s="454" t="s">
        <v>138</v>
      </c>
      <c r="C166" s="119">
        <f t="shared" si="55"/>
        <v>10260671</v>
      </c>
      <c r="D166" s="143">
        <f t="shared" si="56"/>
        <v>9790855</v>
      </c>
      <c r="E166" s="143">
        <f t="shared" si="57"/>
        <v>9351538</v>
      </c>
      <c r="F166" s="119">
        <f>기초자료!K166</f>
        <v>590429</v>
      </c>
      <c r="G166" s="143">
        <f t="shared" si="58"/>
        <v>8761109</v>
      </c>
      <c r="H166" s="119">
        <f>기초자료!L166</f>
        <v>0</v>
      </c>
      <c r="I166" s="119">
        <f>기초자료!M166</f>
        <v>8761109</v>
      </c>
      <c r="J166" s="119">
        <f>기초자료!C166</f>
        <v>36648</v>
      </c>
      <c r="K166" s="119">
        <f>기초자료!D166</f>
        <v>5000</v>
      </c>
      <c r="L166" s="119">
        <f>기초자료!E166</f>
        <v>45222</v>
      </c>
      <c r="M166" s="119">
        <f>기초자료!F166</f>
        <v>2577</v>
      </c>
      <c r="N166" s="119">
        <f>기초자료!G166</f>
        <v>3287</v>
      </c>
      <c r="O166" s="143">
        <f>P166+Q166</f>
        <v>294400</v>
      </c>
      <c r="P166" s="119">
        <f>기초자료!N166</f>
        <v>0</v>
      </c>
      <c r="Q166" s="119">
        <f>기초자료!O166</f>
        <v>294400</v>
      </c>
      <c r="R166" s="119">
        <f>기초자료!H166</f>
        <v>0</v>
      </c>
      <c r="S166" s="119">
        <f>기초자료!I166</f>
        <v>0</v>
      </c>
      <c r="T166" s="119">
        <f>기초자료!J166</f>
        <v>52183</v>
      </c>
      <c r="U166" s="119">
        <f t="shared" si="60"/>
        <v>469816</v>
      </c>
      <c r="V166" s="119">
        <f>기초자료!AP166</f>
        <v>0</v>
      </c>
      <c r="W166" s="119">
        <f>기초자료!P166+기초자료!Q166+기초자료!R166+기초자료!S166+기초자료!V166+기초자료!Y166+기초자료!AB166+기초자료!AE166+기초자료!AQ166</f>
        <v>370616</v>
      </c>
      <c r="X166" s="119">
        <f>기초자료!AH166+기초자료!AK166+기초자료!AN166</f>
        <v>99200</v>
      </c>
      <c r="Y166" s="119">
        <f>기초자료!AO166+기초자료!AR166+기초자료!AS166</f>
        <v>0</v>
      </c>
    </row>
    <row r="167" spans="1:25" s="25" customFormat="1" ht="15" customHeight="1">
      <c r="A167" s="144"/>
      <c r="B167" s="454" t="s">
        <v>139</v>
      </c>
      <c r="C167" s="119">
        <f t="shared" si="55"/>
        <v>21284276</v>
      </c>
      <c r="D167" s="143">
        <f t="shared" si="56"/>
        <v>20565160</v>
      </c>
      <c r="E167" s="143">
        <f t="shared" si="57"/>
        <v>20509520</v>
      </c>
      <c r="F167" s="119">
        <f>기초자료!K167</f>
        <v>1454392</v>
      </c>
      <c r="G167" s="143">
        <f t="shared" si="58"/>
        <v>19055128</v>
      </c>
      <c r="H167" s="119">
        <f>기초자료!L167</f>
        <v>0</v>
      </c>
      <c r="I167" s="119">
        <f>기초자료!M167</f>
        <v>19055128</v>
      </c>
      <c r="J167" s="119">
        <f>기초자료!C167</f>
        <v>7212</v>
      </c>
      <c r="K167" s="119">
        <f>기초자료!D167</f>
        <v>9568</v>
      </c>
      <c r="L167" s="119">
        <f>기초자료!E167</f>
        <v>23000</v>
      </c>
      <c r="M167" s="119">
        <f>기초자료!F167</f>
        <v>5860</v>
      </c>
      <c r="N167" s="119">
        <f>기초자료!G167</f>
        <v>10000</v>
      </c>
      <c r="O167" s="143">
        <f t="shared" si="59"/>
        <v>0</v>
      </c>
      <c r="P167" s="119">
        <f>기초자료!N167</f>
        <v>0</v>
      </c>
      <c r="Q167" s="119">
        <f>기초자료!O167</f>
        <v>0</v>
      </c>
      <c r="R167" s="119">
        <f>기초자료!H167</f>
        <v>0</v>
      </c>
      <c r="S167" s="119">
        <f>기초자료!I167</f>
        <v>0</v>
      </c>
      <c r="T167" s="119">
        <f>기초자료!J167</f>
        <v>0</v>
      </c>
      <c r="U167" s="119">
        <f t="shared" si="60"/>
        <v>719116</v>
      </c>
      <c r="V167" s="119">
        <f>기초자료!AP167</f>
        <v>469568</v>
      </c>
      <c r="W167" s="119">
        <f>기초자료!P167+기초자료!Q167+기초자료!R167+기초자료!S167+기초자료!V167+기초자료!Y167+기초자료!AB167+기초자료!AE167+기초자료!AQ167</f>
        <v>64800</v>
      </c>
      <c r="X167" s="119">
        <f>기초자료!AH167+기초자료!AK167+기초자료!AN167</f>
        <v>139500</v>
      </c>
      <c r="Y167" s="119">
        <f>기초자료!AO167+기초자료!AR167+기초자료!AS167</f>
        <v>45248</v>
      </c>
    </row>
    <row r="168" spans="1:25" s="25" customFormat="1" ht="15" customHeight="1">
      <c r="A168" s="144"/>
      <c r="B168" s="454" t="s">
        <v>140</v>
      </c>
      <c r="C168" s="119">
        <f t="shared" si="55"/>
        <v>43636838</v>
      </c>
      <c r="D168" s="143">
        <f t="shared" si="56"/>
        <v>42328354</v>
      </c>
      <c r="E168" s="143">
        <f t="shared" si="57"/>
        <v>39961682</v>
      </c>
      <c r="F168" s="119">
        <f>기초자료!K168</f>
        <v>904755</v>
      </c>
      <c r="G168" s="143">
        <f t="shared" si="58"/>
        <v>39056927</v>
      </c>
      <c r="H168" s="119">
        <f>기초자료!L168</f>
        <v>0</v>
      </c>
      <c r="I168" s="119">
        <f>기초자료!M168</f>
        <v>39056927</v>
      </c>
      <c r="J168" s="119">
        <f>기초자료!C168</f>
        <v>100454</v>
      </c>
      <c r="K168" s="119">
        <f>기초자료!D168</f>
        <v>33733</v>
      </c>
      <c r="L168" s="119">
        <f>기초자료!E168</f>
        <v>25132</v>
      </c>
      <c r="M168" s="119">
        <f>기초자료!F168</f>
        <v>9020</v>
      </c>
      <c r="N168" s="119">
        <f>기초자료!G168</f>
        <v>10900</v>
      </c>
      <c r="O168" s="143">
        <f t="shared" si="59"/>
        <v>2055504</v>
      </c>
      <c r="P168" s="119">
        <f>기초자료!N168</f>
        <v>1905504</v>
      </c>
      <c r="Q168" s="119">
        <f>기초자료!O168</f>
        <v>150000</v>
      </c>
      <c r="R168" s="119">
        <f>기초자료!H168</f>
        <v>2150</v>
      </c>
      <c r="S168" s="119">
        <f>기초자료!I168</f>
        <v>105529</v>
      </c>
      <c r="T168" s="119">
        <f>기초자료!J168</f>
        <v>24250</v>
      </c>
      <c r="U168" s="119">
        <f t="shared" si="60"/>
        <v>1308484</v>
      </c>
      <c r="V168" s="119">
        <f>기초자료!AP168</f>
        <v>252000</v>
      </c>
      <c r="W168" s="119">
        <f>기초자료!P168+기초자료!Q168+기초자료!R168+기초자료!S168+기초자료!V168+기초자료!Y168+기초자료!AB168+기초자료!AE168+기초자료!AQ168</f>
        <v>299923</v>
      </c>
      <c r="X168" s="119">
        <f>기초자료!AH168+기초자료!AK168+기초자료!AN168</f>
        <v>754585</v>
      </c>
      <c r="Y168" s="119">
        <f>기초자료!AO168+기초자료!AR168+기초자료!AS168</f>
        <v>1976</v>
      </c>
    </row>
    <row r="169" spans="1:25" s="25" customFormat="1" ht="15" customHeight="1">
      <c r="A169" s="144"/>
      <c r="B169" s="454" t="s">
        <v>141</v>
      </c>
      <c r="C169" s="119">
        <f t="shared" si="55"/>
        <v>26910560</v>
      </c>
      <c r="D169" s="143">
        <f t="shared" si="56"/>
        <v>26240225</v>
      </c>
      <c r="E169" s="143">
        <f t="shared" si="57"/>
        <v>25978021</v>
      </c>
      <c r="F169" s="119">
        <f>기초자료!K169</f>
        <v>4741217</v>
      </c>
      <c r="G169" s="143">
        <f t="shared" si="58"/>
        <v>21236804</v>
      </c>
      <c r="H169" s="119">
        <f>기초자료!L169</f>
        <v>0</v>
      </c>
      <c r="I169" s="119">
        <f>기초자료!M169</f>
        <v>21236804</v>
      </c>
      <c r="J169" s="119">
        <f>기초자료!C169</f>
        <v>40901</v>
      </c>
      <c r="K169" s="119">
        <f>기초자료!D169</f>
        <v>9000</v>
      </c>
      <c r="L169" s="119">
        <f>기초자료!E169</f>
        <v>155645</v>
      </c>
      <c r="M169" s="119">
        <f>기초자료!F169</f>
        <v>56158</v>
      </c>
      <c r="N169" s="119">
        <f>기초자료!G169</f>
        <v>500</v>
      </c>
      <c r="O169" s="143">
        <f t="shared" si="59"/>
        <v>0</v>
      </c>
      <c r="P169" s="119">
        <f>기초자료!N169</f>
        <v>0</v>
      </c>
      <c r="Q169" s="119">
        <f>기초자료!O169</f>
        <v>0</v>
      </c>
      <c r="R169" s="119">
        <f>기초자료!H169</f>
        <v>0</v>
      </c>
      <c r="S169" s="119">
        <f>기초자료!I169</f>
        <v>0</v>
      </c>
      <c r="T169" s="119">
        <f>기초자료!J169</f>
        <v>0</v>
      </c>
      <c r="U169" s="119">
        <f t="shared" si="60"/>
        <v>670335</v>
      </c>
      <c r="V169" s="119">
        <f>기초자료!AP169</f>
        <v>0</v>
      </c>
      <c r="W169" s="119">
        <f>기초자료!P169+기초자료!Q169+기초자료!R169+기초자료!S169+기초자료!V169+기초자료!Y169+기초자료!AB169+기초자료!AE169+기초자료!AQ169</f>
        <v>316633</v>
      </c>
      <c r="X169" s="119">
        <f>기초자료!AH169+기초자료!AK169+기초자료!AN169</f>
        <v>342766</v>
      </c>
      <c r="Y169" s="119">
        <f>기초자료!AO169+기초자료!AR169+기초자료!AS169</f>
        <v>10936</v>
      </c>
    </row>
    <row r="170" spans="1:25" s="25" customFormat="1" ht="15" customHeight="1">
      <c r="A170" s="144"/>
      <c r="B170" s="454" t="s">
        <v>142</v>
      </c>
      <c r="C170" s="119">
        <f t="shared" si="55"/>
        <v>71496720</v>
      </c>
      <c r="D170" s="143">
        <f t="shared" si="56"/>
        <v>69966189</v>
      </c>
      <c r="E170" s="143">
        <f t="shared" si="57"/>
        <v>68506138</v>
      </c>
      <c r="F170" s="119">
        <f>기초자료!K170</f>
        <v>2500904</v>
      </c>
      <c r="G170" s="143">
        <f t="shared" si="58"/>
        <v>66005234</v>
      </c>
      <c r="H170" s="119">
        <f>기초자료!L170</f>
        <v>0</v>
      </c>
      <c r="I170" s="119">
        <f>기초자료!M170</f>
        <v>66005234</v>
      </c>
      <c r="J170" s="119">
        <f>기초자료!C170</f>
        <v>9168</v>
      </c>
      <c r="K170" s="119">
        <f>기초자료!D170</f>
        <v>53652</v>
      </c>
      <c r="L170" s="119">
        <f>기초자료!E170</f>
        <v>4300</v>
      </c>
      <c r="M170" s="119">
        <f>기초자료!F170</f>
        <v>37031</v>
      </c>
      <c r="N170" s="119">
        <f>기초자료!G170</f>
        <v>5900</v>
      </c>
      <c r="O170" s="143">
        <f t="shared" si="59"/>
        <v>1350000</v>
      </c>
      <c r="P170" s="119">
        <f>기초자료!N170</f>
        <v>1350000</v>
      </c>
      <c r="Q170" s="119">
        <f>기초자료!O170</f>
        <v>0</v>
      </c>
      <c r="R170" s="119">
        <f>기초자료!H170</f>
        <v>0</v>
      </c>
      <c r="S170" s="119">
        <f>기초자료!I170</f>
        <v>0</v>
      </c>
      <c r="T170" s="119">
        <f>기초자료!J170</f>
        <v>0</v>
      </c>
      <c r="U170" s="119">
        <f t="shared" si="60"/>
        <v>1530531</v>
      </c>
      <c r="V170" s="119">
        <f>기초자료!AP170</f>
        <v>1395378</v>
      </c>
      <c r="W170" s="119">
        <f>기초자료!P170+기초자료!Q170+기초자료!R170+기초자료!S170+기초자료!V170+기초자료!Y170+기초자료!AB170+기초자료!AE170+기초자료!AQ170</f>
        <v>108156</v>
      </c>
      <c r="X170" s="119">
        <f>기초자료!AH170+기초자료!AK170+기초자료!AN170</f>
        <v>26414</v>
      </c>
      <c r="Y170" s="119">
        <f>기초자료!AO170+기초자료!AR170+기초자료!AS170</f>
        <v>583</v>
      </c>
    </row>
    <row r="171" spans="1:25" s="28" customFormat="1" ht="15" customHeight="1">
      <c r="A171" s="151" t="s">
        <v>588</v>
      </c>
      <c r="B171" s="151" t="s">
        <v>579</v>
      </c>
      <c r="C171" s="152">
        <f t="shared" ref="C171:Y171" si="61">SUM(C172:C185)</f>
        <v>483022598.72588181</v>
      </c>
      <c r="D171" s="152">
        <f t="shared" si="61"/>
        <v>456777589.62588185</v>
      </c>
      <c r="E171" s="152">
        <f t="shared" si="61"/>
        <v>451826291</v>
      </c>
      <c r="F171" s="152">
        <f t="shared" si="61"/>
        <v>87287984</v>
      </c>
      <c r="G171" s="152">
        <f t="shared" si="61"/>
        <v>364538307</v>
      </c>
      <c r="H171" s="152">
        <f t="shared" si="61"/>
        <v>0</v>
      </c>
      <c r="I171" s="152">
        <f t="shared" si="61"/>
        <v>364538307</v>
      </c>
      <c r="J171" s="152">
        <f t="shared" si="61"/>
        <v>1256719.4178818401</v>
      </c>
      <c r="K171" s="152">
        <f t="shared" si="61"/>
        <v>284655.59999999998</v>
      </c>
      <c r="L171" s="152">
        <f t="shared" si="61"/>
        <v>1348287.9679999999</v>
      </c>
      <c r="M171" s="152">
        <f t="shared" si="61"/>
        <v>243411.64</v>
      </c>
      <c r="N171" s="152">
        <f t="shared" si="61"/>
        <v>59911</v>
      </c>
      <c r="O171" s="152">
        <f t="shared" si="61"/>
        <v>1560815</v>
      </c>
      <c r="P171" s="152">
        <f t="shared" si="61"/>
        <v>635015</v>
      </c>
      <c r="Q171" s="152">
        <f t="shared" si="61"/>
        <v>925800</v>
      </c>
      <c r="R171" s="152">
        <f t="shared" si="61"/>
        <v>8003</v>
      </c>
      <c r="S171" s="152">
        <f t="shared" si="61"/>
        <v>120000</v>
      </c>
      <c r="T171" s="152">
        <f t="shared" si="61"/>
        <v>69495</v>
      </c>
      <c r="U171" s="152">
        <f t="shared" si="61"/>
        <v>26245009.099999998</v>
      </c>
      <c r="V171" s="152">
        <f t="shared" si="61"/>
        <v>525728</v>
      </c>
      <c r="W171" s="152">
        <f t="shared" si="61"/>
        <v>20581758.5</v>
      </c>
      <c r="X171" s="152">
        <f t="shared" si="61"/>
        <v>3276388.8000000003</v>
      </c>
      <c r="Y171" s="152">
        <f t="shared" si="61"/>
        <v>1861133.8</v>
      </c>
    </row>
    <row r="172" spans="1:25" s="25" customFormat="1" ht="15" customHeight="1">
      <c r="A172" s="144"/>
      <c r="B172" s="455" t="s">
        <v>145</v>
      </c>
      <c r="C172" s="119">
        <f t="shared" ref="C172:C185" si="62">D172+U172</f>
        <v>24139278.42588184</v>
      </c>
      <c r="D172" s="143">
        <f t="shared" ref="D172:D185" si="63">SUM(E172,J172:O172,R172:T172)</f>
        <v>12435582.62588184</v>
      </c>
      <c r="E172" s="143">
        <f t="shared" ref="E172:E185" si="64">F172+G172</f>
        <v>11709727</v>
      </c>
      <c r="F172" s="119">
        <f>기초자료!K172</f>
        <v>6006040</v>
      </c>
      <c r="G172" s="143">
        <f t="shared" ref="G172:G185" si="65">H172+I172</f>
        <v>5703687</v>
      </c>
      <c r="H172" s="119">
        <f>기초자료!L172</f>
        <v>0</v>
      </c>
      <c r="I172" s="119">
        <f>기초자료!M172</f>
        <v>5703687</v>
      </c>
      <c r="J172" s="119">
        <f>기초자료!C172</f>
        <v>400342.41788184014</v>
      </c>
      <c r="K172" s="119">
        <f>기초자료!D172</f>
        <v>116885.6</v>
      </c>
      <c r="L172" s="119">
        <f>기초자료!E172</f>
        <v>137845.56800000003</v>
      </c>
      <c r="M172" s="119">
        <f>기초자료!F172</f>
        <v>17507.04</v>
      </c>
      <c r="N172" s="119">
        <f>기초자료!G172</f>
        <v>40551</v>
      </c>
      <c r="O172" s="143">
        <f t="shared" ref="O172:O185" si="66">P172+Q172</f>
        <v>0</v>
      </c>
      <c r="P172" s="119">
        <f>기초자료!N172</f>
        <v>0</v>
      </c>
      <c r="Q172" s="119">
        <f>기초자료!O172</f>
        <v>0</v>
      </c>
      <c r="R172" s="119">
        <f>기초자료!H172</f>
        <v>3746</v>
      </c>
      <c r="S172" s="119">
        <f>기초자료!I172</f>
        <v>0</v>
      </c>
      <c r="T172" s="119">
        <f>기초자료!J172</f>
        <v>8978</v>
      </c>
      <c r="U172" s="119">
        <f>SUM(V172:Y172)</f>
        <v>11703695.800000001</v>
      </c>
      <c r="V172" s="119">
        <f>기초자료!AP172</f>
        <v>0</v>
      </c>
      <c r="W172" s="119">
        <f>기초자료!P172+기초자료!Q172+기초자료!R172+기초자료!S172+기초자료!V172+기초자료!Y172+기초자료!AB172+기초자료!AE172+기초자료!AQ172</f>
        <v>10717300.800000001</v>
      </c>
      <c r="X172" s="119">
        <f>기초자료!AH172+기초자료!AK172+기초자료!AN172</f>
        <v>959608</v>
      </c>
      <c r="Y172" s="119">
        <f>기초자료!AO172+기초자료!AR172+기초자료!AS172</f>
        <v>26787</v>
      </c>
    </row>
    <row r="173" spans="1:25" s="25" customFormat="1" ht="15" customHeight="1">
      <c r="A173" s="144"/>
      <c r="B173" s="455" t="s">
        <v>146</v>
      </c>
      <c r="C173" s="119">
        <f t="shared" si="62"/>
        <v>17142052.600000001</v>
      </c>
      <c r="D173" s="143">
        <f t="shared" si="63"/>
        <v>13179009</v>
      </c>
      <c r="E173" s="143">
        <f t="shared" si="64"/>
        <v>12699060</v>
      </c>
      <c r="F173" s="119">
        <f>기초자료!K173</f>
        <v>415501</v>
      </c>
      <c r="G173" s="143">
        <f t="shared" si="65"/>
        <v>12283559</v>
      </c>
      <c r="H173" s="119">
        <f>기초자료!L173</f>
        <v>0</v>
      </c>
      <c r="I173" s="119">
        <f>기초자료!M173</f>
        <v>12283559</v>
      </c>
      <c r="J173" s="119">
        <f>기초자료!C173</f>
        <v>156509</v>
      </c>
      <c r="K173" s="119">
        <f>기초자료!D173</f>
        <v>0</v>
      </c>
      <c r="L173" s="119">
        <f>기초자료!E173</f>
        <v>304047</v>
      </c>
      <c r="M173" s="119">
        <f>기초자료!F173</f>
        <v>18773</v>
      </c>
      <c r="N173" s="119">
        <f>기초자료!G173</f>
        <v>0</v>
      </c>
      <c r="O173" s="143">
        <f t="shared" si="66"/>
        <v>0</v>
      </c>
      <c r="P173" s="119">
        <f>기초자료!N173</f>
        <v>0</v>
      </c>
      <c r="Q173" s="119">
        <f>기초자료!O173</f>
        <v>0</v>
      </c>
      <c r="R173" s="119">
        <f>기초자료!H173</f>
        <v>620</v>
      </c>
      <c r="S173" s="119">
        <f>기초자료!I173</f>
        <v>0</v>
      </c>
      <c r="T173" s="119">
        <f>기초자료!J173</f>
        <v>0</v>
      </c>
      <c r="U173" s="119">
        <f t="shared" ref="U173:U185" si="67">SUM(V173:Y173)</f>
        <v>3963043.6</v>
      </c>
      <c r="V173" s="119">
        <f>기초자료!AP173</f>
        <v>0</v>
      </c>
      <c r="W173" s="119">
        <f>기초자료!P173+기초자료!Q173+기초자료!R173+기초자료!S173+기초자료!V173+기초자료!Y173+기초자료!AB173+기초자료!AE173+기초자료!AQ173</f>
        <v>2280478.6</v>
      </c>
      <c r="X173" s="119">
        <f>기초자료!AH173+기초자료!AK173+기초자료!AN173</f>
        <v>557479</v>
      </c>
      <c r="Y173" s="119">
        <f>기초자료!AO173+기초자료!AR173+기초자료!AS173</f>
        <v>1125086</v>
      </c>
    </row>
    <row r="174" spans="1:25" s="25" customFormat="1" ht="15" customHeight="1">
      <c r="A174" s="144"/>
      <c r="B174" s="455" t="s">
        <v>147</v>
      </c>
      <c r="C174" s="119">
        <f t="shared" si="62"/>
        <v>12274980</v>
      </c>
      <c r="D174" s="143">
        <f t="shared" si="63"/>
        <v>8844757</v>
      </c>
      <c r="E174" s="143">
        <f t="shared" si="64"/>
        <v>8429369</v>
      </c>
      <c r="F174" s="119">
        <f>기초자료!K174</f>
        <v>45415</v>
      </c>
      <c r="G174" s="143">
        <f t="shared" si="65"/>
        <v>8383954</v>
      </c>
      <c r="H174" s="119">
        <f>기초자료!L174</f>
        <v>0</v>
      </c>
      <c r="I174" s="119">
        <f>기초자료!M174</f>
        <v>8383954</v>
      </c>
      <c r="J174" s="119">
        <f>기초자료!C174</f>
        <v>139250.00000000003</v>
      </c>
      <c r="K174" s="119">
        <f>기초자료!D174</f>
        <v>11520</v>
      </c>
      <c r="L174" s="119">
        <f>기초자료!E174</f>
        <v>111634.4</v>
      </c>
      <c r="M174" s="119">
        <f>기초자료!F174</f>
        <v>32583.600000000002</v>
      </c>
      <c r="N174" s="119">
        <f>기초자료!G174</f>
        <v>0</v>
      </c>
      <c r="O174" s="143">
        <f t="shared" si="66"/>
        <v>0</v>
      </c>
      <c r="P174" s="119">
        <f>기초자료!N174</f>
        <v>0</v>
      </c>
      <c r="Q174" s="119">
        <f>기초자료!O174</f>
        <v>0</v>
      </c>
      <c r="R174" s="119">
        <f>기초자료!H174</f>
        <v>160</v>
      </c>
      <c r="S174" s="119">
        <f>기초자료!I174</f>
        <v>120000</v>
      </c>
      <c r="T174" s="119">
        <f>기초자료!J174</f>
        <v>240</v>
      </c>
      <c r="U174" s="119">
        <f t="shared" si="67"/>
        <v>3430223</v>
      </c>
      <c r="V174" s="119">
        <f>기초자료!AP174</f>
        <v>0</v>
      </c>
      <c r="W174" s="119">
        <f>기초자료!P174+기초자료!Q174+기초자료!R174+기초자료!S174+기초자료!V174+기초자료!Y174+기초자료!AB174+기초자료!AE174+기초자료!AQ174</f>
        <v>3112543</v>
      </c>
      <c r="X174" s="119">
        <f>기초자료!AH174+기초자료!AK174+기초자료!AN174</f>
        <v>317680</v>
      </c>
      <c r="Y174" s="119">
        <f>기초자료!AO174+기초자료!AR174+기초자료!AS174</f>
        <v>0</v>
      </c>
    </row>
    <row r="175" spans="1:25" s="25" customFormat="1" ht="15" customHeight="1">
      <c r="A175" s="144"/>
      <c r="B175" s="455" t="s">
        <v>148</v>
      </c>
      <c r="C175" s="119">
        <f t="shared" si="62"/>
        <v>73026028</v>
      </c>
      <c r="D175" s="143">
        <f t="shared" si="63"/>
        <v>70818010</v>
      </c>
      <c r="E175" s="143">
        <f t="shared" si="64"/>
        <v>70436914</v>
      </c>
      <c r="F175" s="119">
        <f>기초자료!K175</f>
        <v>14692914</v>
      </c>
      <c r="G175" s="143">
        <f t="shared" si="65"/>
        <v>55744000</v>
      </c>
      <c r="H175" s="119">
        <f>기초자료!L175</f>
        <v>0</v>
      </c>
      <c r="I175" s="119">
        <f>기초자료!M175</f>
        <v>55744000</v>
      </c>
      <c r="J175" s="119">
        <f>기초자료!C175</f>
        <v>120110</v>
      </c>
      <c r="K175" s="119">
        <f>기초자료!D175</f>
        <v>20877</v>
      </c>
      <c r="L175" s="119">
        <f>기초자료!E175</f>
        <v>93890</v>
      </c>
      <c r="M175" s="119">
        <f>기초자료!F175</f>
        <v>18060</v>
      </c>
      <c r="N175" s="119">
        <f>기초자료!G175</f>
        <v>6000</v>
      </c>
      <c r="O175" s="143">
        <f t="shared" si="66"/>
        <v>100000</v>
      </c>
      <c r="P175" s="119">
        <f>기초자료!N175</f>
        <v>0</v>
      </c>
      <c r="Q175" s="119">
        <f>기초자료!O175</f>
        <v>100000</v>
      </c>
      <c r="R175" s="119">
        <f>기초자료!H175</f>
        <v>0</v>
      </c>
      <c r="S175" s="119">
        <f>기초자료!I175</f>
        <v>0</v>
      </c>
      <c r="T175" s="119">
        <f>기초자료!J175</f>
        <v>22159</v>
      </c>
      <c r="U175" s="119">
        <f t="shared" si="67"/>
        <v>2208018</v>
      </c>
      <c r="V175" s="119">
        <f>기초자료!AP175</f>
        <v>0</v>
      </c>
      <c r="W175" s="119">
        <f>기초자료!P175+기초자료!Q175+기초자료!R175+기초자료!S175+기초자료!V175+기초자료!Y175+기초자료!AB175+기초자료!AE175+기초자료!AQ175</f>
        <v>1539125</v>
      </c>
      <c r="X175" s="119">
        <f>기초자료!AH175+기초자료!AK175+기초자료!AN175</f>
        <v>649611</v>
      </c>
      <c r="Y175" s="119">
        <f>기초자료!AO175+기초자료!AR175+기초자료!AS175</f>
        <v>19282</v>
      </c>
    </row>
    <row r="176" spans="1:25" s="25" customFormat="1" ht="15" customHeight="1">
      <c r="A176" s="144"/>
      <c r="B176" s="455" t="s">
        <v>149</v>
      </c>
      <c r="C176" s="119">
        <f t="shared" si="62"/>
        <v>59889882.799999997</v>
      </c>
      <c r="D176" s="143">
        <f t="shared" si="63"/>
        <v>58927534</v>
      </c>
      <c r="E176" s="143">
        <f t="shared" si="64"/>
        <v>58299311</v>
      </c>
      <c r="F176" s="119">
        <f>기초자료!K176</f>
        <v>14835311</v>
      </c>
      <c r="G176" s="143">
        <f t="shared" si="65"/>
        <v>43464000</v>
      </c>
      <c r="H176" s="119">
        <f>기초자료!L176</f>
        <v>0</v>
      </c>
      <c r="I176" s="119">
        <f>기초자료!M176</f>
        <v>43464000</v>
      </c>
      <c r="J176" s="119">
        <f>기초자료!C176</f>
        <v>150197</v>
      </c>
      <c r="K176" s="119">
        <f>기초자료!D176</f>
        <v>54854</v>
      </c>
      <c r="L176" s="119">
        <f>기초자료!E176</f>
        <v>84453</v>
      </c>
      <c r="M176" s="119">
        <f>기초자료!F176</f>
        <v>7440</v>
      </c>
      <c r="N176" s="119">
        <f>기초자료!G176</f>
        <v>4000</v>
      </c>
      <c r="O176" s="143">
        <f t="shared" si="66"/>
        <v>324015</v>
      </c>
      <c r="P176" s="119">
        <f>기초자료!N176</f>
        <v>324015</v>
      </c>
      <c r="Q176" s="119">
        <f>기초자료!O176</f>
        <v>0</v>
      </c>
      <c r="R176" s="119">
        <f>기초자료!H176</f>
        <v>3264</v>
      </c>
      <c r="S176" s="119">
        <f>기초자료!I176</f>
        <v>0</v>
      </c>
      <c r="T176" s="119">
        <f>기초자료!J176</f>
        <v>0</v>
      </c>
      <c r="U176" s="119">
        <f t="shared" si="67"/>
        <v>962348.79999999993</v>
      </c>
      <c r="V176" s="119">
        <f>기초자료!AP176</f>
        <v>0</v>
      </c>
      <c r="W176" s="119">
        <f>기초자료!P176+기초자료!Q176+기초자료!R176+기초자료!S176+기초자료!V176+기초자료!Y176+기초자료!AB176+기초자료!AE176+기초자료!AQ176</f>
        <v>211440</v>
      </c>
      <c r="X176" s="119">
        <f>기초자료!AH176+기초자료!AK176+기초자료!AN176</f>
        <v>143815.19999999998</v>
      </c>
      <c r="Y176" s="119">
        <f>기초자료!AO176+기초자료!AR176+기초자료!AS176</f>
        <v>607093.6</v>
      </c>
    </row>
    <row r="177" spans="1:25" s="25" customFormat="1" ht="15" customHeight="1">
      <c r="A177" s="144"/>
      <c r="B177" s="455" t="s">
        <v>150</v>
      </c>
      <c r="C177" s="119">
        <f t="shared" si="62"/>
        <v>10378643</v>
      </c>
      <c r="D177" s="143">
        <f t="shared" si="63"/>
        <v>9734851</v>
      </c>
      <c r="E177" s="143">
        <f t="shared" si="64"/>
        <v>9564854</v>
      </c>
      <c r="F177" s="119">
        <f>기초자료!K177</f>
        <v>124854</v>
      </c>
      <c r="G177" s="143">
        <f t="shared" si="65"/>
        <v>9440000</v>
      </c>
      <c r="H177" s="119">
        <f>기초자료!L177</f>
        <v>0</v>
      </c>
      <c r="I177" s="119">
        <f>기초자료!M177</f>
        <v>9440000</v>
      </c>
      <c r="J177" s="119">
        <f>기초자료!C177</f>
        <v>30853</v>
      </c>
      <c r="K177" s="119">
        <f>기초자료!D177</f>
        <v>23724</v>
      </c>
      <c r="L177" s="119">
        <f>기초자료!E177</f>
        <v>84700</v>
      </c>
      <c r="M177" s="119">
        <f>기초자료!F177</f>
        <v>25600</v>
      </c>
      <c r="N177" s="119">
        <f>기초자료!G177</f>
        <v>5120</v>
      </c>
      <c r="O177" s="143">
        <f t="shared" si="66"/>
        <v>0</v>
      </c>
      <c r="P177" s="119">
        <f>기초자료!N177</f>
        <v>0</v>
      </c>
      <c r="Q177" s="119">
        <f>기초자료!O177</f>
        <v>0</v>
      </c>
      <c r="R177" s="119">
        <f>기초자료!H177</f>
        <v>0</v>
      </c>
      <c r="S177" s="119">
        <f>기초자료!I177</f>
        <v>0</v>
      </c>
      <c r="T177" s="119">
        <f>기초자료!J177</f>
        <v>0</v>
      </c>
      <c r="U177" s="119">
        <f t="shared" si="67"/>
        <v>643792</v>
      </c>
      <c r="V177" s="119">
        <f>기초자료!AP177</f>
        <v>0</v>
      </c>
      <c r="W177" s="119">
        <f>기초자료!P177+기초자료!Q177+기초자료!R177+기초자료!S177+기초자료!V177+기초자료!Y177+기초자료!AB177+기초자료!AE177+기초자료!AQ177</f>
        <v>514504</v>
      </c>
      <c r="X177" s="119">
        <f>기초자료!AH177+기초자료!AK177+기초자료!AN177</f>
        <v>129288</v>
      </c>
      <c r="Y177" s="119">
        <f>기초자료!AO177+기초자료!AR177+기초자료!AS177</f>
        <v>0</v>
      </c>
    </row>
    <row r="178" spans="1:25" s="25" customFormat="1" ht="15" customHeight="1">
      <c r="A178" s="144"/>
      <c r="B178" s="455" t="s">
        <v>151</v>
      </c>
      <c r="C178" s="119">
        <f t="shared" si="62"/>
        <v>24178625</v>
      </c>
      <c r="D178" s="143">
        <f t="shared" si="63"/>
        <v>23293062</v>
      </c>
      <c r="E178" s="143">
        <f t="shared" si="64"/>
        <v>23158022</v>
      </c>
      <c r="F178" s="119">
        <f>기초자료!K178</f>
        <v>815245</v>
      </c>
      <c r="G178" s="143">
        <f t="shared" si="65"/>
        <v>22342777</v>
      </c>
      <c r="H178" s="119">
        <f>기초자료!L178</f>
        <v>0</v>
      </c>
      <c r="I178" s="119">
        <f>기초자료!M178</f>
        <v>22342777</v>
      </c>
      <c r="J178" s="119">
        <f>기초자료!C178</f>
        <v>54326</v>
      </c>
      <c r="K178" s="119">
        <f>기초자료!D178</f>
        <v>32261</v>
      </c>
      <c r="L178" s="119">
        <f>기초자료!E178</f>
        <v>41502</v>
      </c>
      <c r="M178" s="119">
        <f>기초자료!F178</f>
        <v>6951</v>
      </c>
      <c r="N178" s="119">
        <f>기초자료!G178</f>
        <v>0</v>
      </c>
      <c r="O178" s="143">
        <f t="shared" si="66"/>
        <v>0</v>
      </c>
      <c r="P178" s="119">
        <f>기초자료!N178</f>
        <v>0</v>
      </c>
      <c r="Q178" s="119">
        <f>기초자료!O178</f>
        <v>0</v>
      </c>
      <c r="R178" s="119">
        <f>기초자료!H178</f>
        <v>0</v>
      </c>
      <c r="S178" s="119">
        <f>기초자료!I178</f>
        <v>0</v>
      </c>
      <c r="T178" s="119">
        <f>기초자료!J178</f>
        <v>0</v>
      </c>
      <c r="U178" s="119">
        <f t="shared" si="67"/>
        <v>885563</v>
      </c>
      <c r="V178" s="119">
        <f>기초자료!AP178</f>
        <v>149640</v>
      </c>
      <c r="W178" s="119">
        <f>기초자료!P178+기초자료!Q178+기초자료!R178+기초자료!S178+기초자료!V178+기초자료!Y178+기초자료!AB178+기초자료!AE178+기초자료!AQ178</f>
        <v>262662</v>
      </c>
      <c r="X178" s="119">
        <f>기초자료!AH178+기초자료!AK178+기초자료!AN178</f>
        <v>471292</v>
      </c>
      <c r="Y178" s="119">
        <f>기초자료!AO178+기초자료!AR178+기초자료!AS178</f>
        <v>1969</v>
      </c>
    </row>
    <row r="179" spans="1:25" s="25" customFormat="1" ht="15" customHeight="1">
      <c r="A179" s="144"/>
      <c r="B179" s="455" t="s">
        <v>152</v>
      </c>
      <c r="C179" s="119">
        <f t="shared" si="62"/>
        <v>71683778.900000006</v>
      </c>
      <c r="D179" s="143">
        <f t="shared" si="63"/>
        <v>71363426</v>
      </c>
      <c r="E179" s="143">
        <f t="shared" si="64"/>
        <v>71058657</v>
      </c>
      <c r="F179" s="119">
        <f>기초자료!K179</f>
        <v>8037102</v>
      </c>
      <c r="G179" s="143">
        <f t="shared" si="65"/>
        <v>63021555</v>
      </c>
      <c r="H179" s="119">
        <f>기초자료!L179</f>
        <v>0</v>
      </c>
      <c r="I179" s="119">
        <f>기초자료!M179</f>
        <v>63021555</v>
      </c>
      <c r="J179" s="119">
        <f>기초자료!C179</f>
        <v>23680</v>
      </c>
      <c r="K179" s="119">
        <f>기초자료!D179</f>
        <v>3693</v>
      </c>
      <c r="L179" s="119">
        <f>기초자료!E179</f>
        <v>201634</v>
      </c>
      <c r="M179" s="119">
        <f>기초자료!F179</f>
        <v>5444</v>
      </c>
      <c r="N179" s="119">
        <f>기초자료!G179</f>
        <v>640</v>
      </c>
      <c r="O179" s="143">
        <f t="shared" si="66"/>
        <v>55800</v>
      </c>
      <c r="P179" s="119">
        <f>기초자료!N179</f>
        <v>0</v>
      </c>
      <c r="Q179" s="119">
        <f>기초자료!O179</f>
        <v>55800</v>
      </c>
      <c r="R179" s="119">
        <f>기초자료!H179</f>
        <v>0</v>
      </c>
      <c r="S179" s="119">
        <f>기초자료!I179</f>
        <v>0</v>
      </c>
      <c r="T179" s="119">
        <f>기초자료!J179</f>
        <v>13878</v>
      </c>
      <c r="U179" s="119">
        <f t="shared" si="67"/>
        <v>320352.89999999997</v>
      </c>
      <c r="V179" s="119">
        <f>기초자료!AP179</f>
        <v>0</v>
      </c>
      <c r="W179" s="119">
        <f>기초자료!P179+기초자료!Q179+기초자료!R179+기초자료!S179+기초자료!V179+기초자료!Y179+기초자료!AB179+기초자료!AE179+기초자료!AQ179</f>
        <v>215558.09999999998</v>
      </c>
      <c r="X179" s="119">
        <f>기초자료!AH179+기초자료!AK179+기초자료!AN179</f>
        <v>39107.599999999999</v>
      </c>
      <c r="Y179" s="119">
        <f>기초자료!AO179+기초자료!AR179+기초자료!AS179</f>
        <v>65687.199999999997</v>
      </c>
    </row>
    <row r="180" spans="1:25" s="25" customFormat="1" ht="15" customHeight="1">
      <c r="A180" s="144"/>
      <c r="B180" s="455" t="s">
        <v>153</v>
      </c>
      <c r="C180" s="119">
        <f t="shared" si="62"/>
        <v>52274440</v>
      </c>
      <c r="D180" s="143">
        <f t="shared" si="63"/>
        <v>51845619</v>
      </c>
      <c r="E180" s="143">
        <f t="shared" si="64"/>
        <v>50801990</v>
      </c>
      <c r="F180" s="119">
        <f>기초자료!K180</f>
        <v>15842400</v>
      </c>
      <c r="G180" s="143">
        <f t="shared" si="65"/>
        <v>34959590</v>
      </c>
      <c r="H180" s="119">
        <f>기초자료!L180</f>
        <v>0</v>
      </c>
      <c r="I180" s="119">
        <f>기초자료!M180</f>
        <v>34959590</v>
      </c>
      <c r="J180" s="119">
        <f>기초자료!C180</f>
        <v>71722</v>
      </c>
      <c r="K180" s="119">
        <f>기초자료!D180</f>
        <v>1507</v>
      </c>
      <c r="L180" s="119">
        <f>기초자료!E180</f>
        <v>20800</v>
      </c>
      <c r="M180" s="119">
        <f>기초자료!F180</f>
        <v>15000</v>
      </c>
      <c r="N180" s="119">
        <f>기초자료!G180</f>
        <v>3600</v>
      </c>
      <c r="O180" s="143">
        <f t="shared" si="66"/>
        <v>931000</v>
      </c>
      <c r="P180" s="119">
        <f>기초자료!N180</f>
        <v>311000</v>
      </c>
      <c r="Q180" s="119">
        <f>기초자료!O180</f>
        <v>620000</v>
      </c>
      <c r="R180" s="119">
        <f>기초자료!H180</f>
        <v>0</v>
      </c>
      <c r="S180" s="119">
        <f>기초자료!I180</f>
        <v>0</v>
      </c>
      <c r="T180" s="119">
        <f>기초자료!J180</f>
        <v>0</v>
      </c>
      <c r="U180" s="119">
        <f t="shared" si="67"/>
        <v>428821</v>
      </c>
      <c r="V180" s="119">
        <f>기초자료!AP180</f>
        <v>0</v>
      </c>
      <c r="W180" s="119">
        <f>기초자료!P180+기초자료!Q180+기초자료!R180+기초자료!S180+기초자료!V180+기초자료!Y180+기초자료!AB180+기초자료!AE180+기초자료!AQ180</f>
        <v>426711</v>
      </c>
      <c r="X180" s="119">
        <f>기초자료!AH180+기초자료!AK180+기초자료!AN180</f>
        <v>2110</v>
      </c>
      <c r="Y180" s="119">
        <f>기초자료!AO180+기초자료!AR180+기초자료!AS180</f>
        <v>0</v>
      </c>
    </row>
    <row r="181" spans="1:25" s="25" customFormat="1" ht="15" customHeight="1">
      <c r="A181" s="144"/>
      <c r="B181" s="455" t="s">
        <v>154</v>
      </c>
      <c r="C181" s="119">
        <f t="shared" si="62"/>
        <v>64790420</v>
      </c>
      <c r="D181" s="143">
        <f t="shared" si="63"/>
        <v>64462624</v>
      </c>
      <c r="E181" s="143">
        <f t="shared" si="64"/>
        <v>64368406</v>
      </c>
      <c r="F181" s="119">
        <f>기초자료!K181</f>
        <v>21797444</v>
      </c>
      <c r="G181" s="143">
        <f t="shared" si="65"/>
        <v>42570962</v>
      </c>
      <c r="H181" s="119">
        <f>기초자료!L181</f>
        <v>0</v>
      </c>
      <c r="I181" s="119">
        <f>기초자료!M181</f>
        <v>42570962</v>
      </c>
      <c r="J181" s="119">
        <f>기초자료!C181</f>
        <v>37328</v>
      </c>
      <c r="K181" s="119">
        <f>기초자료!D181</f>
        <v>1136</v>
      </c>
      <c r="L181" s="119">
        <f>기초자료!E181</f>
        <v>37201</v>
      </c>
      <c r="M181" s="119">
        <f>기초자료!F181</f>
        <v>6313</v>
      </c>
      <c r="N181" s="119">
        <f>기초자료!G181</f>
        <v>0</v>
      </c>
      <c r="O181" s="143">
        <f t="shared" si="66"/>
        <v>0</v>
      </c>
      <c r="P181" s="119">
        <f>기초자료!N181</f>
        <v>0</v>
      </c>
      <c r="Q181" s="119">
        <f>기초자료!O181</f>
        <v>0</v>
      </c>
      <c r="R181" s="119">
        <f>기초자료!H181</f>
        <v>0</v>
      </c>
      <c r="S181" s="119">
        <f>기초자료!I181</f>
        <v>0</v>
      </c>
      <c r="T181" s="119">
        <f>기초자료!J181</f>
        <v>12240</v>
      </c>
      <c r="U181" s="119">
        <f t="shared" si="67"/>
        <v>327796</v>
      </c>
      <c r="V181" s="119">
        <f>기초자료!AP181</f>
        <v>33181</v>
      </c>
      <c r="W181" s="119">
        <f>기초자료!P181+기초자료!Q181+기초자료!R181+기초자료!S181+기초자료!V181+기초자료!Y181+기초자료!AB181+기초자료!AE181+기초자료!AQ181</f>
        <v>279386</v>
      </c>
      <c r="X181" s="119">
        <f>기초자료!AH181+기초자료!AK181+기초자료!AN181</f>
        <v>0</v>
      </c>
      <c r="Y181" s="119">
        <f>기초자료!AO181+기초자료!AR181+기초자료!AS181</f>
        <v>15229</v>
      </c>
    </row>
    <row r="182" spans="1:25" s="25" customFormat="1" ht="15" customHeight="1">
      <c r="A182" s="144"/>
      <c r="B182" s="455" t="s">
        <v>155</v>
      </c>
      <c r="C182" s="119">
        <f t="shared" si="62"/>
        <v>37733276</v>
      </c>
      <c r="D182" s="143">
        <f t="shared" si="63"/>
        <v>37403984</v>
      </c>
      <c r="E182" s="143">
        <f t="shared" si="64"/>
        <v>37341003</v>
      </c>
      <c r="F182" s="119">
        <f>기초자료!K182</f>
        <v>1660761</v>
      </c>
      <c r="G182" s="143">
        <f t="shared" si="65"/>
        <v>35680242</v>
      </c>
      <c r="H182" s="119">
        <f>기초자료!L182</f>
        <v>0</v>
      </c>
      <c r="I182" s="119">
        <f>기초자료!M182</f>
        <v>35680242</v>
      </c>
      <c r="J182" s="119">
        <f>기초자료!C182</f>
        <v>12695</v>
      </c>
      <c r="K182" s="119">
        <f>기초자료!D182</f>
        <v>944</v>
      </c>
      <c r="L182" s="119">
        <f>기초자료!E182</f>
        <v>49129</v>
      </c>
      <c r="M182" s="119">
        <f>기초자료!F182</f>
        <v>0</v>
      </c>
      <c r="N182" s="119">
        <f>기초자료!G182</f>
        <v>0</v>
      </c>
      <c r="O182" s="143">
        <f t="shared" si="66"/>
        <v>0</v>
      </c>
      <c r="P182" s="119">
        <f>기초자료!N182</f>
        <v>0</v>
      </c>
      <c r="Q182" s="119">
        <f>기초자료!O182</f>
        <v>0</v>
      </c>
      <c r="R182" s="119">
        <f>기초자료!H182</f>
        <v>213</v>
      </c>
      <c r="S182" s="119">
        <f>기초자료!I182</f>
        <v>0</v>
      </c>
      <c r="T182" s="119">
        <f>기초자료!J182</f>
        <v>0</v>
      </c>
      <c r="U182" s="119">
        <f t="shared" si="67"/>
        <v>329292</v>
      </c>
      <c r="V182" s="119">
        <f>기초자료!AP182</f>
        <v>0</v>
      </c>
      <c r="W182" s="119">
        <f>기초자료!P182+기초자료!Q182+기초자료!R182+기초자료!S182+기초자료!V182+기초자료!Y182+기초자료!AB182+기초자료!AE182+기초자료!AQ182</f>
        <v>329292</v>
      </c>
      <c r="X182" s="119">
        <f>기초자료!AH182+기초자료!AK182+기초자료!AN182</f>
        <v>0</v>
      </c>
      <c r="Y182" s="119">
        <f>기초자료!AO182+기초자료!AR182+기초자료!AS182</f>
        <v>0</v>
      </c>
    </row>
    <row r="183" spans="1:25" s="25" customFormat="1" ht="15" customHeight="1">
      <c r="A183" s="144"/>
      <c r="B183" s="455" t="s">
        <v>156</v>
      </c>
      <c r="C183" s="119">
        <f t="shared" si="62"/>
        <v>13488819</v>
      </c>
      <c r="D183" s="143">
        <f t="shared" si="63"/>
        <v>13475565</v>
      </c>
      <c r="E183" s="143">
        <f t="shared" si="64"/>
        <v>13341157</v>
      </c>
      <c r="F183" s="119">
        <f>기초자료!K183</f>
        <v>350324</v>
      </c>
      <c r="G183" s="143">
        <f t="shared" si="65"/>
        <v>12990833</v>
      </c>
      <c r="H183" s="119">
        <f>기초자료!L183</f>
        <v>0</v>
      </c>
      <c r="I183" s="119">
        <f>기초자료!M183</f>
        <v>12990833</v>
      </c>
      <c r="J183" s="119">
        <f>기초자료!C183</f>
        <v>8116</v>
      </c>
      <c r="K183" s="119">
        <f>기초자료!D183</f>
        <v>4372</v>
      </c>
      <c r="L183" s="119">
        <f>기초자료!E183</f>
        <v>69920</v>
      </c>
      <c r="M183" s="119">
        <f>기초자료!F183</f>
        <v>52000</v>
      </c>
      <c r="N183" s="119">
        <f>기초자료!G183</f>
        <v>0</v>
      </c>
      <c r="O183" s="143">
        <f t="shared" si="66"/>
        <v>0</v>
      </c>
      <c r="P183" s="119">
        <f>기초자료!N183</f>
        <v>0</v>
      </c>
      <c r="Q183" s="119">
        <f>기초자료!O183</f>
        <v>0</v>
      </c>
      <c r="R183" s="119">
        <f>기초자료!H183</f>
        <v>0</v>
      </c>
      <c r="S183" s="119">
        <f>기초자료!I183</f>
        <v>0</v>
      </c>
      <c r="T183" s="119">
        <f>기초자료!J183</f>
        <v>0</v>
      </c>
      <c r="U183" s="119">
        <f t="shared" si="67"/>
        <v>13254</v>
      </c>
      <c r="V183" s="119">
        <f>기초자료!AP183</f>
        <v>0</v>
      </c>
      <c r="W183" s="119">
        <f>기초자료!P183+기초자료!Q183+기초자료!R183+기초자료!S183+기초자료!V183+기초자료!Y183+기초자료!AB183+기초자료!AE183+기초자료!AQ183</f>
        <v>13254</v>
      </c>
      <c r="X183" s="119">
        <f>기초자료!AH183+기초자료!AK183+기초자료!AN183</f>
        <v>0</v>
      </c>
      <c r="Y183" s="119">
        <f>기초자료!AO183+기초자료!AR183+기초자료!AS183</f>
        <v>0</v>
      </c>
    </row>
    <row r="184" spans="1:25" s="25" customFormat="1" ht="15" customHeight="1">
      <c r="A184" s="144"/>
      <c r="B184" s="455" t="s">
        <v>157</v>
      </c>
      <c r="C184" s="119">
        <f t="shared" si="62"/>
        <v>18439625</v>
      </c>
      <c r="D184" s="143">
        <f t="shared" si="63"/>
        <v>17916627</v>
      </c>
      <c r="E184" s="143">
        <f t="shared" si="64"/>
        <v>17678180</v>
      </c>
      <c r="F184" s="119">
        <f>기초자료!K184</f>
        <v>2653032</v>
      </c>
      <c r="G184" s="143">
        <f t="shared" si="65"/>
        <v>15025148</v>
      </c>
      <c r="H184" s="119">
        <f>기초자료!L184</f>
        <v>0</v>
      </c>
      <c r="I184" s="119">
        <f>기초자료!M184</f>
        <v>15025148</v>
      </c>
      <c r="J184" s="119">
        <f>기초자료!C184</f>
        <v>17613</v>
      </c>
      <c r="K184" s="119">
        <f>기초자료!D184</f>
        <v>342</v>
      </c>
      <c r="L184" s="119">
        <f>기초자료!E184</f>
        <v>42652</v>
      </c>
      <c r="M184" s="119">
        <f>기초자료!F184</f>
        <v>27840</v>
      </c>
      <c r="N184" s="119">
        <f>기초자료!G184</f>
        <v>0</v>
      </c>
      <c r="O184" s="143">
        <f t="shared" si="66"/>
        <v>150000</v>
      </c>
      <c r="P184" s="119">
        <f>기초자료!N184</f>
        <v>0</v>
      </c>
      <c r="Q184" s="119">
        <f>기초자료!O184</f>
        <v>150000</v>
      </c>
      <c r="R184" s="119">
        <f>기초자료!H184</f>
        <v>0</v>
      </c>
      <c r="S184" s="119">
        <f>기초자료!I184</f>
        <v>0</v>
      </c>
      <c r="T184" s="119">
        <f>기초자료!J184</f>
        <v>0</v>
      </c>
      <c r="U184" s="119">
        <f t="shared" si="67"/>
        <v>522998</v>
      </c>
      <c r="V184" s="119">
        <f>기초자료!AP184</f>
        <v>342907</v>
      </c>
      <c r="W184" s="119">
        <f>기초자료!P184+기초자료!Q184+기초자료!R184+기초자료!S184+기초자료!V184+기초자료!Y184+기초자료!AB184+기초자료!AE184+기초자료!AQ184</f>
        <v>173693</v>
      </c>
      <c r="X184" s="119">
        <f>기초자료!AH184+기초자료!AK184+기초자료!AN184</f>
        <v>6398</v>
      </c>
      <c r="Y184" s="119">
        <f>기초자료!AO184+기초자료!AR184+기초자료!AS184</f>
        <v>0</v>
      </c>
    </row>
    <row r="185" spans="1:25" s="25" customFormat="1" ht="15" customHeight="1">
      <c r="A185" s="144"/>
      <c r="B185" s="455" t="s">
        <v>158</v>
      </c>
      <c r="C185" s="119">
        <f t="shared" si="62"/>
        <v>3582750</v>
      </c>
      <c r="D185" s="143">
        <f t="shared" si="63"/>
        <v>3076939</v>
      </c>
      <c r="E185" s="143">
        <f t="shared" si="64"/>
        <v>2939641</v>
      </c>
      <c r="F185" s="119">
        <f>기초자료!K185</f>
        <v>11641</v>
      </c>
      <c r="G185" s="143">
        <f t="shared" si="65"/>
        <v>2928000</v>
      </c>
      <c r="H185" s="119">
        <f>기초자료!L185</f>
        <v>0</v>
      </c>
      <c r="I185" s="119">
        <f>기초자료!M185</f>
        <v>2928000</v>
      </c>
      <c r="J185" s="119">
        <f>기초자료!C185</f>
        <v>33978</v>
      </c>
      <c r="K185" s="119">
        <f>기초자료!D185</f>
        <v>12540</v>
      </c>
      <c r="L185" s="119">
        <f>기초자료!E185</f>
        <v>68880</v>
      </c>
      <c r="M185" s="119">
        <f>기초자료!F185</f>
        <v>9900</v>
      </c>
      <c r="N185" s="119">
        <f>기초자료!G185</f>
        <v>0</v>
      </c>
      <c r="O185" s="143">
        <f t="shared" si="66"/>
        <v>0</v>
      </c>
      <c r="P185" s="119">
        <f>기초자료!N185</f>
        <v>0</v>
      </c>
      <c r="Q185" s="119">
        <f>기초자료!O185</f>
        <v>0</v>
      </c>
      <c r="R185" s="119">
        <f>기초자료!H185</f>
        <v>0</v>
      </c>
      <c r="S185" s="119">
        <f>기초자료!I185</f>
        <v>0</v>
      </c>
      <c r="T185" s="119">
        <f>기초자료!J185</f>
        <v>12000</v>
      </c>
      <c r="U185" s="119">
        <f t="shared" si="67"/>
        <v>505811</v>
      </c>
      <c r="V185" s="119">
        <f>기초자료!AP185</f>
        <v>0</v>
      </c>
      <c r="W185" s="119">
        <f>기초자료!P185+기초자료!Q185+기초자료!R185+기초자료!S185+기초자료!V185+기초자료!Y185+기초자료!AB185+기초자료!AE185+기초자료!AQ185</f>
        <v>505811</v>
      </c>
      <c r="X185" s="119">
        <f>기초자료!AH185+기초자료!AK185+기초자료!AN185</f>
        <v>0</v>
      </c>
      <c r="Y185" s="119">
        <f>기초자료!AO185+기초자료!AR185+기초자료!AS185</f>
        <v>0</v>
      </c>
    </row>
    <row r="186" spans="1:25" s="28" customFormat="1" ht="15" customHeight="1">
      <c r="A186" s="151" t="s">
        <v>589</v>
      </c>
      <c r="B186" s="151" t="s">
        <v>579</v>
      </c>
      <c r="C186" s="152">
        <f t="shared" ref="C186:T186" si="68">SUM(C187:C208)</f>
        <v>1114892075</v>
      </c>
      <c r="D186" s="152">
        <f t="shared" si="68"/>
        <v>1074530726</v>
      </c>
      <c r="E186" s="152">
        <f t="shared" si="68"/>
        <v>1060824285</v>
      </c>
      <c r="F186" s="152">
        <f t="shared" si="68"/>
        <v>118991160</v>
      </c>
      <c r="G186" s="152">
        <f t="shared" si="68"/>
        <v>941833125</v>
      </c>
      <c r="H186" s="152">
        <f t="shared" si="68"/>
        <v>0</v>
      </c>
      <c r="I186" s="152">
        <f t="shared" si="68"/>
        <v>941833125</v>
      </c>
      <c r="J186" s="152">
        <f t="shared" si="68"/>
        <v>2550030</v>
      </c>
      <c r="K186" s="152">
        <f t="shared" si="68"/>
        <v>1175718</v>
      </c>
      <c r="L186" s="152">
        <f t="shared" si="68"/>
        <v>1536666</v>
      </c>
      <c r="M186" s="152">
        <f t="shared" si="68"/>
        <v>549685</v>
      </c>
      <c r="N186" s="152">
        <f t="shared" si="68"/>
        <v>41178</v>
      </c>
      <c r="O186" s="152">
        <f t="shared" si="68"/>
        <v>7460005</v>
      </c>
      <c r="P186" s="152">
        <f t="shared" si="68"/>
        <v>3157878</v>
      </c>
      <c r="Q186" s="152">
        <f t="shared" si="68"/>
        <v>4302127</v>
      </c>
      <c r="R186" s="152">
        <f t="shared" si="68"/>
        <v>21802</v>
      </c>
      <c r="S186" s="152">
        <f t="shared" si="68"/>
        <v>107458</v>
      </c>
      <c r="T186" s="152">
        <f t="shared" si="68"/>
        <v>263899</v>
      </c>
      <c r="U186" s="152">
        <f>SUM(U187:U208)</f>
        <v>40361349</v>
      </c>
      <c r="V186" s="152">
        <f>SUM(V187:V208)</f>
        <v>8713089</v>
      </c>
      <c r="W186" s="152">
        <f>SUM(W187:W208)</f>
        <v>16939018</v>
      </c>
      <c r="X186" s="152">
        <f>SUM(X187:X208)</f>
        <v>5465060</v>
      </c>
      <c r="Y186" s="152">
        <f>SUM(Y187:Y208)</f>
        <v>9244182</v>
      </c>
    </row>
    <row r="187" spans="1:25" s="25" customFormat="1" ht="15" customHeight="1">
      <c r="A187" s="144"/>
      <c r="B187" s="456" t="s">
        <v>160</v>
      </c>
      <c r="C187" s="119">
        <f t="shared" ref="C187:C208" si="69">D187+U187</f>
        <v>10246660</v>
      </c>
      <c r="D187" s="143">
        <f t="shared" ref="D187:D208" si="70">SUM(E187,J187:O187,R187:T187)</f>
        <v>6082054</v>
      </c>
      <c r="E187" s="143">
        <f t="shared" ref="E187:E208" si="71">F187+G187</f>
        <v>5508986</v>
      </c>
      <c r="F187" s="119">
        <f>기초자료!K187</f>
        <v>678446</v>
      </c>
      <c r="G187" s="143">
        <f t="shared" ref="G187:G208" si="72">H187+I187</f>
        <v>4830540</v>
      </c>
      <c r="H187" s="156">
        <f>기초자료!L187</f>
        <v>0</v>
      </c>
      <c r="I187" s="157">
        <f>기초자료!M187</f>
        <v>4830540</v>
      </c>
      <c r="J187" s="119">
        <f>기초자료!C187</f>
        <v>162047</v>
      </c>
      <c r="K187" s="119">
        <f>기초자료!D187</f>
        <v>45176</v>
      </c>
      <c r="L187" s="119">
        <f>기초자료!E187</f>
        <v>113522</v>
      </c>
      <c r="M187" s="119">
        <f>기초자료!F187</f>
        <v>76773</v>
      </c>
      <c r="N187" s="119">
        <f>기초자료!G187</f>
        <v>24550</v>
      </c>
      <c r="O187" s="143">
        <f t="shared" ref="O187:O208" si="73">P187+Q187</f>
        <v>150000</v>
      </c>
      <c r="P187" s="119">
        <f>기초자료!N187</f>
        <v>0</v>
      </c>
      <c r="Q187" s="119">
        <f>기초자료!O187</f>
        <v>150000</v>
      </c>
      <c r="R187" s="119">
        <f>기초자료!H187</f>
        <v>1000</v>
      </c>
      <c r="S187" s="119">
        <f>기초자료!I187</f>
        <v>0</v>
      </c>
      <c r="T187" s="119">
        <f>기초자료!J187</f>
        <v>0</v>
      </c>
      <c r="U187" s="119">
        <f>SUM(V187:Y187)</f>
        <v>4164606</v>
      </c>
      <c r="V187" s="119">
        <f>기초자료!AP187</f>
        <v>1095597</v>
      </c>
      <c r="W187" s="119">
        <f>기초자료!P187+기초자료!Q187+기초자료!R187+기초자료!S187+기초자료!V187+기초자료!Y187+기초자료!AB187+기초자료!AE187+기초자료!AQ187</f>
        <v>2509176</v>
      </c>
      <c r="X187" s="119">
        <f>기초자료!AH187+기초자료!AK187+기초자료!AN187</f>
        <v>559833</v>
      </c>
      <c r="Y187" s="119">
        <f>기초자료!AO187+기초자료!AR187+기초자료!AS187</f>
        <v>0</v>
      </c>
    </row>
    <row r="188" spans="1:25" s="25" customFormat="1" ht="15" customHeight="1">
      <c r="A188" s="144"/>
      <c r="B188" s="456" t="s">
        <v>161</v>
      </c>
      <c r="C188" s="119">
        <f t="shared" si="69"/>
        <v>130800491</v>
      </c>
      <c r="D188" s="143">
        <f t="shared" si="70"/>
        <v>127348979</v>
      </c>
      <c r="E188" s="143">
        <f t="shared" si="71"/>
        <v>124359523</v>
      </c>
      <c r="F188" s="119">
        <f>기초자료!K188</f>
        <v>5397923</v>
      </c>
      <c r="G188" s="143">
        <f t="shared" si="72"/>
        <v>118961600</v>
      </c>
      <c r="H188" s="156">
        <f>기초자료!L188</f>
        <v>0</v>
      </c>
      <c r="I188" s="157">
        <f>기초자료!M188</f>
        <v>118961600</v>
      </c>
      <c r="J188" s="119">
        <f>기초자료!C188</f>
        <v>292282</v>
      </c>
      <c r="K188" s="119">
        <f>기초자료!D188</f>
        <v>200</v>
      </c>
      <c r="L188" s="119">
        <f>기초자료!E188</f>
        <v>51399</v>
      </c>
      <c r="M188" s="119">
        <f>기초자료!F188</f>
        <v>18890</v>
      </c>
      <c r="N188" s="119">
        <f>기초자료!G188</f>
        <v>625</v>
      </c>
      <c r="O188" s="143">
        <f t="shared" si="73"/>
        <v>2624850</v>
      </c>
      <c r="P188" s="119">
        <f>기초자료!N188</f>
        <v>2294850</v>
      </c>
      <c r="Q188" s="119">
        <f>기초자료!O188</f>
        <v>330000</v>
      </c>
      <c r="R188" s="119">
        <f>기초자료!H188</f>
        <v>1210</v>
      </c>
      <c r="S188" s="119">
        <f>기초자료!I188</f>
        <v>0</v>
      </c>
      <c r="T188" s="119">
        <f>기초자료!J188</f>
        <v>0</v>
      </c>
      <c r="U188" s="119">
        <f t="shared" ref="U188:U208" si="74">SUM(V188:Y188)</f>
        <v>3451512</v>
      </c>
      <c r="V188" s="119">
        <f>기초자료!AP188</f>
        <v>1629360</v>
      </c>
      <c r="W188" s="119">
        <f>기초자료!P188+기초자료!Q188+기초자료!R188+기초자료!S188+기초자료!V188+기초자료!Y188+기초자료!AB188+기초자료!AE188+기초자료!AQ188</f>
        <v>878802</v>
      </c>
      <c r="X188" s="119">
        <f>기초자료!AH188+기초자료!AK188+기초자료!AN188</f>
        <v>943350</v>
      </c>
      <c r="Y188" s="119">
        <f>기초자료!AO188+기초자료!AR188+기초자료!AS188</f>
        <v>0</v>
      </c>
    </row>
    <row r="189" spans="1:25" s="25" customFormat="1" ht="15" customHeight="1">
      <c r="A189" s="144"/>
      <c r="B189" s="456" t="s">
        <v>162</v>
      </c>
      <c r="C189" s="119">
        <f t="shared" si="69"/>
        <v>124164301</v>
      </c>
      <c r="D189" s="143">
        <f t="shared" si="70"/>
        <v>120577584</v>
      </c>
      <c r="E189" s="143">
        <f t="shared" si="71"/>
        <v>120138256</v>
      </c>
      <c r="F189" s="119">
        <f>기초자료!K189</f>
        <v>9385117</v>
      </c>
      <c r="G189" s="143">
        <f t="shared" si="72"/>
        <v>110753139</v>
      </c>
      <c r="H189" s="156">
        <f>기초자료!L189</f>
        <v>0</v>
      </c>
      <c r="I189" s="157">
        <f>기초자료!M189</f>
        <v>110753139</v>
      </c>
      <c r="J189" s="119">
        <f>기초자료!C189</f>
        <v>228610</v>
      </c>
      <c r="K189" s="119">
        <f>기초자료!D189</f>
        <v>38092</v>
      </c>
      <c r="L189" s="119">
        <f>기초자료!E189</f>
        <v>137567</v>
      </c>
      <c r="M189" s="119">
        <f>기초자료!F189</f>
        <v>11390</v>
      </c>
      <c r="N189" s="119">
        <f>기초자료!G189</f>
        <v>864</v>
      </c>
      <c r="O189" s="143">
        <f t="shared" si="73"/>
        <v>0</v>
      </c>
      <c r="P189" s="119">
        <f>기초자료!N189</f>
        <v>0</v>
      </c>
      <c r="Q189" s="119">
        <f>기초자료!O189</f>
        <v>0</v>
      </c>
      <c r="R189" s="119">
        <f>기초자료!H189</f>
        <v>19292</v>
      </c>
      <c r="S189" s="119">
        <f>기초자료!I189</f>
        <v>0</v>
      </c>
      <c r="T189" s="119">
        <f>기초자료!J189</f>
        <v>3513</v>
      </c>
      <c r="U189" s="119">
        <f t="shared" si="74"/>
        <v>3586717</v>
      </c>
      <c r="V189" s="119">
        <f>기초자료!AP189</f>
        <v>0</v>
      </c>
      <c r="W189" s="119">
        <f>기초자료!P189+기초자료!Q189+기초자료!R189+기초자료!S189+기초자료!V189+기초자료!Y189+기초자료!AB189+기초자료!AE189+기초자료!AQ189</f>
        <v>3107107</v>
      </c>
      <c r="X189" s="119">
        <f>기초자료!AH189+기초자료!AK189+기초자료!AN189</f>
        <v>479610</v>
      </c>
      <c r="Y189" s="119">
        <f>기초자료!AO189+기초자료!AR189+기초자료!AS189</f>
        <v>0</v>
      </c>
    </row>
    <row r="190" spans="1:25" s="25" customFormat="1" ht="15" customHeight="1">
      <c r="A190" s="144"/>
      <c r="B190" s="456" t="s">
        <v>163</v>
      </c>
      <c r="C190" s="119">
        <f t="shared" si="69"/>
        <v>40885406</v>
      </c>
      <c r="D190" s="143">
        <f t="shared" si="70"/>
        <v>33646145</v>
      </c>
      <c r="E190" s="143">
        <f t="shared" si="71"/>
        <v>32824069</v>
      </c>
      <c r="F190" s="119">
        <f>기초자료!K190</f>
        <v>2551177</v>
      </c>
      <c r="G190" s="143">
        <f t="shared" si="72"/>
        <v>30272892</v>
      </c>
      <c r="H190" s="156">
        <f>기초자료!L190</f>
        <v>0</v>
      </c>
      <c r="I190" s="157">
        <f>기초자료!M190</f>
        <v>30272892</v>
      </c>
      <c r="J190" s="119">
        <f>기초자료!C190</f>
        <v>86864</v>
      </c>
      <c r="K190" s="119">
        <f>기초자료!D190</f>
        <v>27496</v>
      </c>
      <c r="L190" s="119">
        <f>기초자료!E190</f>
        <v>135619</v>
      </c>
      <c r="M190" s="119">
        <f>기초자료!F190</f>
        <v>7657</v>
      </c>
      <c r="N190" s="119">
        <f>기초자료!G190</f>
        <v>2000</v>
      </c>
      <c r="O190" s="143">
        <f t="shared" si="73"/>
        <v>480000</v>
      </c>
      <c r="P190" s="119">
        <f>기초자료!N190</f>
        <v>0</v>
      </c>
      <c r="Q190" s="119">
        <f>기초자료!O190</f>
        <v>480000</v>
      </c>
      <c r="R190" s="119">
        <f>기초자료!H190</f>
        <v>0</v>
      </c>
      <c r="S190" s="119">
        <f>기초자료!I190</f>
        <v>36000</v>
      </c>
      <c r="T190" s="119">
        <f>기초자료!J190</f>
        <v>46440</v>
      </c>
      <c r="U190" s="119">
        <f t="shared" si="74"/>
        <v>7239261</v>
      </c>
      <c r="V190" s="119">
        <f>기초자료!AP190</f>
        <v>4868507</v>
      </c>
      <c r="W190" s="119">
        <f>기초자료!P190+기초자료!Q190+기초자료!R190+기초자료!S190+기초자료!V190+기초자료!Y190+기초자료!AB190+기초자료!AE190+기초자료!AQ190</f>
        <v>1614707</v>
      </c>
      <c r="X190" s="119">
        <f>기초자료!AH190+기초자료!AK190+기초자료!AN190</f>
        <v>756047</v>
      </c>
      <c r="Y190" s="119">
        <f>기초자료!AO190+기초자료!AR190+기초자료!AS190</f>
        <v>0</v>
      </c>
    </row>
    <row r="191" spans="1:25" s="25" customFormat="1" ht="15" customHeight="1">
      <c r="A191" s="144"/>
      <c r="B191" s="456" t="s">
        <v>164</v>
      </c>
      <c r="C191" s="119">
        <f t="shared" si="69"/>
        <v>41790428</v>
      </c>
      <c r="D191" s="143">
        <f t="shared" si="70"/>
        <v>35845674</v>
      </c>
      <c r="E191" s="143">
        <f t="shared" si="71"/>
        <v>34764110</v>
      </c>
      <c r="F191" s="119">
        <f>기초자료!K191</f>
        <v>10133757</v>
      </c>
      <c r="G191" s="143">
        <f t="shared" si="72"/>
        <v>24630353</v>
      </c>
      <c r="H191" s="156">
        <f>기초자료!L191</f>
        <v>0</v>
      </c>
      <c r="I191" s="157">
        <f>기초자료!M191</f>
        <v>24630353</v>
      </c>
      <c r="J191" s="119">
        <f>기초자료!C191</f>
        <v>266440</v>
      </c>
      <c r="K191" s="119">
        <f>기초자료!D191</f>
        <v>204624</v>
      </c>
      <c r="L191" s="119">
        <f>기초자료!E191</f>
        <v>142416</v>
      </c>
      <c r="M191" s="119">
        <f>기초자료!F191</f>
        <v>90579</v>
      </c>
      <c r="N191" s="119">
        <f>기초자료!G191</f>
        <v>0</v>
      </c>
      <c r="O191" s="143">
        <f t="shared" si="73"/>
        <v>363028</v>
      </c>
      <c r="P191" s="119">
        <f>기초자료!N191</f>
        <v>363028</v>
      </c>
      <c r="Q191" s="119">
        <f>기초자료!O191</f>
        <v>0</v>
      </c>
      <c r="R191" s="119">
        <f>기초자료!H191</f>
        <v>0</v>
      </c>
      <c r="S191" s="119">
        <f>기초자료!I191</f>
        <v>7600</v>
      </c>
      <c r="T191" s="119">
        <f>기초자료!J191</f>
        <v>6877</v>
      </c>
      <c r="U191" s="119">
        <f t="shared" si="74"/>
        <v>5944754</v>
      </c>
      <c r="V191" s="119">
        <f>기초자료!AP191</f>
        <v>0</v>
      </c>
      <c r="W191" s="119">
        <f>기초자료!P191+기초자료!Q191+기초자료!R191+기초자료!S191+기초자료!V191+기초자료!Y191+기초자료!AB191+기초자료!AE191+기초자료!AQ191</f>
        <v>5063810</v>
      </c>
      <c r="X191" s="119">
        <f>기초자료!AH191+기초자료!AK191+기초자료!AN191</f>
        <v>821723</v>
      </c>
      <c r="Y191" s="119">
        <f>기초자료!AO191+기초자료!AR191+기초자료!AS191</f>
        <v>59221</v>
      </c>
    </row>
    <row r="192" spans="1:25" s="25" customFormat="1" ht="15" customHeight="1">
      <c r="A192" s="144"/>
      <c r="B192" s="456" t="s">
        <v>165</v>
      </c>
      <c r="C192" s="119">
        <f t="shared" si="69"/>
        <v>10561150</v>
      </c>
      <c r="D192" s="143">
        <f t="shared" si="70"/>
        <v>10400500</v>
      </c>
      <c r="E192" s="143">
        <f t="shared" si="71"/>
        <v>9918301</v>
      </c>
      <c r="F192" s="119">
        <f>기초자료!K192</f>
        <v>232321</v>
      </c>
      <c r="G192" s="143">
        <f t="shared" si="72"/>
        <v>9685980</v>
      </c>
      <c r="H192" s="156">
        <f>기초자료!L192</f>
        <v>0</v>
      </c>
      <c r="I192" s="157">
        <f>기초자료!M192</f>
        <v>9685980</v>
      </c>
      <c r="J192" s="119">
        <f>기초자료!C192</f>
        <v>57144</v>
      </c>
      <c r="K192" s="119">
        <f>기초자료!D192</f>
        <v>44536</v>
      </c>
      <c r="L192" s="119">
        <f>기초자료!E192</f>
        <v>2344</v>
      </c>
      <c r="M192" s="119">
        <f>기초자료!F192</f>
        <v>38761</v>
      </c>
      <c r="N192" s="119">
        <f>기초자료!G192</f>
        <v>0</v>
      </c>
      <c r="O192" s="143">
        <f t="shared" si="73"/>
        <v>332127</v>
      </c>
      <c r="P192" s="119">
        <f>기초자료!N192</f>
        <v>0</v>
      </c>
      <c r="Q192" s="119">
        <f>기초자료!O192</f>
        <v>332127</v>
      </c>
      <c r="R192" s="119">
        <f>기초자료!H192</f>
        <v>300</v>
      </c>
      <c r="S192" s="119">
        <f>기초자료!I192</f>
        <v>0</v>
      </c>
      <c r="T192" s="119">
        <f>기초자료!J192</f>
        <v>6987</v>
      </c>
      <c r="U192" s="119">
        <f t="shared" si="74"/>
        <v>160650</v>
      </c>
      <c r="V192" s="119">
        <f>기초자료!AP192</f>
        <v>0</v>
      </c>
      <c r="W192" s="119">
        <f>기초자료!P192+기초자료!Q192+기초자료!R192+기초자료!S192+기초자료!V192+기초자료!Y192+기초자료!AB192+기초자료!AE192+기초자료!AQ192</f>
        <v>160650</v>
      </c>
      <c r="X192" s="119">
        <f>기초자료!AH192+기초자료!AK192+기초자료!AN192</f>
        <v>0</v>
      </c>
      <c r="Y192" s="119">
        <f>기초자료!AO192+기초자료!AR192+기초자료!AS192</f>
        <v>0</v>
      </c>
    </row>
    <row r="193" spans="1:25" s="25" customFormat="1" ht="15" customHeight="1">
      <c r="A193" s="144"/>
      <c r="B193" s="456" t="s">
        <v>166</v>
      </c>
      <c r="C193" s="119">
        <f t="shared" si="69"/>
        <v>41219238</v>
      </c>
      <c r="D193" s="143">
        <f t="shared" si="70"/>
        <v>41153301</v>
      </c>
      <c r="E193" s="143">
        <f t="shared" si="71"/>
        <v>41069745</v>
      </c>
      <c r="F193" s="119">
        <f>기초자료!K193</f>
        <v>7358637</v>
      </c>
      <c r="G193" s="143">
        <f t="shared" si="72"/>
        <v>33711108</v>
      </c>
      <c r="H193" s="156">
        <f>기초자료!L193</f>
        <v>0</v>
      </c>
      <c r="I193" s="157">
        <f>기초자료!M193</f>
        <v>33711108</v>
      </c>
      <c r="J193" s="119">
        <f>기초자료!C193</f>
        <v>41656</v>
      </c>
      <c r="K193" s="119">
        <f>기초자료!D193</f>
        <v>3100</v>
      </c>
      <c r="L193" s="119">
        <f>기초자료!E193</f>
        <v>0</v>
      </c>
      <c r="M193" s="119">
        <f>기초자료!F193</f>
        <v>17370</v>
      </c>
      <c r="N193" s="119">
        <f>기초자료!G193</f>
        <v>0</v>
      </c>
      <c r="O193" s="143">
        <f t="shared" si="73"/>
        <v>0</v>
      </c>
      <c r="P193" s="119">
        <f>기초자료!N193</f>
        <v>0</v>
      </c>
      <c r="Q193" s="119">
        <f>기초자료!O193</f>
        <v>0</v>
      </c>
      <c r="R193" s="119">
        <f>기초자료!H193</f>
        <v>0</v>
      </c>
      <c r="S193" s="119">
        <f>기초자료!I193</f>
        <v>430</v>
      </c>
      <c r="T193" s="119">
        <f>기초자료!J193</f>
        <v>21000</v>
      </c>
      <c r="U193" s="119">
        <f t="shared" si="74"/>
        <v>65937</v>
      </c>
      <c r="V193" s="119">
        <f>기초자료!AP193</f>
        <v>0</v>
      </c>
      <c r="W193" s="119">
        <f>기초자료!P193+기초자료!Q193+기초자료!R193+기초자료!S193+기초자료!V193+기초자료!Y193+기초자료!AB193+기초자료!AE193+기초자료!AQ193</f>
        <v>65937</v>
      </c>
      <c r="X193" s="119">
        <f>기초자료!AH193+기초자료!AK193+기초자료!AN193</f>
        <v>0</v>
      </c>
      <c r="Y193" s="119">
        <f>기초자료!AO193+기초자료!AR193+기초자료!AS193</f>
        <v>0</v>
      </c>
    </row>
    <row r="194" spans="1:25" s="25" customFormat="1" ht="15" customHeight="1">
      <c r="A194" s="144"/>
      <c r="B194" s="456" t="s">
        <v>167</v>
      </c>
      <c r="C194" s="119">
        <f t="shared" si="69"/>
        <v>36472657</v>
      </c>
      <c r="D194" s="143">
        <f t="shared" si="70"/>
        <v>36463457</v>
      </c>
      <c r="E194" s="143">
        <f t="shared" si="71"/>
        <v>36356835</v>
      </c>
      <c r="F194" s="119">
        <f>기초자료!K194</f>
        <v>6525163</v>
      </c>
      <c r="G194" s="143">
        <f t="shared" si="72"/>
        <v>29831672</v>
      </c>
      <c r="H194" s="156">
        <f>기초자료!L194</f>
        <v>0</v>
      </c>
      <c r="I194" s="157">
        <f>기초자료!M194</f>
        <v>29831672</v>
      </c>
      <c r="J194" s="119">
        <f>기초자료!C194</f>
        <v>26478</v>
      </c>
      <c r="K194" s="119">
        <f>기초자료!D194</f>
        <v>37144</v>
      </c>
      <c r="L194" s="119">
        <f>기초자료!E194</f>
        <v>23000</v>
      </c>
      <c r="M194" s="119">
        <f>기초자료!F194</f>
        <v>5000</v>
      </c>
      <c r="N194" s="119">
        <f>기초자료!G194</f>
        <v>0</v>
      </c>
      <c r="O194" s="143">
        <f t="shared" si="73"/>
        <v>0</v>
      </c>
      <c r="P194" s="119">
        <f>기초자료!N194</f>
        <v>0</v>
      </c>
      <c r="Q194" s="119">
        <f>기초자료!O194</f>
        <v>0</v>
      </c>
      <c r="R194" s="119">
        <f>기초자료!H194</f>
        <v>0</v>
      </c>
      <c r="S194" s="119">
        <f>기초자료!I194</f>
        <v>0</v>
      </c>
      <c r="T194" s="119">
        <f>기초자료!J194</f>
        <v>15000</v>
      </c>
      <c r="U194" s="119">
        <f t="shared" si="74"/>
        <v>9200</v>
      </c>
      <c r="V194" s="119">
        <f>기초자료!AP194</f>
        <v>0</v>
      </c>
      <c r="W194" s="119">
        <f>기초자료!P194+기초자료!Q194+기초자료!R194+기초자료!S194+기초자료!V194+기초자료!Y194+기초자료!AB194+기초자료!AE194+기초자료!AQ194</f>
        <v>0</v>
      </c>
      <c r="X194" s="119">
        <f>기초자료!AH194+기초자료!AK194+기초자료!AN194</f>
        <v>9200</v>
      </c>
      <c r="Y194" s="119">
        <f>기초자료!AO194+기초자료!AR194+기초자료!AS194</f>
        <v>0</v>
      </c>
    </row>
    <row r="195" spans="1:25" s="25" customFormat="1" ht="15" customHeight="1">
      <c r="A195" s="144"/>
      <c r="B195" s="456" t="s">
        <v>168</v>
      </c>
      <c r="C195" s="119">
        <f t="shared" si="69"/>
        <v>42797686</v>
      </c>
      <c r="D195" s="143">
        <f t="shared" si="70"/>
        <v>42010746</v>
      </c>
      <c r="E195" s="143">
        <f t="shared" si="71"/>
        <v>41496372</v>
      </c>
      <c r="F195" s="119">
        <f>기초자료!K195</f>
        <v>1808466</v>
      </c>
      <c r="G195" s="143">
        <f t="shared" si="72"/>
        <v>39687906</v>
      </c>
      <c r="H195" s="156">
        <f>기초자료!L195</f>
        <v>0</v>
      </c>
      <c r="I195" s="157">
        <f>기초자료!M195</f>
        <v>39687906</v>
      </c>
      <c r="J195" s="119">
        <f>기초자료!C195</f>
        <v>103192</v>
      </c>
      <c r="K195" s="119">
        <f>기초자료!D195</f>
        <v>0</v>
      </c>
      <c r="L195" s="119">
        <f>기초자료!E195</f>
        <v>3400</v>
      </c>
      <c r="M195" s="119">
        <f>기초자료!F195</f>
        <v>17500</v>
      </c>
      <c r="N195" s="119">
        <f>기초자료!G195</f>
        <v>0</v>
      </c>
      <c r="O195" s="143">
        <f t="shared" si="73"/>
        <v>370000</v>
      </c>
      <c r="P195" s="119">
        <f>기초자료!N195</f>
        <v>0</v>
      </c>
      <c r="Q195" s="119">
        <f>기초자료!O195</f>
        <v>370000</v>
      </c>
      <c r="R195" s="119">
        <f>기초자료!H195</f>
        <v>0</v>
      </c>
      <c r="S195" s="119">
        <f>기초자료!I195</f>
        <v>0</v>
      </c>
      <c r="T195" s="119">
        <f>기초자료!J195</f>
        <v>20282</v>
      </c>
      <c r="U195" s="119">
        <f t="shared" si="74"/>
        <v>786940</v>
      </c>
      <c r="V195" s="119">
        <f>기초자료!AP195</f>
        <v>187674</v>
      </c>
      <c r="W195" s="119">
        <f>기초자료!P195+기초자료!Q195+기초자료!R195+기초자료!S195+기초자료!V195+기초자료!Y195+기초자료!AB195+기초자료!AE195+기초자료!AQ195</f>
        <v>367686</v>
      </c>
      <c r="X195" s="119">
        <f>기초자료!AH195+기초자료!AK195+기초자료!AN195</f>
        <v>119491</v>
      </c>
      <c r="Y195" s="119">
        <f>기초자료!AO195+기초자료!AR195+기초자료!AS195</f>
        <v>112089</v>
      </c>
    </row>
    <row r="196" spans="1:25" s="25" customFormat="1" ht="15" customHeight="1">
      <c r="A196" s="144"/>
      <c r="B196" s="456" t="s">
        <v>169</v>
      </c>
      <c r="C196" s="119">
        <f t="shared" si="69"/>
        <v>95724984</v>
      </c>
      <c r="D196" s="143">
        <f t="shared" si="70"/>
        <v>95620493</v>
      </c>
      <c r="E196" s="143">
        <f t="shared" si="71"/>
        <v>94866766</v>
      </c>
      <c r="F196" s="119">
        <f>기초자료!K196</f>
        <v>10890579</v>
      </c>
      <c r="G196" s="143">
        <f t="shared" si="72"/>
        <v>83976187</v>
      </c>
      <c r="H196" s="156">
        <f>기초자료!L196</f>
        <v>0</v>
      </c>
      <c r="I196" s="157">
        <f>기초자료!M196</f>
        <v>83976187</v>
      </c>
      <c r="J196" s="119">
        <f>기초자료!C196</f>
        <v>65787</v>
      </c>
      <c r="K196" s="119">
        <f>기초자료!D196</f>
        <v>21800</v>
      </c>
      <c r="L196" s="119">
        <f>기초자료!E196</f>
        <v>131600</v>
      </c>
      <c r="M196" s="119">
        <f>기초자료!F196</f>
        <v>34540</v>
      </c>
      <c r="N196" s="119">
        <f>기초자료!G196</f>
        <v>0</v>
      </c>
      <c r="O196" s="143">
        <f t="shared" si="73"/>
        <v>500000</v>
      </c>
      <c r="P196" s="119">
        <f>기초자료!N196</f>
        <v>0</v>
      </c>
      <c r="Q196" s="119">
        <f>기초자료!O196</f>
        <v>500000</v>
      </c>
      <c r="R196" s="119">
        <f>기초자료!H196</f>
        <v>0</v>
      </c>
      <c r="S196" s="119">
        <f>기초자료!I196</f>
        <v>0</v>
      </c>
      <c r="T196" s="119">
        <f>기초자료!J196</f>
        <v>0</v>
      </c>
      <c r="U196" s="119">
        <f t="shared" si="74"/>
        <v>104491</v>
      </c>
      <c r="V196" s="119">
        <f>기초자료!AP196</f>
        <v>0</v>
      </c>
      <c r="W196" s="119">
        <f>기초자료!P196+기초자료!Q196+기초자료!R196+기초자료!S196+기초자료!V196+기초자료!Y196+기초자료!AB196+기초자료!AE196+기초자료!AQ196</f>
        <v>8767</v>
      </c>
      <c r="X196" s="119">
        <f>기초자료!AH196+기초자료!AK196+기초자료!AN196</f>
        <v>95724</v>
      </c>
      <c r="Y196" s="119">
        <f>기초자료!AO196+기초자료!AR196+기초자료!AS196</f>
        <v>0</v>
      </c>
    </row>
    <row r="197" spans="1:25" s="25" customFormat="1" ht="15" customHeight="1">
      <c r="A197" s="144"/>
      <c r="B197" s="456" t="s">
        <v>170</v>
      </c>
      <c r="C197" s="119">
        <f t="shared" si="69"/>
        <v>47660031</v>
      </c>
      <c r="D197" s="143">
        <f t="shared" si="70"/>
        <v>47283167</v>
      </c>
      <c r="E197" s="143">
        <f t="shared" si="71"/>
        <v>46574660</v>
      </c>
      <c r="F197" s="119">
        <f>기초자료!K197</f>
        <v>1776326</v>
      </c>
      <c r="G197" s="143">
        <f t="shared" si="72"/>
        <v>44798334</v>
      </c>
      <c r="H197" s="156">
        <f>기초자료!L197</f>
        <v>0</v>
      </c>
      <c r="I197" s="157">
        <f>기초자료!M197</f>
        <v>44798334</v>
      </c>
      <c r="J197" s="119">
        <f>기초자료!C197</f>
        <v>237956</v>
      </c>
      <c r="K197" s="119">
        <f>기초자료!D197</f>
        <v>53000</v>
      </c>
      <c r="L197" s="119">
        <f>기초자료!E197</f>
        <v>241065</v>
      </c>
      <c r="M197" s="119">
        <f>기초자료!F197</f>
        <v>56486</v>
      </c>
      <c r="N197" s="119">
        <f>기초자료!G197</f>
        <v>0</v>
      </c>
      <c r="O197" s="143">
        <f t="shared" si="73"/>
        <v>120000</v>
      </c>
      <c r="P197" s="119">
        <f>기초자료!N197</f>
        <v>0</v>
      </c>
      <c r="Q197" s="119">
        <f>기초자료!O197</f>
        <v>120000</v>
      </c>
      <c r="R197" s="119">
        <f>기초자료!H197</f>
        <v>0</v>
      </c>
      <c r="S197" s="119">
        <f>기초자료!I197</f>
        <v>0</v>
      </c>
      <c r="T197" s="119">
        <f>기초자료!J197</f>
        <v>0</v>
      </c>
      <c r="U197" s="119">
        <f t="shared" si="74"/>
        <v>376864</v>
      </c>
      <c r="V197" s="119">
        <f>기초자료!AP197</f>
        <v>0</v>
      </c>
      <c r="W197" s="119">
        <f>기초자료!P197+기초자료!Q197+기초자료!R197+기초자료!S197+기초자료!V197+기초자료!Y197+기초자료!AB197+기초자료!AE197+기초자료!AQ197</f>
        <v>371864</v>
      </c>
      <c r="X197" s="119">
        <f>기초자료!AH197+기초자료!AK197+기초자료!AN197</f>
        <v>5000</v>
      </c>
      <c r="Y197" s="119">
        <f>기초자료!AO197+기초자료!AR197+기초자료!AS197</f>
        <v>0</v>
      </c>
    </row>
    <row r="198" spans="1:25" s="25" customFormat="1" ht="15" customHeight="1">
      <c r="A198" s="144"/>
      <c r="B198" s="456" t="s">
        <v>171</v>
      </c>
      <c r="C198" s="119">
        <f t="shared" si="69"/>
        <v>129440822</v>
      </c>
      <c r="D198" s="143">
        <f t="shared" si="70"/>
        <v>129386175</v>
      </c>
      <c r="E198" s="143">
        <f t="shared" si="71"/>
        <v>127341083</v>
      </c>
      <c r="F198" s="119">
        <f>기초자료!K198</f>
        <v>23866134</v>
      </c>
      <c r="G198" s="143">
        <f t="shared" si="72"/>
        <v>103474949</v>
      </c>
      <c r="H198" s="156">
        <f>기초자료!L198</f>
        <v>0</v>
      </c>
      <c r="I198" s="157">
        <f>기초자료!M198</f>
        <v>103474949</v>
      </c>
      <c r="J198" s="119">
        <f>기초자료!C198</f>
        <v>348747</v>
      </c>
      <c r="K198" s="119">
        <f>기초자료!D198</f>
        <v>544290</v>
      </c>
      <c r="L198" s="119">
        <f>기초자료!E198</f>
        <v>28600</v>
      </c>
      <c r="M198" s="119">
        <f>기초자료!F198</f>
        <v>53288</v>
      </c>
      <c r="N198" s="119">
        <f>기초자료!G198</f>
        <v>6739</v>
      </c>
      <c r="O198" s="143">
        <f t="shared" si="73"/>
        <v>1000000</v>
      </c>
      <c r="P198" s="119">
        <f>기초자료!N198</f>
        <v>0</v>
      </c>
      <c r="Q198" s="119">
        <f>기초자료!O198</f>
        <v>1000000</v>
      </c>
      <c r="R198" s="119">
        <f>기초자료!H198</f>
        <v>0</v>
      </c>
      <c r="S198" s="119">
        <f>기초자료!I198</f>
        <v>63428</v>
      </c>
      <c r="T198" s="119">
        <f>기초자료!J198</f>
        <v>0</v>
      </c>
      <c r="U198" s="119">
        <f t="shared" si="74"/>
        <v>54647</v>
      </c>
      <c r="V198" s="119">
        <f>기초자료!AP198</f>
        <v>0</v>
      </c>
      <c r="W198" s="119">
        <f>기초자료!P198+기초자료!Q198+기초자료!R198+기초자료!S198+기초자료!V198+기초자료!Y198+기초자료!AB198+기초자료!AE198+기초자료!AQ198</f>
        <v>29287</v>
      </c>
      <c r="X198" s="119">
        <f>기초자료!AH198+기초자료!AK198+기초자료!AN198</f>
        <v>10100</v>
      </c>
      <c r="Y198" s="119">
        <f>기초자료!AO198+기초자료!AR198+기초자료!AS198</f>
        <v>15260</v>
      </c>
    </row>
    <row r="199" spans="1:25" s="25" customFormat="1" ht="15" customHeight="1">
      <c r="A199" s="144"/>
      <c r="B199" s="456" t="s">
        <v>172</v>
      </c>
      <c r="C199" s="119">
        <f t="shared" si="69"/>
        <v>32198201</v>
      </c>
      <c r="D199" s="143">
        <f t="shared" si="70"/>
        <v>30663854</v>
      </c>
      <c r="E199" s="143">
        <f t="shared" si="71"/>
        <v>30482613</v>
      </c>
      <c r="F199" s="119">
        <f>기초자료!K199</f>
        <v>5525913</v>
      </c>
      <c r="G199" s="143">
        <f t="shared" si="72"/>
        <v>24956700</v>
      </c>
      <c r="H199" s="156">
        <f>기초자료!L199</f>
        <v>0</v>
      </c>
      <c r="I199" s="157">
        <f>기초자료!M199</f>
        <v>24956700</v>
      </c>
      <c r="J199" s="119">
        <f>기초자료!C199</f>
        <v>19588</v>
      </c>
      <c r="K199" s="119">
        <f>기초자료!D199</f>
        <v>69472</v>
      </c>
      <c r="L199" s="119">
        <f>기초자료!E199</f>
        <v>78435</v>
      </c>
      <c r="M199" s="119">
        <f>기초자료!F199</f>
        <v>7746</v>
      </c>
      <c r="N199" s="119">
        <f>기초자료!G199</f>
        <v>0</v>
      </c>
      <c r="O199" s="143">
        <f t="shared" si="73"/>
        <v>0</v>
      </c>
      <c r="P199" s="119">
        <f>기초자료!N199</f>
        <v>0</v>
      </c>
      <c r="Q199" s="119">
        <f>기초자료!O199</f>
        <v>0</v>
      </c>
      <c r="R199" s="119">
        <f>기초자료!H199</f>
        <v>0</v>
      </c>
      <c r="S199" s="119">
        <f>기초자료!I199</f>
        <v>0</v>
      </c>
      <c r="T199" s="119">
        <f>기초자료!J199</f>
        <v>6000</v>
      </c>
      <c r="U199" s="119">
        <f t="shared" si="74"/>
        <v>1534347</v>
      </c>
      <c r="V199" s="119">
        <f>기초자료!AP199</f>
        <v>0</v>
      </c>
      <c r="W199" s="119">
        <f>기초자료!P199+기초자료!Q199+기초자료!R199+기초자료!S199+기초자료!V199+기초자료!Y199+기초자료!AB199+기초자료!AE199+기초자료!AQ199</f>
        <v>1534347</v>
      </c>
      <c r="X199" s="119">
        <f>기초자료!AH199+기초자료!AK199+기초자료!AN199</f>
        <v>0</v>
      </c>
      <c r="Y199" s="119">
        <f>기초자료!AO199+기초자료!AR199+기초자료!AS199</f>
        <v>0</v>
      </c>
    </row>
    <row r="200" spans="1:25" s="25" customFormat="1" ht="15" customHeight="1">
      <c r="A200" s="144"/>
      <c r="B200" s="456" t="s">
        <v>173</v>
      </c>
      <c r="C200" s="119">
        <f t="shared" si="69"/>
        <v>28614102</v>
      </c>
      <c r="D200" s="143">
        <f t="shared" si="70"/>
        <v>28591953</v>
      </c>
      <c r="E200" s="143">
        <f t="shared" si="71"/>
        <v>27910500</v>
      </c>
      <c r="F200" s="119">
        <f>기초자료!K200</f>
        <v>384390</v>
      </c>
      <c r="G200" s="143">
        <f t="shared" si="72"/>
        <v>27526110</v>
      </c>
      <c r="H200" s="156">
        <f>기초자료!L200</f>
        <v>0</v>
      </c>
      <c r="I200" s="157">
        <f>기초자료!M200</f>
        <v>27526110</v>
      </c>
      <c r="J200" s="119">
        <f>기초자료!C200</f>
        <v>35618</v>
      </c>
      <c r="K200" s="119">
        <f>기초자료!D200</f>
        <v>25800</v>
      </c>
      <c r="L200" s="119">
        <f>기초자료!E200</f>
        <v>11900</v>
      </c>
      <c r="M200" s="119">
        <f>기초자료!F200</f>
        <v>22935</v>
      </c>
      <c r="N200" s="119">
        <f>기초자료!G200</f>
        <v>1400</v>
      </c>
      <c r="O200" s="143">
        <f t="shared" si="73"/>
        <v>550000</v>
      </c>
      <c r="P200" s="119">
        <f>기초자료!N200</f>
        <v>500000</v>
      </c>
      <c r="Q200" s="119">
        <f>기초자료!O200</f>
        <v>50000</v>
      </c>
      <c r="R200" s="119">
        <f>기초자료!H200</f>
        <v>0</v>
      </c>
      <c r="S200" s="119">
        <f>기초자료!I200</f>
        <v>0</v>
      </c>
      <c r="T200" s="119">
        <f>기초자료!J200</f>
        <v>33800</v>
      </c>
      <c r="U200" s="119">
        <f t="shared" si="74"/>
        <v>22149</v>
      </c>
      <c r="V200" s="119">
        <f>기초자료!AP200</f>
        <v>0</v>
      </c>
      <c r="W200" s="119">
        <f>기초자료!P200+기초자료!Q200+기초자료!R200+기초자료!S200+기초자료!V200+기초자료!Y200+기초자료!AB200+기초자료!AE200+기초자료!AQ200</f>
        <v>22149</v>
      </c>
      <c r="X200" s="119">
        <f>기초자료!AH200+기초자료!AK200+기초자료!AN200</f>
        <v>0</v>
      </c>
      <c r="Y200" s="119">
        <f>기초자료!AO200+기초자료!AR200+기초자료!AS200</f>
        <v>0</v>
      </c>
    </row>
    <row r="201" spans="1:25" s="25" customFormat="1" ht="15" customHeight="1">
      <c r="A201" s="144"/>
      <c r="B201" s="456" t="s">
        <v>174</v>
      </c>
      <c r="C201" s="119">
        <f t="shared" si="69"/>
        <v>48077994</v>
      </c>
      <c r="D201" s="143">
        <f t="shared" si="70"/>
        <v>46990119</v>
      </c>
      <c r="E201" s="143">
        <f t="shared" si="71"/>
        <v>46699032</v>
      </c>
      <c r="F201" s="119">
        <f>기초자료!K201</f>
        <v>14807232</v>
      </c>
      <c r="G201" s="143">
        <f t="shared" si="72"/>
        <v>31891800</v>
      </c>
      <c r="H201" s="156">
        <f>기초자료!L201</f>
        <v>0</v>
      </c>
      <c r="I201" s="157">
        <f>기초자료!M201</f>
        <v>31891800</v>
      </c>
      <c r="J201" s="119">
        <f>기초자료!C201</f>
        <v>160683</v>
      </c>
      <c r="K201" s="119">
        <f>기초자료!D201</f>
        <v>2472</v>
      </c>
      <c r="L201" s="119">
        <f>기초자료!E201</f>
        <v>115621</v>
      </c>
      <c r="M201" s="119">
        <f>기초자료!F201</f>
        <v>11311</v>
      </c>
      <c r="N201" s="119">
        <f>기초자료!G201</f>
        <v>1000</v>
      </c>
      <c r="O201" s="143">
        <f t="shared" si="73"/>
        <v>0</v>
      </c>
      <c r="P201" s="119">
        <f>기초자료!N201</f>
        <v>0</v>
      </c>
      <c r="Q201" s="119">
        <f>기초자료!O201</f>
        <v>0</v>
      </c>
      <c r="R201" s="119">
        <f>기초자료!H201</f>
        <v>0</v>
      </c>
      <c r="S201" s="119">
        <f>기초자료!I201</f>
        <v>0</v>
      </c>
      <c r="T201" s="119">
        <f>기초자료!J201</f>
        <v>0</v>
      </c>
      <c r="U201" s="119">
        <f t="shared" si="74"/>
        <v>1087875</v>
      </c>
      <c r="V201" s="119">
        <f>기초자료!AP201</f>
        <v>303079</v>
      </c>
      <c r="W201" s="119">
        <f>기초자료!P201+기초자료!Q201+기초자료!R201+기초자료!S201+기초자료!V201+기초자료!Y201+기초자료!AB201+기초자료!AE201+기초자료!AQ201</f>
        <v>394410</v>
      </c>
      <c r="X201" s="119">
        <f>기초자료!AH201+기초자료!AK201+기초자료!AN201</f>
        <v>172189</v>
      </c>
      <c r="Y201" s="119">
        <f>기초자료!AO201+기초자료!AR201+기초자료!AS201</f>
        <v>218197</v>
      </c>
    </row>
    <row r="202" spans="1:25" s="25" customFormat="1" ht="15" customHeight="1">
      <c r="A202" s="144"/>
      <c r="B202" s="456" t="s">
        <v>175</v>
      </c>
      <c r="C202" s="119">
        <f t="shared" si="69"/>
        <v>50786550</v>
      </c>
      <c r="D202" s="143">
        <f t="shared" si="70"/>
        <v>49897472</v>
      </c>
      <c r="E202" s="143">
        <f t="shared" si="71"/>
        <v>49153406</v>
      </c>
      <c r="F202" s="119">
        <f>기초자료!K202</f>
        <v>1418617</v>
      </c>
      <c r="G202" s="143">
        <f t="shared" si="72"/>
        <v>47734789</v>
      </c>
      <c r="H202" s="156">
        <f>기초자료!L202</f>
        <v>0</v>
      </c>
      <c r="I202" s="157">
        <f>기초자료!M202</f>
        <v>47734789</v>
      </c>
      <c r="J202" s="119">
        <f>기초자료!C202</f>
        <v>33024</v>
      </c>
      <c r="K202" s="119">
        <f>기초자료!D202</f>
        <v>17600</v>
      </c>
      <c r="L202" s="119">
        <f>기초자료!E202</f>
        <v>179442</v>
      </c>
      <c r="M202" s="119">
        <f>기초자료!F202</f>
        <v>10000</v>
      </c>
      <c r="N202" s="119">
        <f>기초자료!G202</f>
        <v>0</v>
      </c>
      <c r="O202" s="143">
        <f t="shared" si="73"/>
        <v>400000</v>
      </c>
      <c r="P202" s="119">
        <f>기초자료!N202</f>
        <v>0</v>
      </c>
      <c r="Q202" s="119">
        <f>기초자료!O202</f>
        <v>400000</v>
      </c>
      <c r="R202" s="119">
        <f>기초자료!H202</f>
        <v>0</v>
      </c>
      <c r="S202" s="119">
        <f>기초자료!I202</f>
        <v>0</v>
      </c>
      <c r="T202" s="119">
        <f>기초자료!J202</f>
        <v>104000</v>
      </c>
      <c r="U202" s="119">
        <f t="shared" si="74"/>
        <v>889078</v>
      </c>
      <c r="V202" s="119">
        <f>기초자료!AP202</f>
        <v>0</v>
      </c>
      <c r="W202" s="119">
        <f>기초자료!P202+기초자료!Q202+기초자료!R202+기초자료!S202+기초자료!V202+기초자료!Y202+기초자료!AB202+기초자료!AE202+기초자료!AQ202</f>
        <v>42612</v>
      </c>
      <c r="X202" s="119">
        <f>기초자료!AH202+기초자료!AK202+기초자료!AN202</f>
        <v>637681</v>
      </c>
      <c r="Y202" s="119">
        <f>기초자료!AO202+기초자료!AR202+기초자료!AS202</f>
        <v>208785</v>
      </c>
    </row>
    <row r="203" spans="1:25" s="25" customFormat="1" ht="15" customHeight="1">
      <c r="A203" s="144"/>
      <c r="B203" s="456" t="s">
        <v>176</v>
      </c>
      <c r="C203" s="119">
        <f t="shared" si="69"/>
        <v>12934506</v>
      </c>
      <c r="D203" s="143">
        <f t="shared" si="70"/>
        <v>12318182</v>
      </c>
      <c r="E203" s="143">
        <f t="shared" si="71"/>
        <v>12178983</v>
      </c>
      <c r="F203" s="119">
        <f>기초자료!K203</f>
        <v>460383</v>
      </c>
      <c r="G203" s="143">
        <f t="shared" si="72"/>
        <v>11718600</v>
      </c>
      <c r="H203" s="156">
        <f>기초자료!L203</f>
        <v>0</v>
      </c>
      <c r="I203" s="157">
        <f>기초자료!M203</f>
        <v>11718600</v>
      </c>
      <c r="J203" s="119">
        <f>기초자료!C203</f>
        <v>65620</v>
      </c>
      <c r="K203" s="119">
        <f>기초자료!D203</f>
        <v>18000</v>
      </c>
      <c r="L203" s="119">
        <f>기초자료!E203</f>
        <v>35665</v>
      </c>
      <c r="M203" s="119">
        <f>기초자료!F203</f>
        <v>19914</v>
      </c>
      <c r="N203" s="119">
        <f>기초자료!G203</f>
        <v>0</v>
      </c>
      <c r="O203" s="143">
        <f t="shared" si="73"/>
        <v>0</v>
      </c>
      <c r="P203" s="119">
        <f>기초자료!N203</f>
        <v>0</v>
      </c>
      <c r="Q203" s="119">
        <f>기초자료!O203</f>
        <v>0</v>
      </c>
      <c r="R203" s="119">
        <f>기초자료!H203</f>
        <v>0</v>
      </c>
      <c r="S203" s="119">
        <f>기초자료!I203</f>
        <v>0</v>
      </c>
      <c r="T203" s="119">
        <f>기초자료!J203</f>
        <v>0</v>
      </c>
      <c r="U203" s="119">
        <f t="shared" si="74"/>
        <v>616324</v>
      </c>
      <c r="V203" s="119">
        <f>기초자료!AP203</f>
        <v>379000</v>
      </c>
      <c r="W203" s="119">
        <f>기초자료!P203+기초자료!Q203+기초자료!R203+기초자료!S203+기초자료!V203+기초자료!Y203+기초자료!AB203+기초자료!AE203+기초자료!AQ203</f>
        <v>140699</v>
      </c>
      <c r="X203" s="119">
        <f>기초자료!AH203+기초자료!AK203+기초자료!AN203</f>
        <v>10601</v>
      </c>
      <c r="Y203" s="119">
        <f>기초자료!AO203+기초자료!AR203+기초자료!AS203</f>
        <v>86024</v>
      </c>
    </row>
    <row r="204" spans="1:25" s="25" customFormat="1" ht="15" customHeight="1">
      <c r="A204" s="144"/>
      <c r="B204" s="456" t="s">
        <v>177</v>
      </c>
      <c r="C204" s="119">
        <f t="shared" si="69"/>
        <v>70435558</v>
      </c>
      <c r="D204" s="143">
        <f t="shared" si="70"/>
        <v>70034750</v>
      </c>
      <c r="E204" s="143">
        <f t="shared" si="71"/>
        <v>69938617</v>
      </c>
      <c r="F204" s="119">
        <f>기초자료!K204</f>
        <v>7988617</v>
      </c>
      <c r="G204" s="143">
        <f t="shared" si="72"/>
        <v>61950000</v>
      </c>
      <c r="H204" s="156">
        <f>기초자료!L204</f>
        <v>0</v>
      </c>
      <c r="I204" s="157">
        <f>기초자료!M204</f>
        <v>61950000</v>
      </c>
      <c r="J204" s="119">
        <f>기초자료!C204</f>
        <v>32113</v>
      </c>
      <c r="K204" s="119">
        <f>기초자료!D204</f>
        <v>0</v>
      </c>
      <c r="L204" s="119">
        <f>기초자료!E204</f>
        <v>50706</v>
      </c>
      <c r="M204" s="119">
        <f>기초자료!F204</f>
        <v>13314</v>
      </c>
      <c r="N204" s="119">
        <f>기초자료!G204</f>
        <v>0</v>
      </c>
      <c r="O204" s="143">
        <f t="shared" si="73"/>
        <v>0</v>
      </c>
      <c r="P204" s="119">
        <f>기초자료!N204</f>
        <v>0</v>
      </c>
      <c r="Q204" s="119">
        <f>기초자료!O204</f>
        <v>0</v>
      </c>
      <c r="R204" s="119">
        <f>기초자료!H204</f>
        <v>0</v>
      </c>
      <c r="S204" s="119">
        <f>기초자료!I204</f>
        <v>0</v>
      </c>
      <c r="T204" s="119">
        <f>기초자료!J204</f>
        <v>0</v>
      </c>
      <c r="U204" s="119">
        <f t="shared" si="74"/>
        <v>400808</v>
      </c>
      <c r="V204" s="119">
        <f>기초자료!AP204</f>
        <v>215000</v>
      </c>
      <c r="W204" s="119">
        <f>기초자료!P204+기초자료!Q204+기초자료!R204+기초자료!S204+기초자료!V204+기초자료!Y204+기초자료!AB204+기초자료!AE204+기초자료!AQ204</f>
        <v>185808</v>
      </c>
      <c r="X204" s="119">
        <f>기초자료!AH204+기초자료!AK204+기초자료!AN204</f>
        <v>0</v>
      </c>
      <c r="Y204" s="119">
        <f>기초자료!AO204+기초자료!AR204+기초자료!AS204</f>
        <v>0</v>
      </c>
    </row>
    <row r="205" spans="1:25" s="25" customFormat="1" ht="15" customHeight="1">
      <c r="A205" s="144"/>
      <c r="B205" s="456" t="s">
        <v>178</v>
      </c>
      <c r="C205" s="119">
        <f t="shared" si="69"/>
        <v>59996051</v>
      </c>
      <c r="D205" s="143">
        <f t="shared" si="70"/>
        <v>50186491</v>
      </c>
      <c r="E205" s="143">
        <f t="shared" si="71"/>
        <v>49571042</v>
      </c>
      <c r="F205" s="119">
        <f>기초자료!K205</f>
        <v>3376107</v>
      </c>
      <c r="G205" s="143">
        <f t="shared" si="72"/>
        <v>46194935</v>
      </c>
      <c r="H205" s="156">
        <f>기초자료!L205</f>
        <v>0</v>
      </c>
      <c r="I205" s="157">
        <f>기초자료!M205</f>
        <v>46194935</v>
      </c>
      <c r="J205" s="119">
        <f>기초자료!C205</f>
        <v>166092</v>
      </c>
      <c r="K205" s="119">
        <f>기초자료!D205</f>
        <v>20216</v>
      </c>
      <c r="L205" s="119">
        <f>기초자료!E205</f>
        <v>4850</v>
      </c>
      <c r="M205" s="119">
        <f>기초자료!F205</f>
        <v>10291</v>
      </c>
      <c r="N205" s="119">
        <f>기초자료!G205</f>
        <v>4000</v>
      </c>
      <c r="O205" s="143">
        <f t="shared" si="73"/>
        <v>410000</v>
      </c>
      <c r="P205" s="119">
        <f>기초자료!N205</f>
        <v>0</v>
      </c>
      <c r="Q205" s="119">
        <f>기초자료!O205</f>
        <v>410000</v>
      </c>
      <c r="R205" s="119">
        <f>기초자료!H205</f>
        <v>0</v>
      </c>
      <c r="S205" s="119">
        <f>기초자료!I205</f>
        <v>0</v>
      </c>
      <c r="T205" s="119">
        <f>기초자료!J205</f>
        <v>0</v>
      </c>
      <c r="U205" s="119">
        <f t="shared" si="74"/>
        <v>9809560</v>
      </c>
      <c r="V205" s="119">
        <f>기초자료!AP205</f>
        <v>34872</v>
      </c>
      <c r="W205" s="119">
        <f>기초자료!P205+기초자료!Q205+기초자료!R205+기초자료!S205+기초자료!V205+기초자료!Y205+기초자료!AB205+기초자료!AE205+기초자료!AQ205</f>
        <v>398327</v>
      </c>
      <c r="X205" s="119">
        <f>기초자료!AH205+기초자료!AK205+기초자료!AN205</f>
        <v>831755</v>
      </c>
      <c r="Y205" s="119">
        <f>기초자료!AO205+기초자료!AR205+기초자료!AS205</f>
        <v>8544606</v>
      </c>
    </row>
    <row r="206" spans="1:25" s="25" customFormat="1" ht="15" customHeight="1">
      <c r="A206" s="144"/>
      <c r="B206" s="456" t="s">
        <v>179</v>
      </c>
      <c r="C206" s="119">
        <f t="shared" si="69"/>
        <v>8306349</v>
      </c>
      <c r="D206" s="143">
        <f t="shared" si="70"/>
        <v>8250720</v>
      </c>
      <c r="E206" s="143">
        <f t="shared" si="71"/>
        <v>8188191</v>
      </c>
      <c r="F206" s="119">
        <f>기초자료!K206</f>
        <v>1535191</v>
      </c>
      <c r="G206" s="143">
        <f t="shared" si="72"/>
        <v>6653000</v>
      </c>
      <c r="H206" s="156">
        <f>기초자료!L206</f>
        <v>0</v>
      </c>
      <c r="I206" s="157">
        <f>기초자료!M206</f>
        <v>6653000</v>
      </c>
      <c r="J206" s="119">
        <f>기초자료!C206</f>
        <v>25556</v>
      </c>
      <c r="K206" s="119">
        <f>기초자료!D206</f>
        <v>0</v>
      </c>
      <c r="L206" s="119">
        <f>기초자료!E206</f>
        <v>22033</v>
      </c>
      <c r="M206" s="119">
        <f>기초자료!F206</f>
        <v>14940</v>
      </c>
      <c r="N206" s="119">
        <f>기초자료!G206</f>
        <v>0</v>
      </c>
      <c r="O206" s="143">
        <f t="shared" si="73"/>
        <v>0</v>
      </c>
      <c r="P206" s="119">
        <f>기초자료!N206</f>
        <v>0</v>
      </c>
      <c r="Q206" s="119">
        <f>기초자료!O206</f>
        <v>0</v>
      </c>
      <c r="R206" s="119">
        <f>기초자료!H206</f>
        <v>0</v>
      </c>
      <c r="S206" s="119">
        <f>기초자료!I206</f>
        <v>0</v>
      </c>
      <c r="T206" s="119">
        <f>기초자료!J206</f>
        <v>0</v>
      </c>
      <c r="U206" s="119">
        <f t="shared" si="74"/>
        <v>55629</v>
      </c>
      <c r="V206" s="119">
        <f>기초자료!AP206</f>
        <v>0</v>
      </c>
      <c r="W206" s="119">
        <f>기초자료!P206+기초자료!Q206+기초자료!R206+기초자료!S206+기초자료!V206+기초자료!Y206+기초자료!AB206+기초자료!AE206+기초자료!AQ206</f>
        <v>42873</v>
      </c>
      <c r="X206" s="119">
        <f>기초자료!AH206+기초자료!AK206+기초자료!AN206</f>
        <v>12756</v>
      </c>
      <c r="Y206" s="119">
        <f>기초자료!AO206+기초자료!AR206+기초자료!AS206</f>
        <v>0</v>
      </c>
    </row>
    <row r="207" spans="1:25" s="25" customFormat="1" ht="15" customHeight="1">
      <c r="A207" s="144"/>
      <c r="B207" s="456" t="s">
        <v>180</v>
      </c>
      <c r="C207" s="119">
        <f t="shared" si="69"/>
        <v>2248414</v>
      </c>
      <c r="D207" s="143">
        <f t="shared" si="70"/>
        <v>2248414</v>
      </c>
      <c r="E207" s="143">
        <f t="shared" si="71"/>
        <v>2196746</v>
      </c>
      <c r="F207" s="119">
        <f>기초자료!K207</f>
        <v>2004215</v>
      </c>
      <c r="G207" s="143">
        <f t="shared" si="72"/>
        <v>192531</v>
      </c>
      <c r="H207" s="156">
        <f>기초자료!L207</f>
        <v>0</v>
      </c>
      <c r="I207" s="157">
        <f>기초자료!M207</f>
        <v>192531</v>
      </c>
      <c r="J207" s="119">
        <f>기초자료!C207</f>
        <v>24186</v>
      </c>
      <c r="K207" s="119">
        <f>기초자료!D207</f>
        <v>0</v>
      </c>
      <c r="L207" s="119">
        <f>기초자료!E207</f>
        <v>27482</v>
      </c>
      <c r="M207" s="119">
        <f>기초자료!F207</f>
        <v>0</v>
      </c>
      <c r="N207" s="119">
        <f>기초자료!G207</f>
        <v>0</v>
      </c>
      <c r="O207" s="143">
        <f t="shared" si="73"/>
        <v>0</v>
      </c>
      <c r="P207" s="119">
        <f>기초자료!N207</f>
        <v>0</v>
      </c>
      <c r="Q207" s="119">
        <f>기초자료!O207</f>
        <v>0</v>
      </c>
      <c r="R207" s="119">
        <f>기초자료!H207</f>
        <v>0</v>
      </c>
      <c r="S207" s="119">
        <f>기초자료!I207</f>
        <v>0</v>
      </c>
      <c r="T207" s="119">
        <f>기초자료!J207</f>
        <v>0</v>
      </c>
      <c r="U207" s="119">
        <f t="shared" si="74"/>
        <v>0</v>
      </c>
      <c r="V207" s="119">
        <f>기초자료!AP207</f>
        <v>0</v>
      </c>
      <c r="W207" s="119">
        <f>기초자료!P207+기초자료!Q207+기초자료!R207+기초자료!S207+기초자료!V207+기초자료!Y207+기초자료!AB207+기초자료!AE207+기초자료!AQ207</f>
        <v>0</v>
      </c>
      <c r="X207" s="119">
        <f>기초자료!AH207+기초자료!AK207+기초자료!AN207</f>
        <v>0</v>
      </c>
      <c r="Y207" s="119">
        <f>기초자료!AO207+기초자료!AR207+기초자료!AS207</f>
        <v>0</v>
      </c>
    </row>
    <row r="208" spans="1:25" s="25" customFormat="1" ht="15" customHeight="1">
      <c r="A208" s="144"/>
      <c r="B208" s="456" t="s">
        <v>181</v>
      </c>
      <c r="C208" s="119">
        <f t="shared" si="69"/>
        <v>49530496</v>
      </c>
      <c r="D208" s="143">
        <f t="shared" si="70"/>
        <v>49530496</v>
      </c>
      <c r="E208" s="143">
        <f t="shared" si="71"/>
        <v>49286449</v>
      </c>
      <c r="F208" s="119">
        <f>기초자료!K208</f>
        <v>886449</v>
      </c>
      <c r="G208" s="143">
        <f t="shared" si="72"/>
        <v>48400000</v>
      </c>
      <c r="H208" s="156">
        <f>기초자료!L208</f>
        <v>0</v>
      </c>
      <c r="I208" s="157">
        <f>기초자료!M208</f>
        <v>48400000</v>
      </c>
      <c r="J208" s="119">
        <f>기초자료!C208</f>
        <v>70347</v>
      </c>
      <c r="K208" s="119">
        <f>기초자료!D208</f>
        <v>2700</v>
      </c>
      <c r="L208" s="119">
        <f>기초자료!E208</f>
        <v>0</v>
      </c>
      <c r="M208" s="119">
        <f>기초자료!F208</f>
        <v>11000</v>
      </c>
      <c r="N208" s="119">
        <f>기초자료!G208</f>
        <v>0</v>
      </c>
      <c r="O208" s="143">
        <f t="shared" si="73"/>
        <v>160000</v>
      </c>
      <c r="P208" s="119">
        <f>기초자료!N208</f>
        <v>0</v>
      </c>
      <c r="Q208" s="119">
        <f>기초자료!O208</f>
        <v>160000</v>
      </c>
      <c r="R208" s="119">
        <f>기초자료!H208</f>
        <v>0</v>
      </c>
      <c r="S208" s="119">
        <f>기초자료!I208</f>
        <v>0</v>
      </c>
      <c r="T208" s="119">
        <f>기초자료!J208</f>
        <v>0</v>
      </c>
      <c r="U208" s="119">
        <f t="shared" si="74"/>
        <v>0</v>
      </c>
      <c r="V208" s="119">
        <f>기초자료!AP208</f>
        <v>0</v>
      </c>
      <c r="W208" s="119">
        <f>기초자료!P208+기초자료!Q208+기초자료!R208+기초자료!S208+기초자료!V208+기초자료!Y208+기초자료!AB208+기초자료!AE208+기초자료!AQ208</f>
        <v>0</v>
      </c>
      <c r="X208" s="119">
        <f>기초자료!AH208+기초자료!AK208+기초자료!AN208</f>
        <v>0</v>
      </c>
      <c r="Y208" s="119">
        <f>기초자료!AO208+기초자료!AR208+기초자료!AS208</f>
        <v>0</v>
      </c>
    </row>
    <row r="209" spans="1:25" s="28" customFormat="1" ht="15" customHeight="1">
      <c r="A209" s="151" t="s">
        <v>590</v>
      </c>
      <c r="B209" s="151" t="s">
        <v>579</v>
      </c>
      <c r="C209" s="152">
        <f t="shared" ref="C209:Y209" si="75">SUM(C210:C232)</f>
        <v>1576880482.8</v>
      </c>
      <c r="D209" s="152">
        <f t="shared" si="75"/>
        <v>1550341527.3</v>
      </c>
      <c r="E209" s="152">
        <f t="shared" si="75"/>
        <v>1535538667.3</v>
      </c>
      <c r="F209" s="152">
        <f t="shared" si="75"/>
        <v>173111659.30000001</v>
      </c>
      <c r="G209" s="152">
        <f t="shared" si="75"/>
        <v>1362427008</v>
      </c>
      <c r="H209" s="152">
        <f t="shared" si="75"/>
        <v>0</v>
      </c>
      <c r="I209" s="152">
        <f t="shared" si="75"/>
        <v>1362427008</v>
      </c>
      <c r="J209" s="152">
        <f t="shared" si="75"/>
        <v>1526944</v>
      </c>
      <c r="K209" s="152">
        <f t="shared" si="75"/>
        <v>598970</v>
      </c>
      <c r="L209" s="152">
        <f t="shared" si="75"/>
        <v>2385547</v>
      </c>
      <c r="M209" s="152">
        <f t="shared" si="75"/>
        <v>159719</v>
      </c>
      <c r="N209" s="152">
        <f t="shared" si="75"/>
        <v>122220</v>
      </c>
      <c r="O209" s="152">
        <f t="shared" si="75"/>
        <v>9380277</v>
      </c>
      <c r="P209" s="152">
        <f t="shared" si="75"/>
        <v>6758277</v>
      </c>
      <c r="Q209" s="152">
        <f t="shared" si="75"/>
        <v>2622000</v>
      </c>
      <c r="R209" s="152">
        <f t="shared" si="75"/>
        <v>29441</v>
      </c>
      <c r="S209" s="152">
        <f t="shared" si="75"/>
        <v>227394</v>
      </c>
      <c r="T209" s="152">
        <f t="shared" si="75"/>
        <v>372348</v>
      </c>
      <c r="U209" s="152">
        <f t="shared" si="75"/>
        <v>26538955.5</v>
      </c>
      <c r="V209" s="152">
        <f t="shared" si="75"/>
        <v>815418</v>
      </c>
      <c r="W209" s="152">
        <f t="shared" si="75"/>
        <v>13337107.9</v>
      </c>
      <c r="X209" s="152">
        <f t="shared" si="75"/>
        <v>6694587</v>
      </c>
      <c r="Y209" s="152">
        <f t="shared" si="75"/>
        <v>5691842.5999999996</v>
      </c>
    </row>
    <row r="210" spans="1:25" s="25" customFormat="1" ht="15" customHeight="1">
      <c r="A210" s="144"/>
      <c r="B210" s="457" t="s">
        <v>183</v>
      </c>
      <c r="C210" s="119">
        <f t="shared" ref="C210:C232" si="76">D210+U210</f>
        <v>46342135.799999997</v>
      </c>
      <c r="D210" s="143">
        <f t="shared" ref="D210:D232" si="77">SUM(E210,J210:O210,R210:T210)</f>
        <v>43869223.799999997</v>
      </c>
      <c r="E210" s="143">
        <f t="shared" ref="E210:E232" si="78">F210+G210</f>
        <v>40562421.799999997</v>
      </c>
      <c r="F210" s="119">
        <f>기초자료!K210</f>
        <v>3953243.8</v>
      </c>
      <c r="G210" s="143">
        <f t="shared" ref="G210:G232" si="79">H210+I210</f>
        <v>36609178</v>
      </c>
      <c r="H210" s="119">
        <f>기초자료!L210</f>
        <v>0</v>
      </c>
      <c r="I210" s="119">
        <f>기초자료!M210</f>
        <v>36609178</v>
      </c>
      <c r="J210" s="119">
        <f>기초자료!C210</f>
        <v>176464</v>
      </c>
      <c r="K210" s="119">
        <f>기초자료!D210</f>
        <v>1712</v>
      </c>
      <c r="L210" s="119">
        <f>기초자료!E210</f>
        <v>141991</v>
      </c>
      <c r="M210" s="119">
        <f>기초자료!F210</f>
        <v>21100</v>
      </c>
      <c r="N210" s="119">
        <f>기초자료!G210</f>
        <v>0</v>
      </c>
      <c r="O210" s="143">
        <f t="shared" ref="O210:O232" si="80">P210+Q210</f>
        <v>2876000</v>
      </c>
      <c r="P210" s="119">
        <f>기초자료!N210</f>
        <v>2280000</v>
      </c>
      <c r="Q210" s="119">
        <f>기초자료!O210</f>
        <v>596000</v>
      </c>
      <c r="R210" s="119">
        <f>기초자료!H210</f>
        <v>435</v>
      </c>
      <c r="S210" s="119">
        <f>기초자료!I210</f>
        <v>89100</v>
      </c>
      <c r="T210" s="119">
        <f>기초자료!J210</f>
        <v>0</v>
      </c>
      <c r="U210" s="119">
        <f>SUM(V210:Y210)</f>
        <v>2472912</v>
      </c>
      <c r="V210" s="119">
        <f>기초자료!AP210</f>
        <v>0</v>
      </c>
      <c r="W210" s="119">
        <f>기초자료!P210+기초자료!Q210+기초자료!R210+기초자료!S210+기초자료!V210+기초자료!Y210+기초자료!AB210+기초자료!AE210+기초자료!AQ210</f>
        <v>1337172</v>
      </c>
      <c r="X210" s="119">
        <f>기초자료!AH210+기초자료!AK210+기초자료!AN210</f>
        <v>783346</v>
      </c>
      <c r="Y210" s="119">
        <f>기초자료!AO210+기초자료!AR210+기초자료!AS210</f>
        <v>352394</v>
      </c>
    </row>
    <row r="211" spans="1:25" s="25" customFormat="1" ht="15" customHeight="1">
      <c r="A211" s="144"/>
      <c r="B211" s="457" t="s">
        <v>184</v>
      </c>
      <c r="C211" s="119">
        <f t="shared" si="76"/>
        <v>94604795</v>
      </c>
      <c r="D211" s="143">
        <f t="shared" si="77"/>
        <v>89322045</v>
      </c>
      <c r="E211" s="143">
        <f t="shared" si="78"/>
        <v>88728325</v>
      </c>
      <c r="F211" s="119">
        <f>기초자료!K211</f>
        <v>21805590</v>
      </c>
      <c r="G211" s="143">
        <f t="shared" si="79"/>
        <v>66922735</v>
      </c>
      <c r="H211" s="119">
        <f>기초자료!L211</f>
        <v>0</v>
      </c>
      <c r="I211" s="119">
        <f>기초자료!M211</f>
        <v>66922735</v>
      </c>
      <c r="J211" s="119">
        <f>기초자료!C211</f>
        <v>156388</v>
      </c>
      <c r="K211" s="119">
        <f>기초자료!D211</f>
        <v>437332</v>
      </c>
      <c r="L211" s="119">
        <f>기초자료!E211</f>
        <v>0</v>
      </c>
      <c r="M211" s="119">
        <f>기초자료!F211</f>
        <v>0</v>
      </c>
      <c r="N211" s="119">
        <f>기초자료!G211</f>
        <v>0</v>
      </c>
      <c r="O211" s="143">
        <f t="shared" si="80"/>
        <v>0</v>
      </c>
      <c r="P211" s="119">
        <f>기초자료!N211</f>
        <v>0</v>
      </c>
      <c r="Q211" s="119">
        <f>기초자료!O211</f>
        <v>0</v>
      </c>
      <c r="R211" s="119">
        <f>기초자료!H211</f>
        <v>0</v>
      </c>
      <c r="S211" s="119">
        <f>기초자료!I211</f>
        <v>0</v>
      </c>
      <c r="T211" s="119">
        <f>기초자료!J211</f>
        <v>0</v>
      </c>
      <c r="U211" s="119">
        <f t="shared" ref="U211:U232" si="81">SUM(V211:Y211)</f>
        <v>5282750</v>
      </c>
      <c r="V211" s="119">
        <f>기초자료!AP211</f>
        <v>0</v>
      </c>
      <c r="W211" s="119">
        <f>기초자료!P211+기초자료!Q211+기초자료!R211+기초자료!S211+기초자료!V211+기초자료!Y211+기초자료!AB211+기초자료!AE211+기초자료!AQ211</f>
        <v>621023</v>
      </c>
      <c r="X211" s="119">
        <f>기초자료!AH211+기초자료!AK211+기초자료!AN211</f>
        <v>393694</v>
      </c>
      <c r="Y211" s="119">
        <f>기초자료!AO211+기초자료!AR211+기초자료!AS211</f>
        <v>4268033</v>
      </c>
    </row>
    <row r="212" spans="1:25" s="25" customFormat="1" ht="15" customHeight="1">
      <c r="A212" s="144"/>
      <c r="B212" s="457" t="s">
        <v>185</v>
      </c>
      <c r="C212" s="119">
        <f t="shared" si="76"/>
        <v>45131426</v>
      </c>
      <c r="D212" s="143">
        <f t="shared" si="77"/>
        <v>43539640</v>
      </c>
      <c r="E212" s="143">
        <f t="shared" si="78"/>
        <v>43187865</v>
      </c>
      <c r="F212" s="119">
        <f>기초자료!K212</f>
        <v>691905</v>
      </c>
      <c r="G212" s="143">
        <f t="shared" si="79"/>
        <v>42495960</v>
      </c>
      <c r="H212" s="119">
        <f>기초자료!L212</f>
        <v>0</v>
      </c>
      <c r="I212" s="119">
        <f>기초자료!M212</f>
        <v>42495960</v>
      </c>
      <c r="J212" s="119">
        <f>기초자료!C212</f>
        <v>138241</v>
      </c>
      <c r="K212" s="119">
        <f>기초자료!D212</f>
        <v>6903</v>
      </c>
      <c r="L212" s="119">
        <f>기초자료!E212</f>
        <v>5315</v>
      </c>
      <c r="M212" s="119">
        <f>기초자료!F212</f>
        <v>5031</v>
      </c>
      <c r="N212" s="119">
        <f>기초자료!G212</f>
        <v>0</v>
      </c>
      <c r="O212" s="143">
        <f t="shared" si="80"/>
        <v>0</v>
      </c>
      <c r="P212" s="119">
        <f>기초자료!N212</f>
        <v>0</v>
      </c>
      <c r="Q212" s="119">
        <f>기초자료!O212</f>
        <v>0</v>
      </c>
      <c r="R212" s="119">
        <f>기초자료!H212</f>
        <v>0</v>
      </c>
      <c r="S212" s="119">
        <f>기초자료!I212</f>
        <v>0</v>
      </c>
      <c r="T212" s="119">
        <f>기초자료!J212</f>
        <v>196285</v>
      </c>
      <c r="U212" s="119">
        <f t="shared" si="81"/>
        <v>1591786</v>
      </c>
      <c r="V212" s="119">
        <f>기초자료!AP212</f>
        <v>0</v>
      </c>
      <c r="W212" s="119">
        <f>기초자료!P212+기초자료!Q212+기초자료!R212+기초자료!S212+기초자료!V212+기초자료!Y212+기초자료!AB212+기초자료!AE212+기초자료!AQ212</f>
        <v>560299</v>
      </c>
      <c r="X212" s="119">
        <f>기초자료!AH212+기초자료!AK212+기초자료!AN212</f>
        <v>985770</v>
      </c>
      <c r="Y212" s="119">
        <f>기초자료!AO212+기초자료!AR212+기초자료!AS212</f>
        <v>45717</v>
      </c>
    </row>
    <row r="213" spans="1:25" s="25" customFormat="1" ht="15" customHeight="1">
      <c r="A213" s="144"/>
      <c r="B213" s="457" t="s">
        <v>186</v>
      </c>
      <c r="C213" s="119">
        <f t="shared" si="76"/>
        <v>97338575</v>
      </c>
      <c r="D213" s="143">
        <f t="shared" si="77"/>
        <v>93792928</v>
      </c>
      <c r="E213" s="143">
        <f t="shared" si="78"/>
        <v>92558779</v>
      </c>
      <c r="F213" s="119">
        <f>기초자료!K213</f>
        <v>680966</v>
      </c>
      <c r="G213" s="143">
        <f t="shared" si="79"/>
        <v>91877813</v>
      </c>
      <c r="H213" s="119">
        <f>기초자료!L213</f>
        <v>0</v>
      </c>
      <c r="I213" s="119">
        <f>기초자료!M213</f>
        <v>91877813</v>
      </c>
      <c r="J213" s="119">
        <f>기초자료!C213</f>
        <v>87316</v>
      </c>
      <c r="K213" s="119">
        <f>기초자료!D213</f>
        <v>0</v>
      </c>
      <c r="L213" s="119">
        <f>기초자료!E213</f>
        <v>1075120</v>
      </c>
      <c r="M213" s="119">
        <f>기초자료!F213</f>
        <v>3342</v>
      </c>
      <c r="N213" s="119">
        <f>기초자료!G213</f>
        <v>3300</v>
      </c>
      <c r="O213" s="143">
        <f t="shared" si="80"/>
        <v>59000</v>
      </c>
      <c r="P213" s="119">
        <f>기초자료!N213</f>
        <v>0</v>
      </c>
      <c r="Q213" s="119">
        <f>기초자료!O213</f>
        <v>59000</v>
      </c>
      <c r="R213" s="119">
        <f>기초자료!H213</f>
        <v>0</v>
      </c>
      <c r="S213" s="119">
        <f>기초자료!I213</f>
        <v>0</v>
      </c>
      <c r="T213" s="119">
        <f>기초자료!J213</f>
        <v>6071</v>
      </c>
      <c r="U213" s="119">
        <f t="shared" si="81"/>
        <v>3545647</v>
      </c>
      <c r="V213" s="119">
        <f>기초자료!AP213</f>
        <v>0</v>
      </c>
      <c r="W213" s="119">
        <f>기초자료!P213+기초자료!Q213+기초자료!R213+기초자료!S213+기초자료!V213+기초자료!Y213+기초자료!AB213+기초자료!AE213+기초자료!AQ213</f>
        <v>2100936</v>
      </c>
      <c r="X213" s="119">
        <f>기초자료!AH213+기초자료!AK213+기초자료!AN213</f>
        <v>913129</v>
      </c>
      <c r="Y213" s="119">
        <f>기초자료!AO213+기초자료!AR213+기초자료!AS213</f>
        <v>531582</v>
      </c>
    </row>
    <row r="214" spans="1:25" s="25" customFormat="1" ht="15" customHeight="1">
      <c r="A214" s="144"/>
      <c r="B214" s="457" t="s">
        <v>187</v>
      </c>
      <c r="C214" s="119">
        <f t="shared" si="76"/>
        <v>113354674</v>
      </c>
      <c r="D214" s="143">
        <f t="shared" si="77"/>
        <v>109623288</v>
      </c>
      <c r="E214" s="143">
        <f t="shared" si="78"/>
        <v>108242727</v>
      </c>
      <c r="F214" s="119">
        <f>기초자료!K214</f>
        <v>2115424</v>
      </c>
      <c r="G214" s="143">
        <f t="shared" si="79"/>
        <v>106127303</v>
      </c>
      <c r="H214" s="119">
        <f>기초자료!L214</f>
        <v>0</v>
      </c>
      <c r="I214" s="119">
        <f>기초자료!M214</f>
        <v>106127303</v>
      </c>
      <c r="J214" s="119">
        <f>기초자료!C214</f>
        <v>175311</v>
      </c>
      <c r="K214" s="119">
        <f>기초자료!D214</f>
        <v>16536</v>
      </c>
      <c r="L214" s="119">
        <f>기초자료!E214</f>
        <v>620</v>
      </c>
      <c r="M214" s="119">
        <f>기초자료!F214</f>
        <v>27806</v>
      </c>
      <c r="N214" s="119">
        <f>기초자료!G214</f>
        <v>35123</v>
      </c>
      <c r="O214" s="143">
        <f t="shared" si="80"/>
        <v>1100000</v>
      </c>
      <c r="P214" s="119">
        <f>기초자료!N214</f>
        <v>0</v>
      </c>
      <c r="Q214" s="119">
        <f>기초자료!O214</f>
        <v>1100000</v>
      </c>
      <c r="R214" s="119">
        <f>기초자료!H214</f>
        <v>25165</v>
      </c>
      <c r="S214" s="119">
        <f>기초자료!I214</f>
        <v>0</v>
      </c>
      <c r="T214" s="119">
        <f>기초자료!J214</f>
        <v>0</v>
      </c>
      <c r="U214" s="119">
        <f t="shared" si="81"/>
        <v>3731386</v>
      </c>
      <c r="V214" s="119">
        <f>기초자료!AP214</f>
        <v>0</v>
      </c>
      <c r="W214" s="119">
        <f>기초자료!P214+기초자료!Q214+기초자료!R214+기초자료!S214+기초자료!V214+기초자료!Y214+기초자료!AB214+기초자료!AE214+기초자료!AQ214</f>
        <v>2464065</v>
      </c>
      <c r="X214" s="119">
        <f>기초자료!AH214+기초자료!AK214+기초자료!AN214</f>
        <v>1267321</v>
      </c>
      <c r="Y214" s="119">
        <f>기초자료!AO214+기초자료!AR214+기초자료!AS214</f>
        <v>0</v>
      </c>
    </row>
    <row r="215" spans="1:25" s="25" customFormat="1" ht="15" customHeight="1">
      <c r="A215" s="144"/>
      <c r="B215" s="457" t="s">
        <v>188</v>
      </c>
      <c r="C215" s="119">
        <f t="shared" si="76"/>
        <v>34186443</v>
      </c>
      <c r="D215" s="143">
        <f t="shared" si="77"/>
        <v>33159252</v>
      </c>
      <c r="E215" s="143">
        <f t="shared" si="78"/>
        <v>32772049</v>
      </c>
      <c r="F215" s="119">
        <f>기초자료!K215</f>
        <v>1176635</v>
      </c>
      <c r="G215" s="143">
        <f t="shared" si="79"/>
        <v>31595414</v>
      </c>
      <c r="H215" s="119">
        <f>기초자료!L215</f>
        <v>0</v>
      </c>
      <c r="I215" s="119">
        <f>기초자료!M215</f>
        <v>31595414</v>
      </c>
      <c r="J215" s="119">
        <f>기초자료!C215</f>
        <v>48911</v>
      </c>
      <c r="K215" s="119">
        <f>기초자료!D215</f>
        <v>11556</v>
      </c>
      <c r="L215" s="119">
        <f>기초자료!E215</f>
        <v>289264</v>
      </c>
      <c r="M215" s="119">
        <f>기초자료!F215</f>
        <v>240</v>
      </c>
      <c r="N215" s="119">
        <f>기초자료!G215</f>
        <v>28291</v>
      </c>
      <c r="O215" s="143">
        <f t="shared" si="80"/>
        <v>0</v>
      </c>
      <c r="P215" s="119">
        <f>기초자료!N215</f>
        <v>0</v>
      </c>
      <c r="Q215" s="119">
        <f>기초자료!O215</f>
        <v>0</v>
      </c>
      <c r="R215" s="119">
        <f>기초자료!H215</f>
        <v>3281</v>
      </c>
      <c r="S215" s="119">
        <f>기초자료!I215</f>
        <v>0</v>
      </c>
      <c r="T215" s="119">
        <f>기초자료!J215</f>
        <v>5660</v>
      </c>
      <c r="U215" s="119">
        <f t="shared" si="81"/>
        <v>1027191</v>
      </c>
      <c r="V215" s="119">
        <f>기초자료!AP215</f>
        <v>370000</v>
      </c>
      <c r="W215" s="119">
        <f>기초자료!P215+기초자료!Q215+기초자료!R215+기초자료!S215+기초자료!V215+기초자료!Y215+기초자료!AB215+기초자료!AE215+기초자료!AQ215</f>
        <v>404254</v>
      </c>
      <c r="X215" s="119">
        <f>기초자료!AH215+기초자료!AK215+기초자료!AN215</f>
        <v>252937</v>
      </c>
      <c r="Y215" s="119">
        <f>기초자료!AO215+기초자료!AR215+기초자료!AS215</f>
        <v>0</v>
      </c>
    </row>
    <row r="216" spans="1:25" s="25" customFormat="1" ht="15" customHeight="1">
      <c r="A216" s="144"/>
      <c r="B216" s="457" t="s">
        <v>189</v>
      </c>
      <c r="C216" s="119">
        <f t="shared" si="76"/>
        <v>58581626</v>
      </c>
      <c r="D216" s="143">
        <f t="shared" si="77"/>
        <v>57671881</v>
      </c>
      <c r="E216" s="143">
        <f t="shared" si="78"/>
        <v>56833378</v>
      </c>
      <c r="F216" s="119">
        <f>기초자료!K216</f>
        <v>298018</v>
      </c>
      <c r="G216" s="143">
        <f t="shared" si="79"/>
        <v>56535360</v>
      </c>
      <c r="H216" s="119">
        <f>기초자료!L216</f>
        <v>0</v>
      </c>
      <c r="I216" s="119">
        <f>기초자료!M216</f>
        <v>56535360</v>
      </c>
      <c r="J216" s="119">
        <f>기초자료!C216</f>
        <v>52022</v>
      </c>
      <c r="K216" s="119">
        <f>기초자료!D216</f>
        <v>36000</v>
      </c>
      <c r="L216" s="119">
        <f>기초자료!E216</f>
        <v>0</v>
      </c>
      <c r="M216" s="119">
        <f>기초자료!F216</f>
        <v>16549</v>
      </c>
      <c r="N216" s="119">
        <f>기초자료!G216</f>
        <v>0</v>
      </c>
      <c r="O216" s="143">
        <f t="shared" si="80"/>
        <v>733932</v>
      </c>
      <c r="P216" s="119">
        <f>기초자료!N216</f>
        <v>733932</v>
      </c>
      <c r="Q216" s="119">
        <f>기초자료!O216</f>
        <v>0</v>
      </c>
      <c r="R216" s="119">
        <f>기초자료!H216</f>
        <v>0</v>
      </c>
      <c r="S216" s="119">
        <f>기초자료!I216</f>
        <v>0</v>
      </c>
      <c r="T216" s="119">
        <f>기초자료!J216</f>
        <v>0</v>
      </c>
      <c r="U216" s="119">
        <f t="shared" si="81"/>
        <v>909745</v>
      </c>
      <c r="V216" s="119">
        <f>기초자료!AP216</f>
        <v>0</v>
      </c>
      <c r="W216" s="119">
        <f>기초자료!P216+기초자료!Q216+기초자료!R216+기초자료!S216+기초자료!V216+기초자료!Y216+기초자료!AB216+기초자료!AE216+기초자료!AQ216</f>
        <v>217687</v>
      </c>
      <c r="X216" s="119">
        <f>기초자료!AH216+기초자료!AK216+기초자료!AN216</f>
        <v>692058</v>
      </c>
      <c r="Y216" s="119">
        <f>기초자료!AO216+기초자료!AR216+기초자료!AS216</f>
        <v>0</v>
      </c>
    </row>
    <row r="217" spans="1:25" s="25" customFormat="1" ht="15" customHeight="1">
      <c r="A217" s="144"/>
      <c r="B217" s="457" t="s">
        <v>190</v>
      </c>
      <c r="C217" s="119">
        <f t="shared" si="76"/>
        <v>70323340</v>
      </c>
      <c r="D217" s="143">
        <f t="shared" si="77"/>
        <v>70126454</v>
      </c>
      <c r="E217" s="143">
        <f t="shared" si="78"/>
        <v>70030876</v>
      </c>
      <c r="F217" s="119">
        <f>기초자료!K217</f>
        <v>2188329</v>
      </c>
      <c r="G217" s="143">
        <f t="shared" si="79"/>
        <v>67842547</v>
      </c>
      <c r="H217" s="119">
        <f>기초자료!L217</f>
        <v>0</v>
      </c>
      <c r="I217" s="119">
        <f>기초자료!M217</f>
        <v>67842547</v>
      </c>
      <c r="J217" s="119">
        <f>기초자료!C217</f>
        <v>79626</v>
      </c>
      <c r="K217" s="119">
        <f>기초자료!D217</f>
        <v>4384</v>
      </c>
      <c r="L217" s="119">
        <f>기초자료!E217</f>
        <v>1808</v>
      </c>
      <c r="M217" s="119">
        <f>기초자료!F217</f>
        <v>9760</v>
      </c>
      <c r="N217" s="119">
        <f>기초자료!G217</f>
        <v>0</v>
      </c>
      <c r="O217" s="143">
        <f t="shared" si="80"/>
        <v>0</v>
      </c>
      <c r="P217" s="119">
        <f>기초자료!N217</f>
        <v>0</v>
      </c>
      <c r="Q217" s="119">
        <f>기초자료!O217</f>
        <v>0</v>
      </c>
      <c r="R217" s="119">
        <f>기초자료!H217</f>
        <v>0</v>
      </c>
      <c r="S217" s="119">
        <f>기초자료!I217</f>
        <v>0</v>
      </c>
      <c r="T217" s="119">
        <f>기초자료!J217</f>
        <v>0</v>
      </c>
      <c r="U217" s="119">
        <f t="shared" si="81"/>
        <v>196886</v>
      </c>
      <c r="V217" s="119">
        <f>기초자료!AP217</f>
        <v>0</v>
      </c>
      <c r="W217" s="119">
        <f>기초자료!P217+기초자료!Q217+기초자료!R217+기초자료!S217+기초자료!V217+기초자료!Y217+기초자료!AB217+기초자료!AE217+기초자료!AQ217</f>
        <v>167037</v>
      </c>
      <c r="X217" s="119">
        <f>기초자료!AH217+기초자료!AK217+기초자료!AN217</f>
        <v>29849</v>
      </c>
      <c r="Y217" s="119">
        <f>기초자료!AO217+기초자료!AR217+기초자료!AS217</f>
        <v>0</v>
      </c>
    </row>
    <row r="218" spans="1:25" s="25" customFormat="1" ht="15" customHeight="1">
      <c r="A218" s="144"/>
      <c r="B218" s="457" t="s">
        <v>191</v>
      </c>
      <c r="C218" s="119">
        <f t="shared" si="76"/>
        <v>280155579</v>
      </c>
      <c r="D218" s="143">
        <f t="shared" si="77"/>
        <v>279607214</v>
      </c>
      <c r="E218" s="143">
        <f t="shared" si="78"/>
        <v>276313893</v>
      </c>
      <c r="F218" s="119">
        <f>기초자료!K218</f>
        <v>42333893</v>
      </c>
      <c r="G218" s="143">
        <f t="shared" si="79"/>
        <v>233980000</v>
      </c>
      <c r="H218" s="119">
        <f>기초자료!L218</f>
        <v>0</v>
      </c>
      <c r="I218" s="119">
        <f>기초자료!M218</f>
        <v>233980000</v>
      </c>
      <c r="J218" s="119">
        <f>기초자료!C218</f>
        <v>76584</v>
      </c>
      <c r="K218" s="119">
        <f>기초자료!D218</f>
        <v>13173</v>
      </c>
      <c r="L218" s="119">
        <f>기초자료!E218</f>
        <v>295970</v>
      </c>
      <c r="M218" s="119">
        <f>기초자료!F218</f>
        <v>12094</v>
      </c>
      <c r="N218" s="119">
        <f>기초자료!G218</f>
        <v>45500</v>
      </c>
      <c r="O218" s="143">
        <f t="shared" si="80"/>
        <v>2850000</v>
      </c>
      <c r="P218" s="119">
        <f>기초자료!N218</f>
        <v>2750000</v>
      </c>
      <c r="Q218" s="119">
        <f>기초자료!O218</f>
        <v>100000</v>
      </c>
      <c r="R218" s="119">
        <f>기초자료!H218</f>
        <v>0</v>
      </c>
      <c r="S218" s="119">
        <f>기초자료!I218</f>
        <v>0</v>
      </c>
      <c r="T218" s="119">
        <f>기초자료!J218</f>
        <v>0</v>
      </c>
      <c r="U218" s="119">
        <f t="shared" si="81"/>
        <v>548365</v>
      </c>
      <c r="V218" s="119">
        <f>기초자료!AP218</f>
        <v>0</v>
      </c>
      <c r="W218" s="119">
        <f>기초자료!P218+기초자료!Q218+기초자료!R218+기초자료!S218+기초자료!V218+기초자료!Y218+기초자료!AB218+기초자료!AE218+기초자료!AQ218</f>
        <v>336745</v>
      </c>
      <c r="X218" s="119">
        <f>기초자료!AH218+기초자료!AK218+기초자료!AN218</f>
        <v>173373</v>
      </c>
      <c r="Y218" s="119">
        <f>기초자료!AO218+기초자료!AR218+기초자료!AS218</f>
        <v>38247</v>
      </c>
    </row>
    <row r="219" spans="1:25" s="25" customFormat="1" ht="15" customHeight="1">
      <c r="A219" s="144"/>
      <c r="B219" s="457" t="s">
        <v>192</v>
      </c>
      <c r="C219" s="119">
        <f t="shared" si="76"/>
        <v>55162327.5</v>
      </c>
      <c r="D219" s="143">
        <f t="shared" si="77"/>
        <v>53255615.5</v>
      </c>
      <c r="E219" s="143">
        <f t="shared" si="78"/>
        <v>53151429.5</v>
      </c>
      <c r="F219" s="119">
        <f>기초자료!K219</f>
        <v>1523133.5</v>
      </c>
      <c r="G219" s="143">
        <f t="shared" si="79"/>
        <v>51628296</v>
      </c>
      <c r="H219" s="119">
        <f>기초자료!L219</f>
        <v>0</v>
      </c>
      <c r="I219" s="119">
        <f>기초자료!M219</f>
        <v>51628296</v>
      </c>
      <c r="J219" s="119">
        <f>기초자료!C219</f>
        <v>87776</v>
      </c>
      <c r="K219" s="119">
        <f>기초자료!D219</f>
        <v>9927</v>
      </c>
      <c r="L219" s="119">
        <f>기초자료!E219</f>
        <v>0</v>
      </c>
      <c r="M219" s="119">
        <f>기초자료!F219</f>
        <v>6483</v>
      </c>
      <c r="N219" s="119">
        <f>기초자료!G219</f>
        <v>0</v>
      </c>
      <c r="O219" s="143">
        <f t="shared" si="80"/>
        <v>0</v>
      </c>
      <c r="P219" s="119">
        <f>기초자료!N219</f>
        <v>0</v>
      </c>
      <c r="Q219" s="119">
        <f>기초자료!O219</f>
        <v>0</v>
      </c>
      <c r="R219" s="119">
        <f>기초자료!H219</f>
        <v>0</v>
      </c>
      <c r="S219" s="119">
        <f>기초자료!I219</f>
        <v>0</v>
      </c>
      <c r="T219" s="119">
        <f>기초자료!J219</f>
        <v>0</v>
      </c>
      <c r="U219" s="119">
        <f t="shared" si="81"/>
        <v>1906712</v>
      </c>
      <c r="V219" s="119">
        <f>기초자료!AP219</f>
        <v>445418</v>
      </c>
      <c r="W219" s="119">
        <f>기초자료!P219+기초자료!Q219+기초자료!R219+기초자료!S219+기초자료!V219+기초자료!Y219+기초자료!AB219+기초자료!AE219+기초자료!AQ219</f>
        <v>932851</v>
      </c>
      <c r="X219" s="119">
        <f>기초자료!AH219+기초자료!AK219+기초자료!AN219</f>
        <v>528443</v>
      </c>
      <c r="Y219" s="119">
        <f>기초자료!AO219+기초자료!AR219+기초자료!AS219</f>
        <v>0</v>
      </c>
    </row>
    <row r="220" spans="1:25" s="25" customFormat="1" ht="15" customHeight="1">
      <c r="A220" s="144"/>
      <c r="B220" s="457" t="s">
        <v>193</v>
      </c>
      <c r="C220" s="119">
        <f t="shared" si="76"/>
        <v>56843018</v>
      </c>
      <c r="D220" s="143">
        <f t="shared" si="77"/>
        <v>56359511</v>
      </c>
      <c r="E220" s="143">
        <f t="shared" si="78"/>
        <v>56343398</v>
      </c>
      <c r="F220" s="119">
        <f>기초자료!K220</f>
        <v>306610</v>
      </c>
      <c r="G220" s="143">
        <f t="shared" si="79"/>
        <v>56036788</v>
      </c>
      <c r="H220" s="119">
        <f>기초자료!L220</f>
        <v>0</v>
      </c>
      <c r="I220" s="119">
        <f>기초자료!M220</f>
        <v>56036788</v>
      </c>
      <c r="J220" s="119">
        <f>기초자료!C220</f>
        <v>9774</v>
      </c>
      <c r="K220" s="119">
        <f>기초자료!D220</f>
        <v>6339</v>
      </c>
      <c r="L220" s="119">
        <f>기초자료!E220</f>
        <v>0</v>
      </c>
      <c r="M220" s="119">
        <f>기초자료!F220</f>
        <v>0</v>
      </c>
      <c r="N220" s="119">
        <f>기초자료!G220</f>
        <v>0</v>
      </c>
      <c r="O220" s="143">
        <f t="shared" si="80"/>
        <v>0</v>
      </c>
      <c r="P220" s="119">
        <f>기초자료!N220</f>
        <v>0</v>
      </c>
      <c r="Q220" s="119">
        <f>기초자료!O220</f>
        <v>0</v>
      </c>
      <c r="R220" s="119">
        <f>기초자료!H220</f>
        <v>0</v>
      </c>
      <c r="S220" s="119">
        <f>기초자료!I220</f>
        <v>0</v>
      </c>
      <c r="T220" s="119">
        <f>기초자료!J220</f>
        <v>0</v>
      </c>
      <c r="U220" s="119">
        <f t="shared" si="81"/>
        <v>483507</v>
      </c>
      <c r="V220" s="119">
        <f>기초자료!AP220</f>
        <v>0</v>
      </c>
      <c r="W220" s="119">
        <f>기초자료!P220+기초자료!Q220+기초자료!R220+기초자료!S220+기초자료!V220+기초자료!Y220+기초자료!AB220+기초자료!AE220+기초자료!AQ220</f>
        <v>413487</v>
      </c>
      <c r="X220" s="119">
        <f>기초자료!AH220+기초자료!AK220+기초자료!AN220</f>
        <v>70020</v>
      </c>
      <c r="Y220" s="119">
        <f>기초자료!AO220+기초자료!AR220+기초자료!AS220</f>
        <v>0</v>
      </c>
    </row>
    <row r="221" spans="1:25" s="25" customFormat="1" ht="15" customHeight="1">
      <c r="A221" s="144"/>
      <c r="B221" s="457" t="s">
        <v>194</v>
      </c>
      <c r="C221" s="119">
        <f t="shared" si="76"/>
        <v>47556192</v>
      </c>
      <c r="D221" s="143">
        <f t="shared" si="77"/>
        <v>46158515</v>
      </c>
      <c r="E221" s="143">
        <f t="shared" si="78"/>
        <v>45852417</v>
      </c>
      <c r="F221" s="119">
        <f>기초자료!K221</f>
        <v>917617</v>
      </c>
      <c r="G221" s="143">
        <f t="shared" si="79"/>
        <v>44934800</v>
      </c>
      <c r="H221" s="119">
        <f>기초자료!L221</f>
        <v>0</v>
      </c>
      <c r="I221" s="119">
        <f>기초자료!M221</f>
        <v>44934800</v>
      </c>
      <c r="J221" s="119">
        <f>기초자료!C221</f>
        <v>22264</v>
      </c>
      <c r="K221" s="119">
        <f>기초자료!D221</f>
        <v>6584</v>
      </c>
      <c r="L221" s="119">
        <f>기초자료!E221</f>
        <v>127250</v>
      </c>
      <c r="M221" s="119">
        <f>기초자료!F221</f>
        <v>0</v>
      </c>
      <c r="N221" s="119">
        <f>기초자료!G221</f>
        <v>0</v>
      </c>
      <c r="O221" s="143">
        <f t="shared" si="80"/>
        <v>150000</v>
      </c>
      <c r="P221" s="119">
        <f>기초자료!N221</f>
        <v>0</v>
      </c>
      <c r="Q221" s="119">
        <f>기초자료!O221</f>
        <v>150000</v>
      </c>
      <c r="R221" s="119">
        <f>기초자료!H221</f>
        <v>0</v>
      </c>
      <c r="S221" s="119">
        <f>기초자료!I221</f>
        <v>0</v>
      </c>
      <c r="T221" s="119">
        <f>기초자료!J221</f>
        <v>0</v>
      </c>
      <c r="U221" s="119">
        <f t="shared" si="81"/>
        <v>1397677</v>
      </c>
      <c r="V221" s="119">
        <f>기초자료!AP221</f>
        <v>0</v>
      </c>
      <c r="W221" s="119">
        <f>기초자료!P221+기초자료!Q221+기초자료!R221+기초자료!S221+기초자료!V221+기초자료!Y221+기초자료!AB221+기초자료!AE221+기초자료!AQ221</f>
        <v>1317556</v>
      </c>
      <c r="X221" s="119">
        <f>기초자료!AH221+기초자료!AK221+기초자료!AN221</f>
        <v>18111</v>
      </c>
      <c r="Y221" s="119">
        <f>기초자료!AO221+기초자료!AR221+기초자료!AS221</f>
        <v>62010</v>
      </c>
    </row>
    <row r="222" spans="1:25" s="25" customFormat="1" ht="15" customHeight="1">
      <c r="A222" s="144"/>
      <c r="B222" s="457" t="s">
        <v>195</v>
      </c>
      <c r="C222" s="119">
        <f t="shared" si="76"/>
        <v>67804409</v>
      </c>
      <c r="D222" s="143">
        <f t="shared" si="77"/>
        <v>67789512</v>
      </c>
      <c r="E222" s="143">
        <f t="shared" si="78"/>
        <v>67761110</v>
      </c>
      <c r="F222" s="119">
        <f>기초자료!K222</f>
        <v>2003155</v>
      </c>
      <c r="G222" s="143">
        <f t="shared" si="79"/>
        <v>65757955</v>
      </c>
      <c r="H222" s="119">
        <f>기초자료!L222</f>
        <v>0</v>
      </c>
      <c r="I222" s="119">
        <f>기초자료!M222</f>
        <v>65757955</v>
      </c>
      <c r="J222" s="119">
        <f>기초자료!C222</f>
        <v>9372</v>
      </c>
      <c r="K222" s="119">
        <f>기초자료!D222</f>
        <v>1000</v>
      </c>
      <c r="L222" s="119">
        <f>기초자료!E222</f>
        <v>15000</v>
      </c>
      <c r="M222" s="119">
        <f>기초자료!F222</f>
        <v>3030</v>
      </c>
      <c r="N222" s="119">
        <f>기초자료!G222</f>
        <v>0</v>
      </c>
      <c r="O222" s="143">
        <f t="shared" si="80"/>
        <v>0</v>
      </c>
      <c r="P222" s="119">
        <f>기초자료!N222</f>
        <v>0</v>
      </c>
      <c r="Q222" s="119">
        <f>기초자료!O222</f>
        <v>0</v>
      </c>
      <c r="R222" s="119">
        <f>기초자료!H222</f>
        <v>0</v>
      </c>
      <c r="S222" s="119">
        <f>기초자료!I222</f>
        <v>0</v>
      </c>
      <c r="T222" s="119">
        <f>기초자료!J222</f>
        <v>0</v>
      </c>
      <c r="U222" s="119">
        <f t="shared" si="81"/>
        <v>14897</v>
      </c>
      <c r="V222" s="119">
        <f>기초자료!AP222</f>
        <v>0</v>
      </c>
      <c r="W222" s="119">
        <f>기초자료!P222+기초자료!Q222+기초자료!R222+기초자료!S222+기초자료!V222+기초자료!Y222+기초자료!AB222+기초자료!AE222+기초자료!AQ222</f>
        <v>14897</v>
      </c>
      <c r="X222" s="119">
        <f>기초자료!AH222+기초자료!AK222+기초자료!AN222</f>
        <v>0</v>
      </c>
      <c r="Y222" s="119">
        <f>기초자료!AO222+기초자료!AR222+기초자료!AS222</f>
        <v>0</v>
      </c>
    </row>
    <row r="223" spans="1:25" s="25" customFormat="1" ht="15" customHeight="1">
      <c r="A223" s="144"/>
      <c r="B223" s="457" t="s">
        <v>196</v>
      </c>
      <c r="C223" s="119">
        <f t="shared" si="76"/>
        <v>109346717</v>
      </c>
      <c r="D223" s="143">
        <f t="shared" si="77"/>
        <v>108907750</v>
      </c>
      <c r="E223" s="143">
        <f t="shared" si="78"/>
        <v>108863996</v>
      </c>
      <c r="F223" s="119">
        <f>기초자료!K223</f>
        <v>59579370</v>
      </c>
      <c r="G223" s="143">
        <f t="shared" si="79"/>
        <v>49284626</v>
      </c>
      <c r="H223" s="119">
        <f>기초자료!L223</f>
        <v>0</v>
      </c>
      <c r="I223" s="119">
        <f>기초자료!M223</f>
        <v>49284626</v>
      </c>
      <c r="J223" s="119">
        <f>기초자료!C223</f>
        <v>8840</v>
      </c>
      <c r="K223" s="119">
        <f>기초자료!D223</f>
        <v>1000</v>
      </c>
      <c r="L223" s="119">
        <f>기초자료!E223</f>
        <v>28980</v>
      </c>
      <c r="M223" s="119">
        <f>기초자료!F223</f>
        <v>1034</v>
      </c>
      <c r="N223" s="119">
        <f>기초자료!G223</f>
        <v>3900</v>
      </c>
      <c r="O223" s="143">
        <f t="shared" si="80"/>
        <v>0</v>
      </c>
      <c r="P223" s="119">
        <f>기초자료!N223</f>
        <v>0</v>
      </c>
      <c r="Q223" s="119">
        <f>기초자료!O223</f>
        <v>0</v>
      </c>
      <c r="R223" s="119">
        <f>기초자료!H223</f>
        <v>0</v>
      </c>
      <c r="S223" s="119">
        <f>기초자료!I223</f>
        <v>0</v>
      </c>
      <c r="T223" s="119">
        <f>기초자료!J223</f>
        <v>0</v>
      </c>
      <c r="U223" s="119">
        <f t="shared" si="81"/>
        <v>438967</v>
      </c>
      <c r="V223" s="119">
        <f>기초자료!AP223</f>
        <v>0</v>
      </c>
      <c r="W223" s="119">
        <f>기초자료!P223+기초자료!Q223+기초자료!R223+기초자료!S223+기초자료!V223+기초자료!Y223+기초자료!AB223+기초자료!AE223+기초자료!AQ223</f>
        <v>436045</v>
      </c>
      <c r="X223" s="119">
        <f>기초자료!AH223+기초자료!AK223+기초자료!AN223</f>
        <v>2922</v>
      </c>
      <c r="Y223" s="119">
        <f>기초자료!AO223+기초자료!AR223+기초자료!AS223</f>
        <v>0</v>
      </c>
    </row>
    <row r="224" spans="1:25" s="25" customFormat="1" ht="15" customHeight="1">
      <c r="A224" s="144"/>
      <c r="B224" s="457" t="s">
        <v>197</v>
      </c>
      <c r="C224" s="119">
        <f t="shared" si="76"/>
        <v>34385457</v>
      </c>
      <c r="D224" s="143">
        <f t="shared" si="77"/>
        <v>34119524</v>
      </c>
      <c r="E224" s="143">
        <f t="shared" si="78"/>
        <v>33351244</v>
      </c>
      <c r="F224" s="119">
        <f>기초자료!K224</f>
        <v>4061244</v>
      </c>
      <c r="G224" s="143">
        <f t="shared" si="79"/>
        <v>29290000</v>
      </c>
      <c r="H224" s="119">
        <f>기초자료!L224</f>
        <v>0</v>
      </c>
      <c r="I224" s="119">
        <f>기초자료!M224</f>
        <v>29290000</v>
      </c>
      <c r="J224" s="119">
        <f>기초자료!C224</f>
        <v>13160</v>
      </c>
      <c r="K224" s="119">
        <f>기초자료!D224</f>
        <v>4800</v>
      </c>
      <c r="L224" s="119">
        <f>기초자료!E224</f>
        <v>250000</v>
      </c>
      <c r="M224" s="119">
        <f>기초자료!F224</f>
        <v>320</v>
      </c>
      <c r="N224" s="119">
        <f>기초자료!G224</f>
        <v>0</v>
      </c>
      <c r="O224" s="143">
        <f t="shared" si="80"/>
        <v>500000</v>
      </c>
      <c r="P224" s="119">
        <f>기초자료!N224</f>
        <v>0</v>
      </c>
      <c r="Q224" s="119">
        <f>기초자료!O224</f>
        <v>500000</v>
      </c>
      <c r="R224" s="119">
        <f>기초자료!H224</f>
        <v>0</v>
      </c>
      <c r="S224" s="119">
        <f>기초자료!I224</f>
        <v>0</v>
      </c>
      <c r="T224" s="119">
        <f>기초자료!J224</f>
        <v>0</v>
      </c>
      <c r="U224" s="119">
        <f t="shared" si="81"/>
        <v>265933</v>
      </c>
      <c r="V224" s="119">
        <f>기초자료!AP224</f>
        <v>0</v>
      </c>
      <c r="W224" s="119">
        <f>기초자료!P224+기초자료!Q224+기초자료!R224+기초자료!S224+기초자료!V224+기초자료!Y224+기초자료!AB224+기초자료!AE224+기초자료!AQ224</f>
        <v>261000</v>
      </c>
      <c r="X224" s="119">
        <f>기초자료!AH224+기초자료!AK224+기초자료!AN224</f>
        <v>4933</v>
      </c>
      <c r="Y224" s="119">
        <f>기초자료!AO224+기초자료!AR224+기초자료!AS224</f>
        <v>0</v>
      </c>
    </row>
    <row r="225" spans="1:25" s="25" customFormat="1" ht="15" customHeight="1">
      <c r="A225" s="144"/>
      <c r="B225" s="457" t="s">
        <v>198</v>
      </c>
      <c r="C225" s="119">
        <f t="shared" si="76"/>
        <v>84303595</v>
      </c>
      <c r="D225" s="143">
        <f t="shared" si="77"/>
        <v>83918097</v>
      </c>
      <c r="E225" s="143">
        <f t="shared" si="78"/>
        <v>83905865</v>
      </c>
      <c r="F225" s="119">
        <f>기초자료!K225</f>
        <v>1671381</v>
      </c>
      <c r="G225" s="143">
        <f t="shared" si="79"/>
        <v>82234484</v>
      </c>
      <c r="H225" s="119">
        <f>기초자료!L225</f>
        <v>0</v>
      </c>
      <c r="I225" s="119">
        <f>기초자료!M225</f>
        <v>82234484</v>
      </c>
      <c r="J225" s="119">
        <f>기초자료!C225</f>
        <v>10220</v>
      </c>
      <c r="K225" s="119">
        <f>기초자료!D225</f>
        <v>212</v>
      </c>
      <c r="L225" s="119">
        <f>기초자료!E225</f>
        <v>0</v>
      </c>
      <c r="M225" s="119">
        <f>기초자료!F225</f>
        <v>1800</v>
      </c>
      <c r="N225" s="119">
        <f>기초자료!G225</f>
        <v>0</v>
      </c>
      <c r="O225" s="143">
        <f t="shared" si="80"/>
        <v>0</v>
      </c>
      <c r="P225" s="119">
        <f>기초자료!N225</f>
        <v>0</v>
      </c>
      <c r="Q225" s="119">
        <f>기초자료!O225</f>
        <v>0</v>
      </c>
      <c r="R225" s="119">
        <f>기초자료!H225</f>
        <v>0</v>
      </c>
      <c r="S225" s="119">
        <f>기초자료!I225</f>
        <v>0</v>
      </c>
      <c r="T225" s="119">
        <f>기초자료!J225</f>
        <v>0</v>
      </c>
      <c r="U225" s="119">
        <f t="shared" si="81"/>
        <v>385498</v>
      </c>
      <c r="V225" s="119">
        <f>기초자료!AP225</f>
        <v>0</v>
      </c>
      <c r="W225" s="119">
        <f>기초자료!P225+기초자료!Q225+기초자료!R225+기초자료!S225+기초자료!V225+기초자료!Y225+기초자료!AB225+기초자료!AE225+기초자료!AQ225</f>
        <v>88917</v>
      </c>
      <c r="X225" s="119">
        <f>기초자료!AH225+기초자료!AK225+기초자료!AN225</f>
        <v>95078</v>
      </c>
      <c r="Y225" s="119">
        <f>기초자료!AO225+기초자료!AR225+기초자료!AS225</f>
        <v>201503</v>
      </c>
    </row>
    <row r="226" spans="1:25" s="25" customFormat="1" ht="15" customHeight="1">
      <c r="A226" s="144"/>
      <c r="B226" s="457" t="s">
        <v>199</v>
      </c>
      <c r="C226" s="119">
        <f t="shared" si="76"/>
        <v>30795733.5</v>
      </c>
      <c r="D226" s="143">
        <f t="shared" si="77"/>
        <v>30166698</v>
      </c>
      <c r="E226" s="143">
        <f t="shared" si="78"/>
        <v>29628007</v>
      </c>
      <c r="F226" s="119">
        <f>기초자료!K226</f>
        <v>319726</v>
      </c>
      <c r="G226" s="143">
        <f t="shared" si="79"/>
        <v>29308281</v>
      </c>
      <c r="H226" s="119">
        <f>기초자료!L226</f>
        <v>0</v>
      </c>
      <c r="I226" s="119">
        <f>기초자료!M226</f>
        <v>29308281</v>
      </c>
      <c r="J226" s="119">
        <f>기초자료!C226</f>
        <v>16068</v>
      </c>
      <c r="K226" s="119">
        <f>기초자료!D226</f>
        <v>10000</v>
      </c>
      <c r="L226" s="119">
        <f>기초자료!E226</f>
        <v>7275</v>
      </c>
      <c r="M226" s="119">
        <f>기초자료!F226</f>
        <v>0</v>
      </c>
      <c r="N226" s="119">
        <f>기초자료!G226</f>
        <v>2000</v>
      </c>
      <c r="O226" s="143">
        <f t="shared" si="80"/>
        <v>398048</v>
      </c>
      <c r="P226" s="119">
        <f>기초자료!N226</f>
        <v>358048</v>
      </c>
      <c r="Q226" s="119">
        <f>기초자료!O226</f>
        <v>40000</v>
      </c>
      <c r="R226" s="119">
        <f>기초자료!H226</f>
        <v>0</v>
      </c>
      <c r="S226" s="119">
        <f>기초자료!I226</f>
        <v>100000</v>
      </c>
      <c r="T226" s="119">
        <f>기초자료!J226</f>
        <v>5300</v>
      </c>
      <c r="U226" s="119">
        <f t="shared" si="81"/>
        <v>629035.5</v>
      </c>
      <c r="V226" s="119">
        <f>기초자료!AP226</f>
        <v>0</v>
      </c>
      <c r="W226" s="119">
        <f>기초자료!P226+기초자료!Q226+기초자료!R226+기초자료!S226+기초자료!V226+기초자료!Y226+기초자료!AB226+기초자료!AE226+기초자료!AQ226</f>
        <v>497673.9</v>
      </c>
      <c r="X226" s="119">
        <f>기초자료!AH226+기초자료!AK226+기초자료!AN226</f>
        <v>11238</v>
      </c>
      <c r="Y226" s="119">
        <f>기초자료!AO226+기초자료!AR226+기초자료!AS226</f>
        <v>120123.6</v>
      </c>
    </row>
    <row r="227" spans="1:25" s="25" customFormat="1" ht="15" customHeight="1">
      <c r="A227" s="144"/>
      <c r="B227" s="457" t="s">
        <v>200</v>
      </c>
      <c r="C227" s="119">
        <f t="shared" si="76"/>
        <v>13240125</v>
      </c>
      <c r="D227" s="143">
        <f t="shared" si="77"/>
        <v>12841431</v>
      </c>
      <c r="E227" s="143">
        <f t="shared" si="78"/>
        <v>12753995</v>
      </c>
      <c r="F227" s="119">
        <f>기초자료!K227</f>
        <v>61930</v>
      </c>
      <c r="G227" s="143">
        <f t="shared" si="79"/>
        <v>12692065</v>
      </c>
      <c r="H227" s="119">
        <f>기초자료!L227</f>
        <v>0</v>
      </c>
      <c r="I227" s="119">
        <f>기초자료!M227</f>
        <v>12692065</v>
      </c>
      <c r="J227" s="119">
        <f>기초자료!C227</f>
        <v>3436</v>
      </c>
      <c r="K227" s="119">
        <f>기초자료!D227</f>
        <v>0</v>
      </c>
      <c r="L227" s="119">
        <f>기초자료!E227</f>
        <v>0</v>
      </c>
      <c r="M227" s="119">
        <f>기초자료!F227</f>
        <v>5000</v>
      </c>
      <c r="N227" s="119">
        <f>기초자료!G227</f>
        <v>2000</v>
      </c>
      <c r="O227" s="143">
        <f t="shared" si="80"/>
        <v>77000</v>
      </c>
      <c r="P227" s="119">
        <f>기초자료!N227</f>
        <v>0</v>
      </c>
      <c r="Q227" s="119">
        <f>기초자료!O227</f>
        <v>77000</v>
      </c>
      <c r="R227" s="119">
        <f>기초자료!H227</f>
        <v>0</v>
      </c>
      <c r="S227" s="119">
        <f>기초자료!I227</f>
        <v>0</v>
      </c>
      <c r="T227" s="119">
        <f>기초자료!J227</f>
        <v>0</v>
      </c>
      <c r="U227" s="119">
        <f t="shared" si="81"/>
        <v>398694</v>
      </c>
      <c r="V227" s="119">
        <f>기초자료!AP227</f>
        <v>0</v>
      </c>
      <c r="W227" s="119">
        <f>기초자료!P227+기초자료!Q227+기초자료!R227+기초자료!S227+기초자료!V227+기초자료!Y227+기초자료!AB227+기초자료!AE227+기초자료!AQ227</f>
        <v>261763</v>
      </c>
      <c r="X227" s="119">
        <f>기초자료!AH227+기초자료!AK227+기초자료!AN227</f>
        <v>136931</v>
      </c>
      <c r="Y227" s="119">
        <f>기초자료!AO227+기초자료!AR227+기초자료!AS227</f>
        <v>0</v>
      </c>
    </row>
    <row r="228" spans="1:25" s="25" customFormat="1" ht="15" customHeight="1">
      <c r="A228" s="144"/>
      <c r="B228" s="457" t="s">
        <v>201</v>
      </c>
      <c r="C228" s="119">
        <f t="shared" si="76"/>
        <v>73223812</v>
      </c>
      <c r="D228" s="143">
        <f t="shared" si="77"/>
        <v>72708340</v>
      </c>
      <c r="E228" s="143">
        <f t="shared" si="78"/>
        <v>71756383</v>
      </c>
      <c r="F228" s="119">
        <f>기초자료!K228</f>
        <v>3618035</v>
      </c>
      <c r="G228" s="143">
        <f t="shared" si="79"/>
        <v>68138348</v>
      </c>
      <c r="H228" s="119">
        <f>기초자료!L228</f>
        <v>0</v>
      </c>
      <c r="I228" s="119">
        <f>기초자료!M228</f>
        <v>68138348</v>
      </c>
      <c r="J228" s="119">
        <f>기초자료!C228</f>
        <v>247824</v>
      </c>
      <c r="K228" s="119">
        <f>기초자료!D228</f>
        <v>16256</v>
      </c>
      <c r="L228" s="119">
        <f>기초자료!E228</f>
        <v>9936</v>
      </c>
      <c r="M228" s="119">
        <f>기초자료!F228</f>
        <v>2790</v>
      </c>
      <c r="N228" s="119">
        <f>기초자료!G228</f>
        <v>0</v>
      </c>
      <c r="O228" s="143">
        <f t="shared" si="80"/>
        <v>636297</v>
      </c>
      <c r="P228" s="119">
        <f>기초자료!N228</f>
        <v>636297</v>
      </c>
      <c r="Q228" s="119">
        <f>기초자료!O228</f>
        <v>0</v>
      </c>
      <c r="R228" s="119">
        <f>기초자료!H228</f>
        <v>560</v>
      </c>
      <c r="S228" s="119">
        <f>기초자료!I228</f>
        <v>38294</v>
      </c>
      <c r="T228" s="119">
        <f>기초자료!J228</f>
        <v>0</v>
      </c>
      <c r="U228" s="119">
        <f t="shared" si="81"/>
        <v>515472</v>
      </c>
      <c r="V228" s="119">
        <f>기초자료!AP228</f>
        <v>0</v>
      </c>
      <c r="W228" s="119">
        <f>기초자료!P228+기초자료!Q228+기초자료!R228+기초자료!S228+기초자료!V228+기초자료!Y228+기초자료!AB228+기초자료!AE228+기초자료!AQ228</f>
        <v>180251</v>
      </c>
      <c r="X228" s="119">
        <f>기초자료!AH228+기초자료!AK228+기초자료!AN228</f>
        <v>308279</v>
      </c>
      <c r="Y228" s="119">
        <f>기초자료!AO228+기초자료!AR228+기초자료!AS228</f>
        <v>26942</v>
      </c>
    </row>
    <row r="229" spans="1:25" s="25" customFormat="1" ht="15" customHeight="1">
      <c r="A229" s="144"/>
      <c r="B229" s="457" t="s">
        <v>202</v>
      </c>
      <c r="C229" s="119">
        <f t="shared" si="76"/>
        <v>21567057</v>
      </c>
      <c r="D229" s="143">
        <f t="shared" si="77"/>
        <v>20944259</v>
      </c>
      <c r="E229" s="143">
        <f t="shared" si="78"/>
        <v>20905075</v>
      </c>
      <c r="F229" s="119">
        <f>기초자료!K229</f>
        <v>115075</v>
      </c>
      <c r="G229" s="143">
        <f t="shared" si="79"/>
        <v>20790000</v>
      </c>
      <c r="H229" s="119">
        <f>기초자료!L229</f>
        <v>0</v>
      </c>
      <c r="I229" s="119">
        <f>기초자료!M229</f>
        <v>20790000</v>
      </c>
      <c r="J229" s="119">
        <f>기초자료!C229</f>
        <v>36548</v>
      </c>
      <c r="K229" s="119">
        <f>기초자료!D229</f>
        <v>2636</v>
      </c>
      <c r="L229" s="119">
        <f>기초자료!E229</f>
        <v>0</v>
      </c>
      <c r="M229" s="119">
        <f>기초자료!F229</f>
        <v>0</v>
      </c>
      <c r="N229" s="119">
        <f>기초자료!G229</f>
        <v>0</v>
      </c>
      <c r="O229" s="143">
        <f t="shared" si="80"/>
        <v>0</v>
      </c>
      <c r="P229" s="119">
        <f>기초자료!N229</f>
        <v>0</v>
      </c>
      <c r="Q229" s="119">
        <f>기초자료!O229</f>
        <v>0</v>
      </c>
      <c r="R229" s="119">
        <f>기초자료!H229</f>
        <v>0</v>
      </c>
      <c r="S229" s="119">
        <f>기초자료!I229</f>
        <v>0</v>
      </c>
      <c r="T229" s="119">
        <f>기초자료!J229</f>
        <v>0</v>
      </c>
      <c r="U229" s="119">
        <f t="shared" si="81"/>
        <v>622798</v>
      </c>
      <c r="V229" s="119">
        <f>기초자료!AP229</f>
        <v>0</v>
      </c>
      <c r="W229" s="119">
        <f>기초자료!P229+기초자료!Q229+기초자료!R229+기초자료!S229+기초자료!V229+기초자료!Y229+기초자료!AB229+기초자료!AE229+기초자료!AQ229</f>
        <v>614064</v>
      </c>
      <c r="X229" s="119">
        <f>기초자료!AH229+기초자료!AK229+기초자료!AN229</f>
        <v>8734</v>
      </c>
      <c r="Y229" s="119">
        <f>기초자료!AO229+기초자료!AR229+기초자료!AS229</f>
        <v>0</v>
      </c>
    </row>
    <row r="230" spans="1:25" s="25" customFormat="1" ht="15" customHeight="1">
      <c r="A230" s="144"/>
      <c r="B230" s="457" t="s">
        <v>203</v>
      </c>
      <c r="C230" s="119">
        <f t="shared" si="76"/>
        <v>46333379</v>
      </c>
      <c r="D230" s="143">
        <f t="shared" si="77"/>
        <v>46328172</v>
      </c>
      <c r="E230" s="143">
        <f t="shared" si="78"/>
        <v>46228798</v>
      </c>
      <c r="F230" s="119">
        <f>기초자료!K230</f>
        <v>807969</v>
      </c>
      <c r="G230" s="143">
        <f t="shared" si="79"/>
        <v>45420829</v>
      </c>
      <c r="H230" s="119">
        <f>기초자료!L230</f>
        <v>0</v>
      </c>
      <c r="I230" s="119">
        <f>기초자료!M230</f>
        <v>45420829</v>
      </c>
      <c r="J230" s="119">
        <f>기초자료!C230</f>
        <v>33996</v>
      </c>
      <c r="K230" s="119">
        <f>기초자료!D230</f>
        <v>11008</v>
      </c>
      <c r="L230" s="119">
        <f>기초자료!E230</f>
        <v>22870</v>
      </c>
      <c r="M230" s="119">
        <f>기초자료!F230</f>
        <v>1300</v>
      </c>
      <c r="N230" s="119">
        <f>기초자료!G230</f>
        <v>0</v>
      </c>
      <c r="O230" s="143">
        <f t="shared" si="80"/>
        <v>0</v>
      </c>
      <c r="P230" s="119">
        <f>기초자료!N230</f>
        <v>0</v>
      </c>
      <c r="Q230" s="119">
        <f>기초자료!O230</f>
        <v>0</v>
      </c>
      <c r="R230" s="119">
        <f>기초자료!H230</f>
        <v>0</v>
      </c>
      <c r="S230" s="119">
        <f>기초자료!I230</f>
        <v>0</v>
      </c>
      <c r="T230" s="119">
        <f>기초자료!J230</f>
        <v>30200</v>
      </c>
      <c r="U230" s="119">
        <f t="shared" si="81"/>
        <v>5207</v>
      </c>
      <c r="V230" s="119">
        <f>기초자료!AP230</f>
        <v>0</v>
      </c>
      <c r="W230" s="119">
        <f>기초자료!P230+기초자료!Q230+기초자료!R230+기초자료!S230+기초자료!V230+기초자료!Y230+기초자료!AB230+기초자료!AE230+기초자료!AQ230</f>
        <v>1320</v>
      </c>
      <c r="X230" s="119">
        <f>기초자료!AH230+기초자료!AK230+기초자료!AN230</f>
        <v>2647</v>
      </c>
      <c r="Y230" s="119">
        <f>기초자료!AO230+기초자료!AR230+기초자료!AS230</f>
        <v>1240</v>
      </c>
    </row>
    <row r="231" spans="1:25" s="25" customFormat="1" ht="15" customHeight="1">
      <c r="A231" s="144"/>
      <c r="B231" s="457" t="s">
        <v>204</v>
      </c>
      <c r="C231" s="119">
        <f t="shared" si="76"/>
        <v>88525796</v>
      </c>
      <c r="D231" s="143">
        <f t="shared" si="77"/>
        <v>88358482</v>
      </c>
      <c r="E231" s="143">
        <f t="shared" si="78"/>
        <v>88152548</v>
      </c>
      <c r="F231" s="119">
        <f>기초자료!K231</f>
        <v>15229548</v>
      </c>
      <c r="G231" s="143">
        <f t="shared" si="79"/>
        <v>72923000</v>
      </c>
      <c r="H231" s="119">
        <f>기초자료!L231</f>
        <v>0</v>
      </c>
      <c r="I231" s="119">
        <f>기초자료!M231</f>
        <v>72923000</v>
      </c>
      <c r="J231" s="119">
        <f>기초자료!C231</f>
        <v>30696</v>
      </c>
      <c r="K231" s="119">
        <f>기초자료!D231</f>
        <v>1612</v>
      </c>
      <c r="L231" s="119">
        <f>기초자료!E231</f>
        <v>114148</v>
      </c>
      <c r="M231" s="119">
        <f>기초자료!F231</f>
        <v>34540</v>
      </c>
      <c r="N231" s="119">
        <f>기초자료!G231</f>
        <v>2106</v>
      </c>
      <c r="O231" s="143">
        <f t="shared" si="80"/>
        <v>0</v>
      </c>
      <c r="P231" s="119">
        <f>기초자료!N231</f>
        <v>0</v>
      </c>
      <c r="Q231" s="119">
        <f>기초자료!O231</f>
        <v>0</v>
      </c>
      <c r="R231" s="119">
        <f>기초자료!H231</f>
        <v>0</v>
      </c>
      <c r="S231" s="119">
        <f>기초자료!I231</f>
        <v>0</v>
      </c>
      <c r="T231" s="119">
        <f>기초자료!J231</f>
        <v>22832</v>
      </c>
      <c r="U231" s="119">
        <f t="shared" si="81"/>
        <v>167314</v>
      </c>
      <c r="V231" s="119">
        <f>기초자료!AP231</f>
        <v>0</v>
      </c>
      <c r="W231" s="119">
        <f>기초자료!P231+기초자료!Q231+기초자료!R231+기초자료!S231+기초자료!V231+기초자료!Y231+기초자료!AB231+기초자료!AE231+기초자료!AQ231</f>
        <v>108065</v>
      </c>
      <c r="X231" s="119">
        <f>기초자료!AH231+기초자료!AK231+기초자료!AN231</f>
        <v>15198</v>
      </c>
      <c r="Y231" s="119">
        <f>기초자료!AO231+기초자료!AR231+기초자료!AS231</f>
        <v>44051</v>
      </c>
    </row>
    <row r="232" spans="1:25" s="25" customFormat="1" ht="15" customHeight="1">
      <c r="A232" s="144"/>
      <c r="B232" s="457" t="s">
        <v>205</v>
      </c>
      <c r="C232" s="119">
        <f t="shared" si="76"/>
        <v>7774271</v>
      </c>
      <c r="D232" s="143">
        <f t="shared" si="77"/>
        <v>7773695</v>
      </c>
      <c r="E232" s="143">
        <f t="shared" si="78"/>
        <v>7654088</v>
      </c>
      <c r="F232" s="119">
        <f>기초자료!K232</f>
        <v>7652862</v>
      </c>
      <c r="G232" s="143">
        <f t="shared" si="79"/>
        <v>1226</v>
      </c>
      <c r="H232" s="119">
        <f>기초자료!L232</f>
        <v>0</v>
      </c>
      <c r="I232" s="119">
        <f>기초자료!M232</f>
        <v>1226</v>
      </c>
      <c r="J232" s="119">
        <f>기초자료!C232</f>
        <v>6107</v>
      </c>
      <c r="K232" s="119">
        <f>기초자료!D232</f>
        <v>0</v>
      </c>
      <c r="L232" s="119">
        <f>기초자료!E232</f>
        <v>0</v>
      </c>
      <c r="M232" s="119">
        <f>기초자료!F232</f>
        <v>7500</v>
      </c>
      <c r="N232" s="119">
        <f>기초자료!G232</f>
        <v>0</v>
      </c>
      <c r="O232" s="143">
        <f t="shared" si="80"/>
        <v>0</v>
      </c>
      <c r="P232" s="119">
        <f>기초자료!N232</f>
        <v>0</v>
      </c>
      <c r="Q232" s="119">
        <f>기초자료!O232</f>
        <v>0</v>
      </c>
      <c r="R232" s="119">
        <f>기초자료!H232</f>
        <v>0</v>
      </c>
      <c r="S232" s="119">
        <f>기초자료!I232</f>
        <v>0</v>
      </c>
      <c r="T232" s="119">
        <f>기초자료!J232</f>
        <v>106000</v>
      </c>
      <c r="U232" s="119">
        <f t="shared" si="81"/>
        <v>576</v>
      </c>
      <c r="V232" s="119">
        <f>기초자료!AP232</f>
        <v>0</v>
      </c>
      <c r="W232" s="119">
        <f>기초자료!P232+기초자료!Q232+기초자료!R232+기초자료!S232+기초자료!V232+기초자료!Y232+기초자료!AB232+기초자료!AE232+기초자료!AQ232</f>
        <v>0</v>
      </c>
      <c r="X232" s="119">
        <f>기초자료!AH232+기초자료!AK232+기초자료!AN232</f>
        <v>576</v>
      </c>
      <c r="Y232" s="119">
        <f>기초자료!AO232+기초자료!AR232+기초자료!AS232</f>
        <v>0</v>
      </c>
    </row>
    <row r="233" spans="1:25" s="28" customFormat="1" ht="15" customHeight="1">
      <c r="A233" s="151" t="s">
        <v>591</v>
      </c>
      <c r="B233" s="151" t="s">
        <v>579</v>
      </c>
      <c r="C233" s="152">
        <f t="shared" ref="C233:T233" si="82">SUM(C234:C251)</f>
        <v>725105594.19000006</v>
      </c>
      <c r="D233" s="152">
        <f t="shared" si="82"/>
        <v>678542526.5</v>
      </c>
      <c r="E233" s="152">
        <f t="shared" si="82"/>
        <v>652241529</v>
      </c>
      <c r="F233" s="152">
        <f t="shared" si="82"/>
        <v>77435700</v>
      </c>
      <c r="G233" s="152">
        <f t="shared" si="82"/>
        <v>574805829</v>
      </c>
      <c r="H233" s="152">
        <f t="shared" si="82"/>
        <v>0</v>
      </c>
      <c r="I233" s="152">
        <f t="shared" si="82"/>
        <v>574805829</v>
      </c>
      <c r="J233" s="152">
        <f t="shared" si="82"/>
        <v>2768732.5</v>
      </c>
      <c r="K233" s="152">
        <f t="shared" si="82"/>
        <v>814588</v>
      </c>
      <c r="L233" s="152">
        <f t="shared" si="82"/>
        <v>1498354</v>
      </c>
      <c r="M233" s="152">
        <f t="shared" si="82"/>
        <v>165211</v>
      </c>
      <c r="N233" s="152">
        <f t="shared" si="82"/>
        <v>49219</v>
      </c>
      <c r="O233" s="152">
        <f t="shared" si="82"/>
        <v>19262790</v>
      </c>
      <c r="P233" s="152">
        <f t="shared" si="82"/>
        <v>9875790</v>
      </c>
      <c r="Q233" s="152">
        <f t="shared" si="82"/>
        <v>9387000</v>
      </c>
      <c r="R233" s="152">
        <f t="shared" si="82"/>
        <v>63486</v>
      </c>
      <c r="S233" s="152">
        <f t="shared" si="82"/>
        <v>1067964</v>
      </c>
      <c r="T233" s="152">
        <f t="shared" si="82"/>
        <v>610653</v>
      </c>
      <c r="U233" s="152">
        <f>SUM(U234:U251)</f>
        <v>46563067.689999998</v>
      </c>
      <c r="V233" s="152">
        <f>SUM(V234:V251)</f>
        <v>6128217</v>
      </c>
      <c r="W233" s="152">
        <f>SUM(W234:W251)</f>
        <v>31046149.689999998</v>
      </c>
      <c r="X233" s="152">
        <f>SUM(X234:X251)</f>
        <v>8088335</v>
      </c>
      <c r="Y233" s="152">
        <f>SUM(Y234:Y251)</f>
        <v>1300366</v>
      </c>
    </row>
    <row r="234" spans="1:25" s="25" customFormat="1" ht="15" customHeight="1">
      <c r="A234" s="144"/>
      <c r="B234" s="458" t="s">
        <v>207</v>
      </c>
      <c r="C234" s="119">
        <f t="shared" ref="C234:C251" si="83">D234+U234</f>
        <v>278374835.69</v>
      </c>
      <c r="D234" s="143">
        <f t="shared" ref="D234:D251" si="84">SUM(E234,J234:O234,R234:T234)</f>
        <v>256654032</v>
      </c>
      <c r="E234" s="143">
        <f t="shared" ref="E234:E251" si="85">F234+G234</f>
        <v>253110426</v>
      </c>
      <c r="F234" s="119">
        <f>기초자료!K234</f>
        <v>15406689</v>
      </c>
      <c r="G234" s="143">
        <f t="shared" ref="G234:G251" si="86">H234+I234</f>
        <v>237703737</v>
      </c>
      <c r="H234" s="158">
        <f>기초자료!L234</f>
        <v>0</v>
      </c>
      <c r="I234" s="119">
        <f>기초자료!M234</f>
        <v>237703737</v>
      </c>
      <c r="J234" s="158">
        <f>기초자료!C234</f>
        <v>925744</v>
      </c>
      <c r="K234" s="158">
        <f>기초자료!D234</f>
        <v>14304</v>
      </c>
      <c r="L234" s="158">
        <f>기초자료!E234</f>
        <v>0</v>
      </c>
      <c r="M234" s="158">
        <f>기초자료!F234</f>
        <v>43579</v>
      </c>
      <c r="N234" s="158">
        <f>기초자료!G234</f>
        <v>1911</v>
      </c>
      <c r="O234" s="143">
        <f t="shared" ref="O234:O251" si="87">P234+Q234</f>
        <v>2520000</v>
      </c>
      <c r="P234" s="158">
        <f>기초자료!N234</f>
        <v>0</v>
      </c>
      <c r="Q234" s="158">
        <f>기초자료!O234</f>
        <v>2520000</v>
      </c>
      <c r="R234" s="158">
        <f>기초자료!H234</f>
        <v>32247</v>
      </c>
      <c r="S234" s="158">
        <f>기초자료!I234</f>
        <v>5821</v>
      </c>
      <c r="T234" s="119">
        <f>기초자료!J234</f>
        <v>0</v>
      </c>
      <c r="U234" s="119">
        <f>SUM(V234:Y234)</f>
        <v>21720803.689999998</v>
      </c>
      <c r="V234" s="119">
        <f>기초자료!AP234</f>
        <v>6128217</v>
      </c>
      <c r="W234" s="119">
        <f>기초자료!P234+기초자료!Q234+기초자료!R234+기초자료!S234+기초자료!V234+기초자료!Y234+기초자료!AB234+기초자료!AE234+기초자료!AQ234</f>
        <v>10706438.689999999</v>
      </c>
      <c r="X234" s="119">
        <f>기초자료!AH234+기초자료!AK234+기초자료!AN234</f>
        <v>4886148</v>
      </c>
      <c r="Y234" s="119">
        <f>기초자료!AO234+기초자료!AR234+기초자료!AS234</f>
        <v>0</v>
      </c>
    </row>
    <row r="235" spans="1:25" s="25" customFormat="1" ht="15" customHeight="1">
      <c r="A235" s="144"/>
      <c r="B235" s="458" t="s">
        <v>209</v>
      </c>
      <c r="C235" s="119">
        <f t="shared" si="83"/>
        <v>45330546</v>
      </c>
      <c r="D235" s="143">
        <f t="shared" si="84"/>
        <v>42141116</v>
      </c>
      <c r="E235" s="143">
        <f t="shared" si="85"/>
        <v>40594419</v>
      </c>
      <c r="F235" s="119">
        <f>기초자료!K235</f>
        <v>1014878</v>
      </c>
      <c r="G235" s="143">
        <f t="shared" si="86"/>
        <v>39579541</v>
      </c>
      <c r="H235" s="119">
        <f>기초자료!L235</f>
        <v>0</v>
      </c>
      <c r="I235" s="119">
        <f>기초자료!M235</f>
        <v>39579541</v>
      </c>
      <c r="J235" s="119">
        <f>기초자료!C235</f>
        <v>195802</v>
      </c>
      <c r="K235" s="158">
        <f>기초자료!D235</f>
        <v>33176</v>
      </c>
      <c r="L235" s="158">
        <f>기초자료!E235</f>
        <v>2000</v>
      </c>
      <c r="M235" s="158">
        <f>기초자료!F235</f>
        <v>5799</v>
      </c>
      <c r="N235" s="119">
        <f>기초자료!G235</f>
        <v>783</v>
      </c>
      <c r="O235" s="143">
        <f t="shared" si="87"/>
        <v>1280000</v>
      </c>
      <c r="P235" s="158">
        <f>기초자료!N235</f>
        <v>0</v>
      </c>
      <c r="Q235" s="119">
        <f>기초자료!O235</f>
        <v>1280000</v>
      </c>
      <c r="R235" s="119">
        <f>기초자료!H235</f>
        <v>2230</v>
      </c>
      <c r="S235" s="119">
        <f>기초자료!I235</f>
        <v>14536</v>
      </c>
      <c r="T235" s="119">
        <f>기초자료!J235</f>
        <v>12371</v>
      </c>
      <c r="U235" s="119">
        <f t="shared" ref="U235:U251" si="88">SUM(V235:Y235)</f>
        <v>3189430</v>
      </c>
      <c r="V235" s="119">
        <f>기초자료!AP235</f>
        <v>0</v>
      </c>
      <c r="W235" s="119">
        <f>기초자료!P235+기초자료!Q235+기초자료!R235+기초자료!S235+기초자료!V235+기초자료!Y235+기초자료!AB235+기초자료!AE235+기초자료!AQ235</f>
        <v>2609073</v>
      </c>
      <c r="X235" s="119">
        <f>기초자료!AH235+기초자료!AK235+기초자료!AN235</f>
        <v>580357</v>
      </c>
      <c r="Y235" s="119">
        <f>기초자료!AO235+기초자료!AR235+기초자료!AS235</f>
        <v>0</v>
      </c>
    </row>
    <row r="236" spans="1:25" s="25" customFormat="1" ht="15" customHeight="1">
      <c r="A236" s="144"/>
      <c r="B236" s="458" t="s">
        <v>211</v>
      </c>
      <c r="C236" s="119">
        <f t="shared" si="83"/>
        <v>38633882</v>
      </c>
      <c r="D236" s="143">
        <f t="shared" si="84"/>
        <v>35977904</v>
      </c>
      <c r="E236" s="143">
        <f t="shared" si="85"/>
        <v>35869910</v>
      </c>
      <c r="F236" s="119">
        <f>기초자료!K236</f>
        <v>263961</v>
      </c>
      <c r="G236" s="143">
        <f t="shared" si="86"/>
        <v>35605949</v>
      </c>
      <c r="H236" s="119">
        <f>기초자료!L236</f>
        <v>0</v>
      </c>
      <c r="I236" s="119">
        <f>기초자료!M236</f>
        <v>35605949</v>
      </c>
      <c r="J236" s="119">
        <f>기초자료!C236</f>
        <v>54860</v>
      </c>
      <c r="K236" s="158" t="str">
        <f>기초자료!D236</f>
        <v>-</v>
      </c>
      <c r="L236" s="158" t="str">
        <f>기초자료!E236</f>
        <v>-</v>
      </c>
      <c r="M236" s="158">
        <f>기초자료!F236</f>
        <v>4600</v>
      </c>
      <c r="N236" s="119" t="str">
        <f>기초자료!G236</f>
        <v>-</v>
      </c>
      <c r="O236" s="143">
        <f t="shared" si="87"/>
        <v>0</v>
      </c>
      <c r="P236" s="158">
        <f>기초자료!N236</f>
        <v>0</v>
      </c>
      <c r="Q236" s="143">
        <f>기초자료!O236</f>
        <v>0</v>
      </c>
      <c r="R236" s="143">
        <f>기초자료!H236</f>
        <v>540</v>
      </c>
      <c r="S236" s="143">
        <f>기초자료!I236</f>
        <v>46054</v>
      </c>
      <c r="T236" s="119">
        <f>기초자료!J236</f>
        <v>1940</v>
      </c>
      <c r="U236" s="119">
        <f t="shared" si="88"/>
        <v>2655978</v>
      </c>
      <c r="V236" s="119">
        <f>기초자료!AP236</f>
        <v>0</v>
      </c>
      <c r="W236" s="119">
        <f>기초자료!P236+기초자료!Q236+기초자료!R236+기초자료!S236+기초자료!V236+기초자료!Y236+기초자료!AB236+기초자료!AE236+기초자료!AQ236</f>
        <v>2638990</v>
      </c>
      <c r="X236" s="119">
        <f>기초자료!AH236+기초자료!AK236+기초자료!AN236</f>
        <v>14554</v>
      </c>
      <c r="Y236" s="119">
        <f>기초자료!AO236+기초자료!AR236+기초자료!AS236</f>
        <v>2434</v>
      </c>
    </row>
    <row r="237" spans="1:25" s="25" customFormat="1" ht="15" customHeight="1">
      <c r="A237" s="144"/>
      <c r="B237" s="458" t="s">
        <v>212</v>
      </c>
      <c r="C237" s="119">
        <f t="shared" si="83"/>
        <v>6711039</v>
      </c>
      <c r="D237" s="143">
        <f t="shared" si="84"/>
        <v>6564604</v>
      </c>
      <c r="E237" s="143">
        <f t="shared" si="85"/>
        <v>5969003</v>
      </c>
      <c r="F237" s="119">
        <f>기초자료!K237</f>
        <v>3473053</v>
      </c>
      <c r="G237" s="143">
        <f t="shared" si="86"/>
        <v>2495950</v>
      </c>
      <c r="H237" s="158">
        <f>기초자료!L237</f>
        <v>0</v>
      </c>
      <c r="I237" s="119">
        <f>기초자료!M237</f>
        <v>2495950</v>
      </c>
      <c r="J237" s="158">
        <f>기초자료!C237</f>
        <v>42701</v>
      </c>
      <c r="K237" s="158">
        <f>기초자료!D237</f>
        <v>58352</v>
      </c>
      <c r="L237" s="158">
        <f>기초자료!E237</f>
        <v>91318</v>
      </c>
      <c r="M237" s="158">
        <f>기초자료!F237</f>
        <v>2730</v>
      </c>
      <c r="N237" s="158">
        <f>기초자료!G237</f>
        <v>0</v>
      </c>
      <c r="O237" s="143">
        <f t="shared" si="87"/>
        <v>394000</v>
      </c>
      <c r="P237" s="158">
        <f>기초자료!N237</f>
        <v>394000</v>
      </c>
      <c r="Q237" s="119">
        <f>기초자료!O237</f>
        <v>0</v>
      </c>
      <c r="R237" s="119">
        <f>기초자료!H237</f>
        <v>0</v>
      </c>
      <c r="S237" s="119">
        <f>기초자료!I237</f>
        <v>1500</v>
      </c>
      <c r="T237" s="119">
        <f>기초자료!J237</f>
        <v>5000</v>
      </c>
      <c r="U237" s="119">
        <f t="shared" si="88"/>
        <v>146435</v>
      </c>
      <c r="V237" s="119">
        <f>기초자료!AP237</f>
        <v>0</v>
      </c>
      <c r="W237" s="119">
        <f>기초자료!P237+기초자료!Q237+기초자료!R237+기초자료!S237+기초자료!V237+기초자료!Y237+기초자료!AB237+기초자료!AE237+기초자료!AQ237</f>
        <v>134569</v>
      </c>
      <c r="X237" s="119">
        <f>기초자료!AH237+기초자료!AK237+기초자료!AN237</f>
        <v>11866</v>
      </c>
      <c r="Y237" s="119">
        <f>기초자료!AO237+기초자료!AR237+기초자료!AS237</f>
        <v>0</v>
      </c>
    </row>
    <row r="238" spans="1:25" s="25" customFormat="1" ht="15" customHeight="1">
      <c r="A238" s="144"/>
      <c r="B238" s="458" t="s">
        <v>213</v>
      </c>
      <c r="C238" s="119">
        <f t="shared" si="83"/>
        <v>86030693.5</v>
      </c>
      <c r="D238" s="143">
        <f t="shared" si="84"/>
        <v>77211598.5</v>
      </c>
      <c r="E238" s="143">
        <f t="shared" si="85"/>
        <v>75574346</v>
      </c>
      <c r="F238" s="119">
        <f>기초자료!K238</f>
        <v>15524346</v>
      </c>
      <c r="G238" s="143">
        <f t="shared" si="86"/>
        <v>60050000</v>
      </c>
      <c r="H238" s="119">
        <f>기초자료!L238</f>
        <v>0</v>
      </c>
      <c r="I238" s="119">
        <f>기초자료!M238</f>
        <v>60050000</v>
      </c>
      <c r="J238" s="119">
        <f>기초자료!C238</f>
        <v>266760.5</v>
      </c>
      <c r="K238" s="158">
        <f>기초자료!D238</f>
        <v>8710</v>
      </c>
      <c r="L238" s="158">
        <f>기초자료!E238</f>
        <v>29031</v>
      </c>
      <c r="M238" s="158">
        <f>기초자료!F238</f>
        <v>15050</v>
      </c>
      <c r="N238" s="119">
        <f>기초자료!G238</f>
        <v>1500</v>
      </c>
      <c r="O238" s="143">
        <f t="shared" si="87"/>
        <v>1000000</v>
      </c>
      <c r="P238" s="158">
        <f>기초자료!N238</f>
        <v>0</v>
      </c>
      <c r="Q238" s="119">
        <f>기초자료!O238</f>
        <v>1000000</v>
      </c>
      <c r="R238" s="119">
        <f>기초자료!H238</f>
        <v>7196</v>
      </c>
      <c r="S238" s="119">
        <f>기초자료!I238</f>
        <v>0</v>
      </c>
      <c r="T238" s="119">
        <f>기초자료!J238</f>
        <v>309005</v>
      </c>
      <c r="U238" s="119">
        <f t="shared" si="88"/>
        <v>8819095</v>
      </c>
      <c r="V238" s="119">
        <f>기초자료!AP238</f>
        <v>0</v>
      </c>
      <c r="W238" s="119">
        <f>기초자료!P238+기초자료!Q238+기초자료!R238+기초자료!S238+기초자료!V238+기초자료!Y238+기초자료!AB238+기초자료!AE238+기초자료!AQ238</f>
        <v>6911624</v>
      </c>
      <c r="X238" s="119">
        <f>기초자료!AH238+기초자료!AK238+기초자료!AN238</f>
        <v>796040</v>
      </c>
      <c r="Y238" s="119">
        <f>기초자료!AO238+기초자료!AR238+기초자료!AS238</f>
        <v>1111431</v>
      </c>
    </row>
    <row r="239" spans="1:25" s="25" customFormat="1" ht="15" customHeight="1">
      <c r="A239" s="144"/>
      <c r="B239" s="458" t="s">
        <v>214</v>
      </c>
      <c r="C239" s="119">
        <f t="shared" si="83"/>
        <v>5421062</v>
      </c>
      <c r="D239" s="143">
        <f t="shared" si="84"/>
        <v>4546933</v>
      </c>
      <c r="E239" s="143">
        <f t="shared" si="85"/>
        <v>4308315</v>
      </c>
      <c r="F239" s="119">
        <f>기초자료!K239</f>
        <v>4307940</v>
      </c>
      <c r="G239" s="143">
        <f t="shared" si="86"/>
        <v>375</v>
      </c>
      <c r="H239" s="143">
        <f>기초자료!L239</f>
        <v>0</v>
      </c>
      <c r="I239" s="119">
        <f>기초자료!M239</f>
        <v>375</v>
      </c>
      <c r="J239" s="119">
        <f>기초자료!C239</f>
        <v>92621</v>
      </c>
      <c r="K239" s="158">
        <f>기초자료!D239</f>
        <v>14143</v>
      </c>
      <c r="L239" s="158">
        <f>기초자료!E239</f>
        <v>102620</v>
      </c>
      <c r="M239" s="158">
        <f>기초자료!F239</f>
        <v>4889</v>
      </c>
      <c r="N239" s="119">
        <f>기초자료!G239</f>
        <v>425</v>
      </c>
      <c r="O239" s="143">
        <f t="shared" si="87"/>
        <v>23000</v>
      </c>
      <c r="P239" s="158">
        <f>기초자료!N239</f>
        <v>0</v>
      </c>
      <c r="Q239" s="119">
        <f>기초자료!O239</f>
        <v>23000</v>
      </c>
      <c r="R239" s="143">
        <f>기초자료!H239</f>
        <v>920</v>
      </c>
      <c r="S239" s="143">
        <f>기초자료!I239</f>
        <v>0</v>
      </c>
      <c r="T239" s="119">
        <f>기초자료!J239</f>
        <v>0</v>
      </c>
      <c r="U239" s="119">
        <f t="shared" si="88"/>
        <v>874129</v>
      </c>
      <c r="V239" s="119">
        <f>기초자료!AP239</f>
        <v>0</v>
      </c>
      <c r="W239" s="119">
        <f>기초자료!P239+기초자료!Q239+기초자료!R239+기초자료!S239+기초자료!V239+기초자료!Y239+기초자료!AB239+기초자료!AE239+기초자료!AQ239</f>
        <v>394715</v>
      </c>
      <c r="X239" s="119">
        <f>기초자료!AH239+기초자료!AK239+기초자료!AN239</f>
        <v>479414</v>
      </c>
      <c r="Y239" s="119">
        <f>기초자료!AO239+기초자료!AR239+기초자료!AS239</f>
        <v>0</v>
      </c>
    </row>
    <row r="240" spans="1:25" s="25" customFormat="1" ht="15" customHeight="1">
      <c r="A240" s="144"/>
      <c r="B240" s="458" t="s">
        <v>215</v>
      </c>
      <c r="C240" s="119">
        <f t="shared" si="83"/>
        <v>11529955</v>
      </c>
      <c r="D240" s="143">
        <f t="shared" si="84"/>
        <v>10905743</v>
      </c>
      <c r="E240" s="143">
        <f t="shared" si="85"/>
        <v>8920646</v>
      </c>
      <c r="F240" s="119">
        <f>기초자료!K240</f>
        <v>8889106</v>
      </c>
      <c r="G240" s="143">
        <f t="shared" si="86"/>
        <v>31540</v>
      </c>
      <c r="H240" s="119">
        <f>기초자료!L240</f>
        <v>0</v>
      </c>
      <c r="I240" s="119">
        <f>기초자료!M240</f>
        <v>31540</v>
      </c>
      <c r="J240" s="119">
        <f>기초자료!C240</f>
        <v>82508</v>
      </c>
      <c r="K240" s="158">
        <f>기초자료!D240</f>
        <v>11310</v>
      </c>
      <c r="L240" s="158">
        <f>기초자료!E240</f>
        <v>602589</v>
      </c>
      <c r="M240" s="158">
        <f>기초자료!F240</f>
        <v>6000</v>
      </c>
      <c r="N240" s="143">
        <f>기초자료!G240</f>
        <v>7700</v>
      </c>
      <c r="O240" s="143">
        <f t="shared" si="87"/>
        <v>1249490</v>
      </c>
      <c r="P240" s="158">
        <f>기초자료!N240</f>
        <v>329490</v>
      </c>
      <c r="Q240" s="143">
        <f>기초자료!O240</f>
        <v>920000</v>
      </c>
      <c r="R240" s="143">
        <f>기초자료!H240</f>
        <v>0</v>
      </c>
      <c r="S240" s="143">
        <f>기초자료!I240</f>
        <v>0</v>
      </c>
      <c r="T240" s="119">
        <f>기초자료!J240</f>
        <v>25500</v>
      </c>
      <c r="U240" s="119">
        <f t="shared" si="88"/>
        <v>624212</v>
      </c>
      <c r="V240" s="119">
        <f>기초자료!AP240</f>
        <v>0</v>
      </c>
      <c r="W240" s="119">
        <f>기초자료!P240+기초자료!Q240+기초자료!R240+기초자료!S240+기초자료!V240+기초자료!Y240+기초자료!AB240+기초자료!AE240+기초자료!AQ240</f>
        <v>590646</v>
      </c>
      <c r="X240" s="119">
        <f>기초자료!AH240+기초자료!AK240+기초자료!AN240</f>
        <v>33566</v>
      </c>
      <c r="Y240" s="119">
        <f>기초자료!AO240+기초자료!AR240+기초자료!AS240</f>
        <v>0</v>
      </c>
    </row>
    <row r="241" spans="1:25" s="25" customFormat="1" ht="15" customHeight="1">
      <c r="A241" s="144"/>
      <c r="B241" s="458" t="s">
        <v>216</v>
      </c>
      <c r="C241" s="119">
        <f t="shared" si="83"/>
        <v>96149666</v>
      </c>
      <c r="D241" s="143">
        <f>SUM(E241,J241:O241,R241:T241)</f>
        <v>93597819</v>
      </c>
      <c r="E241" s="143">
        <f>F241+G241</f>
        <v>90543972</v>
      </c>
      <c r="F241" s="119">
        <f>기초자료!K241</f>
        <v>3646323</v>
      </c>
      <c r="G241" s="143">
        <f>H241+I241</f>
        <v>86897649</v>
      </c>
      <c r="H241" s="119">
        <f>기초자료!L241</f>
        <v>0</v>
      </c>
      <c r="I241" s="119">
        <f>기초자료!M241</f>
        <v>86897649</v>
      </c>
      <c r="J241" s="119">
        <f>기초자료!C241</f>
        <v>137140</v>
      </c>
      <c r="K241" s="158">
        <f>기초자료!D241</f>
        <v>277262</v>
      </c>
      <c r="L241" s="158">
        <f>기초자료!E241</f>
        <v>70446</v>
      </c>
      <c r="M241" s="158">
        <f>기초자료!F241</f>
        <v>12092</v>
      </c>
      <c r="N241" s="143">
        <f>기초자료!G241</f>
        <v>0</v>
      </c>
      <c r="O241" s="143">
        <f>P241+Q241</f>
        <v>2400000</v>
      </c>
      <c r="P241" s="158">
        <f>기초자료!N241</f>
        <v>2400000</v>
      </c>
      <c r="Q241" s="143">
        <f>기초자료!O241</f>
        <v>0</v>
      </c>
      <c r="R241" s="143">
        <f>기초자료!H241</f>
        <v>0</v>
      </c>
      <c r="S241" s="143">
        <f>기초자료!I241</f>
        <v>0</v>
      </c>
      <c r="T241" s="119">
        <f>기초자료!J241</f>
        <v>156907</v>
      </c>
      <c r="U241" s="119">
        <f>SUM(V241:Y241)</f>
        <v>2551847</v>
      </c>
      <c r="V241" s="119">
        <f>기초자료!AP241</f>
        <v>0</v>
      </c>
      <c r="W241" s="119">
        <f>기초자료!P241+기초자료!Q241+기초자료!R241+기초자료!S241+기초자료!V241+기초자료!Y241+기초자료!AB241+기초자료!AE241+기초자료!AQ241</f>
        <v>1298291</v>
      </c>
      <c r="X241" s="119">
        <f>기초자료!AH241+기초자료!AK241+기초자료!AN241</f>
        <v>1075701</v>
      </c>
      <c r="Y241" s="119">
        <f>기초자료!AO241+기초자료!AR241+기초자료!AS241</f>
        <v>177855</v>
      </c>
    </row>
    <row r="242" spans="1:25" s="25" customFormat="1" ht="15" customHeight="1">
      <c r="A242" s="144"/>
      <c r="B242" s="458" t="s">
        <v>217</v>
      </c>
      <c r="C242" s="119">
        <f t="shared" si="83"/>
        <v>26775864</v>
      </c>
      <c r="D242" s="143">
        <f t="shared" si="84"/>
        <v>25014450</v>
      </c>
      <c r="E242" s="143">
        <f t="shared" si="85"/>
        <v>20529702</v>
      </c>
      <c r="F242" s="119">
        <f>기초자료!K242</f>
        <v>2084314</v>
      </c>
      <c r="G242" s="143">
        <f t="shared" si="86"/>
        <v>18445388</v>
      </c>
      <c r="H242" s="119">
        <f>기초자료!L242</f>
        <v>0</v>
      </c>
      <c r="I242" s="119">
        <f>기초자료!M242</f>
        <v>18445388</v>
      </c>
      <c r="J242" s="119">
        <f>기초자료!C242</f>
        <v>121484</v>
      </c>
      <c r="K242" s="158">
        <f>기초자료!D242</f>
        <v>28604</v>
      </c>
      <c r="L242" s="158">
        <f>기초자료!E242</f>
        <v>44300</v>
      </c>
      <c r="M242" s="158">
        <f>기초자료!F242</f>
        <v>1000</v>
      </c>
      <c r="N242" s="119">
        <f>기초자료!G242</f>
        <v>0</v>
      </c>
      <c r="O242" s="143">
        <f t="shared" si="87"/>
        <v>4282300</v>
      </c>
      <c r="P242" s="158">
        <f>기초자료!N242</f>
        <v>2282300</v>
      </c>
      <c r="Q242" s="119">
        <f>기초자료!O242</f>
        <v>2000000</v>
      </c>
      <c r="R242" s="119">
        <f>기초자료!H242</f>
        <v>7060</v>
      </c>
      <c r="S242" s="119">
        <f>기초자료!I242</f>
        <v>0</v>
      </c>
      <c r="T242" s="119">
        <f>기초자료!J242</f>
        <v>0</v>
      </c>
      <c r="U242" s="119">
        <f t="shared" si="88"/>
        <v>1761414</v>
      </c>
      <c r="V242" s="119">
        <f>기초자료!AP242</f>
        <v>0</v>
      </c>
      <c r="W242" s="119">
        <f>기초자료!P242+기초자료!Q242+기초자료!R242+기초자료!S242+기초자료!V242+기초자료!Y242+기초자료!AB242+기초자료!AE242+기초자료!AQ242</f>
        <v>1761414</v>
      </c>
      <c r="X242" s="119">
        <f>기초자료!AH242+기초자료!AK242+기초자료!AN242</f>
        <v>0</v>
      </c>
      <c r="Y242" s="119">
        <f>기초자료!AO242+기초자료!AR242+기초자료!AS242</f>
        <v>0</v>
      </c>
    </row>
    <row r="243" spans="1:25" s="25" customFormat="1" ht="15" customHeight="1">
      <c r="A243" s="144"/>
      <c r="B243" s="458" t="s">
        <v>218</v>
      </c>
      <c r="C243" s="119">
        <f t="shared" si="83"/>
        <v>49038480</v>
      </c>
      <c r="D243" s="143">
        <f t="shared" si="84"/>
        <v>48816911</v>
      </c>
      <c r="E243" s="143">
        <f t="shared" si="85"/>
        <v>48744987</v>
      </c>
      <c r="F243" s="119">
        <f>기초자료!K243</f>
        <v>2324987</v>
      </c>
      <c r="G243" s="143">
        <f t="shared" si="86"/>
        <v>46420000</v>
      </c>
      <c r="H243" s="119">
        <f>기초자료!L243</f>
        <v>0</v>
      </c>
      <c r="I243" s="119">
        <f>기초자료!M243</f>
        <v>46420000</v>
      </c>
      <c r="J243" s="119">
        <f>기초자료!C243</f>
        <v>33966</v>
      </c>
      <c r="K243" s="158">
        <f>기초자료!D243</f>
        <v>4340</v>
      </c>
      <c r="L243" s="158">
        <f>기초자료!E243</f>
        <v>12185</v>
      </c>
      <c r="M243" s="158">
        <f>기초자료!F243</f>
        <v>560</v>
      </c>
      <c r="N243" s="119">
        <f>기초자료!G243</f>
        <v>1400</v>
      </c>
      <c r="O243" s="143">
        <f t="shared" si="87"/>
        <v>0</v>
      </c>
      <c r="P243" s="158">
        <f>기초자료!N243</f>
        <v>0</v>
      </c>
      <c r="Q243" s="119">
        <f>기초자료!O243</f>
        <v>0</v>
      </c>
      <c r="R243" s="119">
        <f>기초자료!H243</f>
        <v>643</v>
      </c>
      <c r="S243" s="119">
        <f>기초자료!I243</f>
        <v>0</v>
      </c>
      <c r="T243" s="119">
        <f>기초자료!J243</f>
        <v>18830</v>
      </c>
      <c r="U243" s="119">
        <f t="shared" si="88"/>
        <v>221569</v>
      </c>
      <c r="V243" s="119">
        <f>기초자료!AP243</f>
        <v>0</v>
      </c>
      <c r="W243" s="119">
        <f>기초자료!P243+기초자료!Q243+기초자료!R243+기초자료!S243+기초자료!V243+기초자료!Y243+기초자료!AB243+기초자료!AE243+기초자료!AQ243</f>
        <v>140196</v>
      </c>
      <c r="X243" s="119">
        <f>기초자료!AH243+기초자료!AK243+기초자료!AN243</f>
        <v>81373</v>
      </c>
      <c r="Y243" s="119">
        <f>기초자료!AO243+기초자료!AR243+기초자료!AS243</f>
        <v>0</v>
      </c>
    </row>
    <row r="244" spans="1:25" s="25" customFormat="1" ht="15" customHeight="1">
      <c r="A244" s="144"/>
      <c r="B244" s="458" t="s">
        <v>219</v>
      </c>
      <c r="C244" s="119">
        <f t="shared" si="83"/>
        <v>5873106</v>
      </c>
      <c r="D244" s="143">
        <f t="shared" si="84"/>
        <v>4666796</v>
      </c>
      <c r="E244" s="143">
        <f t="shared" si="85"/>
        <v>3400839</v>
      </c>
      <c r="F244" s="119">
        <f>기초자료!K244</f>
        <v>2660839</v>
      </c>
      <c r="G244" s="143">
        <f t="shared" si="86"/>
        <v>740000</v>
      </c>
      <c r="H244" s="119">
        <f>기초자료!L244</f>
        <v>0</v>
      </c>
      <c r="I244" s="119">
        <f>기초자료!M244</f>
        <v>740000</v>
      </c>
      <c r="J244" s="119">
        <f>기초자료!C244</f>
        <v>37242</v>
      </c>
      <c r="K244" s="158">
        <f>기초자료!D244</f>
        <v>254367</v>
      </c>
      <c r="L244" s="158">
        <f>기초자료!E244</f>
        <v>177948</v>
      </c>
      <c r="M244" s="158">
        <f>기초자료!F244</f>
        <v>4900</v>
      </c>
      <c r="N244" s="119">
        <f>기초자료!G244</f>
        <v>0</v>
      </c>
      <c r="O244" s="143">
        <f t="shared" si="87"/>
        <v>750000</v>
      </c>
      <c r="P244" s="158">
        <f>기초자료!N244</f>
        <v>0</v>
      </c>
      <c r="Q244" s="119">
        <f>기초자료!O244</f>
        <v>750000</v>
      </c>
      <c r="R244" s="119">
        <f>기초자료!H244</f>
        <v>800</v>
      </c>
      <c r="S244" s="119">
        <f>기초자료!I244</f>
        <v>0</v>
      </c>
      <c r="T244" s="119">
        <f>기초자료!J244</f>
        <v>40700</v>
      </c>
      <c r="U244" s="119">
        <f t="shared" si="88"/>
        <v>1206310</v>
      </c>
      <c r="V244" s="119">
        <f>기초자료!AP244</f>
        <v>0</v>
      </c>
      <c r="W244" s="119">
        <f>기초자료!P244+기초자료!Q244+기초자료!R244+기초자료!S244+기초자료!V244+기초자료!Y244+기초자료!AB244+기초자료!AE244+기초자료!AQ244</f>
        <v>1178985</v>
      </c>
      <c r="X244" s="119">
        <f>기초자료!AH244+기초자료!AK244+기초자료!AN244</f>
        <v>24667</v>
      </c>
      <c r="Y244" s="119">
        <f>기초자료!AO244+기초자료!AR244+기초자료!AS244</f>
        <v>2658</v>
      </c>
    </row>
    <row r="245" spans="1:25" s="25" customFormat="1" ht="15" customHeight="1">
      <c r="A245" s="144"/>
      <c r="B245" s="458" t="s">
        <v>112</v>
      </c>
      <c r="C245" s="119">
        <f t="shared" si="83"/>
        <v>14097286</v>
      </c>
      <c r="D245" s="143">
        <f t="shared" si="84"/>
        <v>13272636</v>
      </c>
      <c r="E245" s="143">
        <f t="shared" si="85"/>
        <v>12395143</v>
      </c>
      <c r="F245" s="119">
        <f>기초자료!K245</f>
        <v>755143</v>
      </c>
      <c r="G245" s="143">
        <f t="shared" si="86"/>
        <v>11640000</v>
      </c>
      <c r="H245" s="119">
        <f>기초자료!L245</f>
        <v>0</v>
      </c>
      <c r="I245" s="119">
        <f>기초자료!M245</f>
        <v>11640000</v>
      </c>
      <c r="J245" s="119">
        <f>기초자료!C245</f>
        <v>131943</v>
      </c>
      <c r="K245" s="158">
        <f>기초자료!D245</f>
        <v>7940</v>
      </c>
      <c r="L245" s="158">
        <f>기초자료!E245</f>
        <v>25010</v>
      </c>
      <c r="M245" s="158">
        <f>기초자료!F245</f>
        <v>12500</v>
      </c>
      <c r="N245" s="119">
        <f>기초자료!G245</f>
        <v>0</v>
      </c>
      <c r="O245" s="143">
        <f t="shared" si="87"/>
        <v>700000</v>
      </c>
      <c r="P245" s="158">
        <f>기초자료!N245</f>
        <v>0</v>
      </c>
      <c r="Q245" s="119">
        <f>기초자료!O245</f>
        <v>700000</v>
      </c>
      <c r="R245" s="119">
        <f>기초자료!H245</f>
        <v>100</v>
      </c>
      <c r="S245" s="119">
        <f>기초자료!I245</f>
        <v>0</v>
      </c>
      <c r="T245" s="119">
        <f>기초자료!J245</f>
        <v>0</v>
      </c>
      <c r="U245" s="119">
        <f t="shared" si="88"/>
        <v>824650</v>
      </c>
      <c r="V245" s="119">
        <f>기초자료!AP245</f>
        <v>0</v>
      </c>
      <c r="W245" s="119">
        <f>기초자료!P245+기초자료!Q245+기초자료!R245+기초자료!S245+기초자료!V245+기초자료!Y245+기초자료!AB245+기초자료!AE245+기초자료!AQ245</f>
        <v>726793</v>
      </c>
      <c r="X245" s="119">
        <f>기초자료!AH245+기초자료!AK245+기초자료!AN245</f>
        <v>97857</v>
      </c>
      <c r="Y245" s="119">
        <f>기초자료!AO245+기초자료!AR245+기초자료!AS245</f>
        <v>0</v>
      </c>
    </row>
    <row r="246" spans="1:25" s="25" customFormat="1" ht="15" customHeight="1">
      <c r="A246" s="144"/>
      <c r="B246" s="458" t="s">
        <v>220</v>
      </c>
      <c r="C246" s="119">
        <f t="shared" si="83"/>
        <v>1549114</v>
      </c>
      <c r="D246" s="143">
        <f t="shared" si="84"/>
        <v>1179109</v>
      </c>
      <c r="E246" s="143">
        <f t="shared" si="85"/>
        <v>946533</v>
      </c>
      <c r="F246" s="119">
        <f>기초자료!K246</f>
        <v>946533</v>
      </c>
      <c r="G246" s="143">
        <f t="shared" si="86"/>
        <v>0</v>
      </c>
      <c r="H246" s="119">
        <f>기초자료!L246</f>
        <v>0</v>
      </c>
      <c r="I246" s="119">
        <f>기초자료!M246</f>
        <v>0</v>
      </c>
      <c r="J246" s="119">
        <f>기초자료!C246</f>
        <v>86523</v>
      </c>
      <c r="K246" s="158">
        <f>기초자료!D246</f>
        <v>2000</v>
      </c>
      <c r="L246" s="158">
        <f>기초자료!E246</f>
        <v>9000</v>
      </c>
      <c r="M246" s="158">
        <f>기초자료!F246</f>
        <v>11000</v>
      </c>
      <c r="N246" s="119">
        <f>기초자료!G246</f>
        <v>0</v>
      </c>
      <c r="O246" s="143">
        <f t="shared" si="87"/>
        <v>94000</v>
      </c>
      <c r="P246" s="158">
        <f>기초자료!N246</f>
        <v>0</v>
      </c>
      <c r="Q246" s="119">
        <f>기초자료!O246</f>
        <v>94000</v>
      </c>
      <c r="R246" s="119">
        <f>기초자료!H246</f>
        <v>0</v>
      </c>
      <c r="S246" s="119">
        <f>기초자료!I246</f>
        <v>30053</v>
      </c>
      <c r="T246" s="119">
        <f>기초자료!J246</f>
        <v>0</v>
      </c>
      <c r="U246" s="119">
        <f t="shared" si="88"/>
        <v>370005</v>
      </c>
      <c r="V246" s="119">
        <f>기초자료!AP246</f>
        <v>0</v>
      </c>
      <c r="W246" s="119">
        <f>기초자료!P246+기초자료!Q246+기초자료!R246+기초자료!S246+기초자료!V246+기초자료!Y246+기초자료!AB246+기초자료!AE246+기초자료!AQ246</f>
        <v>370005</v>
      </c>
      <c r="X246" s="119">
        <f>기초자료!AH246+기초자료!AK246+기초자료!AN246</f>
        <v>0</v>
      </c>
      <c r="Y246" s="119">
        <f>기초자료!AO246+기초자료!AR246+기초자료!AS246</f>
        <v>0</v>
      </c>
    </row>
    <row r="247" spans="1:25" s="25" customFormat="1" ht="15" customHeight="1">
      <c r="A247" s="144"/>
      <c r="B247" s="458" t="s">
        <v>221</v>
      </c>
      <c r="C247" s="119">
        <f t="shared" si="83"/>
        <v>1324805</v>
      </c>
      <c r="D247" s="143">
        <f t="shared" si="84"/>
        <v>1006833</v>
      </c>
      <c r="E247" s="143">
        <f t="shared" si="85"/>
        <v>907466</v>
      </c>
      <c r="F247" s="119">
        <f>기초자료!K247</f>
        <v>453156</v>
      </c>
      <c r="G247" s="143">
        <f t="shared" si="86"/>
        <v>454310</v>
      </c>
      <c r="H247" s="119">
        <f>기초자료!L247</f>
        <v>0</v>
      </c>
      <c r="I247" s="119">
        <f>기초자료!M247</f>
        <v>454310</v>
      </c>
      <c r="J247" s="119">
        <f>기초자료!C247</f>
        <v>34567</v>
      </c>
      <c r="K247" s="158">
        <f>기초자료!D247</f>
        <v>11800</v>
      </c>
      <c r="L247" s="158">
        <f>기초자료!E247</f>
        <v>28000</v>
      </c>
      <c r="M247" s="158">
        <f>기초자료!F247</f>
        <v>1200</v>
      </c>
      <c r="N247" s="119">
        <f>기초자료!G247</f>
        <v>16700</v>
      </c>
      <c r="O247" s="143">
        <f t="shared" si="87"/>
        <v>0</v>
      </c>
      <c r="P247" s="158">
        <f>기초자료!N247</f>
        <v>0</v>
      </c>
      <c r="Q247" s="119">
        <f>기초자료!O247</f>
        <v>0</v>
      </c>
      <c r="R247" s="119">
        <f>기초자료!H247</f>
        <v>5000</v>
      </c>
      <c r="S247" s="119">
        <f>기초자료!I247</f>
        <v>0</v>
      </c>
      <c r="T247" s="119">
        <f>기초자료!J247</f>
        <v>2100</v>
      </c>
      <c r="U247" s="119">
        <f t="shared" si="88"/>
        <v>317972</v>
      </c>
      <c r="V247" s="119">
        <f>기초자료!AP247</f>
        <v>0</v>
      </c>
      <c r="W247" s="119">
        <f>기초자료!P247+기초자료!Q247+기초자료!R247+기초자료!S247+기초자료!V247+기초자료!Y247+기초자료!AB247+기초자료!AE247+기초자료!AQ247</f>
        <v>317972</v>
      </c>
      <c r="X247" s="119">
        <f>기초자료!AH247+기초자료!AK247+기초자료!AN247</f>
        <v>0</v>
      </c>
      <c r="Y247" s="119">
        <f>기초자료!AO247+기초자료!AR247+기초자료!AS247</f>
        <v>0</v>
      </c>
    </row>
    <row r="248" spans="1:25" s="25" customFormat="1" ht="15" customHeight="1">
      <c r="A248" s="144"/>
      <c r="B248" s="458" t="s">
        <v>222</v>
      </c>
      <c r="C248" s="119">
        <f t="shared" si="83"/>
        <v>5606574</v>
      </c>
      <c r="D248" s="143">
        <f t="shared" si="84"/>
        <v>5354966</v>
      </c>
      <c r="E248" s="143">
        <f t="shared" si="85"/>
        <v>3847278</v>
      </c>
      <c r="F248" s="119">
        <f>기초자료!K248</f>
        <v>3461278</v>
      </c>
      <c r="G248" s="143">
        <f t="shared" si="86"/>
        <v>386000</v>
      </c>
      <c r="H248" s="119">
        <f>기초자료!L248</f>
        <v>0</v>
      </c>
      <c r="I248" s="119">
        <f>기초자료!M248</f>
        <v>386000</v>
      </c>
      <c r="J248" s="119">
        <f>기초자료!C248</f>
        <v>24988</v>
      </c>
      <c r="K248" s="158">
        <f>기초자료!D248</f>
        <v>0</v>
      </c>
      <c r="L248" s="158">
        <f>기초자료!E248</f>
        <v>78100</v>
      </c>
      <c r="M248" s="158">
        <f>기초자료!F248</f>
        <v>1000</v>
      </c>
      <c r="N248" s="119">
        <f>기초자료!G248</f>
        <v>6300</v>
      </c>
      <c r="O248" s="143">
        <f t="shared" si="87"/>
        <v>1360000</v>
      </c>
      <c r="P248" s="158">
        <f>기초자료!N248</f>
        <v>1260000</v>
      </c>
      <c r="Q248" s="119">
        <f>기초자료!O248</f>
        <v>100000</v>
      </c>
      <c r="R248" s="119">
        <f>기초자료!H248</f>
        <v>0</v>
      </c>
      <c r="S248" s="119">
        <f>기초자료!I248</f>
        <v>0</v>
      </c>
      <c r="T248" s="119">
        <f>기초자료!J248</f>
        <v>37300</v>
      </c>
      <c r="U248" s="119">
        <f t="shared" si="88"/>
        <v>251608</v>
      </c>
      <c r="V248" s="119">
        <f>기초자료!AP248</f>
        <v>0</v>
      </c>
      <c r="W248" s="119">
        <f>기초자료!P248+기초자료!Q248+기초자료!R248+기초자료!S248+기초자료!V248+기초자료!Y248+기초자료!AB248+기초자료!AE248+기초자료!AQ248</f>
        <v>251608</v>
      </c>
      <c r="X248" s="119">
        <f>기초자료!AH248+기초자료!AK248+기초자료!AN248</f>
        <v>0</v>
      </c>
      <c r="Y248" s="119">
        <f>기초자료!AO248+기초자료!AR248+기초자료!AS248</f>
        <v>0</v>
      </c>
    </row>
    <row r="249" spans="1:25" s="25" customFormat="1" ht="15" customHeight="1">
      <c r="A249" s="144"/>
      <c r="B249" s="458" t="s">
        <v>223</v>
      </c>
      <c r="C249" s="119">
        <f t="shared" si="83"/>
        <v>47001554</v>
      </c>
      <c r="D249" s="143">
        <f t="shared" si="84"/>
        <v>46359276</v>
      </c>
      <c r="E249" s="143">
        <f t="shared" si="85"/>
        <v>42955771</v>
      </c>
      <c r="F249" s="119">
        <f>기초자료!K249</f>
        <v>8845031</v>
      </c>
      <c r="G249" s="143">
        <f t="shared" si="86"/>
        <v>34110740</v>
      </c>
      <c r="H249" s="119">
        <f>기초자료!L249</f>
        <v>0</v>
      </c>
      <c r="I249" s="119">
        <f>기초자료!M249</f>
        <v>34110740</v>
      </c>
      <c r="J249" s="119">
        <f>기초자료!C249</f>
        <v>134849</v>
      </c>
      <c r="K249" s="158">
        <f>기초자료!D249</f>
        <v>9936</v>
      </c>
      <c r="L249" s="158">
        <f>기초자료!E249</f>
        <v>19700</v>
      </c>
      <c r="M249" s="158">
        <f>기초자료!F249</f>
        <v>18020</v>
      </c>
      <c r="N249" s="119">
        <f>기초자료!G249</f>
        <v>10500</v>
      </c>
      <c r="O249" s="143">
        <f t="shared" si="87"/>
        <v>3210000</v>
      </c>
      <c r="P249" s="158">
        <f>기초자료!N249</f>
        <v>3210000</v>
      </c>
      <c r="Q249" s="119">
        <f>기초자료!O249</f>
        <v>0</v>
      </c>
      <c r="R249" s="119">
        <f>기초자료!H249</f>
        <v>500</v>
      </c>
      <c r="S249" s="119">
        <f>기초자료!I249</f>
        <v>0</v>
      </c>
      <c r="T249" s="119">
        <f>기초자료!J249</f>
        <v>0</v>
      </c>
      <c r="U249" s="119">
        <f t="shared" si="88"/>
        <v>642278</v>
      </c>
      <c r="V249" s="119">
        <f>기초자료!AP249</f>
        <v>0</v>
      </c>
      <c r="W249" s="119">
        <f>기초자료!P249+기초자료!Q249+기초자료!R249+기초자료!S249+기초자료!V249+기초자료!Y249+기초자료!AB249+기초자료!AE249+기초자료!AQ249</f>
        <v>642278</v>
      </c>
      <c r="X249" s="119">
        <f>기초자료!AH249+기초자료!AK249+기초자료!AN249</f>
        <v>0</v>
      </c>
      <c r="Y249" s="119">
        <f>기초자료!AO249+기초자료!AR249+기초자료!AS249</f>
        <v>0</v>
      </c>
    </row>
    <row r="250" spans="1:25" s="25" customFormat="1" ht="15" customHeight="1">
      <c r="A250" s="144"/>
      <c r="B250" s="458" t="s">
        <v>224</v>
      </c>
      <c r="C250" s="119">
        <f t="shared" si="83"/>
        <v>1529711</v>
      </c>
      <c r="D250" s="143">
        <f t="shared" si="84"/>
        <v>1362228</v>
      </c>
      <c r="E250" s="143">
        <f t="shared" si="85"/>
        <v>1059558</v>
      </c>
      <c r="F250" s="119">
        <f>기초자료!K250</f>
        <v>814908</v>
      </c>
      <c r="G250" s="143">
        <f t="shared" si="86"/>
        <v>244650</v>
      </c>
      <c r="H250" s="119">
        <f>기초자료!L250</f>
        <v>0</v>
      </c>
      <c r="I250" s="119">
        <f>기초자료!M250</f>
        <v>244650</v>
      </c>
      <c r="J250" s="119">
        <f>기초자료!C250</f>
        <v>248290</v>
      </c>
      <c r="K250" s="158">
        <f>기초자료!D250</f>
        <v>39344</v>
      </c>
      <c r="L250" s="158">
        <f>기초자료!E250</f>
        <v>6035</v>
      </c>
      <c r="M250" s="158">
        <f>기초자료!F250</f>
        <v>8251</v>
      </c>
      <c r="N250" s="119">
        <f>기초자료!G250</f>
        <v>500</v>
      </c>
      <c r="O250" s="143">
        <f t="shared" si="87"/>
        <v>0</v>
      </c>
      <c r="P250" s="158">
        <f>기초자료!N250</f>
        <v>0</v>
      </c>
      <c r="Q250" s="119">
        <f>기초자료!O250</f>
        <v>0</v>
      </c>
      <c r="R250" s="119">
        <f>기초자료!H250</f>
        <v>250</v>
      </c>
      <c r="S250" s="119">
        <f>기초자료!I250</f>
        <v>0</v>
      </c>
      <c r="T250" s="119">
        <f>기초자료!J250</f>
        <v>0</v>
      </c>
      <c r="U250" s="119">
        <f t="shared" si="88"/>
        <v>167483</v>
      </c>
      <c r="V250" s="119">
        <f>기초자료!AP250</f>
        <v>0</v>
      </c>
      <c r="W250" s="119">
        <f>기초자료!P250+기초자료!Q250+기초자료!R250+기초자료!S250+기초자료!V250+기초자료!Y250+기초자료!AB250+기초자료!AE250+기초자료!AQ250</f>
        <v>154703</v>
      </c>
      <c r="X250" s="119">
        <f>기초자료!AH250+기초자료!AK250+기초자료!AN250</f>
        <v>6792</v>
      </c>
      <c r="Y250" s="119">
        <f>기초자료!AO250+기초자료!AR250+기초자료!AS250</f>
        <v>5988</v>
      </c>
    </row>
    <row r="251" spans="1:25" s="25" customFormat="1" ht="15" customHeight="1">
      <c r="A251" s="144"/>
      <c r="B251" s="458" t="s">
        <v>225</v>
      </c>
      <c r="C251" s="119">
        <f t="shared" si="83"/>
        <v>4127421</v>
      </c>
      <c r="D251" s="143">
        <f t="shared" si="84"/>
        <v>3909572</v>
      </c>
      <c r="E251" s="143">
        <f t="shared" si="85"/>
        <v>2563215</v>
      </c>
      <c r="F251" s="119">
        <f>기초자료!K251</f>
        <v>2563215</v>
      </c>
      <c r="G251" s="143">
        <f t="shared" si="86"/>
        <v>0</v>
      </c>
      <c r="H251" s="119">
        <f>기초자료!L251</f>
        <v>0</v>
      </c>
      <c r="I251" s="119">
        <f>기초자료!M251</f>
        <v>0</v>
      </c>
      <c r="J251" s="119">
        <f>기초자료!C251</f>
        <v>116744</v>
      </c>
      <c r="K251" s="158">
        <f>기초자료!D251</f>
        <v>39000</v>
      </c>
      <c r="L251" s="158">
        <f>기초자료!E251</f>
        <v>200072</v>
      </c>
      <c r="M251" s="158">
        <f>기초자료!F251</f>
        <v>12041</v>
      </c>
      <c r="N251" s="119">
        <f>기초자료!G251</f>
        <v>1500</v>
      </c>
      <c r="O251" s="143">
        <f t="shared" si="87"/>
        <v>0</v>
      </c>
      <c r="P251" s="158">
        <f>기초자료!N251</f>
        <v>0</v>
      </c>
      <c r="Q251" s="119">
        <f>기초자료!O251</f>
        <v>0</v>
      </c>
      <c r="R251" s="119">
        <f>기초자료!H251</f>
        <v>6000</v>
      </c>
      <c r="S251" s="119">
        <f>기초자료!I251</f>
        <v>970000</v>
      </c>
      <c r="T251" s="119">
        <f>기초자료!J251</f>
        <v>1000</v>
      </c>
      <c r="U251" s="119">
        <f t="shared" si="88"/>
        <v>217849</v>
      </c>
      <c r="V251" s="119">
        <f>기초자료!AP251</f>
        <v>0</v>
      </c>
      <c r="W251" s="119">
        <f>기초자료!P251+기초자료!Q251+기초자료!R251+기초자료!S251+기초자료!V251+기초자료!Y251+기초자료!AB251+기초자료!AE251+기초자료!AQ251</f>
        <v>217849</v>
      </c>
      <c r="X251" s="119">
        <f>기초자료!AH251+기초자료!AK251+기초자료!AN251</f>
        <v>0</v>
      </c>
      <c r="Y251" s="119">
        <f>기초자료!AO251+기초자료!AR251+기초자료!AS251</f>
        <v>0</v>
      </c>
    </row>
    <row r="252" spans="1:25" s="28" customFormat="1" ht="15" customHeight="1">
      <c r="A252" s="151" t="s">
        <v>592</v>
      </c>
      <c r="B252" s="151" t="s">
        <v>579</v>
      </c>
      <c r="C252" s="152">
        <f t="shared" ref="C252:Y252" si="89">SUM(C253:C254)</f>
        <v>422287286.44</v>
      </c>
      <c r="D252" s="152">
        <f t="shared" si="89"/>
        <v>414838372</v>
      </c>
      <c r="E252" s="152">
        <f t="shared" si="89"/>
        <v>406348309</v>
      </c>
      <c r="F252" s="152">
        <f t="shared" si="89"/>
        <v>193491075</v>
      </c>
      <c r="G252" s="152">
        <f t="shared" si="89"/>
        <v>212857234</v>
      </c>
      <c r="H252" s="152">
        <f t="shared" si="89"/>
        <v>0</v>
      </c>
      <c r="I252" s="152">
        <f t="shared" si="89"/>
        <v>212857234</v>
      </c>
      <c r="J252" s="152">
        <f t="shared" si="89"/>
        <v>548327</v>
      </c>
      <c r="K252" s="152">
        <f t="shared" si="89"/>
        <v>41815</v>
      </c>
      <c r="L252" s="152">
        <f t="shared" si="89"/>
        <v>263580</v>
      </c>
      <c r="M252" s="152">
        <f t="shared" si="89"/>
        <v>185232</v>
      </c>
      <c r="N252" s="152">
        <f t="shared" si="89"/>
        <v>0</v>
      </c>
      <c r="O252" s="152">
        <f t="shared" si="89"/>
        <v>6890000</v>
      </c>
      <c r="P252" s="152">
        <f t="shared" si="89"/>
        <v>5150000</v>
      </c>
      <c r="Q252" s="152">
        <f t="shared" si="89"/>
        <v>1740000</v>
      </c>
      <c r="R252" s="152">
        <f t="shared" si="89"/>
        <v>17332</v>
      </c>
      <c r="S252" s="152">
        <f t="shared" si="89"/>
        <v>480927</v>
      </c>
      <c r="T252" s="152">
        <f t="shared" si="89"/>
        <v>62850</v>
      </c>
      <c r="U252" s="152">
        <f t="shared" si="89"/>
        <v>7448914.4399999995</v>
      </c>
      <c r="V252" s="152">
        <f t="shared" si="89"/>
        <v>0</v>
      </c>
      <c r="W252" s="152">
        <f t="shared" si="89"/>
        <v>4577973.04</v>
      </c>
      <c r="X252" s="152">
        <f t="shared" si="89"/>
        <v>2132502.9</v>
      </c>
      <c r="Y252" s="152">
        <f t="shared" si="89"/>
        <v>738438.5</v>
      </c>
    </row>
    <row r="253" spans="1:25" s="25" customFormat="1" ht="15" customHeight="1">
      <c r="A253" s="144"/>
      <c r="B253" s="144" t="s">
        <v>593</v>
      </c>
      <c r="C253" s="119">
        <f>D253+U253</f>
        <v>100968378.44</v>
      </c>
      <c r="D253" s="143">
        <f>SUM(E253,J253:O253,R253:T253)</f>
        <v>96638923</v>
      </c>
      <c r="E253" s="143">
        <f>F253+G253</f>
        <v>92764240</v>
      </c>
      <c r="F253" s="143">
        <f>기초자료!K253</f>
        <v>92764240</v>
      </c>
      <c r="G253" s="143">
        <f>H253+I253</f>
        <v>0</v>
      </c>
      <c r="H253" s="119">
        <f>기초자료!L253</f>
        <v>0</v>
      </c>
      <c r="I253" s="119">
        <f>기초자료!M253</f>
        <v>0</v>
      </c>
      <c r="J253" s="119">
        <f>기초자료!C253</f>
        <v>346052</v>
      </c>
      <c r="K253" s="119">
        <f>기초자료!D253</f>
        <v>37927</v>
      </c>
      <c r="L253" s="119">
        <f>기초자료!E253</f>
        <v>199420</v>
      </c>
      <c r="M253" s="119">
        <f>기초자료!F253</f>
        <v>164879</v>
      </c>
      <c r="N253" s="119">
        <f>기초자료!G253</f>
        <v>0</v>
      </c>
      <c r="O253" s="143">
        <f>P253+Q253</f>
        <v>2600000</v>
      </c>
      <c r="P253" s="119">
        <f>기초자료!N253</f>
        <v>2600000</v>
      </c>
      <c r="Q253" s="119">
        <f>기초자료!O253</f>
        <v>0</v>
      </c>
      <c r="R253" s="119">
        <f>기초자료!H253</f>
        <v>13378</v>
      </c>
      <c r="S253" s="119">
        <f>기초자료!I253</f>
        <v>480927</v>
      </c>
      <c r="T253" s="119">
        <f>기초자료!J253</f>
        <v>32100</v>
      </c>
      <c r="U253" s="119">
        <f>SUM(V253:Y253)</f>
        <v>4329455.4399999995</v>
      </c>
      <c r="V253" s="119">
        <f>기초자료!AP253</f>
        <v>0</v>
      </c>
      <c r="W253" s="119">
        <f>기초자료!P253+기초자료!Q253+기초자료!R253+기초자료!S253+기초자료!V253+기초자료!Y253+기초자료!AB253+기초자료!AE253+기초자료!AQ253</f>
        <v>3158084.04</v>
      </c>
      <c r="X253" s="119">
        <f>기초자료!AH253+기초자료!AK253+기초자료!AN253</f>
        <v>432932.9</v>
      </c>
      <c r="Y253" s="119">
        <f>기초자료!AO253+기초자료!AR253+기초자료!AS253</f>
        <v>738438.5</v>
      </c>
    </row>
    <row r="254" spans="1:25" s="25" customFormat="1" ht="15" customHeight="1">
      <c r="A254" s="159"/>
      <c r="B254" s="159" t="s">
        <v>594</v>
      </c>
      <c r="C254" s="120">
        <f>D254+U254</f>
        <v>321318908</v>
      </c>
      <c r="D254" s="146">
        <f>SUM(E254,J254:O254,R254:T254)</f>
        <v>318199449</v>
      </c>
      <c r="E254" s="146">
        <f>F254+G254</f>
        <v>313584069</v>
      </c>
      <c r="F254" s="146">
        <f>기초자료!K254</f>
        <v>100726835</v>
      </c>
      <c r="G254" s="146">
        <f>H254+I254</f>
        <v>212857234</v>
      </c>
      <c r="H254" s="120">
        <f>기초자료!L254</f>
        <v>0</v>
      </c>
      <c r="I254" s="120">
        <f>기초자료!M254</f>
        <v>212857234</v>
      </c>
      <c r="J254" s="120">
        <f>기초자료!C254</f>
        <v>202275</v>
      </c>
      <c r="K254" s="120">
        <f>기초자료!D254</f>
        <v>3888</v>
      </c>
      <c r="L254" s="119">
        <f>기초자료!E254</f>
        <v>64160</v>
      </c>
      <c r="M254" s="119">
        <f>기초자료!F254</f>
        <v>20353</v>
      </c>
      <c r="N254" s="120">
        <f>기초자료!G254</f>
        <v>0</v>
      </c>
      <c r="O254" s="146">
        <f>P254+Q254</f>
        <v>4290000</v>
      </c>
      <c r="P254" s="120">
        <f>기초자료!N254</f>
        <v>2550000</v>
      </c>
      <c r="Q254" s="120">
        <f>기초자료!O254</f>
        <v>1740000</v>
      </c>
      <c r="R254" s="120">
        <f>기초자료!H254</f>
        <v>3954</v>
      </c>
      <c r="S254" s="120">
        <f>기초자료!I254</f>
        <v>0</v>
      </c>
      <c r="T254" s="119">
        <f>기초자료!J254</f>
        <v>30750</v>
      </c>
      <c r="U254" s="120">
        <f>SUM(V254:Y254)</f>
        <v>3119459</v>
      </c>
      <c r="V254" s="120">
        <f>기초자료!AP254</f>
        <v>0</v>
      </c>
      <c r="W254" s="119">
        <f>기초자료!P254+기초자료!Q254+기초자료!R254+기초자료!S254+기초자료!V254+기초자료!Y254+기초자료!AB254+기초자료!AE254+기초자료!AQ254</f>
        <v>1419889</v>
      </c>
      <c r="X254" s="120">
        <f>기초자료!AH254+기초자료!AK254+기초자료!AN254</f>
        <v>1699570</v>
      </c>
      <c r="Y254" s="120">
        <f>기초자료!AO254+기초자료!AR254+기초자료!AS254</f>
        <v>0</v>
      </c>
    </row>
    <row r="255" spans="1:25" s="25" customFormat="1" ht="15" customHeight="1"/>
    <row r="256" spans="1:25" s="25" customFormat="1" ht="15" customHeight="1"/>
    <row r="257" spans="9:22" s="25" customFormat="1" ht="15" customHeight="1">
      <c r="I257" s="26"/>
      <c r="U257" s="26"/>
      <c r="V257" s="26"/>
    </row>
  </sheetData>
  <mergeCells count="6">
    <mergeCell ref="U4:Y4"/>
    <mergeCell ref="A6:B6"/>
    <mergeCell ref="A4:A5"/>
    <mergeCell ref="B4:B5"/>
    <mergeCell ref="C4:C5"/>
    <mergeCell ref="D4:T4"/>
  </mergeCells>
  <phoneticPr fontId="5" type="noConversion"/>
  <pageMargins left="0.15748031496062992" right="0.15748031496062992" top="0.59055118110236227" bottom="0.47244094488188981" header="0.47244094488188981" footer="0.51181102362204722"/>
  <pageSetup paperSize="9" scale="46" fitToHeight="5" orientation="landscape" r:id="rId1"/>
  <colBreaks count="1" manualBreakCount="1">
    <brk id="20" max="253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M57"/>
  <sheetViews>
    <sheetView view="pageBreakPreview" zoomScale="60" zoomScaleNormal="85" workbookViewId="0">
      <selection activeCell="H264" sqref="H264"/>
    </sheetView>
  </sheetViews>
  <sheetFormatPr defaultRowHeight="13.5"/>
  <sheetData>
    <row r="1" spans="1:13" ht="13.5" customHeight="1">
      <c r="A1" s="884" t="s">
        <v>686</v>
      </c>
      <c r="B1" s="884"/>
      <c r="C1" s="884"/>
      <c r="D1" s="884"/>
      <c r="E1" s="884"/>
      <c r="F1" s="884"/>
      <c r="G1" s="884"/>
      <c r="H1" s="884"/>
      <c r="I1" s="884"/>
      <c r="J1" s="293"/>
      <c r="K1" s="293"/>
      <c r="L1" s="293"/>
      <c r="M1" s="293"/>
    </row>
    <row r="2" spans="1:13" ht="13.5" customHeight="1">
      <c r="A2" s="884"/>
      <c r="B2" s="884"/>
      <c r="C2" s="884"/>
      <c r="D2" s="884"/>
      <c r="E2" s="884"/>
      <c r="F2" s="884"/>
      <c r="G2" s="884"/>
      <c r="H2" s="884"/>
      <c r="I2" s="884"/>
      <c r="J2" s="293"/>
      <c r="K2" s="293"/>
      <c r="L2" s="293"/>
      <c r="M2" s="293"/>
    </row>
    <row r="3" spans="1:13" ht="13.5" customHeight="1">
      <c r="A3" s="884"/>
      <c r="B3" s="884"/>
      <c r="C3" s="884"/>
      <c r="D3" s="884"/>
      <c r="E3" s="884"/>
      <c r="F3" s="884"/>
      <c r="G3" s="884"/>
      <c r="H3" s="884"/>
      <c r="I3" s="884"/>
      <c r="J3" s="293"/>
      <c r="K3" s="293"/>
      <c r="L3" s="293"/>
      <c r="M3" s="293"/>
    </row>
    <row r="4" spans="1:13" ht="13.5" customHeight="1">
      <c r="A4" s="884"/>
      <c r="B4" s="884"/>
      <c r="C4" s="884"/>
      <c r="D4" s="884"/>
      <c r="E4" s="884"/>
      <c r="F4" s="884"/>
      <c r="G4" s="884"/>
      <c r="H4" s="884"/>
      <c r="I4" s="884"/>
      <c r="J4" s="293"/>
      <c r="K4" s="293"/>
      <c r="L4" s="293"/>
      <c r="M4" s="293"/>
    </row>
    <row r="5" spans="1:13" ht="13.5" customHeight="1">
      <c r="A5" s="884"/>
      <c r="B5" s="884"/>
      <c r="C5" s="884"/>
      <c r="D5" s="884"/>
      <c r="E5" s="884"/>
      <c r="F5" s="884"/>
      <c r="G5" s="884"/>
      <c r="H5" s="884"/>
      <c r="I5" s="884"/>
      <c r="J5" s="293"/>
      <c r="K5" s="293"/>
      <c r="L5" s="293"/>
      <c r="M5" s="293"/>
    </row>
    <row r="6" spans="1:13" ht="13.5" customHeight="1">
      <c r="A6" s="884"/>
      <c r="B6" s="884"/>
      <c r="C6" s="884"/>
      <c r="D6" s="884"/>
      <c r="E6" s="884"/>
      <c r="F6" s="884"/>
      <c r="G6" s="884"/>
      <c r="H6" s="884"/>
      <c r="I6" s="884"/>
      <c r="J6" s="293"/>
      <c r="K6" s="293"/>
      <c r="L6" s="293"/>
      <c r="M6" s="293"/>
    </row>
    <row r="7" spans="1:13" ht="13.5" customHeight="1">
      <c r="A7" s="884"/>
      <c r="B7" s="884"/>
      <c r="C7" s="884"/>
      <c r="D7" s="884"/>
      <c r="E7" s="884"/>
      <c r="F7" s="884"/>
      <c r="G7" s="884"/>
      <c r="H7" s="884"/>
      <c r="I7" s="884"/>
      <c r="J7" s="293"/>
      <c r="K7" s="293"/>
      <c r="L7" s="293"/>
      <c r="M7" s="293"/>
    </row>
    <row r="8" spans="1:13" ht="13.5" customHeight="1">
      <c r="A8" s="884"/>
      <c r="B8" s="884"/>
      <c r="C8" s="884"/>
      <c r="D8" s="884"/>
      <c r="E8" s="884"/>
      <c r="F8" s="884"/>
      <c r="G8" s="884"/>
      <c r="H8" s="884"/>
      <c r="I8" s="884"/>
      <c r="J8" s="293"/>
      <c r="K8" s="293"/>
      <c r="L8" s="293"/>
      <c r="M8" s="293"/>
    </row>
    <row r="9" spans="1:13" ht="13.5" customHeight="1">
      <c r="A9" s="884"/>
      <c r="B9" s="884"/>
      <c r="C9" s="884"/>
      <c r="D9" s="884"/>
      <c r="E9" s="884"/>
      <c r="F9" s="884"/>
      <c r="G9" s="884"/>
      <c r="H9" s="884"/>
      <c r="I9" s="884"/>
      <c r="J9" s="293"/>
      <c r="K9" s="293"/>
      <c r="L9" s="293"/>
      <c r="M9" s="293"/>
    </row>
    <row r="10" spans="1:13" ht="13.5" customHeight="1">
      <c r="A10" s="884"/>
      <c r="B10" s="884"/>
      <c r="C10" s="884"/>
      <c r="D10" s="884"/>
      <c r="E10" s="884"/>
      <c r="F10" s="884"/>
      <c r="G10" s="884"/>
      <c r="H10" s="884"/>
      <c r="I10" s="884"/>
      <c r="J10" s="293"/>
      <c r="K10" s="293"/>
      <c r="L10" s="293"/>
      <c r="M10" s="293"/>
    </row>
    <row r="11" spans="1:13" ht="13.5" customHeight="1">
      <c r="A11" s="884"/>
      <c r="B11" s="884"/>
      <c r="C11" s="884"/>
      <c r="D11" s="884"/>
      <c r="E11" s="884"/>
      <c r="F11" s="884"/>
      <c r="G11" s="884"/>
      <c r="H11" s="884"/>
      <c r="I11" s="884"/>
      <c r="J11" s="293"/>
      <c r="K11" s="293"/>
      <c r="L11" s="293"/>
      <c r="M11" s="293"/>
    </row>
    <row r="12" spans="1:13" ht="13.5" customHeight="1">
      <c r="A12" s="884"/>
      <c r="B12" s="884"/>
      <c r="C12" s="884"/>
      <c r="D12" s="884"/>
      <c r="E12" s="884"/>
      <c r="F12" s="884"/>
      <c r="G12" s="884"/>
      <c r="H12" s="884"/>
      <c r="I12" s="884"/>
      <c r="J12" s="293"/>
      <c r="K12" s="293"/>
      <c r="L12" s="293"/>
      <c r="M12" s="293"/>
    </row>
    <row r="13" spans="1:13" ht="13.5" customHeight="1">
      <c r="A13" s="884"/>
      <c r="B13" s="884"/>
      <c r="C13" s="884"/>
      <c r="D13" s="884"/>
      <c r="E13" s="884"/>
      <c r="F13" s="884"/>
      <c r="G13" s="884"/>
      <c r="H13" s="884"/>
      <c r="I13" s="884"/>
      <c r="J13" s="293"/>
      <c r="K13" s="293"/>
      <c r="L13" s="293"/>
      <c r="M13" s="293"/>
    </row>
    <row r="14" spans="1:13" ht="13.5" customHeight="1">
      <c r="A14" s="884"/>
      <c r="B14" s="884"/>
      <c r="C14" s="884"/>
      <c r="D14" s="884"/>
      <c r="E14" s="884"/>
      <c r="F14" s="884"/>
      <c r="G14" s="884"/>
      <c r="H14" s="884"/>
      <c r="I14" s="884"/>
      <c r="J14" s="293"/>
      <c r="K14" s="293"/>
      <c r="L14" s="293"/>
      <c r="M14" s="293"/>
    </row>
    <row r="15" spans="1:13" ht="13.5" customHeight="1">
      <c r="A15" s="884"/>
      <c r="B15" s="884"/>
      <c r="C15" s="884"/>
      <c r="D15" s="884"/>
      <c r="E15" s="884"/>
      <c r="F15" s="884"/>
      <c r="G15" s="884"/>
      <c r="H15" s="884"/>
      <c r="I15" s="884"/>
      <c r="J15" s="293"/>
      <c r="K15" s="293"/>
      <c r="L15" s="293"/>
      <c r="M15" s="293"/>
    </row>
    <row r="16" spans="1:13" ht="13.5" customHeight="1">
      <c r="A16" s="884"/>
      <c r="B16" s="884"/>
      <c r="C16" s="884"/>
      <c r="D16" s="884"/>
      <c r="E16" s="884"/>
      <c r="F16" s="884"/>
      <c r="G16" s="884"/>
      <c r="H16" s="884"/>
      <c r="I16" s="884"/>
      <c r="J16" s="293"/>
      <c r="K16" s="293"/>
      <c r="L16" s="293"/>
      <c r="M16" s="293"/>
    </row>
    <row r="17" spans="1:13" ht="13.5" customHeight="1">
      <c r="A17" s="884"/>
      <c r="B17" s="884"/>
      <c r="C17" s="884"/>
      <c r="D17" s="884"/>
      <c r="E17" s="884"/>
      <c r="F17" s="884"/>
      <c r="G17" s="884"/>
      <c r="H17" s="884"/>
      <c r="I17" s="884"/>
      <c r="J17" s="293"/>
      <c r="K17" s="293"/>
      <c r="L17" s="293"/>
      <c r="M17" s="293"/>
    </row>
    <row r="18" spans="1:13" ht="13.5" customHeight="1">
      <c r="A18" s="884"/>
      <c r="B18" s="884"/>
      <c r="C18" s="884"/>
      <c r="D18" s="884"/>
      <c r="E18" s="884"/>
      <c r="F18" s="884"/>
      <c r="G18" s="884"/>
      <c r="H18" s="884"/>
      <c r="I18" s="884"/>
      <c r="J18" s="293"/>
      <c r="K18" s="293"/>
      <c r="L18" s="293"/>
      <c r="M18" s="293"/>
    </row>
    <row r="19" spans="1:13" ht="13.5" customHeight="1">
      <c r="A19" s="884"/>
      <c r="B19" s="884"/>
      <c r="C19" s="884"/>
      <c r="D19" s="884"/>
      <c r="E19" s="884"/>
      <c r="F19" s="884"/>
      <c r="G19" s="884"/>
      <c r="H19" s="884"/>
      <c r="I19" s="884"/>
      <c r="J19" s="293"/>
      <c r="K19" s="293"/>
      <c r="L19" s="293"/>
      <c r="M19" s="293"/>
    </row>
    <row r="20" spans="1:13" ht="13.5" customHeight="1">
      <c r="A20" s="884"/>
      <c r="B20" s="884"/>
      <c r="C20" s="884"/>
      <c r="D20" s="884"/>
      <c r="E20" s="884"/>
      <c r="F20" s="884"/>
      <c r="G20" s="884"/>
      <c r="H20" s="884"/>
      <c r="I20" s="884"/>
      <c r="J20" s="293"/>
      <c r="K20" s="293"/>
      <c r="L20" s="293"/>
      <c r="M20" s="293"/>
    </row>
    <row r="21" spans="1:13" ht="13.5" customHeight="1">
      <c r="A21" s="884"/>
      <c r="B21" s="884"/>
      <c r="C21" s="884"/>
      <c r="D21" s="884"/>
      <c r="E21" s="884"/>
      <c r="F21" s="884"/>
      <c r="G21" s="884"/>
      <c r="H21" s="884"/>
      <c r="I21" s="884"/>
      <c r="J21" s="293"/>
      <c r="K21" s="293"/>
      <c r="L21" s="293"/>
      <c r="M21" s="293"/>
    </row>
    <row r="22" spans="1:13" ht="13.5" customHeight="1">
      <c r="A22" s="884"/>
      <c r="B22" s="884"/>
      <c r="C22" s="884"/>
      <c r="D22" s="884"/>
      <c r="E22" s="884"/>
      <c r="F22" s="884"/>
      <c r="G22" s="884"/>
      <c r="H22" s="884"/>
      <c r="I22" s="884"/>
      <c r="J22" s="293"/>
      <c r="K22" s="293"/>
      <c r="L22" s="293"/>
      <c r="M22" s="293"/>
    </row>
    <row r="23" spans="1:13" ht="13.5" customHeight="1">
      <c r="A23" s="884"/>
      <c r="B23" s="884"/>
      <c r="C23" s="884"/>
      <c r="D23" s="884"/>
      <c r="E23" s="884"/>
      <c r="F23" s="884"/>
      <c r="G23" s="884"/>
      <c r="H23" s="884"/>
      <c r="I23" s="884"/>
      <c r="J23" s="293"/>
      <c r="K23" s="293"/>
      <c r="L23" s="293"/>
      <c r="M23" s="293"/>
    </row>
    <row r="24" spans="1:13" ht="13.5" customHeight="1">
      <c r="A24" s="884"/>
      <c r="B24" s="884"/>
      <c r="C24" s="884"/>
      <c r="D24" s="884"/>
      <c r="E24" s="884"/>
      <c r="F24" s="884"/>
      <c r="G24" s="884"/>
      <c r="H24" s="884"/>
      <c r="I24" s="884"/>
      <c r="J24" s="293"/>
      <c r="K24" s="293"/>
      <c r="L24" s="293"/>
      <c r="M24" s="293"/>
    </row>
    <row r="25" spans="1:13" ht="13.5" customHeight="1">
      <c r="A25" s="884"/>
      <c r="B25" s="884"/>
      <c r="C25" s="884"/>
      <c r="D25" s="884"/>
      <c r="E25" s="884"/>
      <c r="F25" s="884"/>
      <c r="G25" s="884"/>
      <c r="H25" s="884"/>
      <c r="I25" s="884"/>
      <c r="J25" s="293"/>
      <c r="K25" s="293"/>
      <c r="L25" s="293"/>
      <c r="M25" s="293"/>
    </row>
    <row r="26" spans="1:13" ht="13.5" customHeight="1">
      <c r="A26" s="884"/>
      <c r="B26" s="884"/>
      <c r="C26" s="884"/>
      <c r="D26" s="884"/>
      <c r="E26" s="884"/>
      <c r="F26" s="884"/>
      <c r="G26" s="884"/>
      <c r="H26" s="884"/>
      <c r="I26" s="884"/>
      <c r="J26" s="293"/>
      <c r="K26" s="293"/>
      <c r="L26" s="293"/>
      <c r="M26" s="293"/>
    </row>
    <row r="27" spans="1:13" ht="13.5" customHeight="1">
      <c r="A27" s="884"/>
      <c r="B27" s="884"/>
      <c r="C27" s="884"/>
      <c r="D27" s="884"/>
      <c r="E27" s="884"/>
      <c r="F27" s="884"/>
      <c r="G27" s="884"/>
      <c r="H27" s="884"/>
      <c r="I27" s="884"/>
      <c r="J27" s="293"/>
      <c r="K27" s="293"/>
      <c r="L27" s="293"/>
      <c r="M27" s="293"/>
    </row>
    <row r="28" spans="1:13" ht="13.5" customHeight="1">
      <c r="A28" s="884"/>
      <c r="B28" s="884"/>
      <c r="C28" s="884"/>
      <c r="D28" s="884"/>
      <c r="E28" s="884"/>
      <c r="F28" s="884"/>
      <c r="G28" s="884"/>
      <c r="H28" s="884"/>
      <c r="I28" s="884"/>
    </row>
    <row r="29" spans="1:13" ht="13.5" customHeight="1">
      <c r="A29" s="884"/>
      <c r="B29" s="884"/>
      <c r="C29" s="884"/>
      <c r="D29" s="884"/>
      <c r="E29" s="884"/>
      <c r="F29" s="884"/>
      <c r="G29" s="884"/>
      <c r="H29" s="884"/>
      <c r="I29" s="884"/>
    </row>
    <row r="30" spans="1:13" ht="13.5" customHeight="1">
      <c r="A30" s="884"/>
      <c r="B30" s="884"/>
      <c r="C30" s="884"/>
      <c r="D30" s="884"/>
      <c r="E30" s="884"/>
      <c r="F30" s="884"/>
      <c r="G30" s="884"/>
      <c r="H30" s="884"/>
      <c r="I30" s="884"/>
    </row>
    <row r="31" spans="1:13" ht="13.5" customHeight="1">
      <c r="A31" s="884"/>
      <c r="B31" s="884"/>
      <c r="C31" s="884"/>
      <c r="D31" s="884"/>
      <c r="E31" s="884"/>
      <c r="F31" s="884"/>
      <c r="G31" s="884"/>
      <c r="H31" s="884"/>
      <c r="I31" s="884"/>
    </row>
    <row r="32" spans="1:13" ht="13.5" customHeight="1">
      <c r="A32" s="884"/>
      <c r="B32" s="884"/>
      <c r="C32" s="884"/>
      <c r="D32" s="884"/>
      <c r="E32" s="884"/>
      <c r="F32" s="884"/>
      <c r="G32" s="884"/>
      <c r="H32" s="884"/>
      <c r="I32" s="884"/>
    </row>
    <row r="33" spans="1:9" ht="13.5" customHeight="1">
      <c r="A33" s="884"/>
      <c r="B33" s="884"/>
      <c r="C33" s="884"/>
      <c r="D33" s="884"/>
      <c r="E33" s="884"/>
      <c r="F33" s="884"/>
      <c r="G33" s="884"/>
      <c r="H33" s="884"/>
      <c r="I33" s="884"/>
    </row>
    <row r="34" spans="1:9" ht="13.5" customHeight="1">
      <c r="A34" s="884"/>
      <c r="B34" s="884"/>
      <c r="C34" s="884"/>
      <c r="D34" s="884"/>
      <c r="E34" s="884"/>
      <c r="F34" s="884"/>
      <c r="G34" s="884"/>
      <c r="H34" s="884"/>
      <c r="I34" s="884"/>
    </row>
    <row r="35" spans="1:9">
      <c r="A35" s="884"/>
      <c r="B35" s="884"/>
      <c r="C35" s="884"/>
      <c r="D35" s="884"/>
      <c r="E35" s="884"/>
      <c r="F35" s="884"/>
      <c r="G35" s="884"/>
      <c r="H35" s="884"/>
      <c r="I35" s="884"/>
    </row>
    <row r="36" spans="1:9">
      <c r="A36" s="884"/>
      <c r="B36" s="884"/>
      <c r="C36" s="884"/>
      <c r="D36" s="884"/>
      <c r="E36" s="884"/>
      <c r="F36" s="884"/>
      <c r="G36" s="884"/>
      <c r="H36" s="884"/>
      <c r="I36" s="884"/>
    </row>
    <row r="37" spans="1:9">
      <c r="A37" s="884"/>
      <c r="B37" s="884"/>
      <c r="C37" s="884"/>
      <c r="D37" s="884"/>
      <c r="E37" s="884"/>
      <c r="F37" s="884"/>
      <c r="G37" s="884"/>
      <c r="H37" s="884"/>
      <c r="I37" s="884"/>
    </row>
    <row r="38" spans="1:9">
      <c r="A38" s="884"/>
      <c r="B38" s="884"/>
      <c r="C38" s="884"/>
      <c r="D38" s="884"/>
      <c r="E38" s="884"/>
      <c r="F38" s="884"/>
      <c r="G38" s="884"/>
      <c r="H38" s="884"/>
      <c r="I38" s="884"/>
    </row>
    <row r="39" spans="1:9">
      <c r="A39" s="884"/>
      <c r="B39" s="884"/>
      <c r="C39" s="884"/>
      <c r="D39" s="884"/>
      <c r="E39" s="884"/>
      <c r="F39" s="884"/>
      <c r="G39" s="884"/>
      <c r="H39" s="884"/>
      <c r="I39" s="884"/>
    </row>
    <row r="40" spans="1:9">
      <c r="A40" s="884"/>
      <c r="B40" s="884"/>
      <c r="C40" s="884"/>
      <c r="D40" s="884"/>
      <c r="E40" s="884"/>
      <c r="F40" s="884"/>
      <c r="G40" s="884"/>
      <c r="H40" s="884"/>
      <c r="I40" s="884"/>
    </row>
    <row r="41" spans="1:9">
      <c r="A41" s="884"/>
      <c r="B41" s="884"/>
      <c r="C41" s="884"/>
      <c r="D41" s="884"/>
      <c r="E41" s="884"/>
      <c r="F41" s="884"/>
      <c r="G41" s="884"/>
      <c r="H41" s="884"/>
      <c r="I41" s="884"/>
    </row>
    <row r="42" spans="1:9">
      <c r="A42" s="884"/>
      <c r="B42" s="884"/>
      <c r="C42" s="884"/>
      <c r="D42" s="884"/>
      <c r="E42" s="884"/>
      <c r="F42" s="884"/>
      <c r="G42" s="884"/>
      <c r="H42" s="884"/>
      <c r="I42" s="884"/>
    </row>
    <row r="43" spans="1:9">
      <c r="A43" s="884"/>
      <c r="B43" s="884"/>
      <c r="C43" s="884"/>
      <c r="D43" s="884"/>
      <c r="E43" s="884"/>
      <c r="F43" s="884"/>
      <c r="G43" s="884"/>
      <c r="H43" s="884"/>
      <c r="I43" s="884"/>
    </row>
    <row r="44" spans="1:9">
      <c r="A44" s="884"/>
      <c r="B44" s="884"/>
      <c r="C44" s="884"/>
      <c r="D44" s="884"/>
      <c r="E44" s="884"/>
      <c r="F44" s="884"/>
      <c r="G44" s="884"/>
      <c r="H44" s="884"/>
      <c r="I44" s="884"/>
    </row>
    <row r="45" spans="1:9">
      <c r="A45" s="884"/>
      <c r="B45" s="884"/>
      <c r="C45" s="884"/>
      <c r="D45" s="884"/>
      <c r="E45" s="884"/>
      <c r="F45" s="884"/>
      <c r="G45" s="884"/>
      <c r="H45" s="884"/>
      <c r="I45" s="884"/>
    </row>
    <row r="46" spans="1:9">
      <c r="A46" s="884"/>
      <c r="B46" s="884"/>
      <c r="C46" s="884"/>
      <c r="D46" s="884"/>
      <c r="E46" s="884"/>
      <c r="F46" s="884"/>
      <c r="G46" s="884"/>
      <c r="H46" s="884"/>
      <c r="I46" s="884"/>
    </row>
    <row r="47" spans="1:9">
      <c r="A47" s="884"/>
      <c r="B47" s="884"/>
      <c r="C47" s="884"/>
      <c r="D47" s="884"/>
      <c r="E47" s="884"/>
      <c r="F47" s="884"/>
      <c r="G47" s="884"/>
      <c r="H47" s="884"/>
      <c r="I47" s="884"/>
    </row>
    <row r="48" spans="1:9">
      <c r="A48" s="884"/>
      <c r="B48" s="884"/>
      <c r="C48" s="884"/>
      <c r="D48" s="884"/>
      <c r="E48" s="884"/>
      <c r="F48" s="884"/>
      <c r="G48" s="884"/>
      <c r="H48" s="884"/>
      <c r="I48" s="884"/>
    </row>
    <row r="49" spans="1:9">
      <c r="A49" s="884"/>
      <c r="B49" s="884"/>
      <c r="C49" s="884"/>
      <c r="D49" s="884"/>
      <c r="E49" s="884"/>
      <c r="F49" s="884"/>
      <c r="G49" s="884"/>
      <c r="H49" s="884"/>
      <c r="I49" s="884"/>
    </row>
    <row r="50" spans="1:9">
      <c r="A50" s="884"/>
      <c r="B50" s="884"/>
      <c r="C50" s="884"/>
      <c r="D50" s="884"/>
      <c r="E50" s="884"/>
      <c r="F50" s="884"/>
      <c r="G50" s="884"/>
      <c r="H50" s="884"/>
      <c r="I50" s="884"/>
    </row>
    <row r="51" spans="1:9">
      <c r="A51" s="884"/>
      <c r="B51" s="884"/>
      <c r="C51" s="884"/>
      <c r="D51" s="884"/>
      <c r="E51" s="884"/>
      <c r="F51" s="884"/>
      <c r="G51" s="884"/>
      <c r="H51" s="884"/>
      <c r="I51" s="884"/>
    </row>
    <row r="52" spans="1:9">
      <c r="A52" s="884"/>
      <c r="B52" s="884"/>
      <c r="C52" s="884"/>
      <c r="D52" s="884"/>
      <c r="E52" s="884"/>
      <c r="F52" s="884"/>
      <c r="G52" s="884"/>
      <c r="H52" s="884"/>
      <c r="I52" s="884"/>
    </row>
    <row r="53" spans="1:9">
      <c r="A53" s="884"/>
      <c r="B53" s="884"/>
      <c r="C53" s="884"/>
      <c r="D53" s="884"/>
      <c r="E53" s="884"/>
      <c r="F53" s="884"/>
      <c r="G53" s="884"/>
      <c r="H53" s="884"/>
      <c r="I53" s="884"/>
    </row>
    <row r="54" spans="1:9">
      <c r="A54" s="884"/>
      <c r="B54" s="884"/>
      <c r="C54" s="884"/>
      <c r="D54" s="884"/>
      <c r="E54" s="884"/>
      <c r="F54" s="884"/>
      <c r="G54" s="884"/>
      <c r="H54" s="884"/>
      <c r="I54" s="884"/>
    </row>
    <row r="55" spans="1:9">
      <c r="A55" s="884"/>
      <c r="B55" s="884"/>
      <c r="C55" s="884"/>
      <c r="D55" s="884"/>
      <c r="E55" s="884"/>
      <c r="F55" s="884"/>
      <c r="G55" s="884"/>
      <c r="H55" s="884"/>
      <c r="I55" s="884"/>
    </row>
    <row r="56" spans="1:9">
      <c r="A56" s="884"/>
      <c r="B56" s="884"/>
      <c r="C56" s="884"/>
      <c r="D56" s="884"/>
      <c r="E56" s="884"/>
      <c r="F56" s="884"/>
      <c r="G56" s="884"/>
      <c r="H56" s="884"/>
      <c r="I56" s="884"/>
    </row>
    <row r="57" spans="1:9">
      <c r="A57" s="884"/>
      <c r="B57" s="884"/>
      <c r="C57" s="884"/>
      <c r="D57" s="884"/>
      <c r="E57" s="884"/>
      <c r="F57" s="884"/>
      <c r="G57" s="884"/>
      <c r="H57" s="884"/>
      <c r="I57" s="884"/>
    </row>
  </sheetData>
  <mergeCells count="1">
    <mergeCell ref="A1:I57"/>
  </mergeCells>
  <phoneticPr fontId="5" type="noConversion"/>
  <pageMargins left="0.7" right="0.7" top="0.75" bottom="0.75" header="0.3" footer="0.3"/>
  <pageSetup paperSize="9" scale="95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2:AF28"/>
  <sheetViews>
    <sheetView view="pageBreakPreview" zoomScale="85" zoomScaleNormal="55" zoomScaleSheetLayoutView="85" workbookViewId="0">
      <pane xSplit="2" ySplit="8" topLeftCell="C9" activePane="bottomRight" state="frozen"/>
      <selection activeCell="H264" sqref="H264"/>
      <selection pane="topRight" activeCell="H264" sqref="H264"/>
      <selection pane="bottomLeft" activeCell="H264" sqref="H264"/>
      <selection pane="bottomRight" activeCell="A2" sqref="A2:J2"/>
    </sheetView>
  </sheetViews>
  <sheetFormatPr defaultColWidth="8.77734375" defaultRowHeight="18" customHeight="1"/>
  <cols>
    <col min="1" max="1" width="6.44140625" style="3" customWidth="1"/>
    <col min="2" max="2" width="14.77734375" style="3" bestFit="1" customWidth="1"/>
    <col min="3" max="6" width="11.21875" style="3" bestFit="1" customWidth="1"/>
    <col min="7" max="8" width="10.21875" style="3" bestFit="1" customWidth="1"/>
    <col min="9" max="9" width="8.88671875" style="3" bestFit="1" customWidth="1"/>
    <col min="10" max="10" width="10.21875" style="3" bestFit="1" customWidth="1"/>
    <col min="11" max="11" width="11.21875" style="3" bestFit="1" customWidth="1"/>
    <col min="12" max="12" width="14.77734375" style="3" bestFit="1" customWidth="1"/>
    <col min="13" max="13" width="13.77734375" style="3" bestFit="1" customWidth="1"/>
    <col min="14" max="14" width="13.77734375" style="3" customWidth="1"/>
    <col min="15" max="16" width="17.33203125" style="3" hidden="1" customWidth="1"/>
    <col min="17" max="17" width="13.77734375" style="4" bestFit="1" customWidth="1"/>
    <col min="18" max="19" width="12.109375" style="3" bestFit="1" customWidth="1"/>
    <col min="20" max="20" width="11.21875" style="3" bestFit="1" customWidth="1"/>
    <col min="21" max="16384" width="8.77734375" style="3"/>
  </cols>
  <sheetData>
    <row r="2" spans="1:20" ht="36.75" customHeight="1">
      <c r="A2" s="918" t="s">
        <v>693</v>
      </c>
      <c r="B2" s="918"/>
      <c r="C2" s="918"/>
      <c r="D2" s="918"/>
      <c r="E2" s="918"/>
      <c r="F2" s="918"/>
      <c r="G2" s="918"/>
      <c r="H2" s="918"/>
      <c r="I2" s="918"/>
      <c r="J2" s="918"/>
      <c r="M2" s="23"/>
      <c r="N2" s="23"/>
      <c r="O2" s="23"/>
      <c r="P2" s="23"/>
      <c r="Q2" s="24"/>
    </row>
    <row r="3" spans="1:20" ht="18" customHeight="1">
      <c r="A3" s="22"/>
      <c r="B3" s="23"/>
      <c r="C3" s="23"/>
      <c r="D3" s="23"/>
      <c r="M3" s="23"/>
      <c r="N3" s="23"/>
      <c r="O3" s="23"/>
      <c r="P3" s="23"/>
      <c r="Q3" s="24"/>
    </row>
    <row r="4" spans="1:20" ht="18" customHeight="1">
      <c r="A4" s="123"/>
      <c r="B4" s="123"/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38"/>
      <c r="R4" s="123"/>
      <c r="S4" s="123"/>
      <c r="T4" s="147" t="s">
        <v>601</v>
      </c>
    </row>
    <row r="5" spans="1:20" ht="18" customHeight="1">
      <c r="A5" s="917" t="s">
        <v>540</v>
      </c>
      <c r="B5" s="917" t="s">
        <v>529</v>
      </c>
      <c r="C5" s="909" t="s">
        <v>602</v>
      </c>
      <c r="D5" s="909"/>
      <c r="E5" s="909"/>
      <c r="F5" s="909"/>
      <c r="G5" s="909"/>
      <c r="H5" s="909"/>
      <c r="I5" s="909"/>
      <c r="J5" s="909"/>
      <c r="K5" s="909"/>
      <c r="L5" s="909" t="s">
        <v>603</v>
      </c>
      <c r="M5" s="909"/>
      <c r="N5" s="909"/>
      <c r="O5" s="909"/>
      <c r="P5" s="909"/>
      <c r="Q5" s="909"/>
      <c r="R5" s="909"/>
      <c r="S5" s="909"/>
      <c r="T5" s="909"/>
    </row>
    <row r="6" spans="1:20" s="27" customFormat="1" ht="18" customHeight="1">
      <c r="A6" s="917"/>
      <c r="B6" s="917"/>
      <c r="C6" s="917" t="s">
        <v>543</v>
      </c>
      <c r="D6" s="916" t="s">
        <v>659</v>
      </c>
      <c r="E6" s="916" t="s">
        <v>233</v>
      </c>
      <c r="F6" s="916" t="s">
        <v>660</v>
      </c>
      <c r="G6" s="916" t="s">
        <v>234</v>
      </c>
      <c r="H6" s="916" t="s">
        <v>553</v>
      </c>
      <c r="I6" s="916" t="s">
        <v>891</v>
      </c>
      <c r="J6" s="917" t="s">
        <v>892</v>
      </c>
      <c r="K6" s="916" t="s">
        <v>525</v>
      </c>
      <c r="L6" s="916" t="s">
        <v>704</v>
      </c>
      <c r="M6" s="919" t="s">
        <v>544</v>
      </c>
      <c r="N6" s="920"/>
      <c r="O6" s="920"/>
      <c r="P6" s="920"/>
      <c r="Q6" s="921"/>
      <c r="R6" s="917" t="s">
        <v>554</v>
      </c>
      <c r="S6" s="917"/>
      <c r="T6" s="917"/>
    </row>
    <row r="7" spans="1:20" s="27" customFormat="1" ht="18" customHeight="1">
      <c r="A7" s="917"/>
      <c r="B7" s="917"/>
      <c r="C7" s="917"/>
      <c r="D7" s="916"/>
      <c r="E7" s="916"/>
      <c r="F7" s="916"/>
      <c r="G7" s="916"/>
      <c r="H7" s="916"/>
      <c r="I7" s="917"/>
      <c r="J7" s="917"/>
      <c r="K7" s="916"/>
      <c r="L7" s="916"/>
      <c r="M7" s="390" t="s">
        <v>705</v>
      </c>
      <c r="N7" s="390" t="s">
        <v>681</v>
      </c>
      <c r="O7" s="390"/>
      <c r="P7" s="390"/>
      <c r="Q7" s="390" t="s">
        <v>682</v>
      </c>
      <c r="R7" s="391" t="s">
        <v>705</v>
      </c>
      <c r="S7" s="391" t="s">
        <v>555</v>
      </c>
      <c r="T7" s="391" t="s">
        <v>556</v>
      </c>
    </row>
    <row r="8" spans="1:20" s="28" customFormat="1" ht="18" customHeight="1">
      <c r="A8" s="389" t="s">
        <v>529</v>
      </c>
      <c r="B8" s="139">
        <f t="shared" ref="B8:N8" si="0">SUM(B9:B25)</f>
        <v>11534022777.485882</v>
      </c>
      <c r="C8" s="139">
        <f t="shared" si="0"/>
        <v>113241186.40588184</v>
      </c>
      <c r="D8" s="139">
        <f t="shared" si="0"/>
        <v>35773121.997881837</v>
      </c>
      <c r="E8" s="139">
        <f t="shared" si="0"/>
        <v>21017573.600000001</v>
      </c>
      <c r="F8" s="139">
        <f t="shared" si="0"/>
        <v>24806252.987999998</v>
      </c>
      <c r="G8" s="139">
        <f t="shared" si="0"/>
        <v>7342186.9999999991</v>
      </c>
      <c r="H8" s="139">
        <f t="shared" si="0"/>
        <v>1873903</v>
      </c>
      <c r="I8" s="139">
        <f t="shared" si="0"/>
        <v>1392806.02</v>
      </c>
      <c r="J8" s="139">
        <f t="shared" si="0"/>
        <v>6183734</v>
      </c>
      <c r="K8" s="139">
        <f t="shared" si="0"/>
        <v>14851607.800000001</v>
      </c>
      <c r="L8" s="139">
        <f t="shared" si="0"/>
        <v>11420781591.079998</v>
      </c>
      <c r="M8" s="139">
        <f t="shared" si="0"/>
        <v>11113501438.08</v>
      </c>
      <c r="N8" s="139">
        <f t="shared" si="0"/>
        <v>2815757493.2800002</v>
      </c>
      <c r="O8" s="139">
        <f t="shared" ref="O8:T8" si="1">SUM(O9:O25)</f>
        <v>8297743944.8000002</v>
      </c>
      <c r="P8" s="139">
        <f t="shared" si="1"/>
        <v>0</v>
      </c>
      <c r="Q8" s="139">
        <f t="shared" si="1"/>
        <v>8297743944.8000002</v>
      </c>
      <c r="R8" s="139">
        <f t="shared" si="1"/>
        <v>307280153</v>
      </c>
      <c r="S8" s="139">
        <f t="shared" si="1"/>
        <v>252927933</v>
      </c>
      <c r="T8" s="139">
        <f t="shared" si="1"/>
        <v>54352220</v>
      </c>
    </row>
    <row r="9" spans="1:20" s="29" customFormat="1" ht="23.25" customHeight="1">
      <c r="A9" s="160" t="s">
        <v>560</v>
      </c>
      <c r="B9" s="161">
        <f>C9+L9</f>
        <v>86197302.780000001</v>
      </c>
      <c r="C9" s="161">
        <f>SUM(D9:K9)</f>
        <v>15756882.779999999</v>
      </c>
      <c r="D9" s="161">
        <f>'4-1. 산자법에 의한 산림과수목(시군구)'!E9</f>
        <v>3686004.7</v>
      </c>
      <c r="E9" s="161">
        <f>'4-1. 산자법에 의한 산림과수목(시군구)'!F9</f>
        <v>7576734</v>
      </c>
      <c r="F9" s="161">
        <f>'4-1. 산자법에 의한 산림과수목(시군구)'!G9</f>
        <v>1594855.72</v>
      </c>
      <c r="G9" s="161">
        <f>'4-1. 산자법에 의한 산림과수목(시군구)'!H9</f>
        <v>1192871.76</v>
      </c>
      <c r="H9" s="161">
        <f>'4-1. 산자법에 의한 산림과수목(시군구)'!I9</f>
        <v>324876</v>
      </c>
      <c r="I9" s="161">
        <f>'4-1. 산자법에 의한 산림과수목(시군구)'!J9</f>
        <v>549445.6</v>
      </c>
      <c r="J9" s="161">
        <f>'4-1. 산자법에 의한 산림과수목(시군구)'!K9</f>
        <v>0</v>
      </c>
      <c r="K9" s="161">
        <f>'4-1. 산자법에 의한 산림과수목(시군구)'!L9</f>
        <v>832095</v>
      </c>
      <c r="L9" s="161">
        <f>M9+R9</f>
        <v>70440420</v>
      </c>
      <c r="M9" s="161">
        <f>N9+O9</f>
        <v>70390420</v>
      </c>
      <c r="N9" s="161">
        <f>'4-1. 산자법에 의한 산림과수목(시군구)'!O9</f>
        <v>43124594</v>
      </c>
      <c r="O9" s="161">
        <f>P9+Q9</f>
        <v>27265826</v>
      </c>
      <c r="P9" s="161">
        <f>'4-1. 산자법에 의한 산림과수목(시군구)'!Q9</f>
        <v>0</v>
      </c>
      <c r="Q9" s="161">
        <f>'4-1. 산자법에 의한 산림과수목(시군구)'!R9</f>
        <v>27265826</v>
      </c>
      <c r="R9" s="161">
        <f>S9+T9</f>
        <v>50000</v>
      </c>
      <c r="S9" s="161">
        <f>'4-1. 산자법에 의한 산림과수목(시군구)'!T9</f>
        <v>0</v>
      </c>
      <c r="T9" s="161">
        <f>기초자료!O7</f>
        <v>50000</v>
      </c>
    </row>
    <row r="10" spans="1:20" s="29" customFormat="1" ht="23.25" customHeight="1">
      <c r="A10" s="142" t="s">
        <v>561</v>
      </c>
      <c r="B10" s="143">
        <f t="shared" ref="B10:B25" si="2">C10+L10</f>
        <v>270478565.69999999</v>
      </c>
      <c r="C10" s="143">
        <f t="shared" ref="C10:C25" si="3">SUM(D10:K10)</f>
        <v>7169313</v>
      </c>
      <c r="D10" s="143">
        <f>'4-1. 산자법에 의한 산림과수목(시군구)'!E35</f>
        <v>2827384</v>
      </c>
      <c r="E10" s="143">
        <f>'4-1. 산자법에 의한 산림과수목(시군구)'!F35</f>
        <v>3505986</v>
      </c>
      <c r="F10" s="143">
        <f>'4-1. 산자법에 의한 산림과수목(시군구)'!G35</f>
        <v>472374</v>
      </c>
      <c r="G10" s="143">
        <f>'4-1. 산자법에 의한 산림과수목(시군구)'!H35</f>
        <v>139493</v>
      </c>
      <c r="H10" s="143">
        <f>'4-1. 산자법에 의한 산림과수목(시군구)'!I35</f>
        <v>739</v>
      </c>
      <c r="I10" s="143">
        <f>'4-1. 산자법에 의한 산림과수목(시군구)'!J35</f>
        <v>20762</v>
      </c>
      <c r="J10" s="143">
        <f>'4-1. 산자법에 의한 산림과수목(시군구)'!K35</f>
        <v>3106</v>
      </c>
      <c r="K10" s="143">
        <f>'4-1. 산자법에 의한 산림과수목(시군구)'!L35</f>
        <v>199469</v>
      </c>
      <c r="L10" s="143">
        <f t="shared" ref="L10:L25" si="4">M10+R10</f>
        <v>263309252.69999999</v>
      </c>
      <c r="M10" s="143">
        <f t="shared" ref="M10:M24" si="5">N10+O10</f>
        <v>262850958.69999999</v>
      </c>
      <c r="N10" s="143">
        <f>'4-1. 산자법에 의한 산림과수목(시군구)'!O35</f>
        <v>26565977.699999999</v>
      </c>
      <c r="O10" s="143">
        <f t="shared" ref="O10:O25" si="6">P10+Q10</f>
        <v>236284981</v>
      </c>
      <c r="P10" s="143">
        <f>'4-1. 산자법에 의한 산림과수목(시군구)'!Q35</f>
        <v>0</v>
      </c>
      <c r="Q10" s="143">
        <f>'4-1. 산자법에 의한 산림과수목(시군구)'!R35</f>
        <v>236284981</v>
      </c>
      <c r="R10" s="143">
        <f t="shared" ref="R10:R25" si="7">S10+T10</f>
        <v>458294</v>
      </c>
      <c r="S10" s="143">
        <f>'4-1. 산자법에 의한 산림과수목(시군구)'!T35</f>
        <v>0</v>
      </c>
      <c r="T10" s="143">
        <f>'4-1. 산자법에 의한 산림과수목(시군구)'!U35</f>
        <v>458294</v>
      </c>
    </row>
    <row r="11" spans="1:20" s="29" customFormat="1" ht="23.25" customHeight="1">
      <c r="A11" s="142" t="s">
        <v>562</v>
      </c>
      <c r="B11" s="143">
        <f t="shared" si="2"/>
        <v>325487857.01999998</v>
      </c>
      <c r="C11" s="143">
        <f t="shared" si="3"/>
        <v>7663596</v>
      </c>
      <c r="D11" s="143">
        <f>'4-1. 산자법에 의한 산림과수목(시군구)'!E52</f>
        <v>1434052</v>
      </c>
      <c r="E11" s="143">
        <f>'4-1. 산자법에 의한 산림과수목(시군구)'!F52</f>
        <v>369069</v>
      </c>
      <c r="F11" s="143">
        <f>'4-1. 산자법에 의한 산림과수목(시군구)'!G52</f>
        <v>1581129</v>
      </c>
      <c r="G11" s="143">
        <f>'4-1. 산자법에 의한 산림과수목(시군구)'!H52</f>
        <v>308067</v>
      </c>
      <c r="H11" s="143">
        <f>'4-1. 산자법에 의한 산림과수목(시군구)'!I52</f>
        <v>40867</v>
      </c>
      <c r="I11" s="143">
        <f>'4-1. 산자법에 의한 산림과수목(시군구)'!J52</f>
        <v>96064</v>
      </c>
      <c r="J11" s="143">
        <f>'4-1. 산자법에 의한 산림과수목(시군구)'!K52</f>
        <v>851860</v>
      </c>
      <c r="K11" s="143">
        <f>'4-1. 산자법에 의한 산림과수목(시군구)'!L52</f>
        <v>2982488</v>
      </c>
      <c r="L11" s="143">
        <f t="shared" si="4"/>
        <v>317824261.01999998</v>
      </c>
      <c r="M11" s="143">
        <f t="shared" si="5"/>
        <v>313234952.01999998</v>
      </c>
      <c r="N11" s="143">
        <f>'4-1. 산자법에 의한 산림과수목(시군구)'!O52</f>
        <v>3889896.02</v>
      </c>
      <c r="O11" s="143">
        <f t="shared" si="6"/>
        <v>309345056</v>
      </c>
      <c r="P11" s="143">
        <f>'4-1. 산자법에 의한 산림과수목(시군구)'!Q52</f>
        <v>0</v>
      </c>
      <c r="Q11" s="143">
        <f>'4-1. 산자법에 의한 산림과수목(시군구)'!R52</f>
        <v>309345056</v>
      </c>
      <c r="R11" s="143">
        <f t="shared" si="7"/>
        <v>4589309</v>
      </c>
      <c r="S11" s="143">
        <f>'4-1. 산자법에 의한 산림과수목(시군구)'!T52</f>
        <v>2913705</v>
      </c>
      <c r="T11" s="143">
        <f>'4-1. 산자법에 의한 산림과수목(시군구)'!U52</f>
        <v>1675604</v>
      </c>
    </row>
    <row r="12" spans="1:20" s="25" customFormat="1" ht="23.25" customHeight="1">
      <c r="A12" s="144" t="s">
        <v>563</v>
      </c>
      <c r="B12" s="143">
        <f t="shared" si="2"/>
        <v>96474437.700000003</v>
      </c>
      <c r="C12" s="143">
        <f t="shared" si="3"/>
        <v>5888752.6999999993</v>
      </c>
      <c r="D12" s="143">
        <f>'4-1. 산자법에 의한 산림과수목(시군구)'!E61</f>
        <v>3214728.3</v>
      </c>
      <c r="E12" s="143">
        <f>'4-1. 산자법에 의한 산림과수목(시군구)'!F61</f>
        <v>32380</v>
      </c>
      <c r="F12" s="143">
        <f>'4-1. 산자법에 의한 산림과수목(시군구)'!G61</f>
        <v>1171338.3999999999</v>
      </c>
      <c r="G12" s="143">
        <f>'4-1. 산자법에 의한 산림과수목(시군구)'!H61</f>
        <v>289234</v>
      </c>
      <c r="H12" s="143">
        <f>'4-1. 산자법에 의한 산림과수목(시군구)'!I61</f>
        <v>86244</v>
      </c>
      <c r="I12" s="143">
        <f>'4-1. 산자법에 의한 산림과수목(시군구)'!J61</f>
        <v>42693</v>
      </c>
      <c r="J12" s="143">
        <f>'4-1. 산자법에 의한 산림과수목(시군구)'!K61</f>
        <v>0</v>
      </c>
      <c r="K12" s="143">
        <f>'4-1. 산자법에 의한 산림과수목(시군구)'!L61</f>
        <v>1052135</v>
      </c>
      <c r="L12" s="143">
        <f t="shared" si="4"/>
        <v>90585685</v>
      </c>
      <c r="M12" s="143">
        <f t="shared" si="5"/>
        <v>90219032</v>
      </c>
      <c r="N12" s="143">
        <f>'4-1. 산자법에 의한 산림과수목(시군구)'!O61</f>
        <v>13202451</v>
      </c>
      <c r="O12" s="143">
        <f t="shared" si="6"/>
        <v>77016581</v>
      </c>
      <c r="P12" s="143">
        <f>'4-1. 산자법에 의한 산림과수목(시군구)'!Q61</f>
        <v>0</v>
      </c>
      <c r="Q12" s="143">
        <f>'4-1. 산자법에 의한 산림과수목(시군구)'!R61</f>
        <v>77016581</v>
      </c>
      <c r="R12" s="143">
        <f t="shared" si="7"/>
        <v>366653</v>
      </c>
      <c r="S12" s="143">
        <f>'4-1. 산자법에 의한 산림과수목(시군구)'!T61</f>
        <v>0</v>
      </c>
      <c r="T12" s="143">
        <f>'4-1. 산자법에 의한 산림과수목(시군구)'!U61</f>
        <v>366653</v>
      </c>
    </row>
    <row r="13" spans="1:20" s="29" customFormat="1" ht="23.25" customHeight="1">
      <c r="A13" s="142" t="s">
        <v>564</v>
      </c>
      <c r="B13" s="143">
        <f t="shared" si="2"/>
        <v>176478216</v>
      </c>
      <c r="C13" s="143">
        <f t="shared" si="3"/>
        <v>8321726</v>
      </c>
      <c r="D13" s="143">
        <f>'4-1. 산자법에 의한 산림과수목(시군구)'!E73</f>
        <v>1818932</v>
      </c>
      <c r="E13" s="143">
        <f>'4-1. 산자법에 의한 산림과수목(시군구)'!F73</f>
        <v>2291340</v>
      </c>
      <c r="F13" s="143">
        <f>'4-1. 산자법에 의한 산림과수목(시군구)'!G73</f>
        <v>667439</v>
      </c>
      <c r="G13" s="143">
        <f>'4-1. 산자법에 의한 산림과수목(시군구)'!H73</f>
        <v>548292</v>
      </c>
      <c r="H13" s="143">
        <f>'4-1. 산자법에 의한 산림과수목(시군구)'!I73</f>
        <v>43713</v>
      </c>
      <c r="I13" s="143">
        <f>'4-1. 산자법에 의한 산림과수목(시군구)'!J73</f>
        <v>70487</v>
      </c>
      <c r="J13" s="143">
        <f>'4-1. 산자법에 의한 산림과수목(시군구)'!K73</f>
        <v>0</v>
      </c>
      <c r="K13" s="143">
        <f>'4-1. 산자법에 의한 산림과수목(시군구)'!L73</f>
        <v>2881523</v>
      </c>
      <c r="L13" s="143">
        <f t="shared" si="4"/>
        <v>168156490</v>
      </c>
      <c r="M13" s="143">
        <f t="shared" si="5"/>
        <v>168106490</v>
      </c>
      <c r="N13" s="143">
        <f>'4-1. 산자법에 의한 산림과수목(시군구)'!O73</f>
        <v>6668817</v>
      </c>
      <c r="O13" s="143">
        <f t="shared" si="6"/>
        <v>161437673</v>
      </c>
      <c r="P13" s="143">
        <f>'4-1. 산자법에 의한 산림과수목(시군구)'!Q73</f>
        <v>0</v>
      </c>
      <c r="Q13" s="143">
        <f>'4-1. 산자법에 의한 산림과수목(시군구)'!R73</f>
        <v>161437673</v>
      </c>
      <c r="R13" s="143">
        <f t="shared" si="7"/>
        <v>50000</v>
      </c>
      <c r="S13" s="143">
        <f>'4-1. 산자법에 의한 산림과수목(시군구)'!T73</f>
        <v>0</v>
      </c>
      <c r="T13" s="143">
        <f>'4-1. 산자법에 의한 산림과수목(시군구)'!U73</f>
        <v>50000</v>
      </c>
    </row>
    <row r="14" spans="1:20" s="29" customFormat="1" ht="23.25" customHeight="1">
      <c r="A14" s="142" t="s">
        <v>565</v>
      </c>
      <c r="B14" s="143">
        <f t="shared" si="2"/>
        <v>257326527.40000001</v>
      </c>
      <c r="C14" s="143">
        <f t="shared" si="3"/>
        <v>5787195.4000000004</v>
      </c>
      <c r="D14" s="143">
        <f>'4-1. 산자법에 의한 산림과수목(시군구)'!E79</f>
        <v>1110526</v>
      </c>
      <c r="E14" s="143">
        <f>'4-1. 산자법에 의한 산림과수목(시군구)'!F79</f>
        <v>403978</v>
      </c>
      <c r="F14" s="143">
        <f>'4-1. 산자법에 의한 산림과수목(시군구)'!G79</f>
        <v>2115344</v>
      </c>
      <c r="G14" s="143">
        <f>'4-1. 산자법에 의한 산림과수목(시군구)'!H79</f>
        <v>359608</v>
      </c>
      <c r="H14" s="143">
        <f>'4-1. 산자법에 의한 산림과수목(시군구)'!I79</f>
        <v>94968</v>
      </c>
      <c r="I14" s="143">
        <f>'4-1. 산자법에 의한 산림과수목(시군구)'!J79</f>
        <v>35334.6</v>
      </c>
      <c r="J14" s="143">
        <f>'4-1. 산자법에 의한 산림과수목(시군구)'!K79</f>
        <v>0</v>
      </c>
      <c r="K14" s="143">
        <f>'4-1. 산자법에 의한 산림과수목(시군구)'!L79</f>
        <v>1667436.8</v>
      </c>
      <c r="L14" s="143">
        <f t="shared" si="4"/>
        <v>251539332</v>
      </c>
      <c r="M14" s="143">
        <f t="shared" si="5"/>
        <v>243811972</v>
      </c>
      <c r="N14" s="143">
        <f>'4-1. 산자법에 의한 산림과수목(시군구)'!O79</f>
        <v>35628447</v>
      </c>
      <c r="O14" s="143">
        <f t="shared" si="6"/>
        <v>208183525</v>
      </c>
      <c r="P14" s="143">
        <f>'4-1. 산자법에 의한 산림과수목(시군구)'!Q79</f>
        <v>0</v>
      </c>
      <c r="Q14" s="143">
        <f>'4-1. 산자법에 의한 산림과수목(시군구)'!R79</f>
        <v>208183525</v>
      </c>
      <c r="R14" s="143">
        <f t="shared" si="7"/>
        <v>7727360</v>
      </c>
      <c r="S14" s="143">
        <f>'4-1. 산자법에 의한 산림과수목(시군구)'!T79</f>
        <v>2634713</v>
      </c>
      <c r="T14" s="143">
        <f>'4-1. 산자법에 의한 산림과수목(시군구)'!U79</f>
        <v>5092647</v>
      </c>
    </row>
    <row r="15" spans="1:20" s="29" customFormat="1" ht="23.25" customHeight="1">
      <c r="A15" s="142" t="s">
        <v>566</v>
      </c>
      <c r="B15" s="143">
        <f t="shared" si="2"/>
        <v>345589188</v>
      </c>
      <c r="C15" s="143">
        <f t="shared" si="3"/>
        <v>6882876</v>
      </c>
      <c r="D15" s="143">
        <f>'4-1. 산자법에 의한 산림과수목(시군구)'!E85</f>
        <v>3941239</v>
      </c>
      <c r="E15" s="143">
        <f>'4-1. 산자법에 의한 산림과수목(시군구)'!F85</f>
        <v>519229</v>
      </c>
      <c r="F15" s="143">
        <f>'4-1. 산자법에 의한 산림과수목(시군구)'!G85</f>
        <v>741351</v>
      </c>
      <c r="G15" s="143">
        <f>'4-1. 산자법에 의한 산림과수목(시군구)'!H85</f>
        <v>113297</v>
      </c>
      <c r="H15" s="143">
        <f>'4-1. 산자법에 의한 산림과수목(시군구)'!I85</f>
        <v>126599</v>
      </c>
      <c r="I15" s="143">
        <f>'4-1. 산자법에 의한 산림과수목(시군구)'!J85</f>
        <v>202916</v>
      </c>
      <c r="J15" s="143">
        <f>'4-1. 산자법에 의한 산림과수목(시군구)'!K85</f>
        <v>200000</v>
      </c>
      <c r="K15" s="143">
        <f>'4-1. 산자법에 의한 산림과수목(시군구)'!L85</f>
        <v>1038245</v>
      </c>
      <c r="L15" s="143">
        <f t="shared" si="4"/>
        <v>338706312</v>
      </c>
      <c r="M15" s="143">
        <f t="shared" si="5"/>
        <v>338706312</v>
      </c>
      <c r="N15" s="143">
        <f>'4-1. 산자법에 의한 산림과수목(시군구)'!O85</f>
        <v>25210212</v>
      </c>
      <c r="O15" s="143">
        <f t="shared" si="6"/>
        <v>313496100</v>
      </c>
      <c r="P15" s="143">
        <f>'4-1. 산자법에 의한 산림과수목(시군구)'!Q85</f>
        <v>0</v>
      </c>
      <c r="Q15" s="143">
        <f>'4-1. 산자법에 의한 산림과수목(시군구)'!R85</f>
        <v>313496100</v>
      </c>
      <c r="R15" s="143">
        <f t="shared" si="7"/>
        <v>0</v>
      </c>
      <c r="S15" s="143">
        <f>'4-1. 산자법에 의한 산림과수목(시군구)'!T85</f>
        <v>0</v>
      </c>
      <c r="T15" s="143">
        <f>'4-1. 산자법에 의한 산림과수목(시군구)'!U85</f>
        <v>0</v>
      </c>
    </row>
    <row r="16" spans="1:20" s="29" customFormat="1" ht="23.25" customHeight="1">
      <c r="A16" s="331" t="s">
        <v>746</v>
      </c>
      <c r="B16" s="146">
        <f>C16+L16</f>
        <v>9423649</v>
      </c>
      <c r="C16" s="146">
        <f>SUM(D16:K16)</f>
        <v>867041</v>
      </c>
      <c r="D16" s="146">
        <f>'4-1. 산자법에 의한 산림과수목(시군구)'!E91</f>
        <v>170088</v>
      </c>
      <c r="E16" s="146">
        <f>'4-1. 산자법에 의한 산림과수목(시군구)'!F91</f>
        <v>0</v>
      </c>
      <c r="F16" s="146">
        <f>'4-1. 산자법에 의한 산림과수목(시군구)'!G91</f>
        <v>18900</v>
      </c>
      <c r="G16" s="146">
        <f>'4-1. 산자법에 의한 산림과수목(시군구)'!H91</f>
        <v>0</v>
      </c>
      <c r="H16" s="146">
        <f>'4-1. 산자법에 의한 산림과수목(시군구)'!I91</f>
        <v>0</v>
      </c>
      <c r="I16" s="146">
        <f>'4-1. 산자법에 의한 산림과수목(시군구)'!J91</f>
        <v>63053</v>
      </c>
      <c r="J16" s="146">
        <f>'4-1. 산자법에 의한 산림과수목(시군구)'!K91</f>
        <v>615000</v>
      </c>
      <c r="K16" s="146">
        <f>'4-1. 산자법에 의한 산림과수목(시군구)'!L91</f>
        <v>0</v>
      </c>
      <c r="L16" s="146">
        <f>M16+R16</f>
        <v>8556608</v>
      </c>
      <c r="M16" s="146">
        <f>N16+O16</f>
        <v>6476608</v>
      </c>
      <c r="N16" s="146">
        <f>'4-1. 산자법에 의한 산림과수목(시군구)'!O91</f>
        <v>466608</v>
      </c>
      <c r="O16" s="146">
        <f>P16+Q16</f>
        <v>6010000</v>
      </c>
      <c r="P16" s="146">
        <f>'4-1. 산자법에 의한 산림과수목(시군구)'!Q91</f>
        <v>0</v>
      </c>
      <c r="Q16" s="146">
        <f>'4-1. 산자법에 의한 산림과수목(시군구)'!R91</f>
        <v>6010000</v>
      </c>
      <c r="R16" s="146">
        <f>'4-1. 산자법에 의한 산림과수목(시군구)'!S91</f>
        <v>2080000</v>
      </c>
      <c r="S16" s="146">
        <f>'4-1. 산자법에 의한 산림과수목(시군구)'!T91</f>
        <v>1840000</v>
      </c>
      <c r="T16" s="146">
        <f>'4-1. 산자법에 의한 산림과수목(시군구)'!U91</f>
        <v>240000</v>
      </c>
    </row>
    <row r="17" spans="1:32" s="29" customFormat="1" ht="23.25" customHeight="1">
      <c r="A17" s="142" t="s">
        <v>567</v>
      </c>
      <c r="B17" s="143">
        <f t="shared" si="2"/>
        <v>1388865192.24</v>
      </c>
      <c r="C17" s="143">
        <f t="shared" si="3"/>
        <v>12685733.68</v>
      </c>
      <c r="D17" s="143">
        <f>'4-1. 산자법에 의한 산림과수목(시군구)'!E93</f>
        <v>4757057.08</v>
      </c>
      <c r="E17" s="143">
        <f>'4-1. 산자법에 의한 산림과수목(시군구)'!F93</f>
        <v>1235091</v>
      </c>
      <c r="F17" s="143">
        <f>'4-1. 산자법에 의한 산림과수목(시군구)'!G93</f>
        <v>3964041</v>
      </c>
      <c r="G17" s="143">
        <f>'4-1. 산자법에 의한 산림과수목(시군구)'!H93</f>
        <v>1055254.6000000001</v>
      </c>
      <c r="H17" s="143">
        <f>'4-1. 산자법에 의한 산림과수목(시군구)'!I93</f>
        <v>80466</v>
      </c>
      <c r="I17" s="143">
        <f>'4-1. 산자법에 의한 산림과수목(시군구)'!J93</f>
        <v>79851</v>
      </c>
      <c r="J17" s="143">
        <f>'4-1. 산자법에 의한 산림과수목(시군구)'!K93</f>
        <v>783296</v>
      </c>
      <c r="K17" s="143">
        <f>'4-1. 산자법에 의한 산림과수목(시군구)'!L93</f>
        <v>730677</v>
      </c>
      <c r="L17" s="143">
        <f t="shared" si="4"/>
        <v>1376179458.5599999</v>
      </c>
      <c r="M17" s="143">
        <f t="shared" si="5"/>
        <v>1342901002.5599999</v>
      </c>
      <c r="N17" s="143">
        <f>'4-1. 산자법에 의한 산림과수목(시군구)'!O93</f>
        <v>399387147.25999999</v>
      </c>
      <c r="O17" s="143">
        <f t="shared" si="6"/>
        <v>943513855.29999995</v>
      </c>
      <c r="P17" s="143">
        <f>'4-1. 산자법에 의한 산림과수목(시군구)'!Q93</f>
        <v>0</v>
      </c>
      <c r="Q17" s="143">
        <f>'4-1. 산자법에 의한 산림과수목(시군구)'!R93</f>
        <v>943513855.29999995</v>
      </c>
      <c r="R17" s="143">
        <f t="shared" si="7"/>
        <v>33278456</v>
      </c>
      <c r="S17" s="143">
        <f>'4-1. 산자법에 의한 산림과수목(시군구)'!T93</f>
        <v>19813747</v>
      </c>
      <c r="T17" s="143">
        <f>'4-1. 산자법에 의한 산림과수목(시군구)'!U93</f>
        <v>13464709</v>
      </c>
    </row>
    <row r="18" spans="1:32" s="29" customFormat="1" ht="23.25" customHeight="1">
      <c r="A18" s="142" t="s">
        <v>568</v>
      </c>
      <c r="B18" s="143">
        <f t="shared" si="2"/>
        <v>3018353272</v>
      </c>
      <c r="C18" s="143">
        <f t="shared" si="3"/>
        <v>9841722</v>
      </c>
      <c r="D18" s="143">
        <f>'4-1. 산자법에 의한 산림과수목(시군구)'!E125</f>
        <v>1702561</v>
      </c>
      <c r="E18" s="143">
        <f>'4-1. 산자법에 의한 산림과수목(시군구)'!F125</f>
        <v>1559415</v>
      </c>
      <c r="F18" s="143">
        <f>'4-1. 산자법에 의한 산림과수목(시군구)'!G125</f>
        <v>2749632</v>
      </c>
      <c r="G18" s="143">
        <f>'4-1. 산자법에 의한 산림과수목(시군구)'!H125</f>
        <v>655647</v>
      </c>
      <c r="H18" s="143">
        <f>'4-1. 산자법에 의한 산림과수목(시군구)'!I125</f>
        <v>43442</v>
      </c>
      <c r="I18" s="143">
        <f>'4-1. 산자법에 의한 산림과수목(시군구)'!J125</f>
        <v>78562</v>
      </c>
      <c r="J18" s="143">
        <f>'4-1. 산자법에 의한 산림과수목(시군구)'!K125</f>
        <v>1590476</v>
      </c>
      <c r="K18" s="143">
        <f>'4-1. 산자법에 의한 산림과수목(시군구)'!L125</f>
        <v>1461987</v>
      </c>
      <c r="L18" s="143">
        <f t="shared" si="4"/>
        <v>3008511550</v>
      </c>
      <c r="M18" s="143">
        <f t="shared" si="5"/>
        <v>2813647543</v>
      </c>
      <c r="N18" s="143">
        <f>'4-1. 산자법에 의한 산림과수목(시군구)'!O125</f>
        <v>1514974165</v>
      </c>
      <c r="O18" s="143">
        <f t="shared" si="6"/>
        <v>1298673378</v>
      </c>
      <c r="P18" s="143">
        <f>'4-1. 산자법에 의한 산림과수목(시군구)'!Q125</f>
        <v>0</v>
      </c>
      <c r="Q18" s="143">
        <f>'4-1. 산자법에 의한 산림과수목(시군구)'!R125</f>
        <v>1298673378</v>
      </c>
      <c r="R18" s="143">
        <f t="shared" si="7"/>
        <v>194864007</v>
      </c>
      <c r="S18" s="143">
        <f>'4-1. 산자법에 의한 산림과수목(시군구)'!T125</f>
        <v>185141227</v>
      </c>
      <c r="T18" s="143">
        <f>'4-1. 산자법에 의한 산림과수목(시군구)'!U125</f>
        <v>9722780</v>
      </c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</row>
    <row r="19" spans="1:32" s="29" customFormat="1" ht="23.25" customHeight="1">
      <c r="A19" s="142" t="s">
        <v>569</v>
      </c>
      <c r="B19" s="143">
        <f t="shared" si="2"/>
        <v>732588307.72000003</v>
      </c>
      <c r="C19" s="143">
        <f t="shared" si="3"/>
        <v>5246725.7200000007</v>
      </c>
      <c r="D19" s="143">
        <f>'4-1. 산자법에 의한 산림과수목(시군구)'!E144</f>
        <v>1180946</v>
      </c>
      <c r="E19" s="143">
        <f>'4-1. 산자법에 의한 산림과수목(시군구)'!F144</f>
        <v>135677</v>
      </c>
      <c r="F19" s="143">
        <f>'4-1. 산자법에 의한 산림과수목(시군구)'!G144</f>
        <v>1844521.9</v>
      </c>
      <c r="G19" s="143">
        <f>'4-1. 산자법에 의한 산림과수목(시군구)'!H144</f>
        <v>967072</v>
      </c>
      <c r="H19" s="143">
        <f>'4-1. 산자법에 의한 산림과수목(시군구)'!I144</f>
        <v>670490</v>
      </c>
      <c r="I19" s="143">
        <f>'4-1. 산자법에 의한 산림과수목(시군구)'!J144</f>
        <v>6560.82</v>
      </c>
      <c r="J19" s="143">
        <f>'4-1. 산자법에 의한 산림과수목(시군구)'!K144</f>
        <v>433</v>
      </c>
      <c r="K19" s="143">
        <f>'4-1. 산자법에 의한 산림과수목(시군구)'!L144</f>
        <v>441025</v>
      </c>
      <c r="L19" s="143">
        <f t="shared" si="4"/>
        <v>727341582</v>
      </c>
      <c r="M19" s="143">
        <f t="shared" si="5"/>
        <v>718360562</v>
      </c>
      <c r="N19" s="143">
        <f>'4-1. 산자법에 의한 산림과수목(시군구)'!O144</f>
        <v>57620381</v>
      </c>
      <c r="O19" s="143">
        <f t="shared" si="6"/>
        <v>660740181</v>
      </c>
      <c r="P19" s="143">
        <f>'4-1. 산자법에 의한 산림과수목(시군구)'!Q144</f>
        <v>0</v>
      </c>
      <c r="Q19" s="143">
        <f>'4-1. 산자법에 의한 산림과수목(시군구)'!R144</f>
        <v>660740181</v>
      </c>
      <c r="R19" s="143">
        <f t="shared" si="7"/>
        <v>8981020</v>
      </c>
      <c r="S19" s="143">
        <f>'4-1. 산자법에 의한 산림과수목(시군구)'!T144</f>
        <v>5540814</v>
      </c>
      <c r="T19" s="143">
        <f>'4-1. 산자법에 의한 산림과수목(시군구)'!U144</f>
        <v>3440206</v>
      </c>
    </row>
    <row r="20" spans="1:32" s="29" customFormat="1" ht="23.25" customHeight="1">
      <c r="A20" s="142" t="s">
        <v>570</v>
      </c>
      <c r="B20" s="143">
        <f t="shared" si="2"/>
        <v>651729520.5</v>
      </c>
      <c r="C20" s="143">
        <f t="shared" si="3"/>
        <v>3431849</v>
      </c>
      <c r="D20" s="143">
        <f>'4-1. 산자법에 의한 산림과수목(시군구)'!E157</f>
        <v>1278851</v>
      </c>
      <c r="E20" s="143">
        <f>'4-1. 산자법에 의한 산림과수목(시군구)'!F157</f>
        <v>472928</v>
      </c>
      <c r="F20" s="143">
        <f>'4-1. 산자법에 의한 산림과수목(시군구)'!G157</f>
        <v>852892</v>
      </c>
      <c r="G20" s="143">
        <f>'4-1. 산자법에 의한 산림과수목(시군구)'!H157</f>
        <v>410092</v>
      </c>
      <c r="H20" s="143">
        <f>'4-1. 산자법에 의한 산림과수목(시군구)'!I157</f>
        <v>88971</v>
      </c>
      <c r="I20" s="143">
        <f>'4-1. 산자법에 의한 산림과수목(시군구)'!J157</f>
        <v>7013</v>
      </c>
      <c r="J20" s="143">
        <f>'4-1. 산자법에 의한 산림과수목(시군구)'!K157</f>
        <v>135820</v>
      </c>
      <c r="K20" s="143">
        <f>'4-1. 산자법에 의한 산림과수목(시군구)'!L157</f>
        <v>185282</v>
      </c>
      <c r="L20" s="143">
        <f t="shared" si="4"/>
        <v>648297671.5</v>
      </c>
      <c r="M20" s="143">
        <f t="shared" si="5"/>
        <v>638016504.5</v>
      </c>
      <c r="N20" s="143">
        <f>'4-1. 산자법에 의한 산림과수목(시군구)'!O157</f>
        <v>38701219</v>
      </c>
      <c r="O20" s="143">
        <f t="shared" si="6"/>
        <v>599315285.5</v>
      </c>
      <c r="P20" s="143">
        <f>'4-1. 산자법에 의한 산림과수목(시군구)'!Q157</f>
        <v>0</v>
      </c>
      <c r="Q20" s="143">
        <f>'4-1. 산자법에 의한 산림과수목(시군구)'!R157</f>
        <v>599315285.5</v>
      </c>
      <c r="R20" s="143">
        <f t="shared" si="7"/>
        <v>10281167</v>
      </c>
      <c r="S20" s="143">
        <f>'4-1. 산자법에 의한 산림과수목(시군구)'!T157</f>
        <v>9466767</v>
      </c>
      <c r="T20" s="143">
        <f>'4-1. 산자법에 의한 산림과수목(시군구)'!U157</f>
        <v>814400</v>
      </c>
    </row>
    <row r="21" spans="1:32" s="29" customFormat="1" ht="23.25" customHeight="1">
      <c r="A21" s="142" t="s">
        <v>571</v>
      </c>
      <c r="B21" s="143">
        <f t="shared" si="2"/>
        <v>456777589.62588185</v>
      </c>
      <c r="C21" s="143">
        <f t="shared" si="3"/>
        <v>3390483.62588184</v>
      </c>
      <c r="D21" s="143">
        <f>'4-1. 산자법에 의한 산림과수목(시군구)'!E173</f>
        <v>1256719.4178818401</v>
      </c>
      <c r="E21" s="143">
        <f>'4-1. 산자법에 의한 산림과수목(시군구)'!F173</f>
        <v>284655.59999999998</v>
      </c>
      <c r="F21" s="143">
        <f>'4-1. 산자법에 의한 산림과수목(시군구)'!G173</f>
        <v>1348287.9679999999</v>
      </c>
      <c r="G21" s="143">
        <f>'4-1. 산자법에 의한 산림과수목(시군구)'!H173</f>
        <v>243411.64</v>
      </c>
      <c r="H21" s="143">
        <f>'4-1. 산자법에 의한 산림과수목(시군구)'!I173</f>
        <v>59911</v>
      </c>
      <c r="I21" s="143">
        <f>'4-1. 산자법에 의한 산림과수목(시군구)'!J173</f>
        <v>8003</v>
      </c>
      <c r="J21" s="143">
        <f>'4-1. 산자법에 의한 산림과수목(시군구)'!K173</f>
        <v>120000</v>
      </c>
      <c r="K21" s="143">
        <f>'4-1. 산자법에 의한 산림과수목(시군구)'!L173</f>
        <v>69495</v>
      </c>
      <c r="L21" s="143">
        <f t="shared" si="4"/>
        <v>453387106</v>
      </c>
      <c r="M21" s="143">
        <f t="shared" si="5"/>
        <v>451826291</v>
      </c>
      <c r="N21" s="143">
        <f>'4-1. 산자법에 의한 산림과수목(시군구)'!O173</f>
        <v>87287984</v>
      </c>
      <c r="O21" s="143">
        <f t="shared" si="6"/>
        <v>364538307</v>
      </c>
      <c r="P21" s="143">
        <f>'4-1. 산자법에 의한 산림과수목(시군구)'!Q173</f>
        <v>0</v>
      </c>
      <c r="Q21" s="143">
        <f>'4-1. 산자법에 의한 산림과수목(시군구)'!R173</f>
        <v>364538307</v>
      </c>
      <c r="R21" s="143">
        <f t="shared" si="7"/>
        <v>1560815</v>
      </c>
      <c r="S21" s="143">
        <f>'4-1. 산자법에 의한 산림과수목(시군구)'!T173</f>
        <v>635015</v>
      </c>
      <c r="T21" s="143">
        <f>'4-1. 산자법에 의한 산림과수목(시군구)'!U173</f>
        <v>925800</v>
      </c>
    </row>
    <row r="22" spans="1:32" s="29" customFormat="1" ht="23.25" customHeight="1">
      <c r="A22" s="142" t="s">
        <v>572</v>
      </c>
      <c r="B22" s="143">
        <f t="shared" si="2"/>
        <v>1074530726</v>
      </c>
      <c r="C22" s="143">
        <f t="shared" si="3"/>
        <v>6246436</v>
      </c>
      <c r="D22" s="143">
        <f>'4-1. 산자법에 의한 산림과수목(시군구)'!E188</f>
        <v>2550030</v>
      </c>
      <c r="E22" s="143">
        <f>'4-1. 산자법에 의한 산림과수목(시군구)'!F188</f>
        <v>1175718</v>
      </c>
      <c r="F22" s="143">
        <f>'4-1. 산자법에 의한 산림과수목(시군구)'!G188</f>
        <v>1536666</v>
      </c>
      <c r="G22" s="143">
        <f>'4-1. 산자법에 의한 산림과수목(시군구)'!H188</f>
        <v>549685</v>
      </c>
      <c r="H22" s="143">
        <f>'4-1. 산자법에 의한 산림과수목(시군구)'!I188</f>
        <v>41178</v>
      </c>
      <c r="I22" s="143">
        <f>'4-1. 산자법에 의한 산림과수목(시군구)'!J188</f>
        <v>21802</v>
      </c>
      <c r="J22" s="143">
        <f>'4-1. 산자법에 의한 산림과수목(시군구)'!K188</f>
        <v>107458</v>
      </c>
      <c r="K22" s="143">
        <f>'4-1. 산자법에 의한 산림과수목(시군구)'!L188</f>
        <v>263899</v>
      </c>
      <c r="L22" s="143">
        <f t="shared" si="4"/>
        <v>1068284290</v>
      </c>
      <c r="M22" s="143">
        <f t="shared" si="5"/>
        <v>1060824285</v>
      </c>
      <c r="N22" s="143">
        <f>'4-1. 산자법에 의한 산림과수목(시군구)'!O188</f>
        <v>118991160</v>
      </c>
      <c r="O22" s="143">
        <f t="shared" si="6"/>
        <v>941833125</v>
      </c>
      <c r="P22" s="143">
        <f>'4-1. 산자법에 의한 산림과수목(시군구)'!Q188</f>
        <v>0</v>
      </c>
      <c r="Q22" s="143">
        <f>'4-1. 산자법에 의한 산림과수목(시군구)'!R188</f>
        <v>941833125</v>
      </c>
      <c r="R22" s="143">
        <f t="shared" si="7"/>
        <v>7460005</v>
      </c>
      <c r="S22" s="143">
        <f>'4-1. 산자법에 의한 산림과수목(시군구)'!T188</f>
        <v>3157878</v>
      </c>
      <c r="T22" s="143">
        <f>'4-1. 산자법에 의한 산림과수목(시군구)'!U188</f>
        <v>4302127</v>
      </c>
    </row>
    <row r="23" spans="1:32" s="29" customFormat="1" ht="23.25" customHeight="1">
      <c r="A23" s="142" t="s">
        <v>573</v>
      </c>
      <c r="B23" s="143">
        <f t="shared" si="2"/>
        <v>1550341527.3</v>
      </c>
      <c r="C23" s="143">
        <f t="shared" si="3"/>
        <v>5422583</v>
      </c>
      <c r="D23" s="143">
        <f>'4-1. 산자법에 의한 산림과수목(시군구)'!E211</f>
        <v>1526944</v>
      </c>
      <c r="E23" s="143">
        <f>'4-1. 산자법에 의한 산림과수목(시군구)'!F211</f>
        <v>598970</v>
      </c>
      <c r="F23" s="143">
        <f>'4-1. 산자법에 의한 산림과수목(시군구)'!G211</f>
        <v>2385547</v>
      </c>
      <c r="G23" s="143">
        <f>'4-1. 산자법에 의한 산림과수목(시군구)'!H211</f>
        <v>159719</v>
      </c>
      <c r="H23" s="143">
        <f>'4-1. 산자법에 의한 산림과수목(시군구)'!I211</f>
        <v>122220</v>
      </c>
      <c r="I23" s="143">
        <f>'4-1. 산자법에 의한 산림과수목(시군구)'!J211</f>
        <v>29441</v>
      </c>
      <c r="J23" s="143">
        <f>'4-1. 산자법에 의한 산림과수목(시군구)'!K211</f>
        <v>227394</v>
      </c>
      <c r="K23" s="143">
        <f>'4-1. 산자법에 의한 산림과수목(시군구)'!L211</f>
        <v>372348</v>
      </c>
      <c r="L23" s="143">
        <f t="shared" si="4"/>
        <v>1544918944.3</v>
      </c>
      <c r="M23" s="143">
        <f t="shared" si="5"/>
        <v>1535538667.3</v>
      </c>
      <c r="N23" s="143">
        <f>'4-1. 산자법에 의한 산림과수목(시군구)'!O211</f>
        <v>173111659.30000001</v>
      </c>
      <c r="O23" s="143">
        <f t="shared" si="6"/>
        <v>1362427008</v>
      </c>
      <c r="P23" s="143">
        <f>'4-1. 산자법에 의한 산림과수목(시군구)'!Q211</f>
        <v>0</v>
      </c>
      <c r="Q23" s="143">
        <f>'4-1. 산자법에 의한 산림과수목(시군구)'!R211</f>
        <v>1362427008</v>
      </c>
      <c r="R23" s="143">
        <f t="shared" si="7"/>
        <v>9380277</v>
      </c>
      <c r="S23" s="143">
        <f>'4-1. 산자법에 의한 산림과수목(시군구)'!T211</f>
        <v>6758277</v>
      </c>
      <c r="T23" s="143">
        <f>'4-1. 산자법에 의한 산림과수목(시군구)'!U211</f>
        <v>2622000</v>
      </c>
    </row>
    <row r="24" spans="1:32" s="29" customFormat="1" ht="23.25" customHeight="1">
      <c r="A24" s="142" t="s">
        <v>574</v>
      </c>
      <c r="B24" s="143">
        <f t="shared" si="2"/>
        <v>678542526.5</v>
      </c>
      <c r="C24" s="143">
        <f t="shared" si="3"/>
        <v>7038207.5</v>
      </c>
      <c r="D24" s="143">
        <f>'4-1. 산자법에 의한 산림과수목(시군구)'!E235</f>
        <v>2768732.5</v>
      </c>
      <c r="E24" s="143">
        <f>'4-1. 산자법에 의한 산림과수목(시군구)'!F235</f>
        <v>814588</v>
      </c>
      <c r="F24" s="143">
        <f>'4-1. 산자법에 의한 산림과수목(시군구)'!G235</f>
        <v>1498354</v>
      </c>
      <c r="G24" s="143">
        <f>'4-1. 산자법에 의한 산림과수목(시군구)'!H235</f>
        <v>165211</v>
      </c>
      <c r="H24" s="143">
        <f>'4-1. 산자법에 의한 산림과수목(시군구)'!I235</f>
        <v>49219</v>
      </c>
      <c r="I24" s="143">
        <f>'4-1. 산자법에 의한 산림과수목(시군구)'!J235</f>
        <v>63486</v>
      </c>
      <c r="J24" s="143">
        <f>'4-1. 산자법에 의한 산림과수목(시군구)'!K235</f>
        <v>1067964</v>
      </c>
      <c r="K24" s="143">
        <f>'4-1. 산자법에 의한 산림과수목(시군구)'!L235</f>
        <v>610653</v>
      </c>
      <c r="L24" s="143">
        <f t="shared" si="4"/>
        <v>671504319</v>
      </c>
      <c r="M24" s="143">
        <f t="shared" si="5"/>
        <v>652241529</v>
      </c>
      <c r="N24" s="143">
        <f>'4-1. 산자법에 의한 산림과수목(시군구)'!O235</f>
        <v>77435700</v>
      </c>
      <c r="O24" s="143">
        <f t="shared" si="6"/>
        <v>574805829</v>
      </c>
      <c r="P24" s="143">
        <f>'4-1. 산자법에 의한 산림과수목(시군구)'!Q235</f>
        <v>0</v>
      </c>
      <c r="Q24" s="143">
        <f>'4-1. 산자법에 의한 산림과수목(시군구)'!R235</f>
        <v>574805829</v>
      </c>
      <c r="R24" s="143">
        <f t="shared" si="7"/>
        <v>19262790</v>
      </c>
      <c r="S24" s="143">
        <f>'4-1. 산자법에 의한 산림과수목(시군구)'!T235</f>
        <v>9875790</v>
      </c>
      <c r="T24" s="143">
        <f>'4-1. 산자법에 의한 산림과수목(시군구)'!U235</f>
        <v>9387000</v>
      </c>
    </row>
    <row r="25" spans="1:32" s="29" customFormat="1" ht="23.25" customHeight="1">
      <c r="A25" s="145" t="s">
        <v>575</v>
      </c>
      <c r="B25" s="146">
        <f t="shared" si="2"/>
        <v>414838372</v>
      </c>
      <c r="C25" s="146">
        <f t="shared" si="3"/>
        <v>1600063</v>
      </c>
      <c r="D25" s="146">
        <f>'4-1. 산자법에 의한 산림과수목(시군구)'!E254</f>
        <v>548327</v>
      </c>
      <c r="E25" s="146">
        <f>'4-1. 산자법에 의한 산림과수목(시군구)'!F254</f>
        <v>41815</v>
      </c>
      <c r="F25" s="146">
        <f>'4-1. 산자법에 의한 산림과수목(시군구)'!G254</f>
        <v>263580</v>
      </c>
      <c r="G25" s="146">
        <f>'4-1. 산자법에 의한 산림과수목(시군구)'!H254</f>
        <v>185232</v>
      </c>
      <c r="H25" s="146">
        <f>'4-1. 산자법에 의한 산림과수목(시군구)'!I254</f>
        <v>0</v>
      </c>
      <c r="I25" s="146">
        <f>'4-1. 산자법에 의한 산림과수목(시군구)'!J254</f>
        <v>17332</v>
      </c>
      <c r="J25" s="146">
        <f>'4-1. 산자법에 의한 산림과수목(시군구)'!K254</f>
        <v>480927</v>
      </c>
      <c r="K25" s="146">
        <f>'4-1. 산자법에 의한 산림과수목(시군구)'!L254</f>
        <v>62850</v>
      </c>
      <c r="L25" s="146">
        <f t="shared" si="4"/>
        <v>413238309</v>
      </c>
      <c r="M25" s="146">
        <f>N25+O25</f>
        <v>406348309</v>
      </c>
      <c r="N25" s="146">
        <f>'4-1. 산자법에 의한 산림과수목(시군구)'!O254</f>
        <v>193491075</v>
      </c>
      <c r="O25" s="146">
        <f t="shared" si="6"/>
        <v>212857234</v>
      </c>
      <c r="P25" s="146">
        <f>'4-1. 산자법에 의한 산림과수목(시군구)'!Q254</f>
        <v>0</v>
      </c>
      <c r="Q25" s="146">
        <f>'4-1. 산자법에 의한 산림과수목(시군구)'!R254</f>
        <v>212857234</v>
      </c>
      <c r="R25" s="146">
        <f t="shared" si="7"/>
        <v>6890000</v>
      </c>
      <c r="S25" s="146">
        <f>'4-1. 산자법에 의한 산림과수목(시군구)'!T254</f>
        <v>5150000</v>
      </c>
      <c r="T25" s="146">
        <f>'4-1. 산자법에 의한 산림과수목(시군구)'!U254</f>
        <v>1740000</v>
      </c>
    </row>
    <row r="26" spans="1:32" ht="24.75" customHeight="1"/>
    <row r="27" spans="1:32" ht="18" customHeight="1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6"/>
      <c r="R27" s="25"/>
      <c r="S27" s="25"/>
      <c r="T27" s="25"/>
    </row>
    <row r="28" spans="1:32" ht="18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6"/>
      <c r="R28" s="25"/>
      <c r="S28" s="25"/>
      <c r="T28" s="25"/>
    </row>
  </sheetData>
  <mergeCells count="17">
    <mergeCell ref="D6:D7"/>
    <mergeCell ref="F6:F7"/>
    <mergeCell ref="J6:J7"/>
    <mergeCell ref="E6:E7"/>
    <mergeCell ref="A2:J2"/>
    <mergeCell ref="L5:T5"/>
    <mergeCell ref="R6:T6"/>
    <mergeCell ref="L6:L7"/>
    <mergeCell ref="M6:Q6"/>
    <mergeCell ref="A5:A7"/>
    <mergeCell ref="B5:B7"/>
    <mergeCell ref="H6:H7"/>
    <mergeCell ref="I6:I7"/>
    <mergeCell ref="C5:K5"/>
    <mergeCell ref="C6:C7"/>
    <mergeCell ref="K6:K7"/>
    <mergeCell ref="G6:G7"/>
  </mergeCells>
  <phoneticPr fontId="5" type="noConversion"/>
  <pageMargins left="0.35433070866141736" right="0.23622047244094491" top="0.86614173228346458" bottom="0.78740157480314965" header="0.47244094488188981" footer="0.51181102362204722"/>
  <pageSetup paperSize="9"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2:AG256"/>
  <sheetViews>
    <sheetView view="pageBreakPreview" zoomScale="85" zoomScaleNormal="55" zoomScaleSheetLayoutView="85" workbookViewId="0">
      <pane xSplit="3" ySplit="8" topLeftCell="D9" activePane="bottomRight" state="frozen"/>
      <selection activeCell="H264" sqref="H264"/>
      <selection pane="topRight" activeCell="H264" sqref="H264"/>
      <selection pane="bottomLeft" activeCell="H264" sqref="H264"/>
      <selection pane="bottomRight" activeCell="B31" sqref="B31"/>
    </sheetView>
  </sheetViews>
  <sheetFormatPr defaultColWidth="10.77734375" defaultRowHeight="13.5"/>
  <cols>
    <col min="1" max="1" width="7.6640625" style="34" customWidth="1"/>
    <col min="2" max="2" width="10.77734375" style="34" customWidth="1"/>
    <col min="3" max="3" width="16" style="34" bestFit="1" customWidth="1"/>
    <col min="4" max="12" width="10.77734375" style="34" customWidth="1"/>
    <col min="13" max="13" width="14.33203125" style="34" customWidth="1"/>
    <col min="14" max="14" width="14.21875" style="34" customWidth="1"/>
    <col min="15" max="15" width="12.5546875" style="34" customWidth="1"/>
    <col min="16" max="16" width="13.44140625" style="34" hidden="1" customWidth="1"/>
    <col min="17" max="17" width="13.21875" style="34" hidden="1" customWidth="1"/>
    <col min="18" max="18" width="14.88671875" style="37" customWidth="1"/>
    <col min="19" max="19" width="12.33203125" style="34" customWidth="1"/>
    <col min="20" max="20" width="13.109375" style="34" customWidth="1"/>
    <col min="21" max="21" width="12.77734375" style="34" customWidth="1"/>
    <col min="22" max="16384" width="10.77734375" style="34"/>
  </cols>
  <sheetData>
    <row r="2" spans="1:21" ht="25.5">
      <c r="A2" s="36" t="s">
        <v>694</v>
      </c>
      <c r="B2" s="23"/>
      <c r="C2" s="35"/>
      <c r="D2" s="23"/>
      <c r="E2" s="23"/>
      <c r="N2" s="23"/>
      <c r="O2" s="23"/>
      <c r="P2" s="23"/>
      <c r="Q2" s="23"/>
      <c r="R2" s="24"/>
    </row>
    <row r="3" spans="1:21" ht="20.25">
      <c r="A3" s="22"/>
      <c r="B3" s="23"/>
      <c r="C3" s="23"/>
      <c r="D3" s="23"/>
      <c r="E3" s="23"/>
      <c r="N3" s="23"/>
      <c r="O3" s="23"/>
      <c r="P3" s="23"/>
      <c r="Q3" s="23"/>
      <c r="R3" s="24"/>
    </row>
    <row r="4" spans="1:21" s="71" customFormat="1">
      <c r="A4" s="123"/>
      <c r="B4" s="123"/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362"/>
      <c r="O4" s="123"/>
      <c r="P4" s="123"/>
      <c r="Q4" s="123"/>
      <c r="R4" s="138"/>
      <c r="S4" s="123"/>
      <c r="T4" s="123"/>
      <c r="U4" s="147" t="s">
        <v>330</v>
      </c>
    </row>
    <row r="5" spans="1:21" s="71" customFormat="1" ht="20.25" customHeight="1">
      <c r="A5" s="917" t="s">
        <v>259</v>
      </c>
      <c r="B5" s="917" t="s">
        <v>260</v>
      </c>
      <c r="C5" s="917" t="s">
        <v>231</v>
      </c>
      <c r="D5" s="909" t="s">
        <v>303</v>
      </c>
      <c r="E5" s="909"/>
      <c r="F5" s="909"/>
      <c r="G5" s="909"/>
      <c r="H5" s="909"/>
      <c r="I5" s="909"/>
      <c r="J5" s="909"/>
      <c r="K5" s="909"/>
      <c r="L5" s="909"/>
      <c r="M5" s="913" t="s">
        <v>304</v>
      </c>
      <c r="N5" s="914"/>
      <c r="O5" s="914"/>
      <c r="P5" s="914"/>
      <c r="Q5" s="914"/>
      <c r="R5" s="914"/>
      <c r="S5" s="914"/>
      <c r="T5" s="914"/>
      <c r="U5" s="915"/>
    </row>
    <row r="6" spans="1:21" s="21" customFormat="1" ht="14.25" customHeight="1">
      <c r="A6" s="917"/>
      <c r="B6" s="917"/>
      <c r="C6" s="917"/>
      <c r="D6" s="917" t="s">
        <v>241</v>
      </c>
      <c r="E6" s="916" t="s">
        <v>302</v>
      </c>
      <c r="F6" s="916" t="s">
        <v>233</v>
      </c>
      <c r="G6" s="916" t="s">
        <v>305</v>
      </c>
      <c r="H6" s="916" t="s">
        <v>234</v>
      </c>
      <c r="I6" s="916" t="s">
        <v>520</v>
      </c>
      <c r="J6" s="917" t="s">
        <v>893</v>
      </c>
      <c r="K6" s="917" t="s">
        <v>892</v>
      </c>
      <c r="L6" s="916" t="s">
        <v>521</v>
      </c>
      <c r="M6" s="916" t="s">
        <v>704</v>
      </c>
      <c r="N6" s="919" t="s">
        <v>596</v>
      </c>
      <c r="O6" s="922"/>
      <c r="P6" s="922"/>
      <c r="Q6" s="922"/>
      <c r="R6" s="923"/>
      <c r="S6" s="917" t="s">
        <v>597</v>
      </c>
      <c r="T6" s="917"/>
      <c r="U6" s="917"/>
    </row>
    <row r="7" spans="1:21" s="21" customFormat="1" ht="27" customHeight="1">
      <c r="A7" s="917"/>
      <c r="B7" s="917"/>
      <c r="C7" s="917"/>
      <c r="D7" s="917"/>
      <c r="E7" s="916"/>
      <c r="F7" s="916"/>
      <c r="G7" s="916"/>
      <c r="H7" s="916"/>
      <c r="I7" s="916"/>
      <c r="J7" s="917"/>
      <c r="K7" s="917"/>
      <c r="L7" s="916"/>
      <c r="M7" s="916"/>
      <c r="N7" s="390" t="s">
        <v>705</v>
      </c>
      <c r="O7" s="390" t="s">
        <v>684</v>
      </c>
      <c r="P7" s="390"/>
      <c r="Q7" s="390"/>
      <c r="R7" s="390" t="s">
        <v>685</v>
      </c>
      <c r="S7" s="391" t="s">
        <v>705</v>
      </c>
      <c r="T7" s="391" t="s">
        <v>598</v>
      </c>
      <c r="U7" s="391" t="s">
        <v>599</v>
      </c>
    </row>
    <row r="8" spans="1:21" s="73" customFormat="1" ht="16.5" customHeight="1">
      <c r="A8" s="912" t="s">
        <v>522</v>
      </c>
      <c r="B8" s="912"/>
      <c r="C8" s="139">
        <f>SUM(D8,M8)</f>
        <v>11534022777.48588</v>
      </c>
      <c r="D8" s="139">
        <f>D9+D35+D52+D61+D73+D79+D85+D93+D125+D144+D157+D173+D188+D211+D235+D254+D91</f>
        <v>113241186.40588184</v>
      </c>
      <c r="E8" s="139">
        <f>E9+E35+E52+E61+E73+E79+E85+E93+E125+E144+E157+E173+E188+E211+E235+E254+E91</f>
        <v>35773121.997881837</v>
      </c>
      <c r="F8" s="139">
        <f t="shared" ref="F8:U8" si="0">F9+F35+F52+F61+F73+F79+F85+F93+F125+F144+F157+F173+F188+F211+F235+F254+F91</f>
        <v>21017573.600000001</v>
      </c>
      <c r="G8" s="139">
        <f t="shared" si="0"/>
        <v>24806252.987999998</v>
      </c>
      <c r="H8" s="139">
        <f t="shared" si="0"/>
        <v>7342186.9999999991</v>
      </c>
      <c r="I8" s="139">
        <f t="shared" si="0"/>
        <v>1873903</v>
      </c>
      <c r="J8" s="139">
        <f t="shared" si="0"/>
        <v>1392806.02</v>
      </c>
      <c r="K8" s="139">
        <f t="shared" si="0"/>
        <v>6183734</v>
      </c>
      <c r="L8" s="139">
        <f t="shared" si="0"/>
        <v>14851607.800000001</v>
      </c>
      <c r="M8" s="139">
        <f t="shared" si="0"/>
        <v>11420781591.079998</v>
      </c>
      <c r="N8" s="139">
        <f>N9+N35+N52+N61+N73+N79+N85+N93+N125+N144+N157+N173+N188+N211+N235+N254+N91</f>
        <v>11113501438.08</v>
      </c>
      <c r="O8" s="139">
        <f t="shared" si="0"/>
        <v>2815757493.2800002</v>
      </c>
      <c r="P8" s="139">
        <f t="shared" si="0"/>
        <v>8297743944.8000002</v>
      </c>
      <c r="Q8" s="139">
        <f t="shared" si="0"/>
        <v>0</v>
      </c>
      <c r="R8" s="139">
        <f t="shared" si="0"/>
        <v>8297743944.8000002</v>
      </c>
      <c r="S8" s="139">
        <f t="shared" si="0"/>
        <v>307280153</v>
      </c>
      <c r="T8" s="139">
        <f t="shared" si="0"/>
        <v>252927933</v>
      </c>
      <c r="U8" s="139">
        <f t="shared" si="0"/>
        <v>54352220</v>
      </c>
    </row>
    <row r="9" spans="1:21" s="74" customFormat="1" ht="16.5" customHeight="1">
      <c r="A9" s="424" t="s">
        <v>275</v>
      </c>
      <c r="B9" s="355">
        <f>SUBTOTAL(3,B10:B34)</f>
        <v>25</v>
      </c>
      <c r="C9" s="163">
        <f t="shared" ref="C9:C72" si="1">SUM(D9,M9)</f>
        <v>86197302.780000001</v>
      </c>
      <c r="D9" s="163">
        <f>SUM(E9:L9)</f>
        <v>15756882.779999999</v>
      </c>
      <c r="E9" s="163">
        <f t="shared" ref="E9:L9" si="2">SUM(E10:E34)</f>
        <v>3686004.7</v>
      </c>
      <c r="F9" s="163">
        <f t="shared" si="2"/>
        <v>7576734</v>
      </c>
      <c r="G9" s="163">
        <f t="shared" si="2"/>
        <v>1594855.72</v>
      </c>
      <c r="H9" s="163">
        <f t="shared" si="2"/>
        <v>1192871.76</v>
      </c>
      <c r="I9" s="163">
        <f t="shared" si="2"/>
        <v>324876</v>
      </c>
      <c r="J9" s="163">
        <f t="shared" si="2"/>
        <v>549445.6</v>
      </c>
      <c r="K9" s="163">
        <f t="shared" si="2"/>
        <v>0</v>
      </c>
      <c r="L9" s="163">
        <f t="shared" si="2"/>
        <v>832095</v>
      </c>
      <c r="M9" s="163">
        <f t="shared" ref="M9:M72" si="3">SUM(N9,S9)</f>
        <v>70440420</v>
      </c>
      <c r="N9" s="163">
        <f t="shared" ref="N9:T9" si="4">SUM(N10:N34)</f>
        <v>70390420</v>
      </c>
      <c r="O9" s="163">
        <f>SUM(O10:O34)</f>
        <v>43124594</v>
      </c>
      <c r="P9" s="163">
        <f>SUM(P10:P34)</f>
        <v>27265826</v>
      </c>
      <c r="Q9" s="163">
        <f t="shared" si="4"/>
        <v>0</v>
      </c>
      <c r="R9" s="163">
        <f t="shared" si="4"/>
        <v>27265826</v>
      </c>
      <c r="S9" s="163">
        <f t="shared" si="4"/>
        <v>50000</v>
      </c>
      <c r="T9" s="163">
        <f t="shared" si="4"/>
        <v>0</v>
      </c>
      <c r="U9" s="163">
        <f>SUM(U10:U34)</f>
        <v>50000</v>
      </c>
    </row>
    <row r="10" spans="1:21" s="71" customFormat="1" ht="16.5" customHeight="1">
      <c r="A10" s="106"/>
      <c r="B10" s="820" t="s">
        <v>894</v>
      </c>
      <c r="C10" s="143">
        <f>SUM(D10,M10)</f>
        <v>7137961.2999999998</v>
      </c>
      <c r="D10" s="143">
        <f t="shared" ref="D10:D74" si="5">SUM(E10:L10)</f>
        <v>96782.3</v>
      </c>
      <c r="E10" s="150">
        <f>기초자료!C8</f>
        <v>81203.7</v>
      </c>
      <c r="F10" s="150">
        <f>기초자료!D8</f>
        <v>0</v>
      </c>
      <c r="G10" s="150">
        <f>기초자료!E8</f>
        <v>0</v>
      </c>
      <c r="H10" s="150">
        <f>기초자료!F8</f>
        <v>11354</v>
      </c>
      <c r="I10" s="150">
        <f>기초자료!G8</f>
        <v>640</v>
      </c>
      <c r="J10" s="150">
        <f>기초자료!H8</f>
        <v>3584.6</v>
      </c>
      <c r="K10" s="150">
        <f>기초자료!I8</f>
        <v>0</v>
      </c>
      <c r="L10" s="150">
        <f>기초자료!J8</f>
        <v>0</v>
      </c>
      <c r="M10" s="143">
        <f t="shared" si="3"/>
        <v>7041179</v>
      </c>
      <c r="N10" s="143">
        <f>SUM(O10:P10)</f>
        <v>7041179</v>
      </c>
      <c r="O10" s="365">
        <f>기초자료!K8</f>
        <v>6792863</v>
      </c>
      <c r="P10" s="143">
        <f t="shared" ref="P10:P34" si="6">Q10+R10</f>
        <v>248316</v>
      </c>
      <c r="Q10" s="119">
        <f>기초자료!L8</f>
        <v>0</v>
      </c>
      <c r="R10" s="119">
        <f>기초자료!M8</f>
        <v>248316</v>
      </c>
      <c r="S10" s="143">
        <f t="shared" ref="S10:S34" si="7">SUM(T10:U10)</f>
        <v>0</v>
      </c>
      <c r="T10" s="119">
        <f>기초자료!N8</f>
        <v>0</v>
      </c>
      <c r="U10" s="119">
        <f>기초자료!O8</f>
        <v>0</v>
      </c>
    </row>
    <row r="11" spans="1:21" s="71" customFormat="1" ht="16.5" customHeight="1">
      <c r="A11" s="106"/>
      <c r="B11" s="820" t="s">
        <v>895</v>
      </c>
      <c r="C11" s="143">
        <f t="shared" si="1"/>
        <v>2448952.2000000002</v>
      </c>
      <c r="D11" s="143">
        <f>SUM(E11:L11)</f>
        <v>161341.20000000001</v>
      </c>
      <c r="E11" s="150">
        <f>기초자료!C9</f>
        <v>68653</v>
      </c>
      <c r="F11" s="150">
        <f>기초자료!D9</f>
        <v>0</v>
      </c>
      <c r="G11" s="150">
        <f>기초자료!E9</f>
        <v>6168</v>
      </c>
      <c r="H11" s="150">
        <f>기초자료!F9</f>
        <v>30613.200000000001</v>
      </c>
      <c r="I11" s="150">
        <f>기초자료!G9</f>
        <v>1890</v>
      </c>
      <c r="J11" s="150">
        <f>기초자료!H9</f>
        <v>54017</v>
      </c>
      <c r="K11" s="150">
        <f>기초자료!I9</f>
        <v>0</v>
      </c>
      <c r="L11" s="150">
        <f>기초자료!J9</f>
        <v>0</v>
      </c>
      <c r="M11" s="143">
        <f t="shared" si="3"/>
        <v>2287611</v>
      </c>
      <c r="N11" s="143">
        <f t="shared" ref="N11:N34" si="8">SUM(O11:P11)</f>
        <v>2287611</v>
      </c>
      <c r="O11" s="365">
        <f>기초자료!K9</f>
        <v>978523</v>
      </c>
      <c r="P11" s="143">
        <f t="shared" si="6"/>
        <v>1309088</v>
      </c>
      <c r="Q11" s="119">
        <f>기초자료!L9</f>
        <v>0</v>
      </c>
      <c r="R11" s="119">
        <f>기초자료!M9</f>
        <v>1309088</v>
      </c>
      <c r="S11" s="143">
        <f t="shared" si="7"/>
        <v>0</v>
      </c>
      <c r="T11" s="119">
        <f>기초자료!N9</f>
        <v>0</v>
      </c>
      <c r="U11" s="119">
        <f>기초자료!O9</f>
        <v>0</v>
      </c>
    </row>
    <row r="12" spans="1:21" s="71" customFormat="1" ht="16.5" customHeight="1">
      <c r="A12" s="106"/>
      <c r="B12" s="820" t="s">
        <v>896</v>
      </c>
      <c r="C12" s="143">
        <f t="shared" si="1"/>
        <v>1701851</v>
      </c>
      <c r="D12" s="143">
        <f t="shared" si="5"/>
        <v>504974</v>
      </c>
      <c r="E12" s="150">
        <f>기초자료!C10</f>
        <v>86345</v>
      </c>
      <c r="F12" s="150">
        <f>기초자료!D10</f>
        <v>268300</v>
      </c>
      <c r="G12" s="150">
        <f>기초자료!E10</f>
        <v>69695</v>
      </c>
      <c r="H12" s="150">
        <f>기초자료!F10</f>
        <v>44904</v>
      </c>
      <c r="I12" s="150">
        <f>기초자료!G10</f>
        <v>19780</v>
      </c>
      <c r="J12" s="150">
        <f>기초자료!H10</f>
        <v>15950</v>
      </c>
      <c r="K12" s="150">
        <f>기초자료!I10</f>
        <v>0</v>
      </c>
      <c r="L12" s="150">
        <f>기초자료!J10</f>
        <v>0</v>
      </c>
      <c r="M12" s="143">
        <f t="shared" si="3"/>
        <v>1196877</v>
      </c>
      <c r="N12" s="143">
        <f t="shared" si="8"/>
        <v>1196877</v>
      </c>
      <c r="O12" s="365">
        <f>기초자료!K10</f>
        <v>821602</v>
      </c>
      <c r="P12" s="143">
        <f t="shared" si="6"/>
        <v>375275</v>
      </c>
      <c r="Q12" s="119">
        <f>기초자료!L10</f>
        <v>0</v>
      </c>
      <c r="R12" s="119">
        <f>기초자료!M10</f>
        <v>375275</v>
      </c>
      <c r="S12" s="143">
        <f t="shared" si="7"/>
        <v>0</v>
      </c>
      <c r="T12" s="119">
        <f>기초자료!N10</f>
        <v>0</v>
      </c>
      <c r="U12" s="119">
        <f>기초자료!O10</f>
        <v>0</v>
      </c>
    </row>
    <row r="13" spans="1:21" s="71" customFormat="1" ht="16.5" customHeight="1">
      <c r="A13" s="106"/>
      <c r="B13" s="820" t="s">
        <v>897</v>
      </c>
      <c r="C13" s="143">
        <f t="shared" si="1"/>
        <v>528307</v>
      </c>
      <c r="D13" s="143">
        <f t="shared" si="5"/>
        <v>323878</v>
      </c>
      <c r="E13" s="150">
        <f>기초자료!C11</f>
        <v>173796</v>
      </c>
      <c r="F13" s="150">
        <f>기초자료!D11</f>
        <v>30100</v>
      </c>
      <c r="G13" s="150">
        <f>기초자료!E11</f>
        <v>52537</v>
      </c>
      <c r="H13" s="150">
        <f>기초자료!F11</f>
        <v>35735</v>
      </c>
      <c r="I13" s="150">
        <f>기초자료!G11</f>
        <v>20788</v>
      </c>
      <c r="J13" s="150">
        <f>기초자료!H11</f>
        <v>10922</v>
      </c>
      <c r="K13" s="150">
        <f>기초자료!I11</f>
        <v>0</v>
      </c>
      <c r="L13" s="150">
        <f>기초자료!J11</f>
        <v>0</v>
      </c>
      <c r="M13" s="143">
        <f t="shared" si="3"/>
        <v>204429</v>
      </c>
      <c r="N13" s="143">
        <f t="shared" si="8"/>
        <v>204429</v>
      </c>
      <c r="O13" s="365">
        <f>기초자료!K11</f>
        <v>70833</v>
      </c>
      <c r="P13" s="143">
        <f t="shared" si="6"/>
        <v>133596</v>
      </c>
      <c r="Q13" s="119">
        <f>기초자료!L11</f>
        <v>0</v>
      </c>
      <c r="R13" s="119">
        <f>기초자료!M11</f>
        <v>133596</v>
      </c>
      <c r="S13" s="143">
        <f t="shared" si="7"/>
        <v>0</v>
      </c>
      <c r="T13" s="119">
        <f>기초자료!N11</f>
        <v>0</v>
      </c>
      <c r="U13" s="119">
        <f>기초자료!O11</f>
        <v>0</v>
      </c>
    </row>
    <row r="14" spans="1:21" s="71" customFormat="1" ht="16.5" customHeight="1">
      <c r="A14" s="106"/>
      <c r="B14" s="820" t="s">
        <v>898</v>
      </c>
      <c r="C14" s="143">
        <f t="shared" si="1"/>
        <v>3146822.2800000003</v>
      </c>
      <c r="D14" s="143">
        <f t="shared" si="5"/>
        <v>667918.28</v>
      </c>
      <c r="E14" s="150">
        <f>기초자료!C12</f>
        <v>162067</v>
      </c>
      <c r="F14" s="150">
        <f>기초자료!D12</f>
        <v>398788</v>
      </c>
      <c r="G14" s="150">
        <f>기초자료!E12</f>
        <v>15673.72</v>
      </c>
      <c r="H14" s="150">
        <f>기초자료!F12</f>
        <v>41660.559999999998</v>
      </c>
      <c r="I14" s="150">
        <f>기초자료!G12</f>
        <v>5250</v>
      </c>
      <c r="J14" s="150">
        <f>기초자료!H12</f>
        <v>10460</v>
      </c>
      <c r="K14" s="150">
        <f>기초자료!I12</f>
        <v>0</v>
      </c>
      <c r="L14" s="150">
        <f>기초자료!J12</f>
        <v>34019</v>
      </c>
      <c r="M14" s="143">
        <f t="shared" si="3"/>
        <v>2478904</v>
      </c>
      <c r="N14" s="143">
        <f t="shared" si="8"/>
        <v>2478904</v>
      </c>
      <c r="O14" s="365">
        <f>기초자료!K12</f>
        <v>68133</v>
      </c>
      <c r="P14" s="143">
        <f t="shared" si="6"/>
        <v>2410771</v>
      </c>
      <c r="Q14" s="119">
        <f>기초자료!L12</f>
        <v>0</v>
      </c>
      <c r="R14" s="119">
        <f>기초자료!M12</f>
        <v>2410771</v>
      </c>
      <c r="S14" s="143">
        <f t="shared" si="7"/>
        <v>0</v>
      </c>
      <c r="T14" s="119">
        <f>기초자료!N12</f>
        <v>0</v>
      </c>
      <c r="U14" s="119">
        <f>기초자료!O12</f>
        <v>0</v>
      </c>
    </row>
    <row r="15" spans="1:21" s="71" customFormat="1" ht="16.5" customHeight="1">
      <c r="A15" s="106"/>
      <c r="B15" s="820" t="s">
        <v>899</v>
      </c>
      <c r="C15" s="143">
        <f t="shared" si="1"/>
        <v>974292</v>
      </c>
      <c r="D15" s="143">
        <f t="shared" si="5"/>
        <v>351490</v>
      </c>
      <c r="E15" s="150">
        <f>기초자료!C13</f>
        <v>54212</v>
      </c>
      <c r="F15" s="150">
        <f>기초자료!D13</f>
        <v>196798</v>
      </c>
      <c r="G15" s="150">
        <f>기초자료!E13</f>
        <v>21126</v>
      </c>
      <c r="H15" s="150">
        <f>기초자료!F13</f>
        <v>41038</v>
      </c>
      <c r="I15" s="150">
        <f>기초자료!G13</f>
        <v>16763</v>
      </c>
      <c r="J15" s="150">
        <f>기초자료!H13</f>
        <v>18061</v>
      </c>
      <c r="K15" s="150">
        <f>기초자료!I13</f>
        <v>0</v>
      </c>
      <c r="L15" s="150">
        <f>기초자료!J13</f>
        <v>3492</v>
      </c>
      <c r="M15" s="143">
        <f t="shared" si="3"/>
        <v>622802</v>
      </c>
      <c r="N15" s="143">
        <f t="shared" si="8"/>
        <v>622802</v>
      </c>
      <c r="O15" s="365">
        <f>기초자료!K13</f>
        <v>4173</v>
      </c>
      <c r="P15" s="143">
        <f t="shared" si="6"/>
        <v>618629</v>
      </c>
      <c r="Q15" s="119">
        <f>기초자료!L13</f>
        <v>0</v>
      </c>
      <c r="R15" s="119">
        <f>기초자료!M13</f>
        <v>618629</v>
      </c>
      <c r="S15" s="143">
        <f t="shared" si="7"/>
        <v>0</v>
      </c>
      <c r="T15" s="119">
        <f>기초자료!N13</f>
        <v>0</v>
      </c>
      <c r="U15" s="119">
        <f>기초자료!O13</f>
        <v>0</v>
      </c>
    </row>
    <row r="16" spans="1:21" s="71" customFormat="1" ht="16.5" customHeight="1">
      <c r="A16" s="106"/>
      <c r="B16" s="820" t="s">
        <v>900</v>
      </c>
      <c r="C16" s="143">
        <f t="shared" si="1"/>
        <v>1695785</v>
      </c>
      <c r="D16" s="143">
        <f t="shared" si="5"/>
        <v>102902</v>
      </c>
      <c r="E16" s="150">
        <f>기초자료!C14</f>
        <v>33174</v>
      </c>
      <c r="F16" s="150">
        <f>기초자료!D14</f>
        <v>15956</v>
      </c>
      <c r="G16" s="150">
        <f>기초자료!E14</f>
        <v>0</v>
      </c>
      <c r="H16" s="150">
        <f>기초자료!F14</f>
        <v>41004</v>
      </c>
      <c r="I16" s="150">
        <f>기초자료!G14</f>
        <v>0</v>
      </c>
      <c r="J16" s="150">
        <f>기초자료!H14</f>
        <v>12768</v>
      </c>
      <c r="K16" s="150">
        <f>기초자료!I14</f>
        <v>0</v>
      </c>
      <c r="L16" s="150">
        <f>기초자료!J14</f>
        <v>0</v>
      </c>
      <c r="M16" s="143">
        <f t="shared" si="3"/>
        <v>1592883</v>
      </c>
      <c r="N16" s="143">
        <f t="shared" si="8"/>
        <v>1592883</v>
      </c>
      <c r="O16" s="365">
        <f>기초자료!K14</f>
        <v>32883</v>
      </c>
      <c r="P16" s="143">
        <f t="shared" si="6"/>
        <v>1560000</v>
      </c>
      <c r="Q16" s="119">
        <f>기초자료!L14</f>
        <v>0</v>
      </c>
      <c r="R16" s="119">
        <f>기초자료!M14</f>
        <v>1560000</v>
      </c>
      <c r="S16" s="143">
        <f t="shared" si="7"/>
        <v>0</v>
      </c>
      <c r="T16" s="119">
        <f>기초자료!N14</f>
        <v>0</v>
      </c>
      <c r="U16" s="119">
        <f>기초자료!O14</f>
        <v>0</v>
      </c>
    </row>
    <row r="17" spans="1:21" s="71" customFormat="1" ht="16.5" customHeight="1">
      <c r="A17" s="106"/>
      <c r="B17" s="820" t="s">
        <v>901</v>
      </c>
      <c r="C17" s="143">
        <f t="shared" si="1"/>
        <v>5840185</v>
      </c>
      <c r="D17" s="143">
        <f t="shared" si="5"/>
        <v>83987</v>
      </c>
      <c r="E17" s="150">
        <f>기초자료!C15</f>
        <v>30424</v>
      </c>
      <c r="F17" s="150">
        <f>기초자료!D15</f>
        <v>18603</v>
      </c>
      <c r="G17" s="150">
        <f>기초자료!E15</f>
        <v>3815</v>
      </c>
      <c r="H17" s="150">
        <f>기초자료!F15</f>
        <v>7400</v>
      </c>
      <c r="I17" s="150">
        <f>기초자료!G15</f>
        <v>3090</v>
      </c>
      <c r="J17" s="150">
        <f>기초자료!H15</f>
        <v>14132</v>
      </c>
      <c r="K17" s="150">
        <f>기초자료!I15</f>
        <v>0</v>
      </c>
      <c r="L17" s="150">
        <f>기초자료!J15</f>
        <v>6523</v>
      </c>
      <c r="M17" s="143">
        <f t="shared" si="3"/>
        <v>5756198</v>
      </c>
      <c r="N17" s="143">
        <f t="shared" si="8"/>
        <v>5756198</v>
      </c>
      <c r="O17" s="365">
        <f>기초자료!K15</f>
        <v>5508051</v>
      </c>
      <c r="P17" s="143">
        <f t="shared" si="6"/>
        <v>248147</v>
      </c>
      <c r="Q17" s="119">
        <f>기초자료!L15</f>
        <v>0</v>
      </c>
      <c r="R17" s="119">
        <f>기초자료!M15</f>
        <v>248147</v>
      </c>
      <c r="S17" s="143">
        <f t="shared" si="7"/>
        <v>0</v>
      </c>
      <c r="T17" s="119">
        <f>기초자료!N15</f>
        <v>0</v>
      </c>
      <c r="U17" s="119">
        <f>기초자료!O15</f>
        <v>0</v>
      </c>
    </row>
    <row r="18" spans="1:21" s="71" customFormat="1" ht="16.5" customHeight="1">
      <c r="A18" s="106"/>
      <c r="B18" s="820" t="s">
        <v>902</v>
      </c>
      <c r="C18" s="143">
        <f t="shared" si="1"/>
        <v>9813725</v>
      </c>
      <c r="D18" s="143">
        <f t="shared" si="5"/>
        <v>524048</v>
      </c>
      <c r="E18" s="150">
        <f>기초자료!C16</f>
        <v>37491</v>
      </c>
      <c r="F18" s="150">
        <f>기초자료!D16</f>
        <v>4090</v>
      </c>
      <c r="G18" s="150">
        <f>기초자료!E16</f>
        <v>442113</v>
      </c>
      <c r="H18" s="150">
        <f>기초자료!F16</f>
        <v>31366</v>
      </c>
      <c r="I18" s="150">
        <f>기초자료!G16</f>
        <v>1985</v>
      </c>
      <c r="J18" s="150">
        <f>기초자료!H16</f>
        <v>7003</v>
      </c>
      <c r="K18" s="150">
        <f>기초자료!I16</f>
        <v>0</v>
      </c>
      <c r="L18" s="150">
        <f>기초자료!J16</f>
        <v>0</v>
      </c>
      <c r="M18" s="143">
        <f t="shared" si="3"/>
        <v>9289677</v>
      </c>
      <c r="N18" s="143">
        <f t="shared" si="8"/>
        <v>9289677</v>
      </c>
      <c r="O18" s="365">
        <f>기초자료!K16</f>
        <v>9029115</v>
      </c>
      <c r="P18" s="143">
        <f t="shared" si="6"/>
        <v>260562</v>
      </c>
      <c r="Q18" s="119">
        <f>기초자료!L16</f>
        <v>0</v>
      </c>
      <c r="R18" s="119">
        <f>기초자료!M16</f>
        <v>260562</v>
      </c>
      <c r="S18" s="143">
        <f t="shared" si="7"/>
        <v>0</v>
      </c>
      <c r="T18" s="119">
        <f>기초자료!N16</f>
        <v>0</v>
      </c>
      <c r="U18" s="119">
        <f>기초자료!O16</f>
        <v>0</v>
      </c>
    </row>
    <row r="19" spans="1:21" s="71" customFormat="1" ht="16.5" customHeight="1">
      <c r="A19" s="106"/>
      <c r="B19" s="820" t="s">
        <v>903</v>
      </c>
      <c r="C19" s="143">
        <f t="shared" si="1"/>
        <v>1706386</v>
      </c>
      <c r="D19" s="143">
        <f t="shared" si="5"/>
        <v>205426</v>
      </c>
      <c r="E19" s="150">
        <f>기초자료!C17</f>
        <v>48600</v>
      </c>
      <c r="F19" s="150">
        <f>기초자료!D17</f>
        <v>42300</v>
      </c>
      <c r="G19" s="150">
        <f>기초자료!E17</f>
        <v>4900</v>
      </c>
      <c r="H19" s="150">
        <f>기초자료!F17</f>
        <v>43264</v>
      </c>
      <c r="I19" s="150">
        <f>기초자료!G17</f>
        <v>11683</v>
      </c>
      <c r="J19" s="150">
        <f>기초자료!H17</f>
        <v>15210</v>
      </c>
      <c r="K19" s="150">
        <f>기초자료!I17</f>
        <v>0</v>
      </c>
      <c r="L19" s="150">
        <f>기초자료!J17</f>
        <v>39469</v>
      </c>
      <c r="M19" s="143">
        <f t="shared" si="3"/>
        <v>1500960</v>
      </c>
      <c r="N19" s="143">
        <f t="shared" si="8"/>
        <v>1500960</v>
      </c>
      <c r="O19" s="365">
        <f>기초자료!K17</f>
        <v>339425</v>
      </c>
      <c r="P19" s="143">
        <f t="shared" si="6"/>
        <v>1161535</v>
      </c>
      <c r="Q19" s="119">
        <f>기초자료!L17</f>
        <v>0</v>
      </c>
      <c r="R19" s="119">
        <f>기초자료!M17</f>
        <v>1161535</v>
      </c>
      <c r="S19" s="143">
        <f t="shared" si="7"/>
        <v>0</v>
      </c>
      <c r="T19" s="119">
        <f>기초자료!N17</f>
        <v>0</v>
      </c>
      <c r="U19" s="119">
        <f>기초자료!O17</f>
        <v>0</v>
      </c>
    </row>
    <row r="20" spans="1:21" s="71" customFormat="1" ht="16.5" customHeight="1">
      <c r="A20" s="106"/>
      <c r="B20" s="820" t="s">
        <v>904</v>
      </c>
      <c r="C20" s="143">
        <f t="shared" si="1"/>
        <v>6358157</v>
      </c>
      <c r="D20" s="143">
        <f t="shared" si="5"/>
        <v>410030</v>
      </c>
      <c r="E20" s="150">
        <f>기초자료!C18</f>
        <v>59230</v>
      </c>
      <c r="F20" s="150">
        <f>기초자료!D18</f>
        <v>27045</v>
      </c>
      <c r="G20" s="150">
        <f>기초자료!E18</f>
        <v>140000</v>
      </c>
      <c r="H20" s="150">
        <f>기초자료!F18</f>
        <v>86751</v>
      </c>
      <c r="I20" s="150">
        <f>기초자료!G18</f>
        <v>74123</v>
      </c>
      <c r="J20" s="150">
        <f>기초자료!H18</f>
        <v>22881</v>
      </c>
      <c r="K20" s="150">
        <f>기초자료!I18</f>
        <v>0</v>
      </c>
      <c r="L20" s="150">
        <f>기초자료!J18</f>
        <v>0</v>
      </c>
      <c r="M20" s="143">
        <f t="shared" si="3"/>
        <v>5948127</v>
      </c>
      <c r="N20" s="143">
        <f t="shared" si="8"/>
        <v>5948127</v>
      </c>
      <c r="O20" s="365">
        <f>기초자료!K18</f>
        <v>5260457</v>
      </c>
      <c r="P20" s="143">
        <f t="shared" si="6"/>
        <v>687670</v>
      </c>
      <c r="Q20" s="119">
        <f>기초자료!L18</f>
        <v>0</v>
      </c>
      <c r="R20" s="119">
        <f>기초자료!M18</f>
        <v>687670</v>
      </c>
      <c r="S20" s="143">
        <f t="shared" si="7"/>
        <v>0</v>
      </c>
      <c r="T20" s="119">
        <f>기초자료!N18</f>
        <v>0</v>
      </c>
      <c r="U20" s="119">
        <f>기초자료!O18</f>
        <v>0</v>
      </c>
    </row>
    <row r="21" spans="1:21" s="71" customFormat="1" ht="16.5" customHeight="1">
      <c r="A21" s="106"/>
      <c r="B21" s="820" t="s">
        <v>905</v>
      </c>
      <c r="C21" s="143">
        <f t="shared" si="1"/>
        <v>6952979</v>
      </c>
      <c r="D21" s="143">
        <f t="shared" si="5"/>
        <v>254353</v>
      </c>
      <c r="E21" s="150">
        <f>기초자료!C19</f>
        <v>78463</v>
      </c>
      <c r="F21" s="150">
        <f>기초자료!D19</f>
        <v>33544</v>
      </c>
      <c r="G21" s="150">
        <f>기초자료!E19</f>
        <v>0</v>
      </c>
      <c r="H21" s="150">
        <f>기초자료!F19</f>
        <v>94884</v>
      </c>
      <c r="I21" s="150">
        <f>기초자료!G19</f>
        <v>23790</v>
      </c>
      <c r="J21" s="150">
        <f>기초자료!H19</f>
        <v>7565</v>
      </c>
      <c r="K21" s="150">
        <f>기초자료!I19</f>
        <v>0</v>
      </c>
      <c r="L21" s="150">
        <f>기초자료!J19</f>
        <v>16107</v>
      </c>
      <c r="M21" s="143">
        <f t="shared" si="3"/>
        <v>6698626</v>
      </c>
      <c r="N21" s="143">
        <f t="shared" si="8"/>
        <v>6698626</v>
      </c>
      <c r="O21" s="365">
        <f>기초자료!K19</f>
        <v>6698626</v>
      </c>
      <c r="P21" s="143">
        <f t="shared" si="6"/>
        <v>0</v>
      </c>
      <c r="Q21" s="119">
        <f>기초자료!L19</f>
        <v>0</v>
      </c>
      <c r="R21" s="119">
        <f>기초자료!M19</f>
        <v>0</v>
      </c>
      <c r="S21" s="143">
        <f t="shared" si="7"/>
        <v>0</v>
      </c>
      <c r="T21" s="119">
        <f>기초자료!N19</f>
        <v>0</v>
      </c>
      <c r="U21" s="119">
        <f>기초자료!O19</f>
        <v>0</v>
      </c>
    </row>
    <row r="22" spans="1:21" s="71" customFormat="1" ht="16.5" customHeight="1">
      <c r="A22" s="106"/>
      <c r="B22" s="820" t="s">
        <v>906</v>
      </c>
      <c r="C22" s="143">
        <f t="shared" si="1"/>
        <v>3064132</v>
      </c>
      <c r="D22" s="143">
        <f t="shared" si="5"/>
        <v>103885</v>
      </c>
      <c r="E22" s="150">
        <f>기초자료!C20</f>
        <v>42052</v>
      </c>
      <c r="F22" s="150">
        <f>기초자료!D20</f>
        <v>20740</v>
      </c>
      <c r="G22" s="150">
        <f>기초자료!E20</f>
        <v>0</v>
      </c>
      <c r="H22" s="150">
        <f>기초자료!F20</f>
        <v>26787</v>
      </c>
      <c r="I22" s="150">
        <f>기초자료!G20</f>
        <v>9000</v>
      </c>
      <c r="J22" s="150">
        <f>기초자료!H20</f>
        <v>5306</v>
      </c>
      <c r="K22" s="150">
        <f>기초자료!I20</f>
        <v>0</v>
      </c>
      <c r="L22" s="150">
        <f>기초자료!J20</f>
        <v>0</v>
      </c>
      <c r="M22" s="143">
        <f t="shared" si="3"/>
        <v>2960247</v>
      </c>
      <c r="N22" s="143">
        <f t="shared" si="8"/>
        <v>2960247</v>
      </c>
      <c r="O22" s="365">
        <f>기초자료!K20</f>
        <v>1958015</v>
      </c>
      <c r="P22" s="143">
        <f t="shared" si="6"/>
        <v>1002232</v>
      </c>
      <c r="Q22" s="119">
        <f>기초자료!L20</f>
        <v>0</v>
      </c>
      <c r="R22" s="119">
        <f>기초자료!M20</f>
        <v>1002232</v>
      </c>
      <c r="S22" s="143">
        <f t="shared" si="7"/>
        <v>0</v>
      </c>
      <c r="T22" s="119">
        <f>기초자료!N20</f>
        <v>0</v>
      </c>
      <c r="U22" s="119">
        <f>기초자료!O20</f>
        <v>0</v>
      </c>
    </row>
    <row r="23" spans="1:21" s="71" customFormat="1" ht="16.5" customHeight="1">
      <c r="A23" s="106"/>
      <c r="B23" s="820" t="s">
        <v>907</v>
      </c>
      <c r="C23" s="143">
        <f t="shared" si="1"/>
        <v>1485873</v>
      </c>
      <c r="D23" s="143">
        <f t="shared" si="5"/>
        <v>1481682</v>
      </c>
      <c r="E23" s="150">
        <f>기초자료!C21</f>
        <v>377008</v>
      </c>
      <c r="F23" s="150">
        <f>기초자료!D21</f>
        <v>875768</v>
      </c>
      <c r="G23" s="150">
        <f>기초자료!E21</f>
        <v>10702</v>
      </c>
      <c r="H23" s="150">
        <f>기초자료!F21</f>
        <v>34561</v>
      </c>
      <c r="I23" s="150">
        <f>기초자료!G21</f>
        <v>16667</v>
      </c>
      <c r="J23" s="150">
        <f>기초자료!H21</f>
        <v>23986</v>
      </c>
      <c r="K23" s="150">
        <f>기초자료!I21</f>
        <v>0</v>
      </c>
      <c r="L23" s="150">
        <f>기초자료!J21</f>
        <v>142990</v>
      </c>
      <c r="M23" s="143">
        <f t="shared" si="3"/>
        <v>4191</v>
      </c>
      <c r="N23" s="143">
        <f t="shared" si="8"/>
        <v>4191</v>
      </c>
      <c r="O23" s="365">
        <f>기초자료!K21</f>
        <v>4191</v>
      </c>
      <c r="P23" s="143">
        <f t="shared" si="6"/>
        <v>0</v>
      </c>
      <c r="Q23" s="119">
        <f>기초자료!L21</f>
        <v>0</v>
      </c>
      <c r="R23" s="119">
        <f>기초자료!M21</f>
        <v>0</v>
      </c>
      <c r="S23" s="143">
        <f t="shared" si="7"/>
        <v>0</v>
      </c>
      <c r="T23" s="119">
        <f>기초자료!N21</f>
        <v>0</v>
      </c>
      <c r="U23" s="119">
        <f>기초자료!O21</f>
        <v>0</v>
      </c>
    </row>
    <row r="24" spans="1:21" s="71" customFormat="1" ht="16.5" customHeight="1">
      <c r="A24" s="106"/>
      <c r="B24" s="820" t="s">
        <v>908</v>
      </c>
      <c r="C24" s="143">
        <f t="shared" si="1"/>
        <v>1158930</v>
      </c>
      <c r="D24" s="143">
        <f t="shared" si="5"/>
        <v>363918</v>
      </c>
      <c r="E24" s="150">
        <f>기초자료!C22</f>
        <v>183035</v>
      </c>
      <c r="F24" s="150">
        <f>기초자료!D22</f>
        <v>64566</v>
      </c>
      <c r="G24" s="150">
        <f>기초자료!E22</f>
        <v>0</v>
      </c>
      <c r="H24" s="150">
        <f>기초자료!F22</f>
        <v>99199</v>
      </c>
      <c r="I24" s="150">
        <f>기초자료!G22</f>
        <v>0</v>
      </c>
      <c r="J24" s="150">
        <f>기초자료!H22</f>
        <v>17118</v>
      </c>
      <c r="K24" s="150">
        <f>기초자료!I22</f>
        <v>0</v>
      </c>
      <c r="L24" s="150">
        <f>기초자료!J22</f>
        <v>0</v>
      </c>
      <c r="M24" s="143">
        <f t="shared" si="3"/>
        <v>795012</v>
      </c>
      <c r="N24" s="143">
        <f t="shared" si="8"/>
        <v>795012</v>
      </c>
      <c r="O24" s="365">
        <f>기초자료!K22</f>
        <v>115012</v>
      </c>
      <c r="P24" s="143">
        <f t="shared" si="6"/>
        <v>680000</v>
      </c>
      <c r="Q24" s="119">
        <f>기초자료!L22</f>
        <v>0</v>
      </c>
      <c r="R24" s="119">
        <f>기초자료!M22</f>
        <v>680000</v>
      </c>
      <c r="S24" s="143">
        <f t="shared" si="7"/>
        <v>0</v>
      </c>
      <c r="T24" s="119">
        <f>기초자료!N22</f>
        <v>0</v>
      </c>
      <c r="U24" s="119">
        <f>기초자료!O22</f>
        <v>0</v>
      </c>
    </row>
    <row r="25" spans="1:21" s="71" customFormat="1" ht="16.5" customHeight="1">
      <c r="A25" s="106"/>
      <c r="B25" s="820" t="s">
        <v>909</v>
      </c>
      <c r="C25" s="143">
        <f t="shared" si="1"/>
        <v>4976295</v>
      </c>
      <c r="D25" s="143">
        <f t="shared" si="5"/>
        <v>1006231</v>
      </c>
      <c r="E25" s="150">
        <f>기초자료!C23</f>
        <v>70298</v>
      </c>
      <c r="F25" s="150">
        <f>기초자료!D23</f>
        <v>870300</v>
      </c>
      <c r="G25" s="150">
        <f>기초자료!E23</f>
        <v>0</v>
      </c>
      <c r="H25" s="150">
        <f>기초자료!F23</f>
        <v>54688</v>
      </c>
      <c r="I25" s="150">
        <f>기초자료!G23</f>
        <v>0</v>
      </c>
      <c r="J25" s="150">
        <f>기초자료!H23</f>
        <v>8638</v>
      </c>
      <c r="K25" s="150">
        <f>기초자료!I23</f>
        <v>0</v>
      </c>
      <c r="L25" s="150">
        <f>기초자료!J23</f>
        <v>2307</v>
      </c>
      <c r="M25" s="143">
        <f t="shared" si="3"/>
        <v>3970064</v>
      </c>
      <c r="N25" s="143">
        <f t="shared" si="8"/>
        <v>3970064</v>
      </c>
      <c r="O25" s="365">
        <f>기초자료!K23</f>
        <v>110064</v>
      </c>
      <c r="P25" s="143">
        <f t="shared" si="6"/>
        <v>3860000</v>
      </c>
      <c r="Q25" s="119">
        <f>기초자료!L23</f>
        <v>0</v>
      </c>
      <c r="R25" s="119">
        <f>기초자료!M23</f>
        <v>3860000</v>
      </c>
      <c r="S25" s="143">
        <f t="shared" si="7"/>
        <v>0</v>
      </c>
      <c r="T25" s="119">
        <f>기초자료!N23</f>
        <v>0</v>
      </c>
      <c r="U25" s="119">
        <f>기초자료!O23</f>
        <v>0</v>
      </c>
    </row>
    <row r="26" spans="1:21" s="71" customFormat="1" ht="16.5" customHeight="1">
      <c r="A26" s="106"/>
      <c r="B26" s="820" t="s">
        <v>910</v>
      </c>
      <c r="C26" s="143">
        <f t="shared" si="1"/>
        <v>1025784</v>
      </c>
      <c r="D26" s="143">
        <f t="shared" si="5"/>
        <v>608749</v>
      </c>
      <c r="E26" s="150">
        <f>기초자료!C24</f>
        <v>179556</v>
      </c>
      <c r="F26" s="150">
        <f>기초자료!D24</f>
        <v>106959</v>
      </c>
      <c r="G26" s="150">
        <f>기초자료!E24</f>
        <v>0</v>
      </c>
      <c r="H26" s="150">
        <f>기초자료!F24</f>
        <v>58243</v>
      </c>
      <c r="I26" s="150">
        <f>기초자료!G24</f>
        <v>18155</v>
      </c>
      <c r="J26" s="150">
        <f>기초자료!H24</f>
        <v>180008</v>
      </c>
      <c r="K26" s="150">
        <f>기초자료!I24</f>
        <v>0</v>
      </c>
      <c r="L26" s="150">
        <f>기초자료!J24</f>
        <v>65828</v>
      </c>
      <c r="M26" s="143">
        <f t="shared" si="3"/>
        <v>417035</v>
      </c>
      <c r="N26" s="143">
        <f t="shared" si="8"/>
        <v>417035</v>
      </c>
      <c r="O26" s="365">
        <f>기초자료!K24</f>
        <v>87035</v>
      </c>
      <c r="P26" s="143">
        <f t="shared" si="6"/>
        <v>330000</v>
      </c>
      <c r="Q26" s="119">
        <f>기초자료!L24</f>
        <v>0</v>
      </c>
      <c r="R26" s="119">
        <f>기초자료!M24</f>
        <v>330000</v>
      </c>
      <c r="S26" s="143">
        <f t="shared" si="7"/>
        <v>0</v>
      </c>
      <c r="T26" s="119">
        <f>기초자료!N24</f>
        <v>0</v>
      </c>
      <c r="U26" s="119">
        <f>기초자료!O24</f>
        <v>0</v>
      </c>
    </row>
    <row r="27" spans="1:21" s="71" customFormat="1" ht="16.5" customHeight="1">
      <c r="A27" s="106"/>
      <c r="B27" s="820" t="s">
        <v>911</v>
      </c>
      <c r="C27" s="143">
        <f t="shared" si="1"/>
        <v>1238323</v>
      </c>
      <c r="D27" s="143">
        <f t="shared" si="5"/>
        <v>325825</v>
      </c>
      <c r="E27" s="150">
        <f>기초자료!C25</f>
        <v>75623</v>
      </c>
      <c r="F27" s="150">
        <f>기초자료!D25</f>
        <v>167009</v>
      </c>
      <c r="G27" s="150">
        <f>기초자료!E25</f>
        <v>3346</v>
      </c>
      <c r="H27" s="150">
        <f>기초자료!F25</f>
        <v>20589</v>
      </c>
      <c r="I27" s="150">
        <f>기초자료!G25</f>
        <v>2700</v>
      </c>
      <c r="J27" s="150">
        <f>기초자료!H25</f>
        <v>12558</v>
      </c>
      <c r="K27" s="150">
        <f>기초자료!I25</f>
        <v>0</v>
      </c>
      <c r="L27" s="150">
        <f>기초자료!J25</f>
        <v>44000</v>
      </c>
      <c r="M27" s="143">
        <f t="shared" si="3"/>
        <v>912498</v>
      </c>
      <c r="N27" s="143">
        <f t="shared" si="8"/>
        <v>862498</v>
      </c>
      <c r="O27" s="365">
        <f>기초자료!K25</f>
        <v>298521</v>
      </c>
      <c r="P27" s="143">
        <f t="shared" si="6"/>
        <v>563977</v>
      </c>
      <c r="Q27" s="119">
        <f>기초자료!L25</f>
        <v>0</v>
      </c>
      <c r="R27" s="119">
        <f>기초자료!M25</f>
        <v>563977</v>
      </c>
      <c r="S27" s="143">
        <f t="shared" si="7"/>
        <v>50000</v>
      </c>
      <c r="T27" s="119">
        <f>기초자료!N25</f>
        <v>0</v>
      </c>
      <c r="U27" s="119">
        <f>기초자료!O25</f>
        <v>50000</v>
      </c>
    </row>
    <row r="28" spans="1:21" s="71" customFormat="1" ht="16.5" customHeight="1">
      <c r="A28" s="106"/>
      <c r="B28" s="820" t="s">
        <v>912</v>
      </c>
      <c r="C28" s="143">
        <f t="shared" si="1"/>
        <v>1939073</v>
      </c>
      <c r="D28" s="143">
        <f t="shared" si="5"/>
        <v>1906800</v>
      </c>
      <c r="E28" s="150">
        <f>기초자료!C26</f>
        <v>527236</v>
      </c>
      <c r="F28" s="150">
        <f>기초자료!D26</f>
        <v>1112592</v>
      </c>
      <c r="G28" s="150">
        <f>기초자료!E26</f>
        <v>0</v>
      </c>
      <c r="H28" s="150">
        <f>기초자료!F26</f>
        <v>34017</v>
      </c>
      <c r="I28" s="150">
        <f>기초자료!G26</f>
        <v>52421</v>
      </c>
      <c r="J28" s="150">
        <f>기초자료!H26</f>
        <v>21153</v>
      </c>
      <c r="K28" s="150">
        <f>기초자료!I26</f>
        <v>0</v>
      </c>
      <c r="L28" s="150">
        <f>기초자료!J26</f>
        <v>159381</v>
      </c>
      <c r="M28" s="143">
        <f t="shared" si="3"/>
        <v>32273</v>
      </c>
      <c r="N28" s="143">
        <f t="shared" si="8"/>
        <v>32273</v>
      </c>
      <c r="O28" s="365">
        <f>기초자료!K26</f>
        <v>0</v>
      </c>
      <c r="P28" s="143">
        <f t="shared" si="6"/>
        <v>32273</v>
      </c>
      <c r="Q28" s="119">
        <f>기초자료!L26</f>
        <v>0</v>
      </c>
      <c r="R28" s="119">
        <f>기초자료!M26</f>
        <v>32273</v>
      </c>
      <c r="S28" s="143">
        <f t="shared" si="7"/>
        <v>0</v>
      </c>
      <c r="T28" s="119">
        <f>기초자료!N26</f>
        <v>0</v>
      </c>
      <c r="U28" s="119">
        <f>기초자료!O26</f>
        <v>0</v>
      </c>
    </row>
    <row r="29" spans="1:21" s="71" customFormat="1" ht="16.5" customHeight="1">
      <c r="A29" s="106"/>
      <c r="B29" s="820" t="s">
        <v>913</v>
      </c>
      <c r="C29" s="143">
        <f t="shared" si="1"/>
        <v>1208925</v>
      </c>
      <c r="D29" s="143">
        <f t="shared" si="5"/>
        <v>327242</v>
      </c>
      <c r="E29" s="150">
        <f>기초자료!C27</f>
        <v>46016</v>
      </c>
      <c r="F29" s="150">
        <f>기초자료!D27</f>
        <v>193824</v>
      </c>
      <c r="G29" s="150">
        <f>기초자료!E27</f>
        <v>1100</v>
      </c>
      <c r="H29" s="150">
        <f>기초자료!F27</f>
        <v>34848</v>
      </c>
      <c r="I29" s="150">
        <f>기초자료!G27</f>
        <v>800</v>
      </c>
      <c r="J29" s="150">
        <f>기초자료!H27</f>
        <v>8113</v>
      </c>
      <c r="K29" s="150">
        <f>기초자료!I27</f>
        <v>0</v>
      </c>
      <c r="L29" s="150">
        <f>기초자료!J27</f>
        <v>42541</v>
      </c>
      <c r="M29" s="143">
        <f t="shared" si="3"/>
        <v>881683</v>
      </c>
      <c r="N29" s="143">
        <f t="shared" si="8"/>
        <v>881683</v>
      </c>
      <c r="O29" s="365">
        <f>기초자료!K27</f>
        <v>197383</v>
      </c>
      <c r="P29" s="143">
        <f t="shared" si="6"/>
        <v>684300</v>
      </c>
      <c r="Q29" s="119">
        <f>기초자료!L27</f>
        <v>0</v>
      </c>
      <c r="R29" s="119">
        <f>기초자료!M27</f>
        <v>684300</v>
      </c>
      <c r="S29" s="143">
        <f t="shared" si="7"/>
        <v>0</v>
      </c>
      <c r="T29" s="119">
        <f>기초자료!N27</f>
        <v>0</v>
      </c>
      <c r="U29" s="119">
        <f>기초자료!O27</f>
        <v>0</v>
      </c>
    </row>
    <row r="30" spans="1:21" s="71" customFormat="1" ht="16.5" customHeight="1">
      <c r="A30" s="106"/>
      <c r="B30" s="820" t="s">
        <v>914</v>
      </c>
      <c r="C30" s="143">
        <f t="shared" si="1"/>
        <v>5329207</v>
      </c>
      <c r="D30" s="143">
        <f t="shared" si="5"/>
        <v>282483</v>
      </c>
      <c r="E30" s="150">
        <f>기초자료!C28</f>
        <v>108168</v>
      </c>
      <c r="F30" s="150">
        <f>기초자료!D28</f>
        <v>26000</v>
      </c>
      <c r="G30" s="150">
        <f>기초자료!E28</f>
        <v>0</v>
      </c>
      <c r="H30" s="150">
        <f>기초자료!F28</f>
        <v>52167</v>
      </c>
      <c r="I30" s="150">
        <f>기초자료!G28</f>
        <v>900</v>
      </c>
      <c r="J30" s="150">
        <f>기초자료!H28</f>
        <v>12394</v>
      </c>
      <c r="K30" s="150">
        <f>기초자료!I28</f>
        <v>0</v>
      </c>
      <c r="L30" s="150">
        <f>기초자료!J28</f>
        <v>82854</v>
      </c>
      <c r="M30" s="143">
        <f t="shared" si="3"/>
        <v>5046724</v>
      </c>
      <c r="N30" s="143">
        <f t="shared" si="8"/>
        <v>5046724</v>
      </c>
      <c r="O30" s="365">
        <f>기초자료!K28</f>
        <v>3651308</v>
      </c>
      <c r="P30" s="143">
        <f t="shared" si="6"/>
        <v>1395416</v>
      </c>
      <c r="Q30" s="119">
        <f>기초자료!L28</f>
        <v>0</v>
      </c>
      <c r="R30" s="119">
        <f>기초자료!M28</f>
        <v>1395416</v>
      </c>
      <c r="S30" s="143">
        <f t="shared" si="7"/>
        <v>0</v>
      </c>
      <c r="T30" s="119">
        <f>기초자료!N28</f>
        <v>0</v>
      </c>
      <c r="U30" s="119">
        <f>기초자료!O28</f>
        <v>0</v>
      </c>
    </row>
    <row r="31" spans="1:21" s="71" customFormat="1" ht="16.5" customHeight="1">
      <c r="A31" s="106"/>
      <c r="B31" s="820" t="s">
        <v>915</v>
      </c>
      <c r="C31" s="143">
        <f t="shared" si="1"/>
        <v>2093288</v>
      </c>
      <c r="D31" s="143">
        <f t="shared" si="5"/>
        <v>1430699</v>
      </c>
      <c r="E31" s="150">
        <f>기초자료!C29</f>
        <v>138786</v>
      </c>
      <c r="F31" s="150">
        <f>기초자료!D29</f>
        <v>527740</v>
      </c>
      <c r="G31" s="150">
        <f>기초자료!E29</f>
        <v>644552</v>
      </c>
      <c r="H31" s="150">
        <f>기초자료!F29</f>
        <v>50849</v>
      </c>
      <c r="I31" s="150">
        <f>기초자료!G29</f>
        <v>1200</v>
      </c>
      <c r="J31" s="150">
        <f>기초자료!H29</f>
        <v>17572</v>
      </c>
      <c r="K31" s="150">
        <f>기초자료!I29</f>
        <v>0</v>
      </c>
      <c r="L31" s="150">
        <f>기초자료!J29</f>
        <v>50000</v>
      </c>
      <c r="M31" s="143">
        <f t="shared" si="3"/>
        <v>662589</v>
      </c>
      <c r="N31" s="143">
        <f t="shared" si="8"/>
        <v>662589</v>
      </c>
      <c r="O31" s="365">
        <f>기초자료!K29</f>
        <v>661968</v>
      </c>
      <c r="P31" s="143">
        <f t="shared" si="6"/>
        <v>621</v>
      </c>
      <c r="Q31" s="119">
        <f>기초자료!L29</f>
        <v>0</v>
      </c>
      <c r="R31" s="119">
        <f>기초자료!M29</f>
        <v>621</v>
      </c>
      <c r="S31" s="143">
        <f t="shared" si="7"/>
        <v>0</v>
      </c>
      <c r="T31" s="119">
        <f>기초자료!N29</f>
        <v>0</v>
      </c>
      <c r="U31" s="119">
        <f>기초자료!O29</f>
        <v>0</v>
      </c>
    </row>
    <row r="32" spans="1:21" s="71" customFormat="1" ht="16.5" customHeight="1">
      <c r="A32" s="106"/>
      <c r="B32" s="820" t="s">
        <v>916</v>
      </c>
      <c r="C32" s="143">
        <f t="shared" si="1"/>
        <v>8347453</v>
      </c>
      <c r="D32" s="143">
        <f t="shared" si="5"/>
        <v>1196833</v>
      </c>
      <c r="E32" s="150">
        <f>기초자료!C30</f>
        <v>499274</v>
      </c>
      <c r="F32" s="150">
        <f>기초자료!D30</f>
        <v>553271</v>
      </c>
      <c r="G32" s="150">
        <f>기초자료!E30</f>
        <v>19088</v>
      </c>
      <c r="H32" s="150">
        <f>기초자료!F30</f>
        <v>83313</v>
      </c>
      <c r="I32" s="150">
        <f>기초자료!G30</f>
        <v>0</v>
      </c>
      <c r="J32" s="150">
        <f>기초자료!H30</f>
        <v>17733</v>
      </c>
      <c r="K32" s="150">
        <f>기초자료!I30</f>
        <v>0</v>
      </c>
      <c r="L32" s="150">
        <f>기초자료!J30</f>
        <v>24154</v>
      </c>
      <c r="M32" s="143">
        <f t="shared" si="3"/>
        <v>7150620</v>
      </c>
      <c r="N32" s="143">
        <f t="shared" si="8"/>
        <v>7150620</v>
      </c>
      <c r="O32" s="365">
        <f>기초자료!K30</f>
        <v>400620</v>
      </c>
      <c r="P32" s="143">
        <f t="shared" si="6"/>
        <v>6750000</v>
      </c>
      <c r="Q32" s="119">
        <f>기초자료!L30</f>
        <v>0</v>
      </c>
      <c r="R32" s="119">
        <f>기초자료!M30</f>
        <v>6750000</v>
      </c>
      <c r="S32" s="143">
        <f t="shared" si="7"/>
        <v>0</v>
      </c>
      <c r="T32" s="119">
        <f>기초자료!N30</f>
        <v>0</v>
      </c>
      <c r="U32" s="119">
        <f>기초자료!O30</f>
        <v>0</v>
      </c>
    </row>
    <row r="33" spans="1:21" s="71" customFormat="1" ht="16.5" customHeight="1">
      <c r="A33" s="106"/>
      <c r="B33" s="820" t="s">
        <v>917</v>
      </c>
      <c r="C33" s="143">
        <f t="shared" si="1"/>
        <v>854263</v>
      </c>
      <c r="D33" s="143">
        <f t="shared" si="5"/>
        <v>848286</v>
      </c>
      <c r="E33" s="150">
        <f>기초자료!C31</f>
        <v>188270</v>
      </c>
      <c r="F33" s="150">
        <f>기초자료!D31</f>
        <v>533765</v>
      </c>
      <c r="G33" s="150">
        <f>기초자료!E31</f>
        <v>29585</v>
      </c>
      <c r="H33" s="150">
        <f>기초자료!F31</f>
        <v>63601</v>
      </c>
      <c r="I33" s="150">
        <f>기초자료!G31</f>
        <v>10140</v>
      </c>
      <c r="J33" s="150">
        <f>기초자료!H31</f>
        <v>22925</v>
      </c>
      <c r="K33" s="150">
        <f>기초자료!I31</f>
        <v>0</v>
      </c>
      <c r="L33" s="150">
        <f>기초자료!J31</f>
        <v>0</v>
      </c>
      <c r="M33" s="143">
        <f t="shared" si="3"/>
        <v>5977</v>
      </c>
      <c r="N33" s="143">
        <f t="shared" si="8"/>
        <v>5977</v>
      </c>
      <c r="O33" s="365">
        <f>기초자료!K31</f>
        <v>2559</v>
      </c>
      <c r="P33" s="143">
        <f t="shared" si="6"/>
        <v>3418</v>
      </c>
      <c r="Q33" s="119">
        <f>기초자료!L31</f>
        <v>0</v>
      </c>
      <c r="R33" s="119">
        <f>기초자료!M31</f>
        <v>3418</v>
      </c>
      <c r="S33" s="143">
        <f t="shared" si="7"/>
        <v>0</v>
      </c>
      <c r="T33" s="119">
        <f>기초자료!N31</f>
        <v>0</v>
      </c>
      <c r="U33" s="119">
        <f>기초자료!O31</f>
        <v>0</v>
      </c>
    </row>
    <row r="34" spans="1:21" s="71" customFormat="1" ht="16.5" customHeight="1">
      <c r="A34" s="106"/>
      <c r="B34" s="820" t="s">
        <v>918</v>
      </c>
      <c r="C34" s="143">
        <f t="shared" si="1"/>
        <v>5170354</v>
      </c>
      <c r="D34" s="143">
        <f t="shared" si="5"/>
        <v>2187120</v>
      </c>
      <c r="E34" s="150">
        <f>기초자료!C32</f>
        <v>337024</v>
      </c>
      <c r="F34" s="150">
        <f>기초자료!D32</f>
        <v>1488676</v>
      </c>
      <c r="G34" s="150">
        <f>기초자료!E32</f>
        <v>130455</v>
      </c>
      <c r="H34" s="150">
        <f>기초자료!F32</f>
        <v>70036</v>
      </c>
      <c r="I34" s="150">
        <f>기초자료!G32</f>
        <v>33111</v>
      </c>
      <c r="J34" s="150">
        <f>기초자료!H32</f>
        <v>9388</v>
      </c>
      <c r="K34" s="150">
        <f>기초자료!I32</f>
        <v>0</v>
      </c>
      <c r="L34" s="150">
        <f>기초자료!J32</f>
        <v>118430</v>
      </c>
      <c r="M34" s="143">
        <f t="shared" si="3"/>
        <v>2983234</v>
      </c>
      <c r="N34" s="143">
        <f t="shared" si="8"/>
        <v>2983234</v>
      </c>
      <c r="O34" s="365">
        <f>기초자료!K32</f>
        <v>33234</v>
      </c>
      <c r="P34" s="143">
        <f t="shared" si="6"/>
        <v>2950000</v>
      </c>
      <c r="Q34" s="119">
        <f>기초자료!L32</f>
        <v>0</v>
      </c>
      <c r="R34" s="119">
        <f>기초자료!M32</f>
        <v>2950000</v>
      </c>
      <c r="S34" s="143">
        <f t="shared" si="7"/>
        <v>0</v>
      </c>
      <c r="T34" s="119">
        <f>기초자료!N32</f>
        <v>0</v>
      </c>
      <c r="U34" s="119">
        <f>기초자료!O32</f>
        <v>0</v>
      </c>
    </row>
    <row r="35" spans="1:21" s="74" customFormat="1" ht="16.5" customHeight="1">
      <c r="A35" s="164" t="s">
        <v>600</v>
      </c>
      <c r="B35" s="164" t="s">
        <v>595</v>
      </c>
      <c r="C35" s="165">
        <f t="shared" si="1"/>
        <v>270478565.69999999</v>
      </c>
      <c r="D35" s="165">
        <f t="shared" si="5"/>
        <v>7169313</v>
      </c>
      <c r="E35" s="165">
        <f t="shared" ref="E35:L35" si="9">SUM(E36:E51)</f>
        <v>2827384</v>
      </c>
      <c r="F35" s="165">
        <f t="shared" si="9"/>
        <v>3505986</v>
      </c>
      <c r="G35" s="165">
        <f t="shared" si="9"/>
        <v>472374</v>
      </c>
      <c r="H35" s="165">
        <f t="shared" si="9"/>
        <v>139493</v>
      </c>
      <c r="I35" s="165">
        <f t="shared" si="9"/>
        <v>739</v>
      </c>
      <c r="J35" s="165">
        <f t="shared" si="9"/>
        <v>20762</v>
      </c>
      <c r="K35" s="165">
        <f t="shared" si="9"/>
        <v>3106</v>
      </c>
      <c r="L35" s="165">
        <f t="shared" si="9"/>
        <v>199469</v>
      </c>
      <c r="M35" s="165">
        <f t="shared" si="3"/>
        <v>263309252.69999999</v>
      </c>
      <c r="N35" s="165">
        <f t="shared" ref="N35:U35" si="10">SUM(N36:N51)</f>
        <v>262850958.69999999</v>
      </c>
      <c r="O35" s="165">
        <f t="shared" si="10"/>
        <v>26565977.699999999</v>
      </c>
      <c r="P35" s="165">
        <f t="shared" si="10"/>
        <v>236284981</v>
      </c>
      <c r="Q35" s="165">
        <f t="shared" si="10"/>
        <v>0</v>
      </c>
      <c r="R35" s="165">
        <f t="shared" si="10"/>
        <v>236284981</v>
      </c>
      <c r="S35" s="165">
        <f t="shared" si="10"/>
        <v>458294</v>
      </c>
      <c r="T35" s="165">
        <f t="shared" si="10"/>
        <v>0</v>
      </c>
      <c r="U35" s="165">
        <f t="shared" si="10"/>
        <v>458294</v>
      </c>
    </row>
    <row r="36" spans="1:21" s="71" customFormat="1" ht="16.5" customHeight="1">
      <c r="A36" s="144"/>
      <c r="B36" s="311" t="s">
        <v>5</v>
      </c>
      <c r="C36" s="143">
        <f t="shared" si="1"/>
        <v>232503</v>
      </c>
      <c r="D36" s="143">
        <f t="shared" si="5"/>
        <v>112773</v>
      </c>
      <c r="E36" s="119">
        <f>기초자료!C34</f>
        <v>84975</v>
      </c>
      <c r="F36" s="119">
        <f>기초자료!D34</f>
        <v>0</v>
      </c>
      <c r="G36" s="119">
        <f>기초자료!E34</f>
        <v>25063</v>
      </c>
      <c r="H36" s="119">
        <f>기초자료!F34</f>
        <v>2360</v>
      </c>
      <c r="I36" s="119">
        <f>기초자료!G34</f>
        <v>0</v>
      </c>
      <c r="J36" s="119">
        <f>기초자료!H34</f>
        <v>375</v>
      </c>
      <c r="K36" s="119">
        <f>기초자료!I34</f>
        <v>0</v>
      </c>
      <c r="L36" s="119">
        <f>기초자료!J34</f>
        <v>0</v>
      </c>
      <c r="M36" s="143">
        <f t="shared" si="3"/>
        <v>119730</v>
      </c>
      <c r="N36" s="143">
        <f t="shared" ref="N36:N51" si="11">SUM(O36:P36)</f>
        <v>119730</v>
      </c>
      <c r="O36" s="119">
        <f>기초자료!K34</f>
        <v>0</v>
      </c>
      <c r="P36" s="143">
        <f t="shared" ref="P36:P51" si="12">SUM(Q36:R36)</f>
        <v>119730</v>
      </c>
      <c r="Q36" s="119">
        <f>기초자료!L34</f>
        <v>0</v>
      </c>
      <c r="R36" s="119">
        <f>기초자료!M34</f>
        <v>119730</v>
      </c>
      <c r="S36" s="143">
        <f t="shared" ref="S36:S51" si="13">T36+U36</f>
        <v>0</v>
      </c>
      <c r="T36" s="119">
        <f>기초자료!N34</f>
        <v>0</v>
      </c>
      <c r="U36" s="119">
        <f>기초자료!O34</f>
        <v>0</v>
      </c>
    </row>
    <row r="37" spans="1:21" s="71" customFormat="1" ht="16.5" customHeight="1">
      <c r="A37" s="144"/>
      <c r="B37" s="311" t="s">
        <v>30</v>
      </c>
      <c r="C37" s="143">
        <f t="shared" si="1"/>
        <v>6817507.0999999996</v>
      </c>
      <c r="D37" s="143">
        <f t="shared" si="5"/>
        <v>56137</v>
      </c>
      <c r="E37" s="119">
        <f>기초자료!C35</f>
        <v>50137</v>
      </c>
      <c r="F37" s="119">
        <f>기초자료!D35</f>
        <v>0</v>
      </c>
      <c r="G37" s="119">
        <f>기초자료!E35</f>
        <v>0</v>
      </c>
      <c r="H37" s="119">
        <f>기초자료!F35</f>
        <v>4041</v>
      </c>
      <c r="I37" s="119">
        <f>기초자료!G35</f>
        <v>0</v>
      </c>
      <c r="J37" s="119">
        <f>기초자료!H35</f>
        <v>0</v>
      </c>
      <c r="K37" s="119">
        <f>기초자료!I35</f>
        <v>1959</v>
      </c>
      <c r="L37" s="119">
        <f>기초자료!J35</f>
        <v>0</v>
      </c>
      <c r="M37" s="143">
        <f t="shared" si="3"/>
        <v>6761370.0999999996</v>
      </c>
      <c r="N37" s="143">
        <f t="shared" si="11"/>
        <v>6761370.0999999996</v>
      </c>
      <c r="O37" s="119">
        <f>기초자료!K35</f>
        <v>1141447.0999999999</v>
      </c>
      <c r="P37" s="143">
        <f t="shared" si="12"/>
        <v>5619923</v>
      </c>
      <c r="Q37" s="119">
        <f>기초자료!L35</f>
        <v>0</v>
      </c>
      <c r="R37" s="119">
        <f>기초자료!M35</f>
        <v>5619923</v>
      </c>
      <c r="S37" s="143">
        <f t="shared" si="13"/>
        <v>0</v>
      </c>
      <c r="T37" s="119">
        <f>기초자료!N35</f>
        <v>0</v>
      </c>
      <c r="U37" s="119">
        <f>기초자료!O35</f>
        <v>0</v>
      </c>
    </row>
    <row r="38" spans="1:21" s="71" customFormat="1" ht="16.5" customHeight="1">
      <c r="A38" s="144"/>
      <c r="B38" s="311" t="s">
        <v>31</v>
      </c>
      <c r="C38" s="143">
        <f t="shared" si="1"/>
        <v>2928111</v>
      </c>
      <c r="D38" s="143">
        <f t="shared" si="5"/>
        <v>152931</v>
      </c>
      <c r="E38" s="119">
        <f>기초자료!C36</f>
        <v>132140</v>
      </c>
      <c r="F38" s="119">
        <f>기초자료!D36</f>
        <v>1664</v>
      </c>
      <c r="G38" s="119">
        <f>기초자료!E36</f>
        <v>600</v>
      </c>
      <c r="H38" s="119">
        <f>기초자료!F36</f>
        <v>17627</v>
      </c>
      <c r="I38" s="119">
        <f>기초자료!G36</f>
        <v>0</v>
      </c>
      <c r="J38" s="119">
        <f>기초자료!H36</f>
        <v>0</v>
      </c>
      <c r="K38" s="119">
        <f>기초자료!I36</f>
        <v>900</v>
      </c>
      <c r="L38" s="119">
        <f>기초자료!J36</f>
        <v>0</v>
      </c>
      <c r="M38" s="143">
        <f t="shared" si="3"/>
        <v>2775180</v>
      </c>
      <c r="N38" s="143">
        <f t="shared" si="11"/>
        <v>2775180</v>
      </c>
      <c r="O38" s="119">
        <f>기초자료!K36</f>
        <v>445180</v>
      </c>
      <c r="P38" s="143">
        <f t="shared" si="12"/>
        <v>2330000</v>
      </c>
      <c r="Q38" s="119">
        <f>기초자료!L36</f>
        <v>0</v>
      </c>
      <c r="R38" s="119">
        <f>기초자료!M36</f>
        <v>2330000</v>
      </c>
      <c r="S38" s="143">
        <f t="shared" si="13"/>
        <v>0</v>
      </c>
      <c r="T38" s="119">
        <f>기초자료!N36</f>
        <v>0</v>
      </c>
      <c r="U38" s="119">
        <f>기초자료!O36</f>
        <v>0</v>
      </c>
    </row>
    <row r="39" spans="1:21" s="71" customFormat="1" ht="16.5" customHeight="1">
      <c r="A39" s="144"/>
      <c r="B39" s="311" t="s">
        <v>32</v>
      </c>
      <c r="C39" s="143">
        <f t="shared" si="1"/>
        <v>2056175</v>
      </c>
      <c r="D39" s="143">
        <f t="shared" si="5"/>
        <v>166557</v>
      </c>
      <c r="E39" s="119">
        <f>기초자료!C37</f>
        <v>85291</v>
      </c>
      <c r="F39" s="119">
        <f>기초자료!D37</f>
        <v>26568</v>
      </c>
      <c r="G39" s="119">
        <f>기초자료!E37</f>
        <v>22833</v>
      </c>
      <c r="H39" s="119">
        <f>기초자료!F37</f>
        <v>4602</v>
      </c>
      <c r="I39" s="119">
        <f>기초자료!G37</f>
        <v>0</v>
      </c>
      <c r="J39" s="119">
        <f>기초자료!H37</f>
        <v>100</v>
      </c>
      <c r="K39" s="119">
        <f>기초자료!I37</f>
        <v>0</v>
      </c>
      <c r="L39" s="119">
        <f>기초자료!J37</f>
        <v>27163</v>
      </c>
      <c r="M39" s="143">
        <f t="shared" si="3"/>
        <v>1889618</v>
      </c>
      <c r="N39" s="143">
        <f t="shared" si="11"/>
        <v>1889618</v>
      </c>
      <c r="O39" s="119">
        <f>기초자료!K37</f>
        <v>59618</v>
      </c>
      <c r="P39" s="143">
        <f t="shared" si="12"/>
        <v>1830000</v>
      </c>
      <c r="Q39" s="119">
        <f>기초자료!L37</f>
        <v>0</v>
      </c>
      <c r="R39" s="119">
        <f>기초자료!M37</f>
        <v>1830000</v>
      </c>
      <c r="S39" s="143">
        <f t="shared" si="13"/>
        <v>0</v>
      </c>
      <c r="T39" s="119">
        <f>기초자료!N37</f>
        <v>0</v>
      </c>
      <c r="U39" s="119">
        <f>기초자료!O37</f>
        <v>0</v>
      </c>
    </row>
    <row r="40" spans="1:21" s="71" customFormat="1" ht="16.5" customHeight="1">
      <c r="A40" s="144"/>
      <c r="B40" s="311" t="s">
        <v>33</v>
      </c>
      <c r="C40" s="143">
        <f t="shared" si="1"/>
        <v>2430497</v>
      </c>
      <c r="D40" s="143">
        <f t="shared" si="5"/>
        <v>476380</v>
      </c>
      <c r="E40" s="119">
        <f>기초자료!C38</f>
        <v>379272</v>
      </c>
      <c r="F40" s="119">
        <f>기초자료!D38</f>
        <v>1500</v>
      </c>
      <c r="G40" s="119">
        <f>기초자료!E38</f>
        <v>67626</v>
      </c>
      <c r="H40" s="119">
        <f>기초자료!F38</f>
        <v>19388</v>
      </c>
      <c r="I40" s="119">
        <f>기초자료!G38</f>
        <v>0</v>
      </c>
      <c r="J40" s="119">
        <f>기초자료!H38</f>
        <v>2414</v>
      </c>
      <c r="K40" s="119">
        <f>기초자료!I38</f>
        <v>0</v>
      </c>
      <c r="L40" s="119">
        <f>기초자료!J38</f>
        <v>6180</v>
      </c>
      <c r="M40" s="143">
        <f t="shared" si="3"/>
        <v>1954117</v>
      </c>
      <c r="N40" s="143">
        <f t="shared" si="11"/>
        <v>1954117</v>
      </c>
      <c r="O40" s="119">
        <f>기초자료!K38</f>
        <v>766600</v>
      </c>
      <c r="P40" s="143">
        <f t="shared" si="12"/>
        <v>1187517</v>
      </c>
      <c r="Q40" s="119">
        <f>기초자료!L38</f>
        <v>0</v>
      </c>
      <c r="R40" s="119">
        <f>기초자료!M38</f>
        <v>1187517</v>
      </c>
      <c r="S40" s="143">
        <f t="shared" si="13"/>
        <v>0</v>
      </c>
      <c r="T40" s="119">
        <f>기초자료!N38</f>
        <v>0</v>
      </c>
      <c r="U40" s="119">
        <f>기초자료!O38</f>
        <v>0</v>
      </c>
    </row>
    <row r="41" spans="1:21" s="71" customFormat="1" ht="16.5" customHeight="1">
      <c r="A41" s="144"/>
      <c r="B41" s="311" t="s">
        <v>34</v>
      </c>
      <c r="C41" s="143">
        <f t="shared" si="1"/>
        <v>708775</v>
      </c>
      <c r="D41" s="143">
        <f t="shared" si="5"/>
        <v>209223</v>
      </c>
      <c r="E41" s="119">
        <f>기초자료!C39</f>
        <v>83632</v>
      </c>
      <c r="F41" s="119">
        <f>기초자료!D39</f>
        <v>30417</v>
      </c>
      <c r="G41" s="119">
        <f>기초자료!E39</f>
        <v>52487</v>
      </c>
      <c r="H41" s="119">
        <f>기초자료!F39</f>
        <v>9451</v>
      </c>
      <c r="I41" s="119">
        <f>기초자료!G39</f>
        <v>0</v>
      </c>
      <c r="J41" s="119">
        <f>기초자료!H39</f>
        <v>936</v>
      </c>
      <c r="K41" s="119">
        <f>기초자료!I39</f>
        <v>0</v>
      </c>
      <c r="L41" s="119">
        <f>기초자료!J39</f>
        <v>32300</v>
      </c>
      <c r="M41" s="143">
        <f t="shared" si="3"/>
        <v>499552</v>
      </c>
      <c r="N41" s="143">
        <f t="shared" si="11"/>
        <v>499552</v>
      </c>
      <c r="O41" s="119">
        <f>기초자료!K39</f>
        <v>358298</v>
      </c>
      <c r="P41" s="143">
        <f t="shared" si="12"/>
        <v>141254</v>
      </c>
      <c r="Q41" s="119">
        <f>기초자료!L39</f>
        <v>0</v>
      </c>
      <c r="R41" s="119">
        <f>기초자료!M39</f>
        <v>141254</v>
      </c>
      <c r="S41" s="143">
        <f t="shared" si="13"/>
        <v>0</v>
      </c>
      <c r="T41" s="119">
        <f>기초자료!N39</f>
        <v>0</v>
      </c>
      <c r="U41" s="119">
        <f>기초자료!O39</f>
        <v>0</v>
      </c>
    </row>
    <row r="42" spans="1:21" s="71" customFormat="1" ht="16.5" customHeight="1">
      <c r="A42" s="144"/>
      <c r="B42" s="311" t="s">
        <v>35</v>
      </c>
      <c r="C42" s="143">
        <f t="shared" si="1"/>
        <v>2341277.6</v>
      </c>
      <c r="D42" s="143">
        <f t="shared" si="5"/>
        <v>139573</v>
      </c>
      <c r="E42" s="119">
        <f>기초자료!C40</f>
        <v>122871</v>
      </c>
      <c r="F42" s="119">
        <f>기초자료!D40</f>
        <v>220</v>
      </c>
      <c r="G42" s="119">
        <f>기초자료!E40</f>
        <v>5228</v>
      </c>
      <c r="H42" s="119">
        <f>기초자료!F40</f>
        <v>1970</v>
      </c>
      <c r="I42" s="119">
        <f>기초자료!G40</f>
        <v>0</v>
      </c>
      <c r="J42" s="119">
        <f>기초자료!H40</f>
        <v>3504</v>
      </c>
      <c r="K42" s="119">
        <f>기초자료!I40</f>
        <v>0</v>
      </c>
      <c r="L42" s="119">
        <f>기초자료!J40</f>
        <v>5780</v>
      </c>
      <c r="M42" s="143">
        <f t="shared" si="3"/>
        <v>2201704.6</v>
      </c>
      <c r="N42" s="143">
        <f t="shared" si="11"/>
        <v>2201704.6</v>
      </c>
      <c r="O42" s="119">
        <f>기초자료!K40</f>
        <v>347601.6</v>
      </c>
      <c r="P42" s="143">
        <f t="shared" si="12"/>
        <v>1854103</v>
      </c>
      <c r="Q42" s="119">
        <f>기초자료!L40</f>
        <v>0</v>
      </c>
      <c r="R42" s="119">
        <f>기초자료!M40</f>
        <v>1854103</v>
      </c>
      <c r="S42" s="143">
        <f t="shared" si="13"/>
        <v>0</v>
      </c>
      <c r="T42" s="119">
        <f>기초자료!N40</f>
        <v>0</v>
      </c>
      <c r="U42" s="119">
        <f>기초자료!O40</f>
        <v>0</v>
      </c>
    </row>
    <row r="43" spans="1:21" s="71" customFormat="1" ht="16.5" customHeight="1">
      <c r="A43" s="144"/>
      <c r="B43" s="311" t="s">
        <v>36</v>
      </c>
      <c r="C43" s="143">
        <f t="shared" si="1"/>
        <v>20747142</v>
      </c>
      <c r="D43" s="143">
        <f t="shared" si="5"/>
        <v>211473</v>
      </c>
      <c r="E43" s="119">
        <f>기초자료!C41</f>
        <v>161327</v>
      </c>
      <c r="F43" s="119">
        <f>기초자료!D41</f>
        <v>35430</v>
      </c>
      <c r="G43" s="119">
        <f>기초자료!E41</f>
        <v>224</v>
      </c>
      <c r="H43" s="119">
        <f>기초자료!F41</f>
        <v>4600</v>
      </c>
      <c r="I43" s="119">
        <f>기초자료!G41</f>
        <v>0</v>
      </c>
      <c r="J43" s="119">
        <f>기초자료!H41</f>
        <v>3292</v>
      </c>
      <c r="K43" s="119">
        <f>기초자료!I41</f>
        <v>0</v>
      </c>
      <c r="L43" s="119">
        <f>기초자료!J41</f>
        <v>6600</v>
      </c>
      <c r="M43" s="143">
        <f t="shared" si="3"/>
        <v>20535669</v>
      </c>
      <c r="N43" s="143">
        <f t="shared" si="11"/>
        <v>20535669</v>
      </c>
      <c r="O43" s="119">
        <f>기초자료!K41</f>
        <v>2030297</v>
      </c>
      <c r="P43" s="143">
        <f t="shared" si="12"/>
        <v>18505372</v>
      </c>
      <c r="Q43" s="119">
        <f>기초자료!L41</f>
        <v>0</v>
      </c>
      <c r="R43" s="119">
        <f>기초자료!M41</f>
        <v>18505372</v>
      </c>
      <c r="S43" s="143">
        <f t="shared" si="13"/>
        <v>0</v>
      </c>
      <c r="T43" s="119">
        <f>기초자료!N41</f>
        <v>0</v>
      </c>
      <c r="U43" s="119">
        <f>기초자료!O41</f>
        <v>0</v>
      </c>
    </row>
    <row r="44" spans="1:21" s="71" customFormat="1" ht="16.5" customHeight="1">
      <c r="A44" s="144"/>
      <c r="B44" s="311" t="s">
        <v>37</v>
      </c>
      <c r="C44" s="143">
        <f t="shared" si="1"/>
        <v>7157155</v>
      </c>
      <c r="D44" s="143">
        <f t="shared" si="5"/>
        <v>487532</v>
      </c>
      <c r="E44" s="119">
        <f>기초자료!C42</f>
        <v>284234</v>
      </c>
      <c r="F44" s="119">
        <f>기초자료!D42</f>
        <v>40166</v>
      </c>
      <c r="G44" s="119">
        <f>기초자료!E42</f>
        <v>24218</v>
      </c>
      <c r="H44" s="119">
        <f>기초자료!F42</f>
        <v>46272</v>
      </c>
      <c r="I44" s="119">
        <f>기초자료!G42</f>
        <v>0</v>
      </c>
      <c r="J44" s="119">
        <f>기초자료!H42</f>
        <v>874</v>
      </c>
      <c r="K44" s="119">
        <f>기초자료!I42</f>
        <v>0</v>
      </c>
      <c r="L44" s="119">
        <f>기초자료!J42</f>
        <v>91768</v>
      </c>
      <c r="M44" s="143">
        <f t="shared" si="3"/>
        <v>6669623</v>
      </c>
      <c r="N44" s="143">
        <f t="shared" si="11"/>
        <v>6211329</v>
      </c>
      <c r="O44" s="119">
        <f>기초자료!K42</f>
        <v>5832911</v>
      </c>
      <c r="P44" s="143">
        <f t="shared" si="12"/>
        <v>378418</v>
      </c>
      <c r="Q44" s="119">
        <f>기초자료!L42</f>
        <v>0</v>
      </c>
      <c r="R44" s="119">
        <f>기초자료!M42</f>
        <v>378418</v>
      </c>
      <c r="S44" s="143">
        <f t="shared" si="13"/>
        <v>458294</v>
      </c>
      <c r="T44" s="119">
        <f>기초자료!N42</f>
        <v>0</v>
      </c>
      <c r="U44" s="119">
        <f>기초자료!O42</f>
        <v>458294</v>
      </c>
    </row>
    <row r="45" spans="1:21" s="71" customFormat="1" ht="16.5" customHeight="1">
      <c r="A45" s="144"/>
      <c r="B45" s="311" t="s">
        <v>38</v>
      </c>
      <c r="C45" s="143">
        <f t="shared" si="1"/>
        <v>12433864</v>
      </c>
      <c r="D45" s="143">
        <f t="shared" si="5"/>
        <v>506137</v>
      </c>
      <c r="E45" s="119">
        <f>기초자료!C43</f>
        <v>270991</v>
      </c>
      <c r="F45" s="119">
        <f>기초자료!D43</f>
        <v>128474</v>
      </c>
      <c r="G45" s="119">
        <f>기초자료!E43</f>
        <v>73707</v>
      </c>
      <c r="H45" s="119">
        <f>기초자료!F43</f>
        <v>9672</v>
      </c>
      <c r="I45" s="119">
        <f>기초자료!G43</f>
        <v>0</v>
      </c>
      <c r="J45" s="119">
        <f>기초자료!H43</f>
        <v>771</v>
      </c>
      <c r="K45" s="119">
        <f>기초자료!I43</f>
        <v>0</v>
      </c>
      <c r="L45" s="119">
        <f>기초자료!J43</f>
        <v>22522</v>
      </c>
      <c r="M45" s="143">
        <f t="shared" si="3"/>
        <v>11927727</v>
      </c>
      <c r="N45" s="143">
        <f t="shared" si="11"/>
        <v>11927727</v>
      </c>
      <c r="O45" s="119">
        <f>기초자료!K43</f>
        <v>207009</v>
      </c>
      <c r="P45" s="143">
        <f t="shared" si="12"/>
        <v>11720718</v>
      </c>
      <c r="Q45" s="119">
        <f>기초자료!L43</f>
        <v>0</v>
      </c>
      <c r="R45" s="119">
        <f>기초자료!M43</f>
        <v>11720718</v>
      </c>
      <c r="S45" s="143">
        <f t="shared" si="13"/>
        <v>0</v>
      </c>
      <c r="T45" s="119">
        <f>기초자료!N43</f>
        <v>0</v>
      </c>
      <c r="U45" s="119">
        <f>기초자료!O43</f>
        <v>0</v>
      </c>
    </row>
    <row r="46" spans="1:21" s="71" customFormat="1" ht="16.5" customHeight="1">
      <c r="A46" s="144"/>
      <c r="B46" s="311" t="s">
        <v>39</v>
      </c>
      <c r="C46" s="143">
        <f t="shared" si="1"/>
        <v>7840755</v>
      </c>
      <c r="D46" s="143">
        <f t="shared" si="5"/>
        <v>178092</v>
      </c>
      <c r="E46" s="119">
        <f>기초자료!C44</f>
        <v>48665</v>
      </c>
      <c r="F46" s="119">
        <f>기초자료!D44</f>
        <v>44770</v>
      </c>
      <c r="G46" s="119">
        <f>기초자료!E44</f>
        <v>82296</v>
      </c>
      <c r="H46" s="119">
        <f>기초자료!F44</f>
        <v>1645</v>
      </c>
      <c r="I46" s="119">
        <f>기초자료!G44</f>
        <v>0</v>
      </c>
      <c r="J46" s="119">
        <f>기초자료!H44</f>
        <v>716</v>
      </c>
      <c r="K46" s="119">
        <f>기초자료!I44</f>
        <v>0</v>
      </c>
      <c r="L46" s="119">
        <f>기초자료!J44</f>
        <v>0</v>
      </c>
      <c r="M46" s="143">
        <f t="shared" si="3"/>
        <v>7662663</v>
      </c>
      <c r="N46" s="143">
        <f t="shared" si="11"/>
        <v>7662663</v>
      </c>
      <c r="O46" s="119">
        <f>기초자료!K44</f>
        <v>3918492</v>
      </c>
      <c r="P46" s="143">
        <f t="shared" si="12"/>
        <v>3744171</v>
      </c>
      <c r="Q46" s="119">
        <f>기초자료!L44</f>
        <v>0</v>
      </c>
      <c r="R46" s="119">
        <f>기초자료!M44</f>
        <v>3744171</v>
      </c>
      <c r="S46" s="143">
        <f t="shared" si="13"/>
        <v>0</v>
      </c>
      <c r="T46" s="119">
        <f>기초자료!N44</f>
        <v>0</v>
      </c>
      <c r="U46" s="119">
        <f>기초자료!O44</f>
        <v>0</v>
      </c>
    </row>
    <row r="47" spans="1:21" s="71" customFormat="1" ht="16.5" customHeight="1">
      <c r="A47" s="144"/>
      <c r="B47" s="311" t="s">
        <v>19</v>
      </c>
      <c r="C47" s="143">
        <f t="shared" si="1"/>
        <v>45478680</v>
      </c>
      <c r="D47" s="143">
        <f t="shared" si="5"/>
        <v>1742814</v>
      </c>
      <c r="E47" s="119">
        <f>기초자료!C45</f>
        <v>549952</v>
      </c>
      <c r="F47" s="119">
        <f>기초자료!D45</f>
        <v>1144706</v>
      </c>
      <c r="G47" s="119">
        <f>기초자료!E45</f>
        <v>45216</v>
      </c>
      <c r="H47" s="119">
        <f>기초자료!F45</f>
        <v>2440</v>
      </c>
      <c r="I47" s="119">
        <f>기초자료!G45</f>
        <v>0</v>
      </c>
      <c r="J47" s="119">
        <f>기초자료!H45</f>
        <v>500</v>
      </c>
      <c r="K47" s="119">
        <f>기초자료!I45</f>
        <v>0</v>
      </c>
      <c r="L47" s="119">
        <f>기초자료!J45</f>
        <v>0</v>
      </c>
      <c r="M47" s="143">
        <f t="shared" si="3"/>
        <v>43735866</v>
      </c>
      <c r="N47" s="143">
        <f t="shared" si="11"/>
        <v>43735866</v>
      </c>
      <c r="O47" s="119">
        <f>기초자료!K45</f>
        <v>8995866</v>
      </c>
      <c r="P47" s="143">
        <f t="shared" si="12"/>
        <v>34740000</v>
      </c>
      <c r="Q47" s="119">
        <f>기초자료!L45</f>
        <v>0</v>
      </c>
      <c r="R47" s="119">
        <f>기초자료!M45</f>
        <v>34740000</v>
      </c>
      <c r="S47" s="143">
        <f t="shared" si="13"/>
        <v>0</v>
      </c>
      <c r="T47" s="119">
        <f>기초자료!N45</f>
        <v>0</v>
      </c>
      <c r="U47" s="119">
        <f>기초자료!O45</f>
        <v>0</v>
      </c>
    </row>
    <row r="48" spans="1:21" s="71" customFormat="1" ht="16.5" customHeight="1">
      <c r="A48" s="144"/>
      <c r="B48" s="311" t="s">
        <v>40</v>
      </c>
      <c r="C48" s="143">
        <f t="shared" si="1"/>
        <v>3099277</v>
      </c>
      <c r="D48" s="143">
        <f t="shared" si="5"/>
        <v>151491</v>
      </c>
      <c r="E48" s="119">
        <f>기초자료!C46</f>
        <v>65241</v>
      </c>
      <c r="F48" s="119">
        <f>기초자료!D46</f>
        <v>27700</v>
      </c>
      <c r="G48" s="119">
        <f>기초자료!E46</f>
        <v>42748</v>
      </c>
      <c r="H48" s="119">
        <f>기초자료!F46</f>
        <v>2659</v>
      </c>
      <c r="I48" s="119">
        <f>기초자료!G46</f>
        <v>92</v>
      </c>
      <c r="J48" s="119">
        <f>기초자료!H46</f>
        <v>5895</v>
      </c>
      <c r="K48" s="119">
        <f>기초자료!I46</f>
        <v>0</v>
      </c>
      <c r="L48" s="119">
        <f>기초자료!J46</f>
        <v>7156</v>
      </c>
      <c r="M48" s="143">
        <f t="shared" si="3"/>
        <v>2947786</v>
      </c>
      <c r="N48" s="143">
        <f t="shared" si="11"/>
        <v>2947786</v>
      </c>
      <c r="O48" s="119">
        <f>기초자료!K46</f>
        <v>41268</v>
      </c>
      <c r="P48" s="143">
        <f t="shared" si="12"/>
        <v>2906518</v>
      </c>
      <c r="Q48" s="119">
        <f>기초자료!L46</f>
        <v>0</v>
      </c>
      <c r="R48" s="119">
        <f>기초자료!M46</f>
        <v>2906518</v>
      </c>
      <c r="S48" s="143">
        <f t="shared" si="13"/>
        <v>0</v>
      </c>
      <c r="T48" s="119">
        <f>기초자료!N46</f>
        <v>0</v>
      </c>
      <c r="U48" s="119">
        <f>기초자료!O46</f>
        <v>0</v>
      </c>
    </row>
    <row r="49" spans="1:21" s="71" customFormat="1" ht="16.5" customHeight="1">
      <c r="A49" s="144"/>
      <c r="B49" s="311" t="s">
        <v>41</v>
      </c>
      <c r="C49" s="143">
        <f t="shared" si="1"/>
        <v>2416816</v>
      </c>
      <c r="D49" s="143">
        <f t="shared" si="5"/>
        <v>79368</v>
      </c>
      <c r="E49" s="119">
        <f>기초자료!C47</f>
        <v>35528</v>
      </c>
      <c r="F49" s="119">
        <f>기초자료!D47</f>
        <v>15971</v>
      </c>
      <c r="G49" s="119">
        <f>기초자료!E47</f>
        <v>18310</v>
      </c>
      <c r="H49" s="119">
        <f>기초자료!F47</f>
        <v>9263</v>
      </c>
      <c r="I49" s="119">
        <f>기초자료!G47</f>
        <v>0</v>
      </c>
      <c r="J49" s="119">
        <f>기초자료!H47</f>
        <v>296</v>
      </c>
      <c r="K49" s="119">
        <f>기초자료!I47</f>
        <v>0</v>
      </c>
      <c r="L49" s="119">
        <f>기초자료!J47</f>
        <v>0</v>
      </c>
      <c r="M49" s="143">
        <f t="shared" si="3"/>
        <v>2337448</v>
      </c>
      <c r="N49" s="143">
        <f t="shared" si="11"/>
        <v>2337448</v>
      </c>
      <c r="O49" s="119">
        <f>기초자료!K47</f>
        <v>183793</v>
      </c>
      <c r="P49" s="143">
        <f t="shared" si="12"/>
        <v>2153655</v>
      </c>
      <c r="Q49" s="119">
        <f>기초자료!L47</f>
        <v>0</v>
      </c>
      <c r="R49" s="119">
        <f>기초자료!M47</f>
        <v>2153655</v>
      </c>
      <c r="S49" s="143">
        <f t="shared" si="13"/>
        <v>0</v>
      </c>
      <c r="T49" s="119">
        <f>기초자료!N47</f>
        <v>0</v>
      </c>
      <c r="U49" s="119">
        <f>기초자료!O47</f>
        <v>0</v>
      </c>
    </row>
    <row r="50" spans="1:21" s="71" customFormat="1" ht="16.5" customHeight="1">
      <c r="A50" s="144"/>
      <c r="B50" s="311" t="s">
        <v>42</v>
      </c>
      <c r="C50" s="143">
        <f t="shared" si="1"/>
        <v>14322134</v>
      </c>
      <c r="D50" s="143">
        <f t="shared" si="5"/>
        <v>2084347</v>
      </c>
      <c r="E50" s="119">
        <f>기초자료!C48</f>
        <v>200009</v>
      </c>
      <c r="F50" s="119">
        <f>기초자료!D48</f>
        <v>1869400</v>
      </c>
      <c r="G50" s="119">
        <f>기초자료!E48</f>
        <v>11818</v>
      </c>
      <c r="H50" s="119">
        <f>기초자료!F48</f>
        <v>1137</v>
      </c>
      <c r="I50" s="119">
        <f>기초자료!G48</f>
        <v>647</v>
      </c>
      <c r="J50" s="119">
        <f>기초자료!H48</f>
        <v>1089</v>
      </c>
      <c r="K50" s="119">
        <f>기초자료!I48</f>
        <v>247</v>
      </c>
      <c r="L50" s="119">
        <f>기초자료!J48</f>
        <v>0</v>
      </c>
      <c r="M50" s="143">
        <f t="shared" si="3"/>
        <v>12237787</v>
      </c>
      <c r="N50" s="143">
        <f t="shared" si="11"/>
        <v>12237787</v>
      </c>
      <c r="O50" s="119">
        <f>기초자료!K48</f>
        <v>2145259</v>
      </c>
      <c r="P50" s="143">
        <f t="shared" si="12"/>
        <v>10092528</v>
      </c>
      <c r="Q50" s="119">
        <f>기초자료!L48</f>
        <v>0</v>
      </c>
      <c r="R50" s="119">
        <f>기초자료!M48</f>
        <v>10092528</v>
      </c>
      <c r="S50" s="143">
        <f t="shared" si="13"/>
        <v>0</v>
      </c>
      <c r="T50" s="119">
        <f>기초자료!N48</f>
        <v>0</v>
      </c>
      <c r="U50" s="119">
        <f>기초자료!O48</f>
        <v>0</v>
      </c>
    </row>
    <row r="51" spans="1:21" s="71" customFormat="1" ht="16.5" customHeight="1">
      <c r="A51" s="144"/>
      <c r="B51" s="311" t="s">
        <v>43</v>
      </c>
      <c r="C51" s="143">
        <f t="shared" si="1"/>
        <v>139467897</v>
      </c>
      <c r="D51" s="143">
        <f t="shared" si="5"/>
        <v>414485</v>
      </c>
      <c r="E51" s="119">
        <f>기초자료!C49</f>
        <v>273119</v>
      </c>
      <c r="F51" s="119">
        <f>기초자료!D49</f>
        <v>139000</v>
      </c>
      <c r="G51" s="119">
        <f>기초자료!E49</f>
        <v>0</v>
      </c>
      <c r="H51" s="119">
        <f>기초자료!F49</f>
        <v>2366</v>
      </c>
      <c r="I51" s="119">
        <f>기초자료!G49</f>
        <v>0</v>
      </c>
      <c r="J51" s="119">
        <f>기초자료!H49</f>
        <v>0</v>
      </c>
      <c r="K51" s="119">
        <f>기초자료!I49</f>
        <v>0</v>
      </c>
      <c r="L51" s="119">
        <f>기초자료!J49</f>
        <v>0</v>
      </c>
      <c r="M51" s="143">
        <f t="shared" si="3"/>
        <v>139053412</v>
      </c>
      <c r="N51" s="143">
        <f t="shared" si="11"/>
        <v>139053412</v>
      </c>
      <c r="O51" s="119">
        <f>기초자료!K49</f>
        <v>92338</v>
      </c>
      <c r="P51" s="143">
        <f t="shared" si="12"/>
        <v>138961074</v>
      </c>
      <c r="Q51" s="119">
        <f>기초자료!L49</f>
        <v>0</v>
      </c>
      <c r="R51" s="119">
        <f>기초자료!M49</f>
        <v>138961074</v>
      </c>
      <c r="S51" s="143">
        <f t="shared" si="13"/>
        <v>0</v>
      </c>
      <c r="T51" s="119">
        <f>기초자료!N49</f>
        <v>0</v>
      </c>
      <c r="U51" s="119">
        <f>기초자료!O49</f>
        <v>0</v>
      </c>
    </row>
    <row r="52" spans="1:21" s="74" customFormat="1" ht="16.5" customHeight="1">
      <c r="A52" s="164" t="s">
        <v>578</v>
      </c>
      <c r="B52" s="164" t="s">
        <v>579</v>
      </c>
      <c r="C52" s="165">
        <f t="shared" si="1"/>
        <v>325487857.01999998</v>
      </c>
      <c r="D52" s="165">
        <f t="shared" si="5"/>
        <v>7663596</v>
      </c>
      <c r="E52" s="165">
        <f t="shared" ref="E52:L52" si="14">SUM(E53:E60)</f>
        <v>1434052</v>
      </c>
      <c r="F52" s="165">
        <f t="shared" si="14"/>
        <v>369069</v>
      </c>
      <c r="G52" s="165">
        <f t="shared" si="14"/>
        <v>1581129</v>
      </c>
      <c r="H52" s="165">
        <f t="shared" si="14"/>
        <v>308067</v>
      </c>
      <c r="I52" s="165">
        <f t="shared" si="14"/>
        <v>40867</v>
      </c>
      <c r="J52" s="165">
        <f t="shared" si="14"/>
        <v>96064</v>
      </c>
      <c r="K52" s="165">
        <f t="shared" si="14"/>
        <v>851860</v>
      </c>
      <c r="L52" s="165">
        <f t="shared" si="14"/>
        <v>2982488</v>
      </c>
      <c r="M52" s="165">
        <f t="shared" si="3"/>
        <v>317824261.01999998</v>
      </c>
      <c r="N52" s="165">
        <f t="shared" ref="N52:U52" si="15">SUM(N53:N60)</f>
        <v>313234952.01999998</v>
      </c>
      <c r="O52" s="165">
        <f t="shared" si="15"/>
        <v>3889896.02</v>
      </c>
      <c r="P52" s="165">
        <f t="shared" si="15"/>
        <v>309345056</v>
      </c>
      <c r="Q52" s="165">
        <f t="shared" si="15"/>
        <v>0</v>
      </c>
      <c r="R52" s="165">
        <f t="shared" si="15"/>
        <v>309345056</v>
      </c>
      <c r="S52" s="165">
        <f>SUM(S53:S60)</f>
        <v>4589309</v>
      </c>
      <c r="T52" s="165">
        <f t="shared" si="15"/>
        <v>2913705</v>
      </c>
      <c r="U52" s="165">
        <f t="shared" si="15"/>
        <v>1675604</v>
      </c>
    </row>
    <row r="53" spans="1:21" s="71" customFormat="1" ht="16.5" customHeight="1">
      <c r="A53" s="144"/>
      <c r="B53" s="106" t="s">
        <v>277</v>
      </c>
      <c r="C53" s="143">
        <f t="shared" si="1"/>
        <v>137512</v>
      </c>
      <c r="D53" s="143">
        <f t="shared" si="5"/>
        <v>137512</v>
      </c>
      <c r="E53" s="119">
        <f>기초자료!C51</f>
        <v>43867</v>
      </c>
      <c r="F53" s="119">
        <f>기초자료!D51</f>
        <v>8370</v>
      </c>
      <c r="G53" s="119">
        <f>기초자료!E51</f>
        <v>59146</v>
      </c>
      <c r="H53" s="119">
        <f>기초자료!F51</f>
        <v>8090</v>
      </c>
      <c r="I53" s="119">
        <f>기초자료!G51</f>
        <v>5261</v>
      </c>
      <c r="J53" s="119">
        <f>기초자료!H51</f>
        <v>7889</v>
      </c>
      <c r="K53" s="119">
        <f>기초자료!I51</f>
        <v>0</v>
      </c>
      <c r="L53" s="119">
        <f>기초자료!J51</f>
        <v>4889</v>
      </c>
      <c r="M53" s="143">
        <f t="shared" si="3"/>
        <v>0</v>
      </c>
      <c r="N53" s="143">
        <f t="shared" ref="N53:N60" si="16">SUM(O53:P53)</f>
        <v>0</v>
      </c>
      <c r="O53" s="119">
        <f>기초자료!K51</f>
        <v>0</v>
      </c>
      <c r="P53" s="143">
        <f t="shared" ref="P53:P60" si="17">SUM(Q53:R53)</f>
        <v>0</v>
      </c>
      <c r="Q53" s="119">
        <f>기초자료!L51</f>
        <v>0</v>
      </c>
      <c r="R53" s="119">
        <f>기초자료!M51</f>
        <v>0</v>
      </c>
      <c r="S53" s="143">
        <f t="shared" ref="S53:S60" si="18">T53+U53</f>
        <v>0</v>
      </c>
      <c r="T53" s="119">
        <f>기초자료!N51</f>
        <v>0</v>
      </c>
      <c r="U53" s="119">
        <f>기초자료!O51</f>
        <v>0</v>
      </c>
    </row>
    <row r="54" spans="1:21" s="71" customFormat="1" ht="16.5" customHeight="1">
      <c r="A54" s="144"/>
      <c r="B54" s="106" t="s">
        <v>335</v>
      </c>
      <c r="C54" s="143">
        <f t="shared" si="1"/>
        <v>78937716</v>
      </c>
      <c r="D54" s="143">
        <f t="shared" si="5"/>
        <v>1333571</v>
      </c>
      <c r="E54" s="119">
        <f>기초자료!C52</f>
        <v>310816</v>
      </c>
      <c r="F54" s="119">
        <f>기초자료!D52</f>
        <v>56577</v>
      </c>
      <c r="G54" s="119">
        <f>기초자료!E52</f>
        <v>369877</v>
      </c>
      <c r="H54" s="119">
        <f>기초자료!F52</f>
        <v>272775</v>
      </c>
      <c r="I54" s="119">
        <f>기초자료!G52</f>
        <v>150</v>
      </c>
      <c r="J54" s="119">
        <f>기초자료!H52</f>
        <v>19571</v>
      </c>
      <c r="K54" s="119">
        <f>기초자료!I52</f>
        <v>19040</v>
      </c>
      <c r="L54" s="119">
        <f>기초자료!J52</f>
        <v>284765</v>
      </c>
      <c r="M54" s="143">
        <f t="shared" si="3"/>
        <v>77604145</v>
      </c>
      <c r="N54" s="143">
        <f t="shared" si="16"/>
        <v>76669737</v>
      </c>
      <c r="O54" s="119">
        <f>기초자료!K52</f>
        <v>608373</v>
      </c>
      <c r="P54" s="143">
        <f t="shared" si="17"/>
        <v>76061364</v>
      </c>
      <c r="Q54" s="119">
        <f>기초자료!L52</f>
        <v>0</v>
      </c>
      <c r="R54" s="119">
        <f>기초자료!M52</f>
        <v>76061364</v>
      </c>
      <c r="S54" s="143">
        <f t="shared" si="18"/>
        <v>934408</v>
      </c>
      <c r="T54" s="119">
        <f>기초자료!N52</f>
        <v>0</v>
      </c>
      <c r="U54" s="119">
        <f>기초자료!O52</f>
        <v>934408</v>
      </c>
    </row>
    <row r="55" spans="1:21" s="71" customFormat="1" ht="16.5" customHeight="1">
      <c r="A55" s="144"/>
      <c r="B55" s="106" t="s">
        <v>337</v>
      </c>
      <c r="C55" s="143">
        <f t="shared" si="1"/>
        <v>2236484</v>
      </c>
      <c r="D55" s="143">
        <f t="shared" si="5"/>
        <v>279740</v>
      </c>
      <c r="E55" s="119">
        <f>기초자료!C53</f>
        <v>64289</v>
      </c>
      <c r="F55" s="119">
        <f>기초자료!D53</f>
        <v>26764</v>
      </c>
      <c r="G55" s="119">
        <f>기초자료!E53</f>
        <v>79920</v>
      </c>
      <c r="H55" s="119">
        <f>기초자료!F53</f>
        <v>11544</v>
      </c>
      <c r="I55" s="119">
        <f>기초자료!G53</f>
        <v>0</v>
      </c>
      <c r="J55" s="119">
        <f>기초자료!H53</f>
        <v>10901</v>
      </c>
      <c r="K55" s="119">
        <f>기초자료!I53</f>
        <v>0</v>
      </c>
      <c r="L55" s="119">
        <f>기초자료!J53</f>
        <v>86322</v>
      </c>
      <c r="M55" s="143">
        <f t="shared" si="3"/>
        <v>1956744</v>
      </c>
      <c r="N55" s="143">
        <f t="shared" si="16"/>
        <v>1956744</v>
      </c>
      <c r="O55" s="119">
        <f>기초자료!K53</f>
        <v>6744</v>
      </c>
      <c r="P55" s="143">
        <f t="shared" si="17"/>
        <v>1950000</v>
      </c>
      <c r="Q55" s="119">
        <f>기초자료!L53</f>
        <v>0</v>
      </c>
      <c r="R55" s="119">
        <f>기초자료!M53</f>
        <v>1950000</v>
      </c>
      <c r="S55" s="143">
        <f t="shared" si="18"/>
        <v>0</v>
      </c>
      <c r="T55" s="119">
        <f>기초자료!N53</f>
        <v>0</v>
      </c>
      <c r="U55" s="119">
        <f>기초자료!O53</f>
        <v>0</v>
      </c>
    </row>
    <row r="56" spans="1:21" s="71" customFormat="1" ht="16.5" customHeight="1">
      <c r="A56" s="144"/>
      <c r="B56" s="106" t="s">
        <v>731</v>
      </c>
      <c r="C56" s="143">
        <f t="shared" si="1"/>
        <v>266973</v>
      </c>
      <c r="D56" s="143">
        <f t="shared" si="5"/>
        <v>186973</v>
      </c>
      <c r="E56" s="119">
        <f>기초자료!C54</f>
        <v>57519</v>
      </c>
      <c r="F56" s="119">
        <f>기초자료!D54</f>
        <v>22364</v>
      </c>
      <c r="G56" s="119">
        <f>기초자료!E54</f>
        <v>35305</v>
      </c>
      <c r="H56" s="119">
        <f>기초자료!F54</f>
        <v>3470</v>
      </c>
      <c r="I56" s="119">
        <f>기초자료!G54</f>
        <v>2500</v>
      </c>
      <c r="J56" s="119">
        <f>기초자료!H54</f>
        <v>5159</v>
      </c>
      <c r="K56" s="119">
        <f>기초자료!I54</f>
        <v>0</v>
      </c>
      <c r="L56" s="119">
        <f>기초자료!J54</f>
        <v>60656</v>
      </c>
      <c r="M56" s="143">
        <f t="shared" si="3"/>
        <v>80000</v>
      </c>
      <c r="N56" s="143">
        <f t="shared" si="16"/>
        <v>80000</v>
      </c>
      <c r="O56" s="119">
        <f>기초자료!K54</f>
        <v>0</v>
      </c>
      <c r="P56" s="143">
        <f t="shared" si="17"/>
        <v>80000</v>
      </c>
      <c r="Q56" s="119">
        <f>기초자료!L54</f>
        <v>0</v>
      </c>
      <c r="R56" s="119">
        <f>기초자료!M54</f>
        <v>80000</v>
      </c>
      <c r="S56" s="143">
        <f t="shared" si="18"/>
        <v>0</v>
      </c>
      <c r="T56" s="119">
        <f>기초자료!N54</f>
        <v>0</v>
      </c>
      <c r="U56" s="119">
        <f>기초자료!O54</f>
        <v>0</v>
      </c>
    </row>
    <row r="57" spans="1:21" s="71" customFormat="1" ht="16.5" customHeight="1">
      <c r="A57" s="144"/>
      <c r="B57" s="106" t="s">
        <v>732</v>
      </c>
      <c r="C57" s="143">
        <f t="shared" si="1"/>
        <v>47247105</v>
      </c>
      <c r="D57" s="143">
        <f t="shared" si="5"/>
        <v>1210857</v>
      </c>
      <c r="E57" s="119">
        <f>기초자료!C55</f>
        <v>220496</v>
      </c>
      <c r="F57" s="119">
        <f>기초자료!D55</f>
        <v>98956</v>
      </c>
      <c r="G57" s="119">
        <f>기초자료!E55</f>
        <v>313581</v>
      </c>
      <c r="H57" s="119">
        <f>기초자료!F55</f>
        <v>2238</v>
      </c>
      <c r="I57" s="119">
        <f>기초자료!G55</f>
        <v>1023</v>
      </c>
      <c r="J57" s="119">
        <f>기초자료!H55</f>
        <v>13528</v>
      </c>
      <c r="K57" s="119">
        <f>기초자료!I55</f>
        <v>15511</v>
      </c>
      <c r="L57" s="119">
        <f>기초자료!J55</f>
        <v>545524</v>
      </c>
      <c r="M57" s="143">
        <f t="shared" si="3"/>
        <v>46036248</v>
      </c>
      <c r="N57" s="143">
        <f t="shared" si="16"/>
        <v>46036248</v>
      </c>
      <c r="O57" s="119">
        <f>기초자료!K55</f>
        <v>301243</v>
      </c>
      <c r="P57" s="143">
        <f t="shared" si="17"/>
        <v>45735005</v>
      </c>
      <c r="Q57" s="119">
        <f>기초자료!L55</f>
        <v>0</v>
      </c>
      <c r="R57" s="119">
        <f>기초자료!M55</f>
        <v>45735005</v>
      </c>
      <c r="S57" s="143">
        <f t="shared" si="18"/>
        <v>0</v>
      </c>
      <c r="T57" s="119">
        <f>기초자료!N55</f>
        <v>0</v>
      </c>
      <c r="U57" s="119">
        <f>기초자료!O55</f>
        <v>0</v>
      </c>
    </row>
    <row r="58" spans="1:21" s="71" customFormat="1" ht="16.5" customHeight="1">
      <c r="A58" s="144"/>
      <c r="B58" s="106" t="s">
        <v>733</v>
      </c>
      <c r="C58" s="143">
        <f t="shared" si="1"/>
        <v>36899059</v>
      </c>
      <c r="D58" s="143">
        <f t="shared" si="5"/>
        <v>804610</v>
      </c>
      <c r="E58" s="119">
        <f>기초자료!C56</f>
        <v>303785</v>
      </c>
      <c r="F58" s="119">
        <f>기초자료!D56</f>
        <v>14915</v>
      </c>
      <c r="G58" s="119">
        <f>기초자료!E56</f>
        <v>95909</v>
      </c>
      <c r="H58" s="119">
        <f>기초자료!F56</f>
        <v>5011</v>
      </c>
      <c r="I58" s="119">
        <f>기초자료!G56</f>
        <v>26648</v>
      </c>
      <c r="J58" s="119">
        <f>기초자료!H56</f>
        <v>18265</v>
      </c>
      <c r="K58" s="119">
        <f>기초자료!I56</f>
        <v>0</v>
      </c>
      <c r="L58" s="119">
        <f>기초자료!J56</f>
        <v>340077</v>
      </c>
      <c r="M58" s="143">
        <f t="shared" si="3"/>
        <v>36094449</v>
      </c>
      <c r="N58" s="143">
        <f t="shared" si="16"/>
        <v>35992399</v>
      </c>
      <c r="O58" s="119">
        <f>기초자료!K56</f>
        <v>323712</v>
      </c>
      <c r="P58" s="143">
        <f t="shared" si="17"/>
        <v>35668687</v>
      </c>
      <c r="Q58" s="119">
        <f>기초자료!L56</f>
        <v>0</v>
      </c>
      <c r="R58" s="119">
        <f>기초자료!M56</f>
        <v>35668687</v>
      </c>
      <c r="S58" s="143">
        <f t="shared" si="18"/>
        <v>102050</v>
      </c>
      <c r="T58" s="119">
        <f>기초자료!N56</f>
        <v>0</v>
      </c>
      <c r="U58" s="119">
        <f>기초자료!O56</f>
        <v>102050</v>
      </c>
    </row>
    <row r="59" spans="1:21" s="71" customFormat="1" ht="16.5" customHeight="1">
      <c r="A59" s="144"/>
      <c r="B59" s="106" t="s">
        <v>341</v>
      </c>
      <c r="C59" s="143">
        <f t="shared" si="1"/>
        <v>23139230.02</v>
      </c>
      <c r="D59" s="143">
        <f t="shared" si="5"/>
        <v>1818823</v>
      </c>
      <c r="E59" s="119">
        <f>기초자료!C57</f>
        <v>256452</v>
      </c>
      <c r="F59" s="119">
        <f>기초자료!D57</f>
        <v>62372</v>
      </c>
      <c r="G59" s="119">
        <f>기초자료!E57</f>
        <v>175515</v>
      </c>
      <c r="H59" s="119">
        <f>기초자료!F57</f>
        <v>4360</v>
      </c>
      <c r="I59" s="119">
        <f>기초자료!G57</f>
        <v>5135</v>
      </c>
      <c r="J59" s="119">
        <f>기초자료!H57</f>
        <v>10000</v>
      </c>
      <c r="K59" s="119">
        <f>기초자료!I57</f>
        <v>817309</v>
      </c>
      <c r="L59" s="119">
        <f>기초자료!J57</f>
        <v>487680</v>
      </c>
      <c r="M59" s="143">
        <f t="shared" si="3"/>
        <v>21320407.02</v>
      </c>
      <c r="N59" s="143">
        <f t="shared" si="16"/>
        <v>21320407.02</v>
      </c>
      <c r="O59" s="119">
        <f>기초자료!K57</f>
        <v>720407.02</v>
      </c>
      <c r="P59" s="143">
        <f t="shared" si="17"/>
        <v>20600000</v>
      </c>
      <c r="Q59" s="119">
        <f>기초자료!L57</f>
        <v>0</v>
      </c>
      <c r="R59" s="119">
        <f>기초자료!M57</f>
        <v>20600000</v>
      </c>
      <c r="S59" s="143">
        <f t="shared" si="18"/>
        <v>0</v>
      </c>
      <c r="T59" s="119">
        <f>기초자료!N57</f>
        <v>0</v>
      </c>
      <c r="U59" s="119">
        <f>기초자료!O57</f>
        <v>0</v>
      </c>
    </row>
    <row r="60" spans="1:21" s="71" customFormat="1" ht="16.5" customHeight="1">
      <c r="A60" s="144"/>
      <c r="B60" s="106" t="s">
        <v>342</v>
      </c>
      <c r="C60" s="143">
        <f t="shared" si="1"/>
        <v>136623778</v>
      </c>
      <c r="D60" s="143">
        <f t="shared" si="5"/>
        <v>1891510</v>
      </c>
      <c r="E60" s="119">
        <f>기초자료!C58</f>
        <v>176828</v>
      </c>
      <c r="F60" s="119">
        <f>기초자료!D58</f>
        <v>78751</v>
      </c>
      <c r="G60" s="119">
        <f>기초자료!E58</f>
        <v>451876</v>
      </c>
      <c r="H60" s="119">
        <f>기초자료!F58</f>
        <v>579</v>
      </c>
      <c r="I60" s="119">
        <f>기초자료!G58</f>
        <v>150</v>
      </c>
      <c r="J60" s="119">
        <f>기초자료!H58</f>
        <v>10751</v>
      </c>
      <c r="K60" s="119">
        <f>기초자료!I58</f>
        <v>0</v>
      </c>
      <c r="L60" s="119">
        <f>기초자료!J58</f>
        <v>1172575</v>
      </c>
      <c r="M60" s="143">
        <f t="shared" si="3"/>
        <v>134732268</v>
      </c>
      <c r="N60" s="143">
        <f t="shared" si="16"/>
        <v>131179417</v>
      </c>
      <c r="O60" s="119">
        <f>기초자료!K58</f>
        <v>1929417</v>
      </c>
      <c r="P60" s="143">
        <f t="shared" si="17"/>
        <v>129250000</v>
      </c>
      <c r="Q60" s="119">
        <f>기초자료!L58</f>
        <v>0</v>
      </c>
      <c r="R60" s="119">
        <f>기초자료!M58</f>
        <v>129250000</v>
      </c>
      <c r="S60" s="143">
        <f t="shared" si="18"/>
        <v>3552851</v>
      </c>
      <c r="T60" s="119">
        <f>기초자료!N58</f>
        <v>2913705</v>
      </c>
      <c r="U60" s="119">
        <f>기초자료!O58</f>
        <v>639146</v>
      </c>
    </row>
    <row r="61" spans="1:21" s="71" customFormat="1" ht="16.5" customHeight="1">
      <c r="A61" s="166" t="s">
        <v>580</v>
      </c>
      <c r="B61" s="166" t="s">
        <v>579</v>
      </c>
      <c r="C61" s="165">
        <f t="shared" si="1"/>
        <v>96474437.700000003</v>
      </c>
      <c r="D61" s="165">
        <f t="shared" si="5"/>
        <v>5888752.6999999993</v>
      </c>
      <c r="E61" s="165">
        <f t="shared" ref="E61:L61" si="19">SUM(E62:E72)</f>
        <v>3214728.3</v>
      </c>
      <c r="F61" s="165">
        <f t="shared" si="19"/>
        <v>32380</v>
      </c>
      <c r="G61" s="165">
        <f t="shared" si="19"/>
        <v>1171338.3999999999</v>
      </c>
      <c r="H61" s="165">
        <f t="shared" si="19"/>
        <v>289234</v>
      </c>
      <c r="I61" s="165">
        <f t="shared" si="19"/>
        <v>86244</v>
      </c>
      <c r="J61" s="165">
        <f t="shared" si="19"/>
        <v>42693</v>
      </c>
      <c r="K61" s="165">
        <f t="shared" si="19"/>
        <v>0</v>
      </c>
      <c r="L61" s="165">
        <f t="shared" si="19"/>
        <v>1052135</v>
      </c>
      <c r="M61" s="165">
        <f t="shared" si="3"/>
        <v>90585685</v>
      </c>
      <c r="N61" s="165">
        <f t="shared" ref="N61:U61" si="20">SUM(N62:N72)</f>
        <v>90219032</v>
      </c>
      <c r="O61" s="165">
        <f t="shared" si="20"/>
        <v>13202451</v>
      </c>
      <c r="P61" s="165">
        <f t="shared" si="20"/>
        <v>77016581</v>
      </c>
      <c r="Q61" s="165">
        <f t="shared" si="20"/>
        <v>0</v>
      </c>
      <c r="R61" s="165">
        <f t="shared" si="20"/>
        <v>77016581</v>
      </c>
      <c r="S61" s="165">
        <f t="shared" si="20"/>
        <v>366653</v>
      </c>
      <c r="T61" s="165">
        <f t="shared" si="20"/>
        <v>0</v>
      </c>
      <c r="U61" s="165">
        <f t="shared" si="20"/>
        <v>366653</v>
      </c>
    </row>
    <row r="62" spans="1:21" s="71" customFormat="1" ht="16.5" hidden="1" customHeight="1">
      <c r="A62" s="154"/>
      <c r="B62" s="311" t="s">
        <v>344</v>
      </c>
      <c r="C62" s="143">
        <f t="shared" si="1"/>
        <v>0</v>
      </c>
      <c r="D62" s="143">
        <f t="shared" si="5"/>
        <v>0</v>
      </c>
      <c r="E62" s="119">
        <f>기초자료!C60</f>
        <v>0</v>
      </c>
      <c r="F62" s="119">
        <f>기초자료!D60</f>
        <v>0</v>
      </c>
      <c r="G62" s="119">
        <f>기초자료!E60</f>
        <v>0</v>
      </c>
      <c r="H62" s="119">
        <f>기초자료!F60</f>
        <v>0</v>
      </c>
      <c r="I62" s="119">
        <f>기초자료!G60</f>
        <v>0</v>
      </c>
      <c r="J62" s="119">
        <f>기초자료!H60</f>
        <v>0</v>
      </c>
      <c r="K62" s="119">
        <f>기초자료!I60</f>
        <v>0</v>
      </c>
      <c r="L62" s="119">
        <f>기초자료!J60</f>
        <v>0</v>
      </c>
      <c r="M62" s="143">
        <f t="shared" si="3"/>
        <v>0</v>
      </c>
      <c r="N62" s="143">
        <f t="shared" ref="N62:N72" si="21">SUM(O62:P62)</f>
        <v>0</v>
      </c>
      <c r="O62" s="119">
        <f>기초자료!K60</f>
        <v>0</v>
      </c>
      <c r="P62" s="143">
        <f t="shared" ref="P62:P72" si="22">SUM(Q62:R62)</f>
        <v>0</v>
      </c>
      <c r="Q62" s="119">
        <f>기초자료!L60</f>
        <v>0</v>
      </c>
      <c r="R62" s="119">
        <f>기초자료!M60</f>
        <v>0</v>
      </c>
      <c r="S62" s="143">
        <f t="shared" ref="S62:S72" si="23">SUM(T62:U62)</f>
        <v>0</v>
      </c>
      <c r="T62" s="119">
        <f>기초자료!N60</f>
        <v>0</v>
      </c>
      <c r="U62" s="119">
        <f>기초자료!O60</f>
        <v>0</v>
      </c>
    </row>
    <row r="63" spans="1:21" s="71" customFormat="1" ht="16.5" customHeight="1">
      <c r="A63" s="154"/>
      <c r="B63" s="311" t="s">
        <v>277</v>
      </c>
      <c r="C63" s="143">
        <f t="shared" si="1"/>
        <v>25338162</v>
      </c>
      <c r="D63" s="143">
        <f t="shared" si="5"/>
        <v>494097</v>
      </c>
      <c r="E63" s="119">
        <f>기초자료!C61</f>
        <v>360520</v>
      </c>
      <c r="F63" s="119">
        <f>기초자료!D61</f>
        <v>0</v>
      </c>
      <c r="G63" s="119">
        <f>기초자료!E61</f>
        <v>100950</v>
      </c>
      <c r="H63" s="119">
        <f>기초자료!F61</f>
        <v>27637</v>
      </c>
      <c r="I63" s="119">
        <f>기초자료!G61</f>
        <v>4286</v>
      </c>
      <c r="J63" s="119">
        <f>기초자료!H61</f>
        <v>704</v>
      </c>
      <c r="K63" s="119">
        <f>기초자료!I61</f>
        <v>0</v>
      </c>
      <c r="L63" s="119">
        <f>기초자료!J61</f>
        <v>0</v>
      </c>
      <c r="M63" s="143">
        <f t="shared" si="3"/>
        <v>24844065</v>
      </c>
      <c r="N63" s="143">
        <f t="shared" si="21"/>
        <v>24554065</v>
      </c>
      <c r="O63" s="119">
        <f>기초자료!K61</f>
        <v>6334168</v>
      </c>
      <c r="P63" s="143">
        <f t="shared" si="22"/>
        <v>18219897</v>
      </c>
      <c r="Q63" s="119">
        <f>기초자료!L61</f>
        <v>0</v>
      </c>
      <c r="R63" s="119">
        <f>기초자료!M61</f>
        <v>18219897</v>
      </c>
      <c r="S63" s="143">
        <f t="shared" si="23"/>
        <v>290000</v>
      </c>
      <c r="T63" s="119">
        <f>기초자료!N61</f>
        <v>0</v>
      </c>
      <c r="U63" s="119">
        <f>기초자료!O61</f>
        <v>290000</v>
      </c>
    </row>
    <row r="64" spans="1:21" s="71" customFormat="1" ht="16.5" customHeight="1">
      <c r="A64" s="154"/>
      <c r="B64" s="311" t="s">
        <v>335</v>
      </c>
      <c r="C64" s="143">
        <f t="shared" si="1"/>
        <v>106410.4</v>
      </c>
      <c r="D64" s="143">
        <f t="shared" si="5"/>
        <v>103110.39999999999</v>
      </c>
      <c r="E64" s="119">
        <f>기초자료!C62</f>
        <v>27999</v>
      </c>
      <c r="F64" s="119">
        <f>기초자료!D62</f>
        <v>0</v>
      </c>
      <c r="G64" s="119">
        <f>기초자료!E62</f>
        <v>10732.4</v>
      </c>
      <c r="H64" s="119">
        <f>기초자료!F62</f>
        <v>19411</v>
      </c>
      <c r="I64" s="119">
        <f>기초자료!G62</f>
        <v>4105</v>
      </c>
      <c r="J64" s="119">
        <f>기초자료!H62</f>
        <v>4291</v>
      </c>
      <c r="K64" s="119">
        <f>기초자료!I62</f>
        <v>0</v>
      </c>
      <c r="L64" s="119">
        <f>기초자료!J62</f>
        <v>36572</v>
      </c>
      <c r="M64" s="143">
        <f t="shared" si="3"/>
        <v>3300</v>
      </c>
      <c r="N64" s="143">
        <f t="shared" si="21"/>
        <v>3300</v>
      </c>
      <c r="O64" s="119">
        <f>기초자료!K62</f>
        <v>0</v>
      </c>
      <c r="P64" s="143">
        <f t="shared" si="22"/>
        <v>3300</v>
      </c>
      <c r="Q64" s="119">
        <f>기초자료!L62</f>
        <v>0</v>
      </c>
      <c r="R64" s="119">
        <f>기초자료!M62</f>
        <v>3300</v>
      </c>
      <c r="S64" s="143">
        <f t="shared" si="23"/>
        <v>0</v>
      </c>
      <c r="T64" s="119">
        <f>기초자료!N62</f>
        <v>0</v>
      </c>
      <c r="U64" s="119">
        <f>기초자료!O62</f>
        <v>0</v>
      </c>
    </row>
    <row r="65" spans="1:21" s="71" customFormat="1" ht="16.5" customHeight="1">
      <c r="A65" s="154"/>
      <c r="B65" s="311" t="s">
        <v>338</v>
      </c>
      <c r="C65" s="143">
        <f t="shared" si="1"/>
        <v>2070519.8</v>
      </c>
      <c r="D65" s="143">
        <f t="shared" si="5"/>
        <v>432068.8</v>
      </c>
      <c r="E65" s="119">
        <f>기초자료!C63</f>
        <v>138950.79999999999</v>
      </c>
      <c r="F65" s="119">
        <f>기초자료!D63</f>
        <v>0</v>
      </c>
      <c r="G65" s="119">
        <f>기초자료!E63</f>
        <v>92168</v>
      </c>
      <c r="H65" s="119">
        <f>기초자료!F63</f>
        <v>53995</v>
      </c>
      <c r="I65" s="119">
        <f>기초자료!G63</f>
        <v>10337</v>
      </c>
      <c r="J65" s="119">
        <f>기초자료!H63</f>
        <v>3432</v>
      </c>
      <c r="K65" s="119">
        <f>기초자료!I63</f>
        <v>0</v>
      </c>
      <c r="L65" s="119">
        <f>기초자료!J63</f>
        <v>133186</v>
      </c>
      <c r="M65" s="143">
        <f t="shared" si="3"/>
        <v>1638451</v>
      </c>
      <c r="N65" s="143">
        <f t="shared" si="21"/>
        <v>1638451</v>
      </c>
      <c r="O65" s="119">
        <f>기초자료!K63</f>
        <v>278367</v>
      </c>
      <c r="P65" s="143">
        <f t="shared" si="22"/>
        <v>1360084</v>
      </c>
      <c r="Q65" s="119">
        <f>기초자료!L63</f>
        <v>0</v>
      </c>
      <c r="R65" s="119">
        <f>기초자료!M63</f>
        <v>1360084</v>
      </c>
      <c r="S65" s="143">
        <f t="shared" si="23"/>
        <v>0</v>
      </c>
      <c r="T65" s="119">
        <f>기초자료!N63</f>
        <v>0</v>
      </c>
      <c r="U65" s="119">
        <f>기초자료!O63</f>
        <v>0</v>
      </c>
    </row>
    <row r="66" spans="1:21" s="71" customFormat="1" ht="16.5" customHeight="1">
      <c r="A66" s="154"/>
      <c r="B66" s="311" t="s">
        <v>345</v>
      </c>
      <c r="C66" s="143">
        <f t="shared" si="1"/>
        <v>4213753</v>
      </c>
      <c r="D66" s="143">
        <f t="shared" si="5"/>
        <v>1646640</v>
      </c>
      <c r="E66" s="119">
        <f>기초자료!C64</f>
        <v>870814</v>
      </c>
      <c r="F66" s="119">
        <f>기초자료!D64</f>
        <v>0</v>
      </c>
      <c r="G66" s="119">
        <f>기초자료!E64</f>
        <v>153466</v>
      </c>
      <c r="H66" s="119">
        <f>기초자료!F64</f>
        <v>23498</v>
      </c>
      <c r="I66" s="119">
        <f>기초자료!G64</f>
        <v>6732</v>
      </c>
      <c r="J66" s="119">
        <f>기초자료!H64</f>
        <v>14097</v>
      </c>
      <c r="K66" s="119">
        <f>기초자료!I64</f>
        <v>0</v>
      </c>
      <c r="L66" s="119">
        <f>기초자료!J64</f>
        <v>578033</v>
      </c>
      <c r="M66" s="143">
        <f t="shared" si="3"/>
        <v>2567113</v>
      </c>
      <c r="N66" s="143">
        <f t="shared" si="21"/>
        <v>2567113</v>
      </c>
      <c r="O66" s="119">
        <f>기초자료!K64</f>
        <v>857113</v>
      </c>
      <c r="P66" s="143">
        <f t="shared" si="22"/>
        <v>1710000</v>
      </c>
      <c r="Q66" s="119">
        <f>기초자료!L64</f>
        <v>0</v>
      </c>
      <c r="R66" s="119">
        <f>기초자료!M64</f>
        <v>1710000</v>
      </c>
      <c r="S66" s="143">
        <f t="shared" si="23"/>
        <v>0</v>
      </c>
      <c r="T66" s="119">
        <f>기초자료!N64</f>
        <v>0</v>
      </c>
      <c r="U66" s="119">
        <f>기초자료!O64</f>
        <v>0</v>
      </c>
    </row>
    <row r="67" spans="1:21" s="71" customFormat="1" ht="16.5" customHeight="1">
      <c r="A67" s="154"/>
      <c r="B67" s="311" t="s">
        <v>346</v>
      </c>
      <c r="C67" s="143">
        <f t="shared" si="1"/>
        <v>10978046.5</v>
      </c>
      <c r="D67" s="143">
        <f t="shared" si="5"/>
        <v>1106489.5</v>
      </c>
      <c r="E67" s="150">
        <f>기초자료!C65</f>
        <v>622376.5</v>
      </c>
      <c r="F67" s="150">
        <f>기초자료!D65</f>
        <v>0</v>
      </c>
      <c r="G67" s="150">
        <f>기초자료!E65</f>
        <v>142060</v>
      </c>
      <c r="H67" s="150">
        <f>기초자료!F65</f>
        <v>38377</v>
      </c>
      <c r="I67" s="150">
        <f>기초자료!G65</f>
        <v>23907</v>
      </c>
      <c r="J67" s="150">
        <f>기초자료!H65</f>
        <v>6131</v>
      </c>
      <c r="K67" s="150">
        <f>기초자료!I65</f>
        <v>0</v>
      </c>
      <c r="L67" s="150">
        <f>기초자료!J65</f>
        <v>273638</v>
      </c>
      <c r="M67" s="143">
        <f t="shared" si="3"/>
        <v>9871557</v>
      </c>
      <c r="N67" s="143">
        <f t="shared" si="21"/>
        <v>9871557</v>
      </c>
      <c r="O67" s="119">
        <f>기초자료!K65</f>
        <v>844255</v>
      </c>
      <c r="P67" s="143">
        <f t="shared" si="22"/>
        <v>9027302</v>
      </c>
      <c r="Q67" s="119">
        <f>기초자료!L65</f>
        <v>0</v>
      </c>
      <c r="R67" s="119">
        <f>기초자료!M65</f>
        <v>9027302</v>
      </c>
      <c r="S67" s="143">
        <f t="shared" si="23"/>
        <v>0</v>
      </c>
      <c r="T67" s="119">
        <f>기초자료!N65</f>
        <v>0</v>
      </c>
      <c r="U67" s="119">
        <f>기초자료!O65</f>
        <v>0</v>
      </c>
    </row>
    <row r="68" spans="1:21" s="71" customFormat="1" ht="16.5" customHeight="1">
      <c r="A68" s="154"/>
      <c r="B68" s="311" t="s">
        <v>347</v>
      </c>
      <c r="C68" s="143">
        <f t="shared" si="1"/>
        <v>7447975</v>
      </c>
      <c r="D68" s="143">
        <f t="shared" si="5"/>
        <v>303553</v>
      </c>
      <c r="E68" s="119">
        <f>기초자료!C66</f>
        <v>182108</v>
      </c>
      <c r="F68" s="119">
        <f>기초자료!D66</f>
        <v>15480</v>
      </c>
      <c r="G68" s="119">
        <f>기초자료!E66</f>
        <v>38566</v>
      </c>
      <c r="H68" s="119">
        <f>기초자료!F66</f>
        <v>37444</v>
      </c>
      <c r="I68" s="119">
        <f>기초자료!G66</f>
        <v>21192</v>
      </c>
      <c r="J68" s="119">
        <f>기초자료!H66</f>
        <v>8763</v>
      </c>
      <c r="K68" s="119">
        <f>기초자료!I66</f>
        <v>0</v>
      </c>
      <c r="L68" s="119">
        <f>기초자료!J66</f>
        <v>0</v>
      </c>
      <c r="M68" s="143">
        <f t="shared" si="3"/>
        <v>7144422</v>
      </c>
      <c r="N68" s="143">
        <f t="shared" si="21"/>
        <v>7144422</v>
      </c>
      <c r="O68" s="119">
        <f>기초자료!K66</f>
        <v>1566674</v>
      </c>
      <c r="P68" s="143">
        <f t="shared" si="22"/>
        <v>5577748</v>
      </c>
      <c r="Q68" s="119">
        <f>기초자료!L66</f>
        <v>0</v>
      </c>
      <c r="R68" s="119">
        <f>기초자료!M66</f>
        <v>5577748</v>
      </c>
      <c r="S68" s="143">
        <f t="shared" si="23"/>
        <v>0</v>
      </c>
      <c r="T68" s="119">
        <f>기초자료!N66</f>
        <v>0</v>
      </c>
      <c r="U68" s="119">
        <f>기초자료!O66</f>
        <v>0</v>
      </c>
    </row>
    <row r="69" spans="1:21" s="71" customFormat="1" ht="16.5" customHeight="1">
      <c r="A69" s="154"/>
      <c r="B69" s="311" t="s">
        <v>348</v>
      </c>
      <c r="C69" s="143">
        <f t="shared" si="1"/>
        <v>9640612</v>
      </c>
      <c r="D69" s="143">
        <f t="shared" si="5"/>
        <v>346130</v>
      </c>
      <c r="E69" s="119">
        <f>기초자료!C67</f>
        <v>258607</v>
      </c>
      <c r="F69" s="119">
        <f>기초자료!D67</f>
        <v>16900</v>
      </c>
      <c r="G69" s="119">
        <f>기초자료!E67</f>
        <v>35119</v>
      </c>
      <c r="H69" s="119">
        <f>기초자료!F67</f>
        <v>25416</v>
      </c>
      <c r="I69" s="119">
        <f>기초자료!G67</f>
        <v>6386</v>
      </c>
      <c r="J69" s="119">
        <f>기초자료!H67</f>
        <v>3702</v>
      </c>
      <c r="K69" s="119">
        <f>기초자료!I67</f>
        <v>0</v>
      </c>
      <c r="L69" s="119">
        <f>기초자료!J67</f>
        <v>0</v>
      </c>
      <c r="M69" s="143">
        <f t="shared" si="3"/>
        <v>9294482</v>
      </c>
      <c r="N69" s="143">
        <f t="shared" si="21"/>
        <v>9217829</v>
      </c>
      <c r="O69" s="119">
        <f>기초자료!K67</f>
        <v>777829</v>
      </c>
      <c r="P69" s="143">
        <f t="shared" si="22"/>
        <v>8440000</v>
      </c>
      <c r="Q69" s="119">
        <f>기초자료!L67</f>
        <v>0</v>
      </c>
      <c r="R69" s="119">
        <f>기초자료!M67</f>
        <v>8440000</v>
      </c>
      <c r="S69" s="143">
        <f t="shared" si="23"/>
        <v>76653</v>
      </c>
      <c r="T69" s="119">
        <f>기초자료!N67</f>
        <v>0</v>
      </c>
      <c r="U69" s="119">
        <f>기초자료!O67</f>
        <v>76653</v>
      </c>
    </row>
    <row r="70" spans="1:21" s="71" customFormat="1" ht="16.5" customHeight="1">
      <c r="A70" s="154"/>
      <c r="B70" s="311" t="s">
        <v>337</v>
      </c>
      <c r="C70" s="143">
        <f t="shared" si="1"/>
        <v>27849344</v>
      </c>
      <c r="D70" s="143">
        <f t="shared" si="5"/>
        <v>846476</v>
      </c>
      <c r="E70" s="119">
        <f>기초자료!C68</f>
        <v>749965</v>
      </c>
      <c r="F70" s="119">
        <f>기초자료!D68</f>
        <v>0</v>
      </c>
      <c r="G70" s="119">
        <f>기초자료!E68</f>
        <v>54207</v>
      </c>
      <c r="H70" s="119">
        <f>기초자료!F68</f>
        <v>32582</v>
      </c>
      <c r="I70" s="119">
        <f>기초자료!G68</f>
        <v>8449</v>
      </c>
      <c r="J70" s="119">
        <f>기초자료!H68</f>
        <v>1273</v>
      </c>
      <c r="K70" s="119">
        <f>기초자료!I68</f>
        <v>0</v>
      </c>
      <c r="L70" s="119">
        <f>기초자료!J68</f>
        <v>0</v>
      </c>
      <c r="M70" s="143">
        <f t="shared" si="3"/>
        <v>27002868</v>
      </c>
      <c r="N70" s="143">
        <f t="shared" si="21"/>
        <v>27002868</v>
      </c>
      <c r="O70" s="119">
        <f>기초자료!K68</f>
        <v>1493597</v>
      </c>
      <c r="P70" s="143">
        <f t="shared" si="22"/>
        <v>25509271</v>
      </c>
      <c r="Q70" s="119">
        <f>기초자료!L68</f>
        <v>0</v>
      </c>
      <c r="R70" s="119">
        <f>기초자료!M68</f>
        <v>25509271</v>
      </c>
      <c r="S70" s="143">
        <f t="shared" si="23"/>
        <v>0</v>
      </c>
      <c r="T70" s="119">
        <f>기초자료!N68</f>
        <v>0</v>
      </c>
      <c r="U70" s="119">
        <f>기초자료!O68</f>
        <v>0</v>
      </c>
    </row>
    <row r="71" spans="1:21" s="71" customFormat="1" ht="16.5" customHeight="1">
      <c r="A71" s="154"/>
      <c r="B71" s="311" t="s">
        <v>349</v>
      </c>
      <c r="C71" s="143">
        <f t="shared" si="1"/>
        <v>8829615</v>
      </c>
      <c r="D71" s="143">
        <f t="shared" si="5"/>
        <v>610188</v>
      </c>
      <c r="E71" s="119">
        <f>기초자료!C69</f>
        <v>3388</v>
      </c>
      <c r="F71" s="119">
        <f>기초자료!D69</f>
        <v>0</v>
      </c>
      <c r="G71" s="119">
        <f>기초자료!E69</f>
        <v>544070</v>
      </c>
      <c r="H71" s="119">
        <f>기초자료!F69</f>
        <v>30874</v>
      </c>
      <c r="I71" s="119">
        <f>기초자료!G69</f>
        <v>850</v>
      </c>
      <c r="J71" s="119">
        <f>기초자료!H69</f>
        <v>300</v>
      </c>
      <c r="K71" s="119">
        <f>기초자료!I69</f>
        <v>0</v>
      </c>
      <c r="L71" s="119">
        <f>기초자료!J69</f>
        <v>30706</v>
      </c>
      <c r="M71" s="143">
        <f t="shared" si="3"/>
        <v>8219427</v>
      </c>
      <c r="N71" s="143">
        <f t="shared" si="21"/>
        <v>8219427</v>
      </c>
      <c r="O71" s="119">
        <f>기초자료!K69</f>
        <v>1050448</v>
      </c>
      <c r="P71" s="143">
        <f t="shared" si="22"/>
        <v>7168979</v>
      </c>
      <c r="Q71" s="119">
        <f>기초자료!L69</f>
        <v>0</v>
      </c>
      <c r="R71" s="119">
        <f>기초자료!M69</f>
        <v>7168979</v>
      </c>
      <c r="S71" s="143">
        <f t="shared" si="23"/>
        <v>0</v>
      </c>
      <c r="T71" s="119">
        <f>기초자료!N69</f>
        <v>0</v>
      </c>
      <c r="U71" s="119">
        <f>기초자료!O69</f>
        <v>0</v>
      </c>
    </row>
    <row r="72" spans="1:21" s="71" customFormat="1" ht="16.5" customHeight="1">
      <c r="A72" s="154"/>
      <c r="B72" s="311" t="s">
        <v>350</v>
      </c>
      <c r="C72" s="143">
        <f t="shared" si="1"/>
        <v>0</v>
      </c>
      <c r="D72" s="143">
        <f t="shared" si="5"/>
        <v>0</v>
      </c>
      <c r="E72" s="119">
        <f>기초자료!C70</f>
        <v>0</v>
      </c>
      <c r="F72" s="119">
        <f>기초자료!D70</f>
        <v>0</v>
      </c>
      <c r="G72" s="119">
        <f>기초자료!E70</f>
        <v>0</v>
      </c>
      <c r="H72" s="119">
        <f>기초자료!F70</f>
        <v>0</v>
      </c>
      <c r="I72" s="119">
        <f>기초자료!G70</f>
        <v>0</v>
      </c>
      <c r="J72" s="119">
        <f>기초자료!H70</f>
        <v>0</v>
      </c>
      <c r="K72" s="119">
        <f>기초자료!I70</f>
        <v>0</v>
      </c>
      <c r="L72" s="119">
        <f>기초자료!J70</f>
        <v>0</v>
      </c>
      <c r="M72" s="143">
        <f t="shared" si="3"/>
        <v>0</v>
      </c>
      <c r="N72" s="143">
        <f t="shared" si="21"/>
        <v>0</v>
      </c>
      <c r="O72" s="119">
        <f>기초자료!K70</f>
        <v>0</v>
      </c>
      <c r="P72" s="143">
        <f t="shared" si="22"/>
        <v>0</v>
      </c>
      <c r="Q72" s="119">
        <f>기초자료!L70</f>
        <v>0</v>
      </c>
      <c r="R72" s="119">
        <f>기초자료!M70</f>
        <v>0</v>
      </c>
      <c r="S72" s="143">
        <f t="shared" si="23"/>
        <v>0</v>
      </c>
      <c r="T72" s="119">
        <f>기초자료!N70</f>
        <v>0</v>
      </c>
      <c r="U72" s="119">
        <f>기초자료!O70</f>
        <v>0</v>
      </c>
    </row>
    <row r="73" spans="1:21" s="74" customFormat="1" ht="16.5" customHeight="1">
      <c r="A73" s="164" t="s">
        <v>581</v>
      </c>
      <c r="B73" s="164" t="s">
        <v>579</v>
      </c>
      <c r="C73" s="165">
        <f t="shared" ref="C73:C138" si="24">SUM(D73,M73)</f>
        <v>176478216</v>
      </c>
      <c r="D73" s="165">
        <f t="shared" si="5"/>
        <v>8321726</v>
      </c>
      <c r="E73" s="165">
        <f t="shared" ref="E73:L73" si="25">SUM(E74:E78)</f>
        <v>1818932</v>
      </c>
      <c r="F73" s="165">
        <f t="shared" si="25"/>
        <v>2291340</v>
      </c>
      <c r="G73" s="165">
        <f t="shared" si="25"/>
        <v>667439</v>
      </c>
      <c r="H73" s="165">
        <f t="shared" si="25"/>
        <v>548292</v>
      </c>
      <c r="I73" s="165">
        <f t="shared" si="25"/>
        <v>43713</v>
      </c>
      <c r="J73" s="165">
        <f t="shared" si="25"/>
        <v>70487</v>
      </c>
      <c r="K73" s="165">
        <f t="shared" si="25"/>
        <v>0</v>
      </c>
      <c r="L73" s="165">
        <f t="shared" si="25"/>
        <v>2881523</v>
      </c>
      <c r="M73" s="165">
        <f t="shared" ref="M73:M138" si="26">SUM(N73,S73)</f>
        <v>168156490</v>
      </c>
      <c r="N73" s="165">
        <f t="shared" ref="N73:U73" si="27">SUM(N74:N78)</f>
        <v>168106490</v>
      </c>
      <c r="O73" s="165">
        <f t="shared" si="27"/>
        <v>6668817</v>
      </c>
      <c r="P73" s="165">
        <f t="shared" si="27"/>
        <v>161437673</v>
      </c>
      <c r="Q73" s="165">
        <f t="shared" si="27"/>
        <v>0</v>
      </c>
      <c r="R73" s="165">
        <f t="shared" si="27"/>
        <v>161437673</v>
      </c>
      <c r="S73" s="165">
        <f t="shared" si="27"/>
        <v>50000</v>
      </c>
      <c r="T73" s="165">
        <f t="shared" si="27"/>
        <v>0</v>
      </c>
      <c r="U73" s="165">
        <f t="shared" si="27"/>
        <v>50000</v>
      </c>
    </row>
    <row r="74" spans="1:21" s="71" customFormat="1" ht="16.5" customHeight="1">
      <c r="A74" s="144"/>
      <c r="B74" s="106" t="s">
        <v>335</v>
      </c>
      <c r="C74" s="143">
        <f t="shared" si="24"/>
        <v>14909088</v>
      </c>
      <c r="D74" s="143">
        <f t="shared" si="5"/>
        <v>759915</v>
      </c>
      <c r="E74" s="119">
        <f>기초자료!C72</f>
        <v>305208</v>
      </c>
      <c r="F74" s="119">
        <f>기초자료!D72</f>
        <v>122700</v>
      </c>
      <c r="G74" s="119">
        <f>기초자료!E72</f>
        <v>30057</v>
      </c>
      <c r="H74" s="119">
        <f>기초자료!F72</f>
        <v>69340</v>
      </c>
      <c r="I74" s="119">
        <f>기초자료!G72</f>
        <v>7723</v>
      </c>
      <c r="J74" s="119">
        <f>기초자료!H72</f>
        <v>8202</v>
      </c>
      <c r="K74" s="119">
        <f>기초자료!I72</f>
        <v>0</v>
      </c>
      <c r="L74" s="119">
        <f>기초자료!J72</f>
        <v>216685</v>
      </c>
      <c r="M74" s="143">
        <f t="shared" si="26"/>
        <v>14149173</v>
      </c>
      <c r="N74" s="143">
        <f>SUM(O74:P74)</f>
        <v>14149173</v>
      </c>
      <c r="O74" s="119">
        <f>기초자료!K72</f>
        <v>2499173</v>
      </c>
      <c r="P74" s="143">
        <f>SUM(Q74:R74)</f>
        <v>11650000</v>
      </c>
      <c r="Q74" s="119">
        <f>기초자료!L72</f>
        <v>0</v>
      </c>
      <c r="R74" s="119">
        <f>기초자료!M72</f>
        <v>11650000</v>
      </c>
      <c r="S74" s="143">
        <f>T74+U74</f>
        <v>0</v>
      </c>
      <c r="T74" s="119">
        <f>기초자료!N72</f>
        <v>0</v>
      </c>
      <c r="U74" s="119">
        <f>기초자료!O72</f>
        <v>0</v>
      </c>
    </row>
    <row r="75" spans="1:21" s="71" customFormat="1" ht="16.5" customHeight="1">
      <c r="A75" s="144"/>
      <c r="B75" s="106" t="s">
        <v>337</v>
      </c>
      <c r="C75" s="143">
        <f t="shared" si="24"/>
        <v>8158834</v>
      </c>
      <c r="D75" s="143">
        <f>SUM(E75:L75)</f>
        <v>1677757</v>
      </c>
      <c r="E75" s="119">
        <f>기초자료!C73</f>
        <v>378950</v>
      </c>
      <c r="F75" s="119">
        <f>기초자료!D73</f>
        <v>348400</v>
      </c>
      <c r="G75" s="119">
        <f>기초자료!E73</f>
        <v>589758</v>
      </c>
      <c r="H75" s="119">
        <f>기초자료!F73</f>
        <v>44246</v>
      </c>
      <c r="I75" s="119">
        <f>기초자료!G73</f>
        <v>12159</v>
      </c>
      <c r="J75" s="119">
        <f>기초자료!H73</f>
        <v>8430</v>
      </c>
      <c r="K75" s="119">
        <f>기초자료!I73</f>
        <v>0</v>
      </c>
      <c r="L75" s="119">
        <f>기초자료!J73</f>
        <v>295814</v>
      </c>
      <c r="M75" s="143">
        <f t="shared" si="26"/>
        <v>6481077</v>
      </c>
      <c r="N75" s="143">
        <f>SUM(O75:P75)</f>
        <v>6481077</v>
      </c>
      <c r="O75" s="119">
        <f>기초자료!K73</f>
        <v>153860</v>
      </c>
      <c r="P75" s="143">
        <f>SUM(Q75:R75)</f>
        <v>6327217</v>
      </c>
      <c r="Q75" s="119">
        <f>기초자료!L73</f>
        <v>0</v>
      </c>
      <c r="R75" s="119">
        <f>기초자료!M73</f>
        <v>6327217</v>
      </c>
      <c r="S75" s="143">
        <f>T75+U75</f>
        <v>0</v>
      </c>
      <c r="T75" s="119">
        <f>기초자료!N73</f>
        <v>0</v>
      </c>
      <c r="U75" s="119">
        <f>기초자료!O73</f>
        <v>0</v>
      </c>
    </row>
    <row r="76" spans="1:21" s="71" customFormat="1" ht="16.5" customHeight="1">
      <c r="A76" s="144"/>
      <c r="B76" s="106" t="s">
        <v>338</v>
      </c>
      <c r="C76" s="143">
        <f t="shared" si="24"/>
        <v>19247087</v>
      </c>
      <c r="D76" s="143">
        <f>SUM(E76:L76)</f>
        <v>426678</v>
      </c>
      <c r="E76" s="119">
        <f>기초자료!C74</f>
        <v>88001</v>
      </c>
      <c r="F76" s="119">
        <f>기초자료!D74</f>
        <v>31000</v>
      </c>
      <c r="G76" s="119">
        <f>기초자료!E74</f>
        <v>15405</v>
      </c>
      <c r="H76" s="119">
        <f>기초자료!F74</f>
        <v>7856</v>
      </c>
      <c r="I76" s="119">
        <f>기초자료!G74</f>
        <v>10950</v>
      </c>
      <c r="J76" s="119">
        <f>기초자료!H74</f>
        <v>5680</v>
      </c>
      <c r="K76" s="119">
        <f>기초자료!I74</f>
        <v>0</v>
      </c>
      <c r="L76" s="119">
        <f>기초자료!J74</f>
        <v>267786</v>
      </c>
      <c r="M76" s="143">
        <f t="shared" si="26"/>
        <v>18820409</v>
      </c>
      <c r="N76" s="143">
        <f>SUM(O76:P76)</f>
        <v>18820409</v>
      </c>
      <c r="O76" s="119">
        <f>기초자료!K74</f>
        <v>514689</v>
      </c>
      <c r="P76" s="143">
        <f>SUM(Q76:R76)</f>
        <v>18305720</v>
      </c>
      <c r="Q76" s="119">
        <f>기초자료!L74</f>
        <v>0</v>
      </c>
      <c r="R76" s="119">
        <f>기초자료!M74</f>
        <v>18305720</v>
      </c>
      <c r="S76" s="143">
        <f>T76+U76</f>
        <v>0</v>
      </c>
      <c r="T76" s="119">
        <f>기초자료!N74</f>
        <v>0</v>
      </c>
      <c r="U76" s="119">
        <f>기초자료!O74</f>
        <v>0</v>
      </c>
    </row>
    <row r="77" spans="1:21" s="71" customFormat="1" ht="16.5" customHeight="1">
      <c r="A77" s="144"/>
      <c r="B77" s="106" t="s">
        <v>339</v>
      </c>
      <c r="C77" s="143">
        <f t="shared" si="24"/>
        <v>53451398</v>
      </c>
      <c r="D77" s="143">
        <f>SUM(E77:L77)</f>
        <v>2433947</v>
      </c>
      <c r="E77" s="119">
        <f>기초자료!C75</f>
        <v>521331</v>
      </c>
      <c r="F77" s="119">
        <f>기초자료!D75</f>
        <v>360240</v>
      </c>
      <c r="G77" s="119">
        <f>기초자료!E75</f>
        <v>14319</v>
      </c>
      <c r="H77" s="119">
        <f>기초자료!F75</f>
        <v>175863</v>
      </c>
      <c r="I77" s="119">
        <f>기초자료!G75</f>
        <v>5121</v>
      </c>
      <c r="J77" s="119">
        <f>기초자료!H75</f>
        <v>35179</v>
      </c>
      <c r="K77" s="119">
        <f>기초자료!I75</f>
        <v>0</v>
      </c>
      <c r="L77" s="119">
        <f>기초자료!J75</f>
        <v>1321894</v>
      </c>
      <c r="M77" s="143">
        <f t="shared" si="26"/>
        <v>51017451</v>
      </c>
      <c r="N77" s="143">
        <f>SUM(O77:P77)</f>
        <v>51017451</v>
      </c>
      <c r="O77" s="119">
        <f>기초자료!K75</f>
        <v>1482715</v>
      </c>
      <c r="P77" s="143">
        <f>SUM(Q77:R77)</f>
        <v>49534736</v>
      </c>
      <c r="Q77" s="119">
        <f>기초자료!L75</f>
        <v>0</v>
      </c>
      <c r="R77" s="119">
        <f>기초자료!M75</f>
        <v>49534736</v>
      </c>
      <c r="S77" s="143">
        <f>T77+U77</f>
        <v>0</v>
      </c>
      <c r="T77" s="119">
        <f>기초자료!N75</f>
        <v>0</v>
      </c>
      <c r="U77" s="119">
        <f>기초자료!O75</f>
        <v>0</v>
      </c>
    </row>
    <row r="78" spans="1:21" s="71" customFormat="1" ht="16.5" customHeight="1">
      <c r="A78" s="144"/>
      <c r="B78" s="106" t="s">
        <v>352</v>
      </c>
      <c r="C78" s="143">
        <f t="shared" si="24"/>
        <v>80711809</v>
      </c>
      <c r="D78" s="143">
        <f>SUM(E78:L78)</f>
        <v>3023429</v>
      </c>
      <c r="E78" s="119">
        <f>기초자료!C76</f>
        <v>525442</v>
      </c>
      <c r="F78" s="119">
        <f>기초자료!D76</f>
        <v>1429000</v>
      </c>
      <c r="G78" s="119">
        <f>기초자료!E76</f>
        <v>17900</v>
      </c>
      <c r="H78" s="119">
        <f>기초자료!F76</f>
        <v>250987</v>
      </c>
      <c r="I78" s="119">
        <f>기초자료!G76</f>
        <v>7760</v>
      </c>
      <c r="J78" s="119">
        <f>기초자료!H76</f>
        <v>12996</v>
      </c>
      <c r="K78" s="119">
        <f>기초자료!I76</f>
        <v>0</v>
      </c>
      <c r="L78" s="119">
        <f>기초자료!J76</f>
        <v>779344</v>
      </c>
      <c r="M78" s="143">
        <f t="shared" si="26"/>
        <v>77688380</v>
      </c>
      <c r="N78" s="143">
        <f>SUM(O78:P78)</f>
        <v>77638380</v>
      </c>
      <c r="O78" s="119">
        <f>기초자료!K76</f>
        <v>2018380</v>
      </c>
      <c r="P78" s="143">
        <f>SUM(Q78:R78)</f>
        <v>75620000</v>
      </c>
      <c r="Q78" s="119">
        <f>기초자료!L76</f>
        <v>0</v>
      </c>
      <c r="R78" s="119">
        <f>기초자료!M76</f>
        <v>75620000</v>
      </c>
      <c r="S78" s="143">
        <f>T78+U78</f>
        <v>50000</v>
      </c>
      <c r="T78" s="119">
        <f>기초자료!N76</f>
        <v>0</v>
      </c>
      <c r="U78" s="119">
        <f>기초자료!O76</f>
        <v>50000</v>
      </c>
    </row>
    <row r="79" spans="1:21" s="74" customFormat="1" ht="16.5" customHeight="1">
      <c r="A79" s="164" t="s">
        <v>582</v>
      </c>
      <c r="B79" s="164" t="s">
        <v>579</v>
      </c>
      <c r="C79" s="165">
        <f t="shared" si="24"/>
        <v>257326527.40000001</v>
      </c>
      <c r="D79" s="165">
        <f t="shared" ref="D79:D139" si="28">SUM(E79:L79)</f>
        <v>5787195.4000000004</v>
      </c>
      <c r="E79" s="165">
        <f t="shared" ref="E79:L79" si="29">SUM(E80:E84)</f>
        <v>1110526</v>
      </c>
      <c r="F79" s="165">
        <f t="shared" si="29"/>
        <v>403978</v>
      </c>
      <c r="G79" s="165">
        <f t="shared" si="29"/>
        <v>2115344</v>
      </c>
      <c r="H79" s="165">
        <f t="shared" si="29"/>
        <v>359608</v>
      </c>
      <c r="I79" s="165">
        <f t="shared" si="29"/>
        <v>94968</v>
      </c>
      <c r="J79" s="165">
        <f t="shared" si="29"/>
        <v>35334.6</v>
      </c>
      <c r="K79" s="165">
        <f t="shared" si="29"/>
        <v>0</v>
      </c>
      <c r="L79" s="165">
        <f t="shared" si="29"/>
        <v>1667436.8</v>
      </c>
      <c r="M79" s="165">
        <f t="shared" si="26"/>
        <v>251539332</v>
      </c>
      <c r="N79" s="165">
        <f t="shared" ref="N79:U79" si="30">SUM(N80:N84)</f>
        <v>243811972</v>
      </c>
      <c r="O79" s="165">
        <f t="shared" si="30"/>
        <v>35628447</v>
      </c>
      <c r="P79" s="165">
        <f t="shared" si="30"/>
        <v>208183525</v>
      </c>
      <c r="Q79" s="165">
        <f t="shared" si="30"/>
        <v>0</v>
      </c>
      <c r="R79" s="165">
        <f t="shared" si="30"/>
        <v>208183525</v>
      </c>
      <c r="S79" s="165">
        <f t="shared" si="30"/>
        <v>7727360</v>
      </c>
      <c r="T79" s="165">
        <f t="shared" si="30"/>
        <v>2634713</v>
      </c>
      <c r="U79" s="165">
        <f t="shared" si="30"/>
        <v>5092647</v>
      </c>
    </row>
    <row r="80" spans="1:21" s="71" customFormat="1" ht="16.5" customHeight="1">
      <c r="A80" s="144"/>
      <c r="B80" s="106" t="s">
        <v>335</v>
      </c>
      <c r="C80" s="143">
        <f t="shared" si="24"/>
        <v>94284434</v>
      </c>
      <c r="D80" s="143">
        <f t="shared" si="28"/>
        <v>768900</v>
      </c>
      <c r="E80" s="119">
        <f>기초자료!C78</f>
        <v>148391</v>
      </c>
      <c r="F80" s="119">
        <f>기초자료!D78</f>
        <v>0</v>
      </c>
      <c r="G80" s="119">
        <f>기초자료!E78</f>
        <v>9285</v>
      </c>
      <c r="H80" s="119">
        <f>기초자료!F78</f>
        <v>98224</v>
      </c>
      <c r="I80" s="119">
        <f>기초자료!G78</f>
        <v>1600</v>
      </c>
      <c r="J80" s="119">
        <f>기초자료!H78</f>
        <v>6700</v>
      </c>
      <c r="K80" s="119">
        <f>기초자료!I78</f>
        <v>0</v>
      </c>
      <c r="L80" s="119">
        <f>기초자료!J78</f>
        <v>504700</v>
      </c>
      <c r="M80" s="143">
        <f t="shared" si="26"/>
        <v>93515534</v>
      </c>
      <c r="N80" s="143">
        <f>SUM(O80:P80)</f>
        <v>90366759</v>
      </c>
      <c r="O80" s="119">
        <f>기초자료!K78</f>
        <v>18160851</v>
      </c>
      <c r="P80" s="143">
        <f>SUM(Q80:R80)</f>
        <v>72205908</v>
      </c>
      <c r="Q80" s="119">
        <f>기초자료!L78</f>
        <v>0</v>
      </c>
      <c r="R80" s="119">
        <f>기초자료!M78</f>
        <v>72205908</v>
      </c>
      <c r="S80" s="143">
        <f>SUM(T80:U80)</f>
        <v>3148775</v>
      </c>
      <c r="T80" s="119">
        <f>기초자료!N78</f>
        <v>1818858</v>
      </c>
      <c r="U80" s="119">
        <f>기초자료!O78</f>
        <v>1329917</v>
      </c>
    </row>
    <row r="81" spans="1:21" s="71" customFormat="1" ht="16.5" customHeight="1">
      <c r="A81" s="144"/>
      <c r="B81" s="106" t="s">
        <v>277</v>
      </c>
      <c r="C81" s="143">
        <f t="shared" si="24"/>
        <v>36655518.600000001</v>
      </c>
      <c r="D81" s="143">
        <f t="shared" si="28"/>
        <v>631062.6</v>
      </c>
      <c r="E81" s="119">
        <f>기초자료!C79</f>
        <v>111826</v>
      </c>
      <c r="F81" s="119">
        <f>기초자료!D79</f>
        <v>84006</v>
      </c>
      <c r="G81" s="119">
        <f>기초자료!E79</f>
        <v>229294</v>
      </c>
      <c r="H81" s="119">
        <f>기초자료!F79</f>
        <v>39812</v>
      </c>
      <c r="I81" s="119">
        <f>기초자료!G79</f>
        <v>4560</v>
      </c>
      <c r="J81" s="119">
        <f>기초자료!H79</f>
        <v>3140.6</v>
      </c>
      <c r="K81" s="119">
        <f>기초자료!I79</f>
        <v>0</v>
      </c>
      <c r="L81" s="119">
        <f>기초자료!J79</f>
        <v>158424</v>
      </c>
      <c r="M81" s="143">
        <f t="shared" si="26"/>
        <v>36024456</v>
      </c>
      <c r="N81" s="143">
        <f>SUM(O81:P81)</f>
        <v>35724456</v>
      </c>
      <c r="O81" s="119">
        <f>기초자료!K79</f>
        <v>4630309</v>
      </c>
      <c r="P81" s="143">
        <f>SUM(Q81:R81)</f>
        <v>31094147</v>
      </c>
      <c r="Q81" s="119">
        <f>기초자료!L79</f>
        <v>0</v>
      </c>
      <c r="R81" s="119">
        <f>기초자료!M79</f>
        <v>31094147</v>
      </c>
      <c r="S81" s="143">
        <f>SUM(T81:U81)</f>
        <v>300000</v>
      </c>
      <c r="T81" s="119">
        <f>기초자료!N79</f>
        <v>0</v>
      </c>
      <c r="U81" s="119">
        <f>기초자료!O79</f>
        <v>300000</v>
      </c>
    </row>
    <row r="82" spans="1:21" s="71" customFormat="1" ht="16.5" customHeight="1">
      <c r="A82" s="144"/>
      <c r="B82" s="106" t="s">
        <v>337</v>
      </c>
      <c r="C82" s="143">
        <f t="shared" si="24"/>
        <v>8262163</v>
      </c>
      <c r="D82" s="143">
        <f t="shared" si="28"/>
        <v>1846259</v>
      </c>
      <c r="E82" s="119">
        <f>기초자료!C80</f>
        <v>179865</v>
      </c>
      <c r="F82" s="119">
        <f>기초자료!D80</f>
        <v>153324</v>
      </c>
      <c r="G82" s="119">
        <f>기초자료!E80</f>
        <v>1353090</v>
      </c>
      <c r="H82" s="119">
        <f>기초자료!F80</f>
        <v>99930</v>
      </c>
      <c r="I82" s="119">
        <f>기초자료!G80</f>
        <v>57200</v>
      </c>
      <c r="J82" s="119">
        <f>기초자료!H80</f>
        <v>2850</v>
      </c>
      <c r="K82" s="119">
        <f>기초자료!I80</f>
        <v>0</v>
      </c>
      <c r="L82" s="119">
        <f>기초자료!J80</f>
        <v>0</v>
      </c>
      <c r="M82" s="143">
        <f t="shared" si="26"/>
        <v>6415904</v>
      </c>
      <c r="N82" s="143">
        <f>SUM(O82:P82)</f>
        <v>5600049</v>
      </c>
      <c r="O82" s="119">
        <f>기초자료!K80</f>
        <v>4003085</v>
      </c>
      <c r="P82" s="143">
        <f>SUM(Q82:R82)</f>
        <v>1596964</v>
      </c>
      <c r="Q82" s="119">
        <f>기초자료!L80</f>
        <v>0</v>
      </c>
      <c r="R82" s="119">
        <f>기초자료!M80</f>
        <v>1596964</v>
      </c>
      <c r="S82" s="143">
        <f>SUM(T82:U82)</f>
        <v>815855</v>
      </c>
      <c r="T82" s="119">
        <f>기초자료!N80</f>
        <v>815855</v>
      </c>
      <c r="U82" s="119">
        <f>기초자료!O80</f>
        <v>0</v>
      </c>
    </row>
    <row r="83" spans="1:21" s="71" customFormat="1" ht="16.5" customHeight="1">
      <c r="A83" s="144"/>
      <c r="B83" s="106" t="s">
        <v>354</v>
      </c>
      <c r="C83" s="143">
        <f t="shared" si="24"/>
        <v>88295268.799999997</v>
      </c>
      <c r="D83" s="143">
        <f t="shared" si="28"/>
        <v>1717408.8</v>
      </c>
      <c r="E83" s="119">
        <f>기초자료!C81</f>
        <v>547022</v>
      </c>
      <c r="F83" s="119">
        <f>기초자료!D81</f>
        <v>79380</v>
      </c>
      <c r="G83" s="119">
        <f>기초자료!E81</f>
        <v>332309</v>
      </c>
      <c r="H83" s="119">
        <f>기초자료!F81</f>
        <v>96119</v>
      </c>
      <c r="I83" s="119">
        <f>기초자료!G81</f>
        <v>18508</v>
      </c>
      <c r="J83" s="119">
        <f>기초자료!H81</f>
        <v>20479</v>
      </c>
      <c r="K83" s="119">
        <f>기초자료!I81</f>
        <v>0</v>
      </c>
      <c r="L83" s="119">
        <f>기초자료!J81</f>
        <v>623591.80000000005</v>
      </c>
      <c r="M83" s="143">
        <f t="shared" si="26"/>
        <v>86577860</v>
      </c>
      <c r="N83" s="143">
        <f>SUM(O83:P83)</f>
        <v>84596130</v>
      </c>
      <c r="O83" s="119">
        <f>기초자료!K81</f>
        <v>5601647</v>
      </c>
      <c r="P83" s="143">
        <f>SUM(Q83:R83)</f>
        <v>78994483</v>
      </c>
      <c r="Q83" s="119">
        <f>기초자료!L81</f>
        <v>0</v>
      </c>
      <c r="R83" s="119">
        <f>기초자료!M81</f>
        <v>78994483</v>
      </c>
      <c r="S83" s="143">
        <f>SUM(T83:U83)</f>
        <v>1981730</v>
      </c>
      <c r="T83" s="119">
        <f>기초자료!N81</f>
        <v>0</v>
      </c>
      <c r="U83" s="119">
        <f>기초자료!O81</f>
        <v>1981730</v>
      </c>
    </row>
    <row r="84" spans="1:21" s="71" customFormat="1" ht="16.5" customHeight="1">
      <c r="A84" s="144"/>
      <c r="B84" s="106" t="s">
        <v>355</v>
      </c>
      <c r="C84" s="143">
        <f t="shared" si="24"/>
        <v>29829143</v>
      </c>
      <c r="D84" s="143">
        <f t="shared" si="28"/>
        <v>823565</v>
      </c>
      <c r="E84" s="119">
        <f>기초자료!C82</f>
        <v>123422</v>
      </c>
      <c r="F84" s="119">
        <f>기초자료!D82</f>
        <v>87268</v>
      </c>
      <c r="G84" s="119">
        <f>기초자료!E82</f>
        <v>191366</v>
      </c>
      <c r="H84" s="119">
        <f>기초자료!F82</f>
        <v>25523</v>
      </c>
      <c r="I84" s="119">
        <f>기초자료!G82</f>
        <v>13100</v>
      </c>
      <c r="J84" s="119">
        <f>기초자료!H82</f>
        <v>2165</v>
      </c>
      <c r="K84" s="119">
        <f>기초자료!I82</f>
        <v>0</v>
      </c>
      <c r="L84" s="119">
        <f>기초자료!J82</f>
        <v>380721</v>
      </c>
      <c r="M84" s="143">
        <f t="shared" si="26"/>
        <v>29005578</v>
      </c>
      <c r="N84" s="143">
        <f>SUM(O84:P84)</f>
        <v>27524578</v>
      </c>
      <c r="O84" s="119">
        <f>기초자료!K82</f>
        <v>3232555</v>
      </c>
      <c r="P84" s="143">
        <f>SUM(Q84:R84)</f>
        <v>24292023</v>
      </c>
      <c r="Q84" s="119">
        <f>기초자료!L82</f>
        <v>0</v>
      </c>
      <c r="R84" s="119">
        <f>기초자료!M82</f>
        <v>24292023</v>
      </c>
      <c r="S84" s="143">
        <f>SUM(T84:U84)</f>
        <v>1481000</v>
      </c>
      <c r="T84" s="119">
        <f>기초자료!N82</f>
        <v>0</v>
      </c>
      <c r="U84" s="119">
        <f>기초자료!O82</f>
        <v>1481000</v>
      </c>
    </row>
    <row r="85" spans="1:21" s="74" customFormat="1" ht="16.5" customHeight="1">
      <c r="A85" s="164" t="s">
        <v>583</v>
      </c>
      <c r="B85" s="164" t="s">
        <v>579</v>
      </c>
      <c r="C85" s="165">
        <f t="shared" si="24"/>
        <v>345589188</v>
      </c>
      <c r="D85" s="165">
        <f t="shared" si="28"/>
        <v>6882876</v>
      </c>
      <c r="E85" s="165">
        <f t="shared" ref="E85:L85" si="31">SUM(E86:E90)</f>
        <v>3941239</v>
      </c>
      <c r="F85" s="165">
        <f t="shared" si="31"/>
        <v>519229</v>
      </c>
      <c r="G85" s="165">
        <f t="shared" si="31"/>
        <v>741351</v>
      </c>
      <c r="H85" s="165">
        <f t="shared" si="31"/>
        <v>113297</v>
      </c>
      <c r="I85" s="165">
        <f t="shared" si="31"/>
        <v>126599</v>
      </c>
      <c r="J85" s="165">
        <f t="shared" si="31"/>
        <v>202916</v>
      </c>
      <c r="K85" s="165">
        <f t="shared" si="31"/>
        <v>200000</v>
      </c>
      <c r="L85" s="165">
        <f t="shared" si="31"/>
        <v>1038245</v>
      </c>
      <c r="M85" s="165">
        <f t="shared" si="26"/>
        <v>338706312</v>
      </c>
      <c r="N85" s="165">
        <f>SUM(N86:N90)</f>
        <v>338706312</v>
      </c>
      <c r="O85" s="165">
        <f t="shared" ref="O85:U85" si="32">SUM(O86:O90)</f>
        <v>25210212</v>
      </c>
      <c r="P85" s="165">
        <f t="shared" si="32"/>
        <v>313496100</v>
      </c>
      <c r="Q85" s="165">
        <f t="shared" si="32"/>
        <v>0</v>
      </c>
      <c r="R85" s="165">
        <f t="shared" si="32"/>
        <v>313496100</v>
      </c>
      <c r="S85" s="165">
        <f t="shared" si="32"/>
        <v>0</v>
      </c>
      <c r="T85" s="165">
        <f t="shared" si="32"/>
        <v>0</v>
      </c>
      <c r="U85" s="165">
        <f t="shared" si="32"/>
        <v>0</v>
      </c>
    </row>
    <row r="86" spans="1:21" s="71" customFormat="1" ht="16.5" customHeight="1">
      <c r="A86" s="144"/>
      <c r="B86" s="106" t="s">
        <v>277</v>
      </c>
      <c r="C86" s="143">
        <f t="shared" si="24"/>
        <v>15291995</v>
      </c>
      <c r="D86" s="143">
        <f t="shared" si="28"/>
        <v>622244</v>
      </c>
      <c r="E86" s="119">
        <f>기초자료!C84</f>
        <v>145349</v>
      </c>
      <c r="F86" s="119">
        <f>기초자료!D84</f>
        <v>138727</v>
      </c>
      <c r="G86" s="119">
        <f>기초자료!E84</f>
        <v>67958</v>
      </c>
      <c r="H86" s="119">
        <f>기초자료!F84</f>
        <v>4050</v>
      </c>
      <c r="I86" s="119">
        <f>기초자료!G84</f>
        <v>65026</v>
      </c>
      <c r="J86" s="119">
        <f>기초자료!H84</f>
        <v>74505</v>
      </c>
      <c r="K86" s="119">
        <f>기초자료!I84</f>
        <v>0</v>
      </c>
      <c r="L86" s="119">
        <f>기초자료!J84</f>
        <v>126629</v>
      </c>
      <c r="M86" s="143">
        <f t="shared" si="26"/>
        <v>14669751</v>
      </c>
      <c r="N86" s="143">
        <f>SUM(O86:P86)</f>
        <v>14669751</v>
      </c>
      <c r="O86" s="119">
        <f>기초자료!K84</f>
        <v>122179</v>
      </c>
      <c r="P86" s="143">
        <f>SUM(Q86:R86)</f>
        <v>14547572</v>
      </c>
      <c r="Q86" s="119">
        <f>기초자료!L84</f>
        <v>0</v>
      </c>
      <c r="R86" s="119">
        <f>기초자료!M84</f>
        <v>14547572</v>
      </c>
      <c r="S86" s="143">
        <f>T86+U86</f>
        <v>0</v>
      </c>
      <c r="T86" s="119">
        <f>기초자료!N84</f>
        <v>0</v>
      </c>
      <c r="U86" s="119">
        <f>기초자료!O84</f>
        <v>0</v>
      </c>
    </row>
    <row r="87" spans="1:21" s="71" customFormat="1" ht="16.5" customHeight="1">
      <c r="A87" s="144"/>
      <c r="B87" s="106" t="s">
        <v>338</v>
      </c>
      <c r="C87" s="143">
        <f t="shared" si="24"/>
        <v>23379689</v>
      </c>
      <c r="D87" s="143">
        <f t="shared" si="28"/>
        <v>3646336</v>
      </c>
      <c r="E87" s="119">
        <f>기초자료!C85</f>
        <v>2875132</v>
      </c>
      <c r="F87" s="119">
        <f>기초자료!D85</f>
        <v>313512</v>
      </c>
      <c r="G87" s="119">
        <f>기초자료!E85</f>
        <v>100948</v>
      </c>
      <c r="H87" s="119">
        <f>기초자료!F85</f>
        <v>11410</v>
      </c>
      <c r="I87" s="119">
        <f>기초자료!G85</f>
        <v>43253</v>
      </c>
      <c r="J87" s="119">
        <f>기초자료!H85</f>
        <v>82512</v>
      </c>
      <c r="K87" s="119">
        <f>기초자료!I85</f>
        <v>0</v>
      </c>
      <c r="L87" s="119">
        <f>기초자료!J85</f>
        <v>219569</v>
      </c>
      <c r="M87" s="143">
        <f t="shared" si="26"/>
        <v>19733353</v>
      </c>
      <c r="N87" s="143">
        <f>SUM(O87:P87)</f>
        <v>19733353</v>
      </c>
      <c r="O87" s="119">
        <f>기초자료!K85</f>
        <v>313315</v>
      </c>
      <c r="P87" s="143">
        <f>SUM(Q87:R87)</f>
        <v>19420038</v>
      </c>
      <c r="Q87" s="119">
        <f>기초자료!L85</f>
        <v>0</v>
      </c>
      <c r="R87" s="119">
        <f>기초자료!M85</f>
        <v>19420038</v>
      </c>
      <c r="S87" s="143">
        <f>T87+U87</f>
        <v>0</v>
      </c>
      <c r="T87" s="119">
        <f>기초자료!N85</f>
        <v>0</v>
      </c>
      <c r="U87" s="119">
        <f>기초자료!O85</f>
        <v>0</v>
      </c>
    </row>
    <row r="88" spans="1:21" s="71" customFormat="1" ht="16.5" customHeight="1">
      <c r="A88" s="144"/>
      <c r="B88" s="106" t="s">
        <v>335</v>
      </c>
      <c r="C88" s="143">
        <f t="shared" si="24"/>
        <v>3322229</v>
      </c>
      <c r="D88" s="143">
        <f t="shared" si="28"/>
        <v>586868</v>
      </c>
      <c r="E88" s="119">
        <f>기초자료!C86</f>
        <v>191047</v>
      </c>
      <c r="F88" s="119">
        <f>기초자료!D86</f>
        <v>12000</v>
      </c>
      <c r="G88" s="119">
        <f>기초자료!E86</f>
        <v>110079</v>
      </c>
      <c r="H88" s="119">
        <f>기초자료!F86</f>
        <v>8750</v>
      </c>
      <c r="I88" s="119">
        <f>기초자료!G86</f>
        <v>1520</v>
      </c>
      <c r="J88" s="119">
        <f>기초자료!H86</f>
        <v>18073</v>
      </c>
      <c r="K88" s="119">
        <f>기초자료!I86</f>
        <v>0</v>
      </c>
      <c r="L88" s="119">
        <f>기초자료!J86</f>
        <v>245399</v>
      </c>
      <c r="M88" s="143">
        <f t="shared" si="26"/>
        <v>2735361</v>
      </c>
      <c r="N88" s="143">
        <f>SUM(O88:P88)</f>
        <v>2735361</v>
      </c>
      <c r="O88" s="119">
        <f>기초자료!K86</f>
        <v>839921</v>
      </c>
      <c r="P88" s="143">
        <f>SUM(Q88:R88)</f>
        <v>1895440</v>
      </c>
      <c r="Q88" s="119">
        <f>기초자료!L86</f>
        <v>0</v>
      </c>
      <c r="R88" s="119">
        <f>기초자료!M86</f>
        <v>1895440</v>
      </c>
      <c r="S88" s="143">
        <f>T88+U88</f>
        <v>0</v>
      </c>
      <c r="T88" s="119">
        <f>기초자료!N86</f>
        <v>0</v>
      </c>
      <c r="U88" s="119">
        <f>기초자료!O86</f>
        <v>0</v>
      </c>
    </row>
    <row r="89" spans="1:21" s="71" customFormat="1" ht="16.5" customHeight="1">
      <c r="A89" s="144"/>
      <c r="B89" s="106" t="s">
        <v>339</v>
      </c>
      <c r="C89" s="143">
        <f t="shared" si="24"/>
        <v>101527292</v>
      </c>
      <c r="D89" s="143">
        <f t="shared" si="28"/>
        <v>917956</v>
      </c>
      <c r="E89" s="119">
        <f>기초자료!C87</f>
        <v>455172</v>
      </c>
      <c r="F89" s="119">
        <f>기초자료!D87</f>
        <v>33830</v>
      </c>
      <c r="G89" s="119">
        <f>기초자료!E87</f>
        <v>97577</v>
      </c>
      <c r="H89" s="119">
        <f>기초자료!F87</f>
        <v>50647</v>
      </c>
      <c r="I89" s="119">
        <f>기초자료!G87</f>
        <v>6700</v>
      </c>
      <c r="J89" s="119">
        <f>기초자료!H87</f>
        <v>12101</v>
      </c>
      <c r="K89" s="119">
        <f>기초자료!I87</f>
        <v>0</v>
      </c>
      <c r="L89" s="119">
        <f>기초자료!J87</f>
        <v>261929</v>
      </c>
      <c r="M89" s="143">
        <f t="shared" si="26"/>
        <v>100609336</v>
      </c>
      <c r="N89" s="143">
        <f>SUM(O89:P89)</f>
        <v>100609336</v>
      </c>
      <c r="O89" s="119">
        <f>기초자료!K87</f>
        <v>4698354</v>
      </c>
      <c r="P89" s="143">
        <f>SUM(Q89:R89)</f>
        <v>95910982</v>
      </c>
      <c r="Q89" s="119">
        <f>기초자료!L87</f>
        <v>0</v>
      </c>
      <c r="R89" s="119">
        <f>기초자료!M87</f>
        <v>95910982</v>
      </c>
      <c r="S89" s="143">
        <f>T89+U89</f>
        <v>0</v>
      </c>
      <c r="T89" s="119">
        <f>기초자료!N87</f>
        <v>0</v>
      </c>
      <c r="U89" s="119">
        <f>기초자료!O87</f>
        <v>0</v>
      </c>
    </row>
    <row r="90" spans="1:21" s="71" customFormat="1" ht="16.5" customHeight="1">
      <c r="A90" s="144"/>
      <c r="B90" s="106" t="s">
        <v>357</v>
      </c>
      <c r="C90" s="143">
        <f t="shared" si="24"/>
        <v>202067983</v>
      </c>
      <c r="D90" s="143">
        <f t="shared" si="28"/>
        <v>1109472</v>
      </c>
      <c r="E90" s="119">
        <f>기초자료!C88</f>
        <v>274539</v>
      </c>
      <c r="F90" s="119">
        <f>기초자료!D88</f>
        <v>21160</v>
      </c>
      <c r="G90" s="119">
        <f>기초자료!E88</f>
        <v>364789</v>
      </c>
      <c r="H90" s="119">
        <f>기초자료!F88</f>
        <v>38440</v>
      </c>
      <c r="I90" s="119">
        <f>기초자료!G88</f>
        <v>10100</v>
      </c>
      <c r="J90" s="119">
        <f>기초자료!H88</f>
        <v>15725</v>
      </c>
      <c r="K90" s="119">
        <f>기초자료!I88</f>
        <v>200000</v>
      </c>
      <c r="L90" s="119">
        <f>기초자료!J88</f>
        <v>184719</v>
      </c>
      <c r="M90" s="143">
        <f t="shared" si="26"/>
        <v>200958511</v>
      </c>
      <c r="N90" s="143">
        <f>SUM(O90:P90)</f>
        <v>200958511</v>
      </c>
      <c r="O90" s="119">
        <f>기초자료!K88</f>
        <v>19236443</v>
      </c>
      <c r="P90" s="143">
        <f>SUM(Q90:R90)</f>
        <v>181722068</v>
      </c>
      <c r="Q90" s="119">
        <f>기초자료!L88</f>
        <v>0</v>
      </c>
      <c r="R90" s="119">
        <f>기초자료!M88</f>
        <v>181722068</v>
      </c>
      <c r="S90" s="143">
        <f>T90+U90</f>
        <v>0</v>
      </c>
      <c r="T90" s="119">
        <f>기초자료!N88</f>
        <v>0</v>
      </c>
      <c r="U90" s="119">
        <f>기초자료!O88</f>
        <v>0</v>
      </c>
    </row>
    <row r="91" spans="1:21" s="71" customFormat="1" ht="16.5" customHeight="1">
      <c r="A91" s="424" t="s">
        <v>734</v>
      </c>
      <c r="B91" s="355" t="s">
        <v>737</v>
      </c>
      <c r="C91" s="425">
        <f>SUM(D91,M91)</f>
        <v>9423649</v>
      </c>
      <c r="D91" s="425">
        <f>SUM(E91:L91)</f>
        <v>867041</v>
      </c>
      <c r="E91" s="425">
        <f>SUM(E92)</f>
        <v>170088</v>
      </c>
      <c r="F91" s="425">
        <f t="shared" ref="F91:L91" si="33">SUM(F92)</f>
        <v>0</v>
      </c>
      <c r="G91" s="425">
        <f t="shared" si="33"/>
        <v>18900</v>
      </c>
      <c r="H91" s="425">
        <f t="shared" si="33"/>
        <v>0</v>
      </c>
      <c r="I91" s="425">
        <f t="shared" si="33"/>
        <v>0</v>
      </c>
      <c r="J91" s="425">
        <f t="shared" si="33"/>
        <v>63053</v>
      </c>
      <c r="K91" s="425">
        <f t="shared" si="33"/>
        <v>615000</v>
      </c>
      <c r="L91" s="425">
        <f t="shared" si="33"/>
        <v>0</v>
      </c>
      <c r="M91" s="425">
        <f>SUM(N91,S91)</f>
        <v>8556608</v>
      </c>
      <c r="N91" s="425">
        <f>SUM(N92)</f>
        <v>6476608</v>
      </c>
      <c r="O91" s="425">
        <f>SUM(O92)</f>
        <v>466608</v>
      </c>
      <c r="P91" s="165">
        <f>SUM(P92)</f>
        <v>6010000</v>
      </c>
      <c r="Q91" s="425"/>
      <c r="R91" s="425">
        <f>SUM(R92)</f>
        <v>6010000</v>
      </c>
      <c r="S91" s="425">
        <f>SUM(T91:U91)</f>
        <v>2080000</v>
      </c>
      <c r="T91" s="425">
        <f>SUM(T92)</f>
        <v>1840000</v>
      </c>
      <c r="U91" s="426">
        <f>SUM(U92)</f>
        <v>240000</v>
      </c>
    </row>
    <row r="92" spans="1:21" s="71" customFormat="1" ht="16.5" customHeight="1">
      <c r="A92" s="106"/>
      <c r="B92" s="106" t="s">
        <v>735</v>
      </c>
      <c r="C92" s="146">
        <f>SUM(D92,M92)</f>
        <v>9423649</v>
      </c>
      <c r="D92" s="146">
        <f>SUM(E92:L92)</f>
        <v>867041</v>
      </c>
      <c r="E92" s="120">
        <f>기초자료!C90</f>
        <v>170088</v>
      </c>
      <c r="F92" s="120">
        <f>기초자료!D90</f>
        <v>0</v>
      </c>
      <c r="G92" s="120">
        <f>기초자료!E90</f>
        <v>18900</v>
      </c>
      <c r="H92" s="120">
        <f>기초자료!F90</f>
        <v>0</v>
      </c>
      <c r="I92" s="120">
        <f>기초자료!G90</f>
        <v>0</v>
      </c>
      <c r="J92" s="120">
        <f>기초자료!H90</f>
        <v>63053</v>
      </c>
      <c r="K92" s="120">
        <f>기초자료!I90</f>
        <v>615000</v>
      </c>
      <c r="L92" s="120">
        <f>기초자료!J90</f>
        <v>0</v>
      </c>
      <c r="M92" s="146">
        <f>SUM(N92,S92)</f>
        <v>8556608</v>
      </c>
      <c r="N92" s="146">
        <f>SUM(O92:P92)</f>
        <v>6476608</v>
      </c>
      <c r="O92" s="119">
        <f>기초자료!K90</f>
        <v>466608</v>
      </c>
      <c r="P92" s="143">
        <f>SUM(Q92:R92)</f>
        <v>6010000</v>
      </c>
      <c r="Q92" s="119"/>
      <c r="R92" s="119">
        <f>기초자료!M90</f>
        <v>6010000</v>
      </c>
      <c r="S92" s="146">
        <f>SUM(T92:U92)</f>
        <v>2080000</v>
      </c>
      <c r="T92" s="119">
        <f>기초자료!N90</f>
        <v>1840000</v>
      </c>
      <c r="U92" s="119">
        <f>기초자료!O90</f>
        <v>240000</v>
      </c>
    </row>
    <row r="93" spans="1:21" s="74" customFormat="1" ht="16.5" customHeight="1">
      <c r="A93" s="164" t="s">
        <v>584</v>
      </c>
      <c r="B93" s="164" t="s">
        <v>579</v>
      </c>
      <c r="C93" s="165">
        <f t="shared" si="24"/>
        <v>1388865192.24</v>
      </c>
      <c r="D93" s="165">
        <f t="shared" si="28"/>
        <v>12685733.68</v>
      </c>
      <c r="E93" s="165">
        <f t="shared" ref="E93:L93" si="34">SUM(E94:E124)</f>
        <v>4757057.08</v>
      </c>
      <c r="F93" s="165">
        <f t="shared" si="34"/>
        <v>1235091</v>
      </c>
      <c r="G93" s="165">
        <f t="shared" si="34"/>
        <v>3964041</v>
      </c>
      <c r="H93" s="165">
        <f t="shared" si="34"/>
        <v>1055254.6000000001</v>
      </c>
      <c r="I93" s="165">
        <f t="shared" si="34"/>
        <v>80466</v>
      </c>
      <c r="J93" s="165">
        <f t="shared" si="34"/>
        <v>79851</v>
      </c>
      <c r="K93" s="165">
        <f t="shared" si="34"/>
        <v>783296</v>
      </c>
      <c r="L93" s="165">
        <f t="shared" si="34"/>
        <v>730677</v>
      </c>
      <c r="M93" s="165">
        <f t="shared" si="26"/>
        <v>1376179458.5599999</v>
      </c>
      <c r="N93" s="165">
        <f t="shared" ref="N93:U93" si="35">SUM(N94:N124)</f>
        <v>1342901002.5599999</v>
      </c>
      <c r="O93" s="165">
        <f t="shared" si="35"/>
        <v>399387147.25999999</v>
      </c>
      <c r="P93" s="165">
        <f t="shared" si="35"/>
        <v>943513855.29999995</v>
      </c>
      <c r="Q93" s="165">
        <f t="shared" si="35"/>
        <v>0</v>
      </c>
      <c r="R93" s="165">
        <f t="shared" si="35"/>
        <v>943513855.29999995</v>
      </c>
      <c r="S93" s="165">
        <f t="shared" si="35"/>
        <v>33278456</v>
      </c>
      <c r="T93" s="165">
        <f t="shared" si="35"/>
        <v>19813747</v>
      </c>
      <c r="U93" s="165">
        <f t="shared" si="35"/>
        <v>13464709</v>
      </c>
    </row>
    <row r="94" spans="1:21" s="71" customFormat="1" ht="16.5" customHeight="1">
      <c r="A94" s="144"/>
      <c r="B94" s="307" t="s">
        <v>64</v>
      </c>
      <c r="C94" s="143">
        <f t="shared" si="24"/>
        <v>28311118</v>
      </c>
      <c r="D94" s="143">
        <f t="shared" si="28"/>
        <v>1575362</v>
      </c>
      <c r="E94" s="150">
        <f>기초자료!C92</f>
        <v>559344</v>
      </c>
      <c r="F94" s="150">
        <f>기초자료!D92</f>
        <v>192992</v>
      </c>
      <c r="G94" s="150">
        <f>기초자료!E92</f>
        <v>384686</v>
      </c>
      <c r="H94" s="150">
        <f>기초자료!F92</f>
        <v>117872</v>
      </c>
      <c r="I94" s="150">
        <f>기초자료!G92</f>
        <v>1300</v>
      </c>
      <c r="J94" s="150">
        <f>기초자료!H92</f>
        <v>4397</v>
      </c>
      <c r="K94" s="150">
        <f>기초자료!I92</f>
        <v>14459</v>
      </c>
      <c r="L94" s="150">
        <f>기초자료!J92</f>
        <v>300312</v>
      </c>
      <c r="M94" s="143">
        <f t="shared" si="26"/>
        <v>26735756</v>
      </c>
      <c r="N94" s="150">
        <f t="shared" ref="N94:N124" si="36">SUM(O94:P94)</f>
        <v>26735756</v>
      </c>
      <c r="O94" s="119">
        <f>기초자료!K92</f>
        <v>1193443</v>
      </c>
      <c r="P94" s="150">
        <f t="shared" ref="P94:P124" si="37">SUM(Q94:R94)</f>
        <v>25542313</v>
      </c>
      <c r="Q94" s="150">
        <f>기초자료!L92</f>
        <v>0</v>
      </c>
      <c r="R94" s="150">
        <f>기초자료!M92</f>
        <v>25542313</v>
      </c>
      <c r="S94" s="150">
        <f t="shared" ref="S94:S124" si="38">SUM(T94:U94)</f>
        <v>0</v>
      </c>
      <c r="T94" s="150">
        <f>기초자료!N92</f>
        <v>0</v>
      </c>
      <c r="U94" s="150">
        <f>기초자료!O92</f>
        <v>0</v>
      </c>
    </row>
    <row r="95" spans="1:21" s="71" customFormat="1" ht="16.5" customHeight="1">
      <c r="A95" s="144"/>
      <c r="B95" s="308" t="s">
        <v>65</v>
      </c>
      <c r="C95" s="143">
        <f t="shared" si="24"/>
        <v>10331805</v>
      </c>
      <c r="D95" s="143">
        <f t="shared" si="28"/>
        <v>350249</v>
      </c>
      <c r="E95" s="150">
        <f>기초자료!C93</f>
        <v>271415</v>
      </c>
      <c r="F95" s="150">
        <f>기초자료!D93</f>
        <v>13570</v>
      </c>
      <c r="G95" s="150">
        <f>기초자료!E93</f>
        <v>14964</v>
      </c>
      <c r="H95" s="150">
        <f>기초자료!F93</f>
        <v>47700</v>
      </c>
      <c r="I95" s="150">
        <f>기초자료!G93</f>
        <v>0</v>
      </c>
      <c r="J95" s="150">
        <f>기초자료!H93</f>
        <v>2600</v>
      </c>
      <c r="K95" s="150">
        <f>기초자료!I93</f>
        <v>0</v>
      </c>
      <c r="L95" s="150">
        <f>기초자료!J93</f>
        <v>0</v>
      </c>
      <c r="M95" s="143">
        <f t="shared" si="26"/>
        <v>9981556</v>
      </c>
      <c r="N95" s="150">
        <f t="shared" si="36"/>
        <v>8581556</v>
      </c>
      <c r="O95" s="119">
        <f>기초자료!K93</f>
        <v>5303056</v>
      </c>
      <c r="P95" s="150">
        <f t="shared" si="37"/>
        <v>3278500</v>
      </c>
      <c r="Q95" s="150">
        <f>기초자료!L93</f>
        <v>0</v>
      </c>
      <c r="R95" s="150">
        <f>기초자료!M93</f>
        <v>3278500</v>
      </c>
      <c r="S95" s="150">
        <f t="shared" si="38"/>
        <v>1400000</v>
      </c>
      <c r="T95" s="150">
        <f>기초자료!N93</f>
        <v>0</v>
      </c>
      <c r="U95" s="150">
        <f>기초자료!O93</f>
        <v>1400000</v>
      </c>
    </row>
    <row r="96" spans="1:21" s="71" customFormat="1" ht="16.5" customHeight="1">
      <c r="A96" s="144"/>
      <c r="B96" s="308" t="s">
        <v>69</v>
      </c>
      <c r="C96" s="143">
        <f t="shared" si="24"/>
        <v>17590797.899999999</v>
      </c>
      <c r="D96" s="143">
        <f t="shared" si="28"/>
        <v>514315.9</v>
      </c>
      <c r="E96" s="150">
        <f>기초자료!C94</f>
        <v>421381.9</v>
      </c>
      <c r="F96" s="150">
        <f>기초자료!D94</f>
        <v>47329</v>
      </c>
      <c r="G96" s="150">
        <f>기초자료!E94</f>
        <v>0</v>
      </c>
      <c r="H96" s="150">
        <f>기초자료!F94</f>
        <v>29965</v>
      </c>
      <c r="I96" s="150">
        <f>기초자료!G94</f>
        <v>600</v>
      </c>
      <c r="J96" s="150">
        <f>기초자료!H94</f>
        <v>565</v>
      </c>
      <c r="K96" s="150">
        <f>기초자료!I94</f>
        <v>0</v>
      </c>
      <c r="L96" s="150">
        <f>기초자료!J94</f>
        <v>14475</v>
      </c>
      <c r="M96" s="143">
        <f t="shared" si="26"/>
        <v>17076482</v>
      </c>
      <c r="N96" s="150">
        <f t="shared" si="36"/>
        <v>17076482</v>
      </c>
      <c r="O96" s="119">
        <f>기초자료!K94</f>
        <v>13383582</v>
      </c>
      <c r="P96" s="150">
        <f t="shared" si="37"/>
        <v>3692900</v>
      </c>
      <c r="Q96" s="150">
        <f>기초자료!L94</f>
        <v>0</v>
      </c>
      <c r="R96" s="150">
        <f>기초자료!M94</f>
        <v>3692900</v>
      </c>
      <c r="S96" s="150">
        <f t="shared" si="38"/>
        <v>0</v>
      </c>
      <c r="T96" s="150">
        <f>기초자료!N94</f>
        <v>0</v>
      </c>
      <c r="U96" s="150">
        <f>기초자료!O94</f>
        <v>0</v>
      </c>
    </row>
    <row r="97" spans="1:21" s="71" customFormat="1" ht="16.5" customHeight="1">
      <c r="A97" s="144"/>
      <c r="B97" s="308" t="s">
        <v>66</v>
      </c>
      <c r="C97" s="143">
        <f t="shared" si="24"/>
        <v>30902919</v>
      </c>
      <c r="D97" s="143">
        <f t="shared" si="28"/>
        <v>516264</v>
      </c>
      <c r="E97" s="150">
        <f>기초자료!C95</f>
        <v>290368</v>
      </c>
      <c r="F97" s="150">
        <f>기초자료!D95</f>
        <v>14814</v>
      </c>
      <c r="G97" s="150">
        <f>기초자료!E95</f>
        <v>70450</v>
      </c>
      <c r="H97" s="150">
        <f>기초자료!F95</f>
        <v>39767</v>
      </c>
      <c r="I97" s="150">
        <f>기초자료!G95</f>
        <v>0</v>
      </c>
      <c r="J97" s="150">
        <f>기초자료!H95</f>
        <v>513</v>
      </c>
      <c r="K97" s="150">
        <f>기초자료!I95</f>
        <v>0</v>
      </c>
      <c r="L97" s="150">
        <f>기초자료!J95</f>
        <v>100352</v>
      </c>
      <c r="M97" s="143">
        <f t="shared" si="26"/>
        <v>30386655</v>
      </c>
      <c r="N97" s="150">
        <f t="shared" si="36"/>
        <v>28763950</v>
      </c>
      <c r="O97" s="119">
        <f>기초자료!K95</f>
        <v>15848280</v>
      </c>
      <c r="P97" s="150">
        <f t="shared" si="37"/>
        <v>12915670</v>
      </c>
      <c r="Q97" s="150">
        <f>기초자료!L95</f>
        <v>0</v>
      </c>
      <c r="R97" s="150">
        <f>기초자료!M95</f>
        <v>12915670</v>
      </c>
      <c r="S97" s="150">
        <f t="shared" si="38"/>
        <v>1622705</v>
      </c>
      <c r="T97" s="150">
        <f>기초자료!N95</f>
        <v>1622705</v>
      </c>
      <c r="U97" s="150">
        <f>기초자료!O95</f>
        <v>0</v>
      </c>
    </row>
    <row r="98" spans="1:21" s="71" customFormat="1" ht="16.5" customHeight="1">
      <c r="A98" s="144"/>
      <c r="B98" s="308" t="s">
        <v>68</v>
      </c>
      <c r="C98" s="143">
        <f t="shared" si="24"/>
        <v>4825708.3</v>
      </c>
      <c r="D98" s="143">
        <f t="shared" si="28"/>
        <v>281829</v>
      </c>
      <c r="E98" s="150">
        <f>기초자료!C96</f>
        <v>180374</v>
      </c>
      <c r="F98" s="150">
        <f>기초자료!D96</f>
        <v>0</v>
      </c>
      <c r="G98" s="150">
        <f>기초자료!E96</f>
        <v>57559</v>
      </c>
      <c r="H98" s="150">
        <f>기초자료!F96</f>
        <v>43896</v>
      </c>
      <c r="I98" s="150">
        <f>기초자료!G96</f>
        <v>0</v>
      </c>
      <c r="J98" s="150">
        <f>기초자료!H96</f>
        <v>0</v>
      </c>
      <c r="K98" s="150">
        <f>기초자료!I96</f>
        <v>0</v>
      </c>
      <c r="L98" s="150">
        <f>기초자료!J96</f>
        <v>0</v>
      </c>
      <c r="M98" s="143">
        <f t="shared" si="26"/>
        <v>4543879.3</v>
      </c>
      <c r="N98" s="150">
        <f t="shared" si="36"/>
        <v>4543879.3</v>
      </c>
      <c r="O98" s="119">
        <f>기초자료!K96</f>
        <v>87939.3</v>
      </c>
      <c r="P98" s="150">
        <f t="shared" si="37"/>
        <v>4455940</v>
      </c>
      <c r="Q98" s="150">
        <f>기초자료!L96</f>
        <v>0</v>
      </c>
      <c r="R98" s="150">
        <f>기초자료!M96</f>
        <v>4455940</v>
      </c>
      <c r="S98" s="150">
        <f t="shared" si="38"/>
        <v>0</v>
      </c>
      <c r="T98" s="150">
        <f>기초자료!N96</f>
        <v>0</v>
      </c>
      <c r="U98" s="150">
        <f>기초자료!O96</f>
        <v>0</v>
      </c>
    </row>
    <row r="99" spans="1:21" s="71" customFormat="1" ht="16.5" customHeight="1">
      <c r="A99" s="144"/>
      <c r="B99" s="309" t="s">
        <v>67</v>
      </c>
      <c r="C99" s="143">
        <f t="shared" si="24"/>
        <v>64249220</v>
      </c>
      <c r="D99" s="143">
        <f t="shared" si="28"/>
        <v>653399</v>
      </c>
      <c r="E99" s="150">
        <f>기초자료!C97</f>
        <v>385962</v>
      </c>
      <c r="F99" s="150">
        <f>기초자료!D97</f>
        <v>676</v>
      </c>
      <c r="G99" s="150">
        <f>기초자료!E97</f>
        <v>213756</v>
      </c>
      <c r="H99" s="150">
        <f>기초자료!F97</f>
        <v>38845</v>
      </c>
      <c r="I99" s="150">
        <f>기초자료!G97</f>
        <v>0</v>
      </c>
      <c r="J99" s="150">
        <f>기초자료!H97</f>
        <v>14160</v>
      </c>
      <c r="K99" s="150">
        <f>기초자료!I97</f>
        <v>0</v>
      </c>
      <c r="L99" s="150">
        <f>기초자료!J97</f>
        <v>0</v>
      </c>
      <c r="M99" s="143">
        <f t="shared" si="26"/>
        <v>63595821</v>
      </c>
      <c r="N99" s="150">
        <f t="shared" si="36"/>
        <v>63215270</v>
      </c>
      <c r="O99" s="119">
        <f>기초자료!K97</f>
        <v>1945270</v>
      </c>
      <c r="P99" s="150">
        <f t="shared" si="37"/>
        <v>61270000</v>
      </c>
      <c r="Q99" s="150">
        <f>기초자료!L97</f>
        <v>0</v>
      </c>
      <c r="R99" s="150">
        <f>기초자료!M97</f>
        <v>61270000</v>
      </c>
      <c r="S99" s="150">
        <f t="shared" si="38"/>
        <v>380551</v>
      </c>
      <c r="T99" s="150">
        <f>기초자료!N97</f>
        <v>0</v>
      </c>
      <c r="U99" s="150">
        <f>기초자료!O97</f>
        <v>380551</v>
      </c>
    </row>
    <row r="100" spans="1:21" s="71" customFormat="1" ht="16.5" customHeight="1">
      <c r="A100" s="144"/>
      <c r="B100" s="308" t="s">
        <v>74</v>
      </c>
      <c r="C100" s="143">
        <f t="shared" si="24"/>
        <v>29925526</v>
      </c>
      <c r="D100" s="143">
        <f t="shared" si="28"/>
        <v>195526</v>
      </c>
      <c r="E100" s="150">
        <f>기초자료!C98</f>
        <v>116010</v>
      </c>
      <c r="F100" s="150">
        <f>기초자료!D98</f>
        <v>47376</v>
      </c>
      <c r="G100" s="150">
        <f>기초자료!E98</f>
        <v>0</v>
      </c>
      <c r="H100" s="150">
        <f>기초자료!F98</f>
        <v>14778</v>
      </c>
      <c r="I100" s="150">
        <f>기초자료!G98</f>
        <v>2973</v>
      </c>
      <c r="J100" s="150">
        <f>기초자료!H98</f>
        <v>13542</v>
      </c>
      <c r="K100" s="150">
        <f>기초자료!I98</f>
        <v>847</v>
      </c>
      <c r="L100" s="150">
        <f>기초자료!J98</f>
        <v>0</v>
      </c>
      <c r="M100" s="143">
        <f t="shared" si="26"/>
        <v>29730000</v>
      </c>
      <c r="N100" s="150">
        <f t="shared" si="36"/>
        <v>23600000</v>
      </c>
      <c r="O100" s="119">
        <f>기초자료!K98</f>
        <v>0</v>
      </c>
      <c r="P100" s="150">
        <f t="shared" si="37"/>
        <v>23600000</v>
      </c>
      <c r="Q100" s="150">
        <f>기초자료!L98</f>
        <v>0</v>
      </c>
      <c r="R100" s="150">
        <f>기초자료!M98</f>
        <v>23600000</v>
      </c>
      <c r="S100" s="150">
        <f t="shared" si="38"/>
        <v>6130000</v>
      </c>
      <c r="T100" s="150">
        <f>기초자료!N98</f>
        <v>0</v>
      </c>
      <c r="U100" s="150">
        <f>기초자료!O98</f>
        <v>6130000</v>
      </c>
    </row>
    <row r="101" spans="1:21" s="71" customFormat="1" ht="16.5" customHeight="1">
      <c r="A101" s="144"/>
      <c r="B101" s="308" t="s">
        <v>70</v>
      </c>
      <c r="C101" s="143">
        <f t="shared" si="24"/>
        <v>13675296</v>
      </c>
      <c r="D101" s="143">
        <f t="shared" si="28"/>
        <v>415864</v>
      </c>
      <c r="E101" s="150">
        <f>기초자료!C99</f>
        <v>118076</v>
      </c>
      <c r="F101" s="150">
        <f>기초자료!D99</f>
        <v>74337</v>
      </c>
      <c r="G101" s="150">
        <f>기초자료!E99</f>
        <v>207129</v>
      </c>
      <c r="H101" s="150">
        <f>기초자료!F99</f>
        <v>11680</v>
      </c>
      <c r="I101" s="150">
        <f>기초자료!G99</f>
        <v>0</v>
      </c>
      <c r="J101" s="150">
        <f>기초자료!H99</f>
        <v>3364</v>
      </c>
      <c r="K101" s="150">
        <f>기초자료!I99</f>
        <v>1278</v>
      </c>
      <c r="L101" s="150">
        <f>기초자료!J99</f>
        <v>0</v>
      </c>
      <c r="M101" s="143">
        <f t="shared" si="26"/>
        <v>13259432</v>
      </c>
      <c r="N101" s="150">
        <f t="shared" si="36"/>
        <v>13259432</v>
      </c>
      <c r="O101" s="119">
        <f>기초자료!K99</f>
        <v>4260210</v>
      </c>
      <c r="P101" s="150">
        <f t="shared" si="37"/>
        <v>8999222</v>
      </c>
      <c r="Q101" s="150">
        <f>기초자료!L99</f>
        <v>0</v>
      </c>
      <c r="R101" s="150">
        <f>기초자료!M99</f>
        <v>8999222</v>
      </c>
      <c r="S101" s="150">
        <f t="shared" si="38"/>
        <v>0</v>
      </c>
      <c r="T101" s="150">
        <f>기초자료!N99</f>
        <v>0</v>
      </c>
      <c r="U101" s="150">
        <f>기초자료!O99</f>
        <v>0</v>
      </c>
    </row>
    <row r="102" spans="1:21" s="71" customFormat="1" ht="16.5" customHeight="1">
      <c r="A102" s="144"/>
      <c r="B102" s="308" t="s">
        <v>72</v>
      </c>
      <c r="C102" s="143">
        <f t="shared" si="24"/>
        <v>15903725</v>
      </c>
      <c r="D102" s="143">
        <f t="shared" si="28"/>
        <v>475173</v>
      </c>
      <c r="E102" s="150">
        <f>기초자료!C100</f>
        <v>313641</v>
      </c>
      <c r="F102" s="150">
        <f>기초자료!D100</f>
        <v>0</v>
      </c>
      <c r="G102" s="150">
        <f>기초자료!E100</f>
        <v>15111</v>
      </c>
      <c r="H102" s="150">
        <f>기초자료!F100</f>
        <v>146421</v>
      </c>
      <c r="I102" s="150">
        <f>기초자료!G100</f>
        <v>0</v>
      </c>
      <c r="J102" s="150">
        <f>기초자료!H100</f>
        <v>0</v>
      </c>
      <c r="K102" s="150">
        <f>기초자료!I100</f>
        <v>0</v>
      </c>
      <c r="L102" s="150">
        <f>기초자료!J100</f>
        <v>0</v>
      </c>
      <c r="M102" s="143">
        <f t="shared" si="26"/>
        <v>15428552</v>
      </c>
      <c r="N102" s="150">
        <f t="shared" si="36"/>
        <v>13168552</v>
      </c>
      <c r="O102" s="119">
        <f>기초자료!K100</f>
        <v>12740136</v>
      </c>
      <c r="P102" s="150">
        <f t="shared" si="37"/>
        <v>428416</v>
      </c>
      <c r="Q102" s="150">
        <f>기초자료!L100</f>
        <v>0</v>
      </c>
      <c r="R102" s="150">
        <f>기초자료!M100</f>
        <v>428416</v>
      </c>
      <c r="S102" s="150">
        <f t="shared" si="38"/>
        <v>2260000</v>
      </c>
      <c r="T102" s="150">
        <f>기초자료!N100</f>
        <v>0</v>
      </c>
      <c r="U102" s="150">
        <f>기초자료!O100</f>
        <v>2260000</v>
      </c>
    </row>
    <row r="103" spans="1:21" s="71" customFormat="1" ht="16.5" customHeight="1">
      <c r="A103" s="144"/>
      <c r="B103" s="308" t="s">
        <v>71</v>
      </c>
      <c r="C103" s="143">
        <f t="shared" si="24"/>
        <v>51264584.399999999</v>
      </c>
      <c r="D103" s="143">
        <f t="shared" si="28"/>
        <v>382850</v>
      </c>
      <c r="E103" s="150">
        <f>기초자료!C101</f>
        <v>215604</v>
      </c>
      <c r="F103" s="150">
        <f>기초자료!D101</f>
        <v>0</v>
      </c>
      <c r="G103" s="150">
        <f>기초자료!E101</f>
        <v>149427</v>
      </c>
      <c r="H103" s="150">
        <f>기초자료!F101</f>
        <v>16080</v>
      </c>
      <c r="I103" s="150">
        <f>기초자료!G101</f>
        <v>700</v>
      </c>
      <c r="J103" s="150">
        <f>기초자료!H101</f>
        <v>139</v>
      </c>
      <c r="K103" s="150">
        <f>기초자료!I101</f>
        <v>900</v>
      </c>
      <c r="L103" s="150">
        <f>기초자료!J101</f>
        <v>0</v>
      </c>
      <c r="M103" s="143">
        <f t="shared" si="26"/>
        <v>50881734.399999999</v>
      </c>
      <c r="N103" s="150">
        <f t="shared" si="36"/>
        <v>50881734.399999999</v>
      </c>
      <c r="O103" s="119">
        <f>기초자료!K101</f>
        <v>1037991</v>
      </c>
      <c r="P103" s="150">
        <f t="shared" si="37"/>
        <v>49843743.399999999</v>
      </c>
      <c r="Q103" s="150">
        <f>기초자료!L101</f>
        <v>0</v>
      </c>
      <c r="R103" s="150">
        <f>기초자료!M101</f>
        <v>49843743.399999999</v>
      </c>
      <c r="S103" s="150">
        <f t="shared" si="38"/>
        <v>0</v>
      </c>
      <c r="T103" s="150">
        <f>기초자료!N101</f>
        <v>0</v>
      </c>
      <c r="U103" s="150">
        <f>기초자료!O101</f>
        <v>0</v>
      </c>
    </row>
    <row r="104" spans="1:21" s="71" customFormat="1" ht="16.5" customHeight="1">
      <c r="A104" s="144"/>
      <c r="B104" s="308" t="s">
        <v>76</v>
      </c>
      <c r="C104" s="143">
        <f t="shared" si="24"/>
        <v>46455473.5</v>
      </c>
      <c r="D104" s="143">
        <f t="shared" si="28"/>
        <v>258855</v>
      </c>
      <c r="E104" s="150">
        <f>기초자료!C102</f>
        <v>100658</v>
      </c>
      <c r="F104" s="150">
        <f>기초자료!D102</f>
        <v>0</v>
      </c>
      <c r="G104" s="150">
        <f>기초자료!E102</f>
        <v>127829</v>
      </c>
      <c r="H104" s="150">
        <f>기초자료!F102</f>
        <v>28070</v>
      </c>
      <c r="I104" s="150">
        <f>기초자료!G102</f>
        <v>0</v>
      </c>
      <c r="J104" s="150">
        <f>기초자료!H102</f>
        <v>1400</v>
      </c>
      <c r="K104" s="150">
        <f>기초자료!I102</f>
        <v>898</v>
      </c>
      <c r="L104" s="150">
        <f>기초자료!J102</f>
        <v>0</v>
      </c>
      <c r="M104" s="143">
        <f t="shared" si="26"/>
        <v>46196618.5</v>
      </c>
      <c r="N104" s="150">
        <f t="shared" si="36"/>
        <v>46196618.5</v>
      </c>
      <c r="O104" s="119">
        <f>기초자료!K102</f>
        <v>3103813.5</v>
      </c>
      <c r="P104" s="150">
        <f t="shared" si="37"/>
        <v>43092805</v>
      </c>
      <c r="Q104" s="150">
        <f>기초자료!L102</f>
        <v>0</v>
      </c>
      <c r="R104" s="150">
        <f>기초자료!M102</f>
        <v>43092805</v>
      </c>
      <c r="S104" s="150">
        <f t="shared" si="38"/>
        <v>0</v>
      </c>
      <c r="T104" s="150">
        <f>기초자료!N102</f>
        <v>0</v>
      </c>
      <c r="U104" s="150">
        <f>기초자료!O102</f>
        <v>0</v>
      </c>
    </row>
    <row r="105" spans="1:21" s="71" customFormat="1" ht="16.5" customHeight="1">
      <c r="A105" s="144"/>
      <c r="B105" s="308" t="s">
        <v>73</v>
      </c>
      <c r="C105" s="143">
        <f t="shared" si="24"/>
        <v>38285619</v>
      </c>
      <c r="D105" s="143">
        <f t="shared" si="28"/>
        <v>314043</v>
      </c>
      <c r="E105" s="150">
        <f>기초자료!C103</f>
        <v>238968</v>
      </c>
      <c r="F105" s="150">
        <f>기초자료!D103</f>
        <v>0</v>
      </c>
      <c r="G105" s="150">
        <f>기초자료!E103</f>
        <v>63555</v>
      </c>
      <c r="H105" s="150">
        <f>기초자료!F103</f>
        <v>11520</v>
      </c>
      <c r="I105" s="150">
        <f>기초자료!G103</f>
        <v>0</v>
      </c>
      <c r="J105" s="150">
        <f>기초자료!H103</f>
        <v>0</v>
      </c>
      <c r="K105" s="150">
        <f>기초자료!I103</f>
        <v>0</v>
      </c>
      <c r="L105" s="150">
        <f>기초자료!J103</f>
        <v>0</v>
      </c>
      <c r="M105" s="143">
        <f t="shared" si="26"/>
        <v>37971576</v>
      </c>
      <c r="N105" s="150">
        <f t="shared" si="36"/>
        <v>37971576</v>
      </c>
      <c r="O105" s="119">
        <f>기초자료!K103</f>
        <v>922415</v>
      </c>
      <c r="P105" s="150">
        <f t="shared" si="37"/>
        <v>37049161</v>
      </c>
      <c r="Q105" s="150">
        <f>기초자료!L103</f>
        <v>0</v>
      </c>
      <c r="R105" s="150">
        <f>기초자료!M103</f>
        <v>37049161</v>
      </c>
      <c r="S105" s="150">
        <f t="shared" si="38"/>
        <v>0</v>
      </c>
      <c r="T105" s="150">
        <f>기초자료!N103</f>
        <v>0</v>
      </c>
      <c r="U105" s="150">
        <f>기초자료!O103</f>
        <v>0</v>
      </c>
    </row>
    <row r="106" spans="1:21" s="71" customFormat="1" ht="16.5" customHeight="1">
      <c r="A106" s="144"/>
      <c r="B106" s="308" t="s">
        <v>77</v>
      </c>
      <c r="C106" s="143">
        <f t="shared" si="24"/>
        <v>105832521.91000001</v>
      </c>
      <c r="D106" s="143">
        <f t="shared" si="28"/>
        <v>1312698.18</v>
      </c>
      <c r="E106" s="150">
        <f>기초자료!C104</f>
        <v>125978.18000000001</v>
      </c>
      <c r="F106" s="150">
        <f>기초자료!D104</f>
        <v>5832</v>
      </c>
      <c r="G106" s="150">
        <f>기초자료!E104</f>
        <v>978273</v>
      </c>
      <c r="H106" s="150">
        <f>기초자료!F104</f>
        <v>15931</v>
      </c>
      <c r="I106" s="150">
        <f>기초자료!G104</f>
        <v>36500</v>
      </c>
      <c r="J106" s="150">
        <f>기초자료!H104</f>
        <v>4947</v>
      </c>
      <c r="K106" s="150">
        <f>기초자료!I104</f>
        <v>12300</v>
      </c>
      <c r="L106" s="150">
        <f>기초자료!J104</f>
        <v>132937</v>
      </c>
      <c r="M106" s="143">
        <f t="shared" si="26"/>
        <v>104519823.73</v>
      </c>
      <c r="N106" s="150">
        <f t="shared" si="36"/>
        <v>103399823.73</v>
      </c>
      <c r="O106" s="119">
        <f>기초자료!K104</f>
        <v>3524171.73</v>
      </c>
      <c r="P106" s="150">
        <f t="shared" si="37"/>
        <v>99875652</v>
      </c>
      <c r="Q106" s="150">
        <f>기초자료!L104</f>
        <v>0</v>
      </c>
      <c r="R106" s="150">
        <f>기초자료!M104</f>
        <v>99875652</v>
      </c>
      <c r="S106" s="150">
        <f t="shared" si="38"/>
        <v>1120000</v>
      </c>
      <c r="T106" s="150">
        <f>기초자료!N104</f>
        <v>0</v>
      </c>
      <c r="U106" s="150">
        <f>기초자료!O104</f>
        <v>1120000</v>
      </c>
    </row>
    <row r="107" spans="1:21" s="71" customFormat="1" ht="16.5" customHeight="1">
      <c r="A107" s="144"/>
      <c r="B107" s="309" t="s">
        <v>75</v>
      </c>
      <c r="C107" s="143">
        <f t="shared" si="24"/>
        <v>13857176</v>
      </c>
      <c r="D107" s="143">
        <f t="shared" si="28"/>
        <v>110977</v>
      </c>
      <c r="E107" s="150">
        <f>기초자료!C105</f>
        <v>59000</v>
      </c>
      <c r="F107" s="150">
        <f>기초자료!D105</f>
        <v>9184</v>
      </c>
      <c r="G107" s="150">
        <f>기초자료!E105</f>
        <v>5000</v>
      </c>
      <c r="H107" s="150">
        <f>기초자료!F105</f>
        <v>35600</v>
      </c>
      <c r="I107" s="150">
        <f>기초자료!G105</f>
        <v>2193</v>
      </c>
      <c r="J107" s="150">
        <f>기초자료!H105</f>
        <v>0</v>
      </c>
      <c r="K107" s="150">
        <f>기초자료!I105</f>
        <v>0</v>
      </c>
      <c r="L107" s="150">
        <f>기초자료!J105</f>
        <v>0</v>
      </c>
      <c r="M107" s="143">
        <f t="shared" si="26"/>
        <v>13746199</v>
      </c>
      <c r="N107" s="150">
        <f t="shared" si="36"/>
        <v>13736199</v>
      </c>
      <c r="O107" s="119">
        <f>기초자료!K105</f>
        <v>415113</v>
      </c>
      <c r="P107" s="150">
        <f t="shared" si="37"/>
        <v>13321086</v>
      </c>
      <c r="Q107" s="150">
        <f>기초자료!L105</f>
        <v>0</v>
      </c>
      <c r="R107" s="150">
        <f>기초자료!M105</f>
        <v>13321086</v>
      </c>
      <c r="S107" s="150">
        <f t="shared" si="38"/>
        <v>10000</v>
      </c>
      <c r="T107" s="150">
        <f>기초자료!N105</f>
        <v>0</v>
      </c>
      <c r="U107" s="150">
        <f>기초자료!O105</f>
        <v>10000</v>
      </c>
    </row>
    <row r="108" spans="1:21" s="71" customFormat="1" ht="16.5" customHeight="1">
      <c r="A108" s="144"/>
      <c r="B108" s="308" t="s">
        <v>81</v>
      </c>
      <c r="C108" s="143">
        <f t="shared" si="24"/>
        <v>15840498.699999999</v>
      </c>
      <c r="D108" s="143">
        <f t="shared" si="28"/>
        <v>132391</v>
      </c>
      <c r="E108" s="150">
        <f>기초자료!C106</f>
        <v>107567</v>
      </c>
      <c r="F108" s="150">
        <f>기초자료!D106</f>
        <v>0</v>
      </c>
      <c r="G108" s="150">
        <f>기초자료!E106</f>
        <v>0</v>
      </c>
      <c r="H108" s="150">
        <f>기초자료!F106</f>
        <v>23054</v>
      </c>
      <c r="I108" s="150">
        <f>기초자료!G106</f>
        <v>0</v>
      </c>
      <c r="J108" s="150">
        <f>기초자료!H106</f>
        <v>0</v>
      </c>
      <c r="K108" s="150">
        <f>기초자료!I106</f>
        <v>1770</v>
      </c>
      <c r="L108" s="150">
        <f>기초자료!J106</f>
        <v>0</v>
      </c>
      <c r="M108" s="143">
        <f t="shared" si="26"/>
        <v>15708107.699999999</v>
      </c>
      <c r="N108" s="150">
        <f t="shared" si="36"/>
        <v>15708107.699999999</v>
      </c>
      <c r="O108" s="119">
        <f>기초자료!K106</f>
        <v>285181</v>
      </c>
      <c r="P108" s="150">
        <f t="shared" si="37"/>
        <v>15422926.699999999</v>
      </c>
      <c r="Q108" s="150">
        <f>기초자료!L106</f>
        <v>0</v>
      </c>
      <c r="R108" s="150">
        <f>기초자료!M106</f>
        <v>15422926.699999999</v>
      </c>
      <c r="S108" s="150">
        <f t="shared" si="38"/>
        <v>0</v>
      </c>
      <c r="T108" s="150">
        <f>기초자료!N106</f>
        <v>0</v>
      </c>
      <c r="U108" s="150">
        <f>기초자료!O106</f>
        <v>0</v>
      </c>
    </row>
    <row r="109" spans="1:21" s="71" customFormat="1" ht="16.5" customHeight="1">
      <c r="A109" s="144"/>
      <c r="B109" s="309" t="s">
        <v>78</v>
      </c>
      <c r="C109" s="143">
        <f t="shared" si="24"/>
        <v>320126.59999999998</v>
      </c>
      <c r="D109" s="143">
        <f t="shared" si="28"/>
        <v>58967.6</v>
      </c>
      <c r="E109" s="150">
        <f>기초자료!C107</f>
        <v>48900</v>
      </c>
      <c r="F109" s="150">
        <f>기초자료!D107</f>
        <v>0</v>
      </c>
      <c r="G109" s="150">
        <f>기초자료!E107</f>
        <v>0</v>
      </c>
      <c r="H109" s="150">
        <f>기초자료!F107</f>
        <v>10067.6</v>
      </c>
      <c r="I109" s="150">
        <f>기초자료!G107</f>
        <v>0</v>
      </c>
      <c r="J109" s="150">
        <f>기초자료!H107</f>
        <v>0</v>
      </c>
      <c r="K109" s="150">
        <f>기초자료!I107</f>
        <v>0</v>
      </c>
      <c r="L109" s="150">
        <f>기초자료!J107</f>
        <v>0</v>
      </c>
      <c r="M109" s="143">
        <f t="shared" si="26"/>
        <v>261159</v>
      </c>
      <c r="N109" s="150">
        <f t="shared" si="36"/>
        <v>261159</v>
      </c>
      <c r="O109" s="119">
        <f>기초자료!K107</f>
        <v>261159</v>
      </c>
      <c r="P109" s="150">
        <f t="shared" si="37"/>
        <v>0</v>
      </c>
      <c r="Q109" s="150">
        <f>기초자료!L107</f>
        <v>0</v>
      </c>
      <c r="R109" s="150">
        <f>기초자료!M107</f>
        <v>0</v>
      </c>
      <c r="S109" s="150">
        <f t="shared" si="38"/>
        <v>0</v>
      </c>
      <c r="T109" s="150">
        <f>기초자료!N107</f>
        <v>0</v>
      </c>
      <c r="U109" s="150">
        <f>기초자료!O107</f>
        <v>0</v>
      </c>
    </row>
    <row r="110" spans="1:21" s="71" customFormat="1" ht="16.5" customHeight="1">
      <c r="A110" s="144"/>
      <c r="B110" s="308" t="s">
        <v>80</v>
      </c>
      <c r="C110" s="143">
        <f t="shared" si="24"/>
        <v>161462749</v>
      </c>
      <c r="D110" s="143">
        <f t="shared" si="28"/>
        <v>403483</v>
      </c>
      <c r="E110" s="150">
        <f>기초자료!C108</f>
        <v>176819</v>
      </c>
      <c r="F110" s="150">
        <f>기초자료!D108</f>
        <v>374</v>
      </c>
      <c r="G110" s="150">
        <f>기초자료!E108</f>
        <v>44364</v>
      </c>
      <c r="H110" s="150">
        <f>기초자료!F108</f>
        <v>41846</v>
      </c>
      <c r="I110" s="150">
        <f>기초자료!G108</f>
        <v>0</v>
      </c>
      <c r="J110" s="150">
        <f>기초자료!H108</f>
        <v>0</v>
      </c>
      <c r="K110" s="150">
        <f>기초자료!I108</f>
        <v>111140</v>
      </c>
      <c r="L110" s="150">
        <f>기초자료!J108</f>
        <v>28940</v>
      </c>
      <c r="M110" s="143">
        <f t="shared" si="26"/>
        <v>161059266</v>
      </c>
      <c r="N110" s="150">
        <f t="shared" si="36"/>
        <v>161059266</v>
      </c>
      <c r="O110" s="119">
        <f>기초자료!K108</f>
        <v>25844103</v>
      </c>
      <c r="P110" s="150">
        <f t="shared" si="37"/>
        <v>135215163</v>
      </c>
      <c r="Q110" s="150">
        <f>기초자료!L108</f>
        <v>0</v>
      </c>
      <c r="R110" s="150">
        <f>기초자료!M108</f>
        <v>135215163</v>
      </c>
      <c r="S110" s="150">
        <f t="shared" si="38"/>
        <v>0</v>
      </c>
      <c r="T110" s="150">
        <f>기초자료!N108</f>
        <v>0</v>
      </c>
      <c r="U110" s="150">
        <f>기초자료!O108</f>
        <v>0</v>
      </c>
    </row>
    <row r="111" spans="1:21" s="71" customFormat="1" ht="16.5" customHeight="1">
      <c r="A111" s="144"/>
      <c r="B111" s="308" t="s">
        <v>79</v>
      </c>
      <c r="C111" s="143">
        <f t="shared" si="24"/>
        <v>9893875</v>
      </c>
      <c r="D111" s="143">
        <f t="shared" si="28"/>
        <v>112583</v>
      </c>
      <c r="E111" s="150">
        <f>기초자료!C109</f>
        <v>77623</v>
      </c>
      <c r="F111" s="150">
        <f>기초자료!D109</f>
        <v>0</v>
      </c>
      <c r="G111" s="150">
        <f>기초자료!E109</f>
        <v>21927</v>
      </c>
      <c r="H111" s="150">
        <f>기초자료!F109</f>
        <v>10533</v>
      </c>
      <c r="I111" s="150">
        <f>기초자료!G109</f>
        <v>200</v>
      </c>
      <c r="J111" s="150">
        <f>기초자료!H109</f>
        <v>2300</v>
      </c>
      <c r="K111" s="150">
        <f>기초자료!I109</f>
        <v>0</v>
      </c>
      <c r="L111" s="150">
        <f>기초자료!J109</f>
        <v>0</v>
      </c>
      <c r="M111" s="143">
        <f t="shared" si="26"/>
        <v>9781292</v>
      </c>
      <c r="N111" s="150">
        <f t="shared" si="36"/>
        <v>8801292</v>
      </c>
      <c r="O111" s="119">
        <f>기초자료!K109</f>
        <v>8801292</v>
      </c>
      <c r="P111" s="150">
        <f t="shared" si="37"/>
        <v>0</v>
      </c>
      <c r="Q111" s="150">
        <f>기초자료!L109</f>
        <v>0</v>
      </c>
      <c r="R111" s="150">
        <f>기초자료!M109</f>
        <v>0</v>
      </c>
      <c r="S111" s="150">
        <f t="shared" si="38"/>
        <v>980000</v>
      </c>
      <c r="T111" s="150">
        <f>기초자료!N109</f>
        <v>0</v>
      </c>
      <c r="U111" s="150">
        <f>기초자료!O109</f>
        <v>980000</v>
      </c>
    </row>
    <row r="112" spans="1:21" s="71" customFormat="1" ht="16.5" customHeight="1">
      <c r="A112" s="144"/>
      <c r="B112" s="309" t="s">
        <v>727</v>
      </c>
      <c r="C112" s="143">
        <f t="shared" si="24"/>
        <v>65743248</v>
      </c>
      <c r="D112" s="143">
        <f t="shared" si="28"/>
        <v>169847</v>
      </c>
      <c r="E112" s="150">
        <f>기초자료!C110</f>
        <v>85864</v>
      </c>
      <c r="F112" s="150">
        <f>기초자료!D110</f>
        <v>20754</v>
      </c>
      <c r="G112" s="150">
        <f>기초자료!E110</f>
        <v>45175</v>
      </c>
      <c r="H112" s="150">
        <f>기초자료!F110</f>
        <v>18054</v>
      </c>
      <c r="I112" s="150">
        <f>기초자료!G110</f>
        <v>0</v>
      </c>
      <c r="J112" s="150">
        <f>기초자료!H110</f>
        <v>0</v>
      </c>
      <c r="K112" s="150">
        <f>기초자료!I110</f>
        <v>0</v>
      </c>
      <c r="L112" s="150">
        <f>기초자료!J110</f>
        <v>0</v>
      </c>
      <c r="M112" s="143">
        <f t="shared" si="26"/>
        <v>65573401</v>
      </c>
      <c r="N112" s="150">
        <f t="shared" si="36"/>
        <v>64403064</v>
      </c>
      <c r="O112" s="119">
        <f>기초자료!K110</f>
        <v>6137753</v>
      </c>
      <c r="P112" s="150">
        <f t="shared" si="37"/>
        <v>58265311</v>
      </c>
      <c r="Q112" s="150">
        <f>기초자료!L110</f>
        <v>0</v>
      </c>
      <c r="R112" s="150">
        <f>기초자료!M110</f>
        <v>58265311</v>
      </c>
      <c r="S112" s="150">
        <f t="shared" si="38"/>
        <v>1170337</v>
      </c>
      <c r="T112" s="150">
        <f>기초자료!N110</f>
        <v>1082880</v>
      </c>
      <c r="U112" s="150">
        <f>기초자료!O110</f>
        <v>87457</v>
      </c>
    </row>
    <row r="113" spans="1:33" s="71" customFormat="1" ht="16.5" customHeight="1">
      <c r="A113" s="144"/>
      <c r="B113" s="309" t="s">
        <v>83</v>
      </c>
      <c r="C113" s="143">
        <f t="shared" si="24"/>
        <v>866595</v>
      </c>
      <c r="D113" s="143">
        <f t="shared" si="28"/>
        <v>621511</v>
      </c>
      <c r="E113" s="150">
        <f>기초자료!C111</f>
        <v>78472</v>
      </c>
      <c r="F113" s="150">
        <f>기초자료!D111</f>
        <v>32720</v>
      </c>
      <c r="G113" s="150">
        <f>기초자료!E111</f>
        <v>0</v>
      </c>
      <c r="H113" s="150">
        <f>기초자료!F111</f>
        <v>170000</v>
      </c>
      <c r="I113" s="150">
        <f>기초자료!G111</f>
        <v>0</v>
      </c>
      <c r="J113" s="150">
        <f>기초자료!H111</f>
        <v>319</v>
      </c>
      <c r="K113" s="150">
        <f>기초자료!I111</f>
        <v>340000</v>
      </c>
      <c r="L113" s="150">
        <f>기초자료!J111</f>
        <v>0</v>
      </c>
      <c r="M113" s="143">
        <f t="shared" si="26"/>
        <v>245084</v>
      </c>
      <c r="N113" s="150">
        <f t="shared" si="36"/>
        <v>65084</v>
      </c>
      <c r="O113" s="119">
        <f>기초자료!K111</f>
        <v>65084</v>
      </c>
      <c r="P113" s="150">
        <f t="shared" si="37"/>
        <v>0</v>
      </c>
      <c r="Q113" s="150">
        <f>기초자료!L111</f>
        <v>0</v>
      </c>
      <c r="R113" s="150">
        <f>기초자료!M111</f>
        <v>0</v>
      </c>
      <c r="S113" s="150">
        <f t="shared" si="38"/>
        <v>180000</v>
      </c>
      <c r="T113" s="150">
        <f>기초자료!N111</f>
        <v>0</v>
      </c>
      <c r="U113" s="150">
        <f>기초자료!O111</f>
        <v>180000</v>
      </c>
    </row>
    <row r="114" spans="1:33" s="71" customFormat="1" ht="16.5" customHeight="1">
      <c r="A114" s="144"/>
      <c r="B114" s="309" t="s">
        <v>84</v>
      </c>
      <c r="C114" s="143">
        <f t="shared" si="24"/>
        <v>1253641</v>
      </c>
      <c r="D114" s="143">
        <f t="shared" si="28"/>
        <v>284325</v>
      </c>
      <c r="E114" s="150">
        <f>기초자료!C112</f>
        <v>43195</v>
      </c>
      <c r="F114" s="150">
        <f>기초자료!D112</f>
        <v>214598</v>
      </c>
      <c r="G114" s="150">
        <f>기초자료!E112</f>
        <v>8130</v>
      </c>
      <c r="H114" s="150">
        <f>기초자료!F112</f>
        <v>18402</v>
      </c>
      <c r="I114" s="150">
        <f>기초자료!G112</f>
        <v>0</v>
      </c>
      <c r="J114" s="150">
        <f>기초자료!H112</f>
        <v>0</v>
      </c>
      <c r="K114" s="150">
        <f>기초자료!I112</f>
        <v>0</v>
      </c>
      <c r="L114" s="150">
        <f>기초자료!J112</f>
        <v>0</v>
      </c>
      <c r="M114" s="143">
        <f t="shared" si="26"/>
        <v>969316</v>
      </c>
      <c r="N114" s="150">
        <f t="shared" si="36"/>
        <v>969316</v>
      </c>
      <c r="O114" s="119">
        <f>기초자료!K112</f>
        <v>969316</v>
      </c>
      <c r="P114" s="150">
        <f t="shared" si="37"/>
        <v>0</v>
      </c>
      <c r="Q114" s="150">
        <f>기초자료!L112</f>
        <v>0</v>
      </c>
      <c r="R114" s="150">
        <f>기초자료!M112</f>
        <v>0</v>
      </c>
      <c r="S114" s="150">
        <f t="shared" si="38"/>
        <v>0</v>
      </c>
      <c r="T114" s="150">
        <f>기초자료!N112</f>
        <v>0</v>
      </c>
      <c r="U114" s="150">
        <f>기초자료!O112</f>
        <v>0</v>
      </c>
    </row>
    <row r="115" spans="1:33" s="71" customFormat="1" ht="16.5" customHeight="1">
      <c r="A115" s="144"/>
      <c r="B115" s="309" t="s">
        <v>85</v>
      </c>
      <c r="C115" s="143">
        <f t="shared" si="24"/>
        <v>16069962.6</v>
      </c>
      <c r="D115" s="143">
        <f t="shared" si="28"/>
        <v>163138</v>
      </c>
      <c r="E115" s="150">
        <f>기초자료!C113</f>
        <v>48833</v>
      </c>
      <c r="F115" s="150">
        <f>기초자료!D113</f>
        <v>2800</v>
      </c>
      <c r="G115" s="150">
        <f>기초자료!E113</f>
        <v>105005</v>
      </c>
      <c r="H115" s="150">
        <f>기초자료!F113</f>
        <v>6500</v>
      </c>
      <c r="I115" s="150">
        <f>기초자료!G113</f>
        <v>0</v>
      </c>
      <c r="J115" s="150">
        <f>기초자료!H113</f>
        <v>0</v>
      </c>
      <c r="K115" s="150">
        <f>기초자료!I113</f>
        <v>0</v>
      </c>
      <c r="L115" s="150">
        <f>기초자료!J113</f>
        <v>0</v>
      </c>
      <c r="M115" s="143">
        <f t="shared" si="26"/>
        <v>15906824.6</v>
      </c>
      <c r="N115" s="150">
        <f t="shared" si="36"/>
        <v>15906824.6</v>
      </c>
      <c r="O115" s="119">
        <f>기초자료!K113</f>
        <v>15356268</v>
      </c>
      <c r="P115" s="150">
        <f t="shared" si="37"/>
        <v>550556.6</v>
      </c>
      <c r="Q115" s="150">
        <f>기초자료!L113</f>
        <v>0</v>
      </c>
      <c r="R115" s="150">
        <f>기초자료!M113</f>
        <v>550556.6</v>
      </c>
      <c r="S115" s="150">
        <f t="shared" si="38"/>
        <v>0</v>
      </c>
      <c r="T115" s="150">
        <f>기초자료!N113</f>
        <v>0</v>
      </c>
      <c r="U115" s="150">
        <f>기초자료!O113</f>
        <v>0</v>
      </c>
    </row>
    <row r="116" spans="1:33" s="71" customFormat="1" ht="16.5" customHeight="1">
      <c r="A116" s="144"/>
      <c r="B116" s="308" t="s">
        <v>728</v>
      </c>
      <c r="C116" s="143">
        <f t="shared" si="24"/>
        <v>138479477</v>
      </c>
      <c r="D116" s="143">
        <f t="shared" si="28"/>
        <v>47452</v>
      </c>
      <c r="E116" s="150">
        <f>기초자료!C114</f>
        <v>19972</v>
      </c>
      <c r="F116" s="150">
        <f>기초자료!D114</f>
        <v>2148</v>
      </c>
      <c r="G116" s="150">
        <f>기초자료!E114</f>
        <v>14340</v>
      </c>
      <c r="H116" s="150">
        <f>기초자료!F114</f>
        <v>10992</v>
      </c>
      <c r="I116" s="150">
        <f>기초자료!G114</f>
        <v>0</v>
      </c>
      <c r="J116" s="150">
        <f>기초자료!H114</f>
        <v>0</v>
      </c>
      <c r="K116" s="150">
        <f>기초자료!I114</f>
        <v>0</v>
      </c>
      <c r="L116" s="150">
        <f>기초자료!J114</f>
        <v>0</v>
      </c>
      <c r="M116" s="143">
        <f t="shared" si="26"/>
        <v>138432025</v>
      </c>
      <c r="N116" s="150">
        <f t="shared" si="36"/>
        <v>137266339</v>
      </c>
      <c r="O116" s="119">
        <f>기초자료!K114</f>
        <v>946339</v>
      </c>
      <c r="P116" s="150">
        <f t="shared" si="37"/>
        <v>136320000</v>
      </c>
      <c r="Q116" s="150">
        <f>기초자료!L114</f>
        <v>0</v>
      </c>
      <c r="R116" s="150">
        <f>기초자료!M114</f>
        <v>136320000</v>
      </c>
      <c r="S116" s="150">
        <f t="shared" si="38"/>
        <v>1165686</v>
      </c>
      <c r="T116" s="150">
        <f>기초자료!N114</f>
        <v>1165686</v>
      </c>
      <c r="U116" s="150">
        <f>기초자료!O114</f>
        <v>0</v>
      </c>
    </row>
    <row r="117" spans="1:33" s="71" customFormat="1" ht="16.5" customHeight="1">
      <c r="A117" s="144"/>
      <c r="B117" s="309" t="s">
        <v>729</v>
      </c>
      <c r="C117" s="143">
        <f t="shared" si="24"/>
        <v>32400661</v>
      </c>
      <c r="D117" s="143">
        <f t="shared" si="28"/>
        <v>570890</v>
      </c>
      <c r="E117" s="150">
        <f>기초자료!C115</f>
        <v>35288</v>
      </c>
      <c r="F117" s="150">
        <f>기초자료!D115</f>
        <v>431420</v>
      </c>
      <c r="G117" s="150">
        <f>기초자료!E115</f>
        <v>103082</v>
      </c>
      <c r="H117" s="150">
        <f>기초자료!F115</f>
        <v>1100</v>
      </c>
      <c r="I117" s="150">
        <f>기초자료!G115</f>
        <v>0</v>
      </c>
      <c r="J117" s="150">
        <f>기초자료!H115</f>
        <v>0</v>
      </c>
      <c r="K117" s="150">
        <f>기초자료!I115</f>
        <v>0</v>
      </c>
      <c r="L117" s="150">
        <f>기초자료!J115</f>
        <v>0</v>
      </c>
      <c r="M117" s="143">
        <f t="shared" si="26"/>
        <v>31829771</v>
      </c>
      <c r="N117" s="150">
        <f t="shared" si="36"/>
        <v>29649771</v>
      </c>
      <c r="O117" s="119">
        <f>기초자료!K115</f>
        <v>1869771</v>
      </c>
      <c r="P117" s="150">
        <f t="shared" si="37"/>
        <v>27780000</v>
      </c>
      <c r="Q117" s="150">
        <f>기초자료!L115</f>
        <v>0</v>
      </c>
      <c r="R117" s="150">
        <f>기초자료!M115</f>
        <v>27780000</v>
      </c>
      <c r="S117" s="150">
        <f t="shared" si="38"/>
        <v>2180000</v>
      </c>
      <c r="T117" s="150">
        <f>기초자료!N115</f>
        <v>2180000</v>
      </c>
      <c r="U117" s="150">
        <f>기초자료!O115</f>
        <v>0</v>
      </c>
    </row>
    <row r="118" spans="1:33" s="71" customFormat="1" ht="16.5" customHeight="1">
      <c r="A118" s="144"/>
      <c r="B118" s="308" t="s">
        <v>88</v>
      </c>
      <c r="C118" s="143">
        <f t="shared" si="24"/>
        <v>49513565</v>
      </c>
      <c r="D118" s="143">
        <f t="shared" si="28"/>
        <v>453289</v>
      </c>
      <c r="E118" s="150">
        <f>기초자료!C116</f>
        <v>204226</v>
      </c>
      <c r="F118" s="150">
        <f>기초자료!D116</f>
        <v>32000</v>
      </c>
      <c r="G118" s="150">
        <f>기초자료!E116</f>
        <v>104950</v>
      </c>
      <c r="H118" s="150">
        <f>기초자료!F116</f>
        <v>20013</v>
      </c>
      <c r="I118" s="150">
        <f>기초자료!G116</f>
        <v>0</v>
      </c>
      <c r="J118" s="150">
        <f>기초자료!H116</f>
        <v>0</v>
      </c>
      <c r="K118" s="150">
        <f>기초자료!I116</f>
        <v>0</v>
      </c>
      <c r="L118" s="150">
        <f>기초자료!J116</f>
        <v>92100</v>
      </c>
      <c r="M118" s="143">
        <f t="shared" si="26"/>
        <v>49060276</v>
      </c>
      <c r="N118" s="150">
        <f t="shared" si="36"/>
        <v>49060276</v>
      </c>
      <c r="O118" s="119">
        <f>기초자료!K116</f>
        <v>2830276</v>
      </c>
      <c r="P118" s="150">
        <f t="shared" si="37"/>
        <v>46230000</v>
      </c>
      <c r="Q118" s="150">
        <f>기초자료!L116</f>
        <v>0</v>
      </c>
      <c r="R118" s="150">
        <f>기초자료!M116</f>
        <v>46230000</v>
      </c>
      <c r="S118" s="150">
        <f t="shared" si="38"/>
        <v>0</v>
      </c>
      <c r="T118" s="150">
        <f>기초자료!N116</f>
        <v>0</v>
      </c>
      <c r="U118" s="150">
        <f>기초자료!O116</f>
        <v>0</v>
      </c>
    </row>
    <row r="119" spans="1:33" s="71" customFormat="1" ht="16.5" customHeight="1">
      <c r="A119" s="144"/>
      <c r="B119" s="308" t="s">
        <v>91</v>
      </c>
      <c r="C119" s="143">
        <f t="shared" si="24"/>
        <v>14476022</v>
      </c>
      <c r="D119" s="143">
        <f t="shared" si="28"/>
        <v>554265</v>
      </c>
      <c r="E119" s="150">
        <f>기초자료!C117</f>
        <v>87948</v>
      </c>
      <c r="F119" s="150">
        <f>기초자료!D117</f>
        <v>35397</v>
      </c>
      <c r="G119" s="150">
        <f>기초자료!E117</f>
        <v>153460</v>
      </c>
      <c r="H119" s="150">
        <f>기초자료!F117</f>
        <v>4068</v>
      </c>
      <c r="I119" s="150">
        <f>기초자료!G117</f>
        <v>0</v>
      </c>
      <c r="J119" s="150">
        <f>기초자료!H117</f>
        <v>688</v>
      </c>
      <c r="K119" s="150">
        <f>기초자료!I117</f>
        <v>272704</v>
      </c>
      <c r="L119" s="150">
        <f>기초자료!J117</f>
        <v>0</v>
      </c>
      <c r="M119" s="143">
        <f t="shared" si="26"/>
        <v>13921757</v>
      </c>
      <c r="N119" s="150">
        <f t="shared" si="36"/>
        <v>13784056</v>
      </c>
      <c r="O119" s="119">
        <f>기초자료!K117</f>
        <v>12193719</v>
      </c>
      <c r="P119" s="150">
        <f t="shared" si="37"/>
        <v>1590337</v>
      </c>
      <c r="Q119" s="150">
        <f>기초자료!L117</f>
        <v>0</v>
      </c>
      <c r="R119" s="150">
        <f>기초자료!M117</f>
        <v>1590337</v>
      </c>
      <c r="S119" s="150">
        <f t="shared" si="38"/>
        <v>137701</v>
      </c>
      <c r="T119" s="150">
        <f>기초자료!N117</f>
        <v>0</v>
      </c>
      <c r="U119" s="150">
        <f>기초자료!O117</f>
        <v>137701</v>
      </c>
    </row>
    <row r="120" spans="1:33" s="71" customFormat="1" ht="16.5" customHeight="1">
      <c r="A120" s="144"/>
      <c r="B120" s="308" t="s">
        <v>89</v>
      </c>
      <c r="C120" s="143">
        <f t="shared" si="24"/>
        <v>267680514</v>
      </c>
      <c r="D120" s="143">
        <f t="shared" si="28"/>
        <v>77172</v>
      </c>
      <c r="E120" s="150">
        <f>기초자료!C118</f>
        <v>56000</v>
      </c>
      <c r="F120" s="150">
        <f>기초자료!D118</f>
        <v>4380</v>
      </c>
      <c r="G120" s="150">
        <f>기초자료!E118</f>
        <v>9232</v>
      </c>
      <c r="H120" s="150">
        <f>기초자료!F118</f>
        <v>7000</v>
      </c>
      <c r="I120" s="150">
        <f>기초자료!G118</f>
        <v>0</v>
      </c>
      <c r="J120" s="150">
        <f>기초자료!H118</f>
        <v>0</v>
      </c>
      <c r="K120" s="150">
        <f>기초자료!I118</f>
        <v>0</v>
      </c>
      <c r="L120" s="150">
        <f>기초자료!J118</f>
        <v>560</v>
      </c>
      <c r="M120" s="143">
        <f t="shared" si="26"/>
        <v>267603342</v>
      </c>
      <c r="N120" s="150">
        <f t="shared" si="36"/>
        <v>265624342</v>
      </c>
      <c r="O120" s="119">
        <f>기초자료!K118</f>
        <v>248650759</v>
      </c>
      <c r="P120" s="150">
        <f t="shared" si="37"/>
        <v>16973583</v>
      </c>
      <c r="Q120" s="150">
        <f>기초자료!L118</f>
        <v>0</v>
      </c>
      <c r="R120" s="150">
        <f>기초자료!M118</f>
        <v>16973583</v>
      </c>
      <c r="S120" s="150">
        <f t="shared" si="38"/>
        <v>1979000</v>
      </c>
      <c r="T120" s="150">
        <f>기초자료!N118</f>
        <v>1200000</v>
      </c>
      <c r="U120" s="150">
        <f>기초자료!O118</f>
        <v>779000</v>
      </c>
    </row>
    <row r="121" spans="1:33" s="71" customFormat="1" ht="16.5" customHeight="1">
      <c r="A121" s="144"/>
      <c r="B121" s="308" t="s">
        <v>90</v>
      </c>
      <c r="C121" s="143">
        <f t="shared" si="24"/>
        <v>6309051.7300000004</v>
      </c>
      <c r="D121" s="143">
        <f t="shared" si="28"/>
        <v>88335</v>
      </c>
      <c r="E121" s="150">
        <f>기초자료!C119</f>
        <v>38188</v>
      </c>
      <c r="F121" s="150">
        <f>기초자료!D119</f>
        <v>31730</v>
      </c>
      <c r="G121" s="150">
        <f>기초자료!E119</f>
        <v>0</v>
      </c>
      <c r="H121" s="150">
        <f>기초자료!F119</f>
        <v>17300</v>
      </c>
      <c r="I121" s="150">
        <f>기초자료!G119</f>
        <v>0</v>
      </c>
      <c r="J121" s="150">
        <f>기초자료!H119</f>
        <v>1117</v>
      </c>
      <c r="K121" s="150">
        <f>기초자료!I119</f>
        <v>0</v>
      </c>
      <c r="L121" s="150">
        <f>기초자료!J119</f>
        <v>0</v>
      </c>
      <c r="M121" s="143">
        <f t="shared" si="26"/>
        <v>6220716.7300000004</v>
      </c>
      <c r="N121" s="150">
        <f t="shared" si="36"/>
        <v>5522340.7300000004</v>
      </c>
      <c r="O121" s="119">
        <f>기초자료!K119</f>
        <v>5522340.7300000004</v>
      </c>
      <c r="P121" s="150">
        <f t="shared" si="37"/>
        <v>0</v>
      </c>
      <c r="Q121" s="150">
        <f>기초자료!L119</f>
        <v>0</v>
      </c>
      <c r="R121" s="150">
        <f>기초자료!M119</f>
        <v>0</v>
      </c>
      <c r="S121" s="150">
        <f t="shared" si="38"/>
        <v>698376</v>
      </c>
      <c r="T121" s="150">
        <f>기초자료!N119</f>
        <v>698376</v>
      </c>
      <c r="U121" s="150">
        <f>기초자료!O119</f>
        <v>0</v>
      </c>
    </row>
    <row r="122" spans="1:33" s="71" customFormat="1" ht="16.5" customHeight="1">
      <c r="A122" s="144"/>
      <c r="B122" s="308" t="s">
        <v>730</v>
      </c>
      <c r="C122" s="143">
        <f t="shared" si="24"/>
        <v>23249120.600000001</v>
      </c>
      <c r="D122" s="143">
        <f t="shared" si="28"/>
        <v>447900</v>
      </c>
      <c r="E122" s="150">
        <f>기초자료!C120</f>
        <v>112000</v>
      </c>
      <c r="F122" s="150">
        <f>기초자료!D120</f>
        <v>15000</v>
      </c>
      <c r="G122" s="150">
        <f>기초자료!E120</f>
        <v>95900</v>
      </c>
      <c r="H122" s="150">
        <f>기초자료!F120</f>
        <v>72000</v>
      </c>
      <c r="I122" s="150">
        <f>기초자료!G120</f>
        <v>36000</v>
      </c>
      <c r="J122" s="150">
        <f>기초자료!H120</f>
        <v>29000</v>
      </c>
      <c r="K122" s="150">
        <f>기초자료!I120</f>
        <v>27000</v>
      </c>
      <c r="L122" s="150">
        <f>기초자료!J120</f>
        <v>61000</v>
      </c>
      <c r="M122" s="143">
        <f t="shared" si="26"/>
        <v>22801220.600000001</v>
      </c>
      <c r="N122" s="150">
        <f t="shared" si="36"/>
        <v>22801220.600000001</v>
      </c>
      <c r="O122" s="119">
        <f>기초자료!K120</f>
        <v>146693</v>
      </c>
      <c r="P122" s="150">
        <f t="shared" si="37"/>
        <v>22654527.600000001</v>
      </c>
      <c r="Q122" s="150">
        <f>기초자료!L120</f>
        <v>0</v>
      </c>
      <c r="R122" s="150">
        <f>기초자료!M120</f>
        <v>22654527.600000001</v>
      </c>
      <c r="S122" s="150">
        <f t="shared" si="38"/>
        <v>0</v>
      </c>
      <c r="T122" s="150">
        <f>기초자료!N120</f>
        <v>0</v>
      </c>
      <c r="U122" s="150">
        <f>기초자료!O120</f>
        <v>0</v>
      </c>
    </row>
    <row r="123" spans="1:33" s="71" customFormat="1" ht="16.5" customHeight="1">
      <c r="A123" s="144"/>
      <c r="B123" s="309" t="s">
        <v>93</v>
      </c>
      <c r="C123" s="143">
        <f t="shared" si="24"/>
        <v>107102578</v>
      </c>
      <c r="D123" s="143">
        <f t="shared" si="28"/>
        <v>279988</v>
      </c>
      <c r="E123" s="150">
        <f>기초자료!C121</f>
        <v>114580</v>
      </c>
      <c r="F123" s="150">
        <f>기초자료!D121</f>
        <v>2060</v>
      </c>
      <c r="G123" s="150">
        <f>기초자료!E121</f>
        <v>146847</v>
      </c>
      <c r="H123" s="150">
        <f>기초자료!F121</f>
        <v>15700</v>
      </c>
      <c r="I123" s="150">
        <f>기초자료!G121</f>
        <v>0</v>
      </c>
      <c r="J123" s="150">
        <f>기초자료!H121</f>
        <v>800</v>
      </c>
      <c r="K123" s="150">
        <f>기초자료!I121</f>
        <v>0</v>
      </c>
      <c r="L123" s="150">
        <f>기초자료!J121</f>
        <v>1</v>
      </c>
      <c r="M123" s="143">
        <f t="shared" si="26"/>
        <v>106822590</v>
      </c>
      <c r="N123" s="150">
        <f t="shared" si="36"/>
        <v>94958490</v>
      </c>
      <c r="O123" s="119">
        <f>기초자료!K121</f>
        <v>779248</v>
      </c>
      <c r="P123" s="150">
        <f t="shared" si="37"/>
        <v>94179242</v>
      </c>
      <c r="Q123" s="150">
        <f>기초자료!L121</f>
        <v>0</v>
      </c>
      <c r="R123" s="150">
        <f>기초자료!M121</f>
        <v>94179242</v>
      </c>
      <c r="S123" s="150">
        <f t="shared" si="38"/>
        <v>11864100</v>
      </c>
      <c r="T123" s="150">
        <f>기초자료!N121</f>
        <v>11864100</v>
      </c>
      <c r="U123" s="150">
        <f>기초자료!O121</f>
        <v>0</v>
      </c>
    </row>
    <row r="124" spans="1:33" s="71" customFormat="1" ht="16.5" customHeight="1">
      <c r="A124" s="144"/>
      <c r="B124" s="310" t="s">
        <v>94</v>
      </c>
      <c r="C124" s="143">
        <f t="shared" si="24"/>
        <v>6792017</v>
      </c>
      <c r="D124" s="143">
        <f t="shared" si="28"/>
        <v>862792</v>
      </c>
      <c r="E124" s="150">
        <f>기초자료!C122</f>
        <v>24802</v>
      </c>
      <c r="F124" s="150">
        <f>기초자료!D122</f>
        <v>3600</v>
      </c>
      <c r="G124" s="150">
        <f>기초자료!E122</f>
        <v>823890</v>
      </c>
      <c r="H124" s="150">
        <f>기초자료!F122</f>
        <v>10500</v>
      </c>
      <c r="I124" s="150">
        <f>기초자료!G122</f>
        <v>0</v>
      </c>
      <c r="J124" s="150">
        <f>기초자료!H122</f>
        <v>0</v>
      </c>
      <c r="K124" s="150">
        <f>기초자료!I122</f>
        <v>0</v>
      </c>
      <c r="L124" s="150">
        <f>기초자료!J122</f>
        <v>0</v>
      </c>
      <c r="M124" s="143">
        <f t="shared" si="26"/>
        <v>5929225</v>
      </c>
      <c r="N124" s="150">
        <f t="shared" si="36"/>
        <v>5929225</v>
      </c>
      <c r="O124" s="119">
        <f>기초자료!K122</f>
        <v>4962425</v>
      </c>
      <c r="P124" s="150">
        <f t="shared" si="37"/>
        <v>966800</v>
      </c>
      <c r="Q124" s="150">
        <f>기초자료!L122</f>
        <v>0</v>
      </c>
      <c r="R124" s="150">
        <f>기초자료!M122</f>
        <v>966800</v>
      </c>
      <c r="S124" s="150">
        <f t="shared" si="38"/>
        <v>0</v>
      </c>
      <c r="T124" s="150">
        <f>기초자료!N122</f>
        <v>0</v>
      </c>
      <c r="U124" s="150">
        <f>기초자료!O122</f>
        <v>0</v>
      </c>
    </row>
    <row r="125" spans="1:33" s="74" customFormat="1" ht="16.5" customHeight="1">
      <c r="A125" s="164" t="s">
        <v>585</v>
      </c>
      <c r="B125" s="164" t="s">
        <v>579</v>
      </c>
      <c r="C125" s="165">
        <f t="shared" si="24"/>
        <v>3018353272</v>
      </c>
      <c r="D125" s="165">
        <f t="shared" si="28"/>
        <v>9841722</v>
      </c>
      <c r="E125" s="165">
        <f t="shared" ref="E125:L125" si="39">SUM(E126:E143)</f>
        <v>1702561</v>
      </c>
      <c r="F125" s="165">
        <f t="shared" si="39"/>
        <v>1559415</v>
      </c>
      <c r="G125" s="165">
        <f t="shared" si="39"/>
        <v>2749632</v>
      </c>
      <c r="H125" s="165">
        <f t="shared" si="39"/>
        <v>655647</v>
      </c>
      <c r="I125" s="165">
        <f t="shared" si="39"/>
        <v>43442</v>
      </c>
      <c r="J125" s="165">
        <f t="shared" si="39"/>
        <v>78562</v>
      </c>
      <c r="K125" s="165">
        <f t="shared" si="39"/>
        <v>1590476</v>
      </c>
      <c r="L125" s="165">
        <f t="shared" si="39"/>
        <v>1461987</v>
      </c>
      <c r="M125" s="165">
        <f t="shared" si="26"/>
        <v>3008511550</v>
      </c>
      <c r="N125" s="165">
        <f t="shared" ref="N125:U125" si="40">SUM(N126:N143)</f>
        <v>2813647543</v>
      </c>
      <c r="O125" s="165">
        <f t="shared" si="40"/>
        <v>1514974165</v>
      </c>
      <c r="P125" s="165">
        <f t="shared" si="40"/>
        <v>1298673378</v>
      </c>
      <c r="Q125" s="165">
        <f t="shared" si="40"/>
        <v>0</v>
      </c>
      <c r="R125" s="165">
        <f t="shared" si="40"/>
        <v>1298673378</v>
      </c>
      <c r="S125" s="165">
        <f>SUM(S126:S143)</f>
        <v>194864007</v>
      </c>
      <c r="T125" s="165">
        <f t="shared" si="40"/>
        <v>185141227</v>
      </c>
      <c r="U125" s="165">
        <f t="shared" si="40"/>
        <v>9722780</v>
      </c>
      <c r="V125" s="75"/>
      <c r="W125" s="75"/>
      <c r="X125" s="75"/>
      <c r="Y125" s="75"/>
      <c r="Z125" s="75"/>
      <c r="AA125" s="75"/>
      <c r="AB125" s="75"/>
      <c r="AC125" s="75"/>
      <c r="AD125" s="75"/>
      <c r="AE125" s="75"/>
      <c r="AF125" s="75"/>
      <c r="AG125" s="75"/>
    </row>
    <row r="126" spans="1:33" s="71" customFormat="1" ht="16.5" customHeight="1">
      <c r="A126" s="144"/>
      <c r="B126" s="107" t="s">
        <v>387</v>
      </c>
      <c r="C126" s="143">
        <f t="shared" si="24"/>
        <v>43105023</v>
      </c>
      <c r="D126" s="143">
        <f t="shared" si="28"/>
        <v>804662</v>
      </c>
      <c r="E126" s="119">
        <f>기초자료!C124</f>
        <v>92134</v>
      </c>
      <c r="F126" s="119">
        <f>기초자료!D124</f>
        <v>7379</v>
      </c>
      <c r="G126" s="119">
        <f>기초자료!E124</f>
        <v>42505</v>
      </c>
      <c r="H126" s="119">
        <f>기초자료!F124</f>
        <v>47511</v>
      </c>
      <c r="I126" s="119">
        <f>기초자료!G124</f>
        <v>126</v>
      </c>
      <c r="J126" s="119">
        <f>기초자료!H124</f>
        <v>0</v>
      </c>
      <c r="K126" s="119">
        <f>기초자료!I124</f>
        <v>120476</v>
      </c>
      <c r="L126" s="119">
        <f>기초자료!J124</f>
        <v>494531</v>
      </c>
      <c r="M126" s="143">
        <f t="shared" si="26"/>
        <v>42300361</v>
      </c>
      <c r="N126" s="143">
        <f t="shared" ref="N126:N143" si="41">SUM(O126:P126)</f>
        <v>42300361</v>
      </c>
      <c r="O126" s="119">
        <f>기초자료!K124</f>
        <v>17325350</v>
      </c>
      <c r="P126" s="143">
        <f t="shared" ref="P126:P143" si="42">SUM(Q126:R126)</f>
        <v>24975011</v>
      </c>
      <c r="Q126" s="119">
        <f>기초자료!L124</f>
        <v>0</v>
      </c>
      <c r="R126" s="119">
        <f>기초자료!M124</f>
        <v>24975011</v>
      </c>
      <c r="S126" s="143">
        <f>SUM(T126:U126)</f>
        <v>0</v>
      </c>
      <c r="T126" s="119">
        <f>기초자료!N124</f>
        <v>0</v>
      </c>
      <c r="U126" s="119">
        <f>기초자료!O124</f>
        <v>0</v>
      </c>
    </row>
    <row r="127" spans="1:33" s="71" customFormat="1" ht="16.5" customHeight="1">
      <c r="A127" s="144"/>
      <c r="B127" s="107" t="s">
        <v>388</v>
      </c>
      <c r="C127" s="143">
        <f t="shared" si="24"/>
        <v>107738031</v>
      </c>
      <c r="D127" s="143">
        <f t="shared" si="28"/>
        <v>2489604</v>
      </c>
      <c r="E127" s="119">
        <f>기초자료!C125</f>
        <v>226188</v>
      </c>
      <c r="F127" s="119">
        <f>기초자료!D125</f>
        <v>172862</v>
      </c>
      <c r="G127" s="119">
        <f>기초자료!E125</f>
        <v>91008</v>
      </c>
      <c r="H127" s="119">
        <f>기초자료!F125</f>
        <v>13228</v>
      </c>
      <c r="I127" s="119">
        <f>기초자료!G125</f>
        <v>0</v>
      </c>
      <c r="J127" s="119">
        <f>기초자료!H125</f>
        <v>5780</v>
      </c>
      <c r="K127" s="119">
        <f>기초자료!I125</f>
        <v>1470000</v>
      </c>
      <c r="L127" s="119">
        <f>기초자료!J125</f>
        <v>510538</v>
      </c>
      <c r="M127" s="143">
        <f t="shared" si="26"/>
        <v>105248427</v>
      </c>
      <c r="N127" s="143">
        <f t="shared" si="41"/>
        <v>105112154</v>
      </c>
      <c r="O127" s="119">
        <f>기초자료!K125</f>
        <v>7040528</v>
      </c>
      <c r="P127" s="143">
        <f t="shared" si="42"/>
        <v>98071626</v>
      </c>
      <c r="Q127" s="119">
        <f>기초자료!L125</f>
        <v>0</v>
      </c>
      <c r="R127" s="119">
        <f>기초자료!M125</f>
        <v>98071626</v>
      </c>
      <c r="S127" s="143">
        <f t="shared" ref="S127:S143" si="43">SUM(T127:U127)</f>
        <v>136273</v>
      </c>
      <c r="T127" s="119">
        <f>기초자료!N125</f>
        <v>0</v>
      </c>
      <c r="U127" s="119">
        <f>기초자료!O125</f>
        <v>136273</v>
      </c>
    </row>
    <row r="128" spans="1:33" s="71" customFormat="1" ht="16.5" customHeight="1">
      <c r="A128" s="144"/>
      <c r="B128" s="107" t="s">
        <v>389</v>
      </c>
      <c r="C128" s="143">
        <f t="shared" si="24"/>
        <v>64271615</v>
      </c>
      <c r="D128" s="143">
        <f t="shared" si="28"/>
        <v>447654</v>
      </c>
      <c r="E128" s="119">
        <f>기초자료!C126</f>
        <v>212074</v>
      </c>
      <c r="F128" s="119">
        <f>기초자료!D126</f>
        <v>39892</v>
      </c>
      <c r="G128" s="119">
        <f>기초자료!E126</f>
        <v>59610</v>
      </c>
      <c r="H128" s="119">
        <f>기초자료!F126</f>
        <v>108162</v>
      </c>
      <c r="I128" s="119">
        <f>기초자료!G126</f>
        <v>12047</v>
      </c>
      <c r="J128" s="119">
        <f>기초자료!H126</f>
        <v>6704</v>
      </c>
      <c r="K128" s="119">
        <f>기초자료!I126</f>
        <v>0</v>
      </c>
      <c r="L128" s="119">
        <f>기초자료!J126</f>
        <v>9165</v>
      </c>
      <c r="M128" s="143">
        <f t="shared" si="26"/>
        <v>63823961</v>
      </c>
      <c r="N128" s="143">
        <f t="shared" si="41"/>
        <v>63528342</v>
      </c>
      <c r="O128" s="119">
        <f>기초자료!K126</f>
        <v>14165594</v>
      </c>
      <c r="P128" s="143">
        <f t="shared" si="42"/>
        <v>49362748</v>
      </c>
      <c r="Q128" s="119">
        <f>기초자료!L126</f>
        <v>0</v>
      </c>
      <c r="R128" s="119">
        <f>기초자료!M126</f>
        <v>49362748</v>
      </c>
      <c r="S128" s="143">
        <f t="shared" si="43"/>
        <v>295619</v>
      </c>
      <c r="T128" s="119">
        <f>기초자료!N126</f>
        <v>0</v>
      </c>
      <c r="U128" s="119">
        <f>기초자료!O126</f>
        <v>295619</v>
      </c>
    </row>
    <row r="129" spans="1:21" s="71" customFormat="1" ht="16.5" customHeight="1">
      <c r="A129" s="144"/>
      <c r="B129" s="107" t="s">
        <v>390</v>
      </c>
      <c r="C129" s="143">
        <f t="shared" si="24"/>
        <v>148343300</v>
      </c>
      <c r="D129" s="143">
        <f t="shared" si="28"/>
        <v>482879</v>
      </c>
      <c r="E129" s="119">
        <f>기초자료!C127</f>
        <v>247136</v>
      </c>
      <c r="F129" s="119">
        <f>기초자료!D127</f>
        <v>42208</v>
      </c>
      <c r="G129" s="119">
        <f>기초자료!E127</f>
        <v>135405</v>
      </c>
      <c r="H129" s="119">
        <f>기초자료!F127</f>
        <v>39020</v>
      </c>
      <c r="I129" s="119">
        <f>기초자료!G127</f>
        <v>0</v>
      </c>
      <c r="J129" s="119">
        <f>기초자료!H127</f>
        <v>957</v>
      </c>
      <c r="K129" s="119">
        <f>기초자료!I127</f>
        <v>0</v>
      </c>
      <c r="L129" s="119">
        <f>기초자료!J127</f>
        <v>18153</v>
      </c>
      <c r="M129" s="143">
        <f t="shared" si="26"/>
        <v>147860421</v>
      </c>
      <c r="N129" s="143">
        <f t="shared" si="41"/>
        <v>147668421</v>
      </c>
      <c r="O129" s="119">
        <f>기초자료!K127</f>
        <v>43870449</v>
      </c>
      <c r="P129" s="143">
        <f t="shared" si="42"/>
        <v>103797972</v>
      </c>
      <c r="Q129" s="119">
        <f>기초자료!L127</f>
        <v>0</v>
      </c>
      <c r="R129" s="119">
        <f>기초자료!M127</f>
        <v>103797972</v>
      </c>
      <c r="S129" s="143">
        <f t="shared" si="43"/>
        <v>192000</v>
      </c>
      <c r="T129" s="119">
        <f>기초자료!N127</f>
        <v>0</v>
      </c>
      <c r="U129" s="119">
        <f>기초자료!O127</f>
        <v>192000</v>
      </c>
    </row>
    <row r="130" spans="1:21" s="71" customFormat="1" ht="16.5" customHeight="1">
      <c r="A130" s="144"/>
      <c r="B130" s="107" t="s">
        <v>391</v>
      </c>
      <c r="C130" s="143">
        <f t="shared" si="24"/>
        <v>269605711</v>
      </c>
      <c r="D130" s="143">
        <f t="shared" si="28"/>
        <v>1607714</v>
      </c>
      <c r="E130" s="119">
        <f>기초자료!C128</f>
        <v>186804</v>
      </c>
      <c r="F130" s="119">
        <f>기초자료!D128</f>
        <v>39500</v>
      </c>
      <c r="G130" s="119">
        <f>기초자료!E128</f>
        <v>1066900</v>
      </c>
      <c r="H130" s="119">
        <f>기초자료!F128</f>
        <v>17550</v>
      </c>
      <c r="I130" s="119">
        <f>기초자료!G128</f>
        <v>17500</v>
      </c>
      <c r="J130" s="119">
        <f>기초자료!H128</f>
        <v>47460</v>
      </c>
      <c r="K130" s="119">
        <f>기초자료!I128</f>
        <v>0</v>
      </c>
      <c r="L130" s="119">
        <f>기초자료!J128</f>
        <v>232000</v>
      </c>
      <c r="M130" s="143">
        <f t="shared" si="26"/>
        <v>267997997</v>
      </c>
      <c r="N130" s="143">
        <f t="shared" si="41"/>
        <v>264634997</v>
      </c>
      <c r="O130" s="119">
        <f>기초자료!K128</f>
        <v>176894960</v>
      </c>
      <c r="P130" s="143">
        <f t="shared" si="42"/>
        <v>87740037</v>
      </c>
      <c r="Q130" s="119">
        <f>기초자료!L128</f>
        <v>0</v>
      </c>
      <c r="R130" s="119">
        <f>기초자료!M128</f>
        <v>87740037</v>
      </c>
      <c r="S130" s="143">
        <f t="shared" si="43"/>
        <v>3363000</v>
      </c>
      <c r="T130" s="119">
        <f>기초자료!N128</f>
        <v>3363000</v>
      </c>
      <c r="U130" s="119">
        <f>기초자료!O128</f>
        <v>0</v>
      </c>
    </row>
    <row r="131" spans="1:21" s="71" customFormat="1" ht="16.5" customHeight="1">
      <c r="A131" s="144"/>
      <c r="B131" s="107" t="s">
        <v>392</v>
      </c>
      <c r="C131" s="143">
        <f t="shared" si="24"/>
        <v>21454978</v>
      </c>
      <c r="D131" s="143">
        <f t="shared" si="28"/>
        <v>334788</v>
      </c>
      <c r="E131" s="119">
        <f>기초자료!C129</f>
        <v>116971</v>
      </c>
      <c r="F131" s="119">
        <f>기초자료!D129</f>
        <v>5000</v>
      </c>
      <c r="G131" s="119">
        <f>기초자료!E129</f>
        <v>57844</v>
      </c>
      <c r="H131" s="119">
        <f>기초자료!F129</f>
        <v>102673</v>
      </c>
      <c r="I131" s="119">
        <f>기초자료!G129</f>
        <v>7300</v>
      </c>
      <c r="J131" s="119">
        <f>기초자료!H129</f>
        <v>0</v>
      </c>
      <c r="K131" s="119">
        <f>기초자료!I129</f>
        <v>0</v>
      </c>
      <c r="L131" s="119">
        <f>기초자료!J129</f>
        <v>45000</v>
      </c>
      <c r="M131" s="143">
        <f t="shared" si="26"/>
        <v>21120190</v>
      </c>
      <c r="N131" s="143">
        <f t="shared" si="41"/>
        <v>20480190</v>
      </c>
      <c r="O131" s="119">
        <f>기초자료!K129</f>
        <v>18031343</v>
      </c>
      <c r="P131" s="143">
        <f t="shared" si="42"/>
        <v>2448847</v>
      </c>
      <c r="Q131" s="119">
        <f>기초자료!L129</f>
        <v>0</v>
      </c>
      <c r="R131" s="119">
        <f>기초자료!M129</f>
        <v>2448847</v>
      </c>
      <c r="S131" s="143">
        <f t="shared" si="43"/>
        <v>640000</v>
      </c>
      <c r="T131" s="119">
        <f>기초자료!N129</f>
        <v>0</v>
      </c>
      <c r="U131" s="119">
        <f>기초자료!O129</f>
        <v>640000</v>
      </c>
    </row>
    <row r="132" spans="1:21" s="71" customFormat="1" ht="16.5" customHeight="1">
      <c r="A132" s="144"/>
      <c r="B132" s="107" t="s">
        <v>393</v>
      </c>
      <c r="C132" s="143">
        <f t="shared" si="24"/>
        <v>406816389</v>
      </c>
      <c r="D132" s="143">
        <f t="shared" si="28"/>
        <v>492066</v>
      </c>
      <c r="E132" s="119">
        <f>기초자료!C130</f>
        <v>243616</v>
      </c>
      <c r="F132" s="119">
        <f>기초자료!D130</f>
        <v>15000</v>
      </c>
      <c r="G132" s="119">
        <f>기초자료!E130</f>
        <v>135950</v>
      </c>
      <c r="H132" s="119">
        <f>기초자료!F130</f>
        <v>87500</v>
      </c>
      <c r="I132" s="119">
        <f>기초자료!G130</f>
        <v>5000</v>
      </c>
      <c r="J132" s="119">
        <f>기초자료!H130</f>
        <v>5000</v>
      </c>
      <c r="K132" s="119">
        <f>기초자료!I130</f>
        <v>0</v>
      </c>
      <c r="L132" s="119">
        <f>기초자료!J130</f>
        <v>0</v>
      </c>
      <c r="M132" s="143">
        <f t="shared" si="26"/>
        <v>406324323</v>
      </c>
      <c r="N132" s="143">
        <f t="shared" si="41"/>
        <v>391117577</v>
      </c>
      <c r="O132" s="119">
        <f>기초자료!K130</f>
        <v>186045908</v>
      </c>
      <c r="P132" s="143">
        <f t="shared" si="42"/>
        <v>205071669</v>
      </c>
      <c r="Q132" s="119">
        <f>기초자료!L130</f>
        <v>0</v>
      </c>
      <c r="R132" s="119">
        <f>기초자료!M130</f>
        <v>205071669</v>
      </c>
      <c r="S132" s="143">
        <f t="shared" si="43"/>
        <v>15206746</v>
      </c>
      <c r="T132" s="119">
        <f>기초자료!N130</f>
        <v>14832746</v>
      </c>
      <c r="U132" s="119">
        <f>기초자료!O130</f>
        <v>374000</v>
      </c>
    </row>
    <row r="133" spans="1:21" s="71" customFormat="1" ht="16.5" customHeight="1">
      <c r="A133" s="144"/>
      <c r="B133" s="107" t="s">
        <v>394</v>
      </c>
      <c r="C133" s="143">
        <f t="shared" si="24"/>
        <v>40018830</v>
      </c>
      <c r="D133" s="143">
        <f t="shared" si="28"/>
        <v>310929</v>
      </c>
      <c r="E133" s="119">
        <f>기초자료!C131</f>
        <v>46547</v>
      </c>
      <c r="F133" s="119">
        <f>기초자료!D131</f>
        <v>76068</v>
      </c>
      <c r="G133" s="119">
        <f>기초자료!E131</f>
        <v>180000</v>
      </c>
      <c r="H133" s="119">
        <f>기초자료!F131</f>
        <v>8314</v>
      </c>
      <c r="I133" s="119">
        <f>기초자료!G131</f>
        <v>0</v>
      </c>
      <c r="J133" s="119">
        <f>기초자료!H131</f>
        <v>0</v>
      </c>
      <c r="K133" s="119">
        <f>기초자료!I131</f>
        <v>0</v>
      </c>
      <c r="L133" s="119">
        <f>기초자료!J131</f>
        <v>0</v>
      </c>
      <c r="M133" s="143">
        <f t="shared" si="26"/>
        <v>39707901</v>
      </c>
      <c r="N133" s="143">
        <f t="shared" si="41"/>
        <v>38969820</v>
      </c>
      <c r="O133" s="119">
        <f>기초자료!K131</f>
        <v>34794953</v>
      </c>
      <c r="P133" s="143">
        <f t="shared" si="42"/>
        <v>4174867</v>
      </c>
      <c r="Q133" s="119">
        <f>기초자료!L131</f>
        <v>0</v>
      </c>
      <c r="R133" s="119">
        <f>기초자료!M131</f>
        <v>4174867</v>
      </c>
      <c r="S133" s="143">
        <f t="shared" si="43"/>
        <v>738081</v>
      </c>
      <c r="T133" s="119">
        <f>기초자료!N131</f>
        <v>0</v>
      </c>
      <c r="U133" s="119">
        <f>기초자료!O131</f>
        <v>738081</v>
      </c>
    </row>
    <row r="134" spans="1:21" s="71" customFormat="1" ht="16.5" customHeight="1">
      <c r="A134" s="144"/>
      <c r="B134" s="107" t="s">
        <v>395</v>
      </c>
      <c r="C134" s="143">
        <f t="shared" si="24"/>
        <v>42454923</v>
      </c>
      <c r="D134" s="143">
        <f t="shared" si="28"/>
        <v>84519</v>
      </c>
      <c r="E134" s="119">
        <f>기초자료!C132</f>
        <v>20505</v>
      </c>
      <c r="F134" s="119">
        <f>기초자료!D132</f>
        <v>2000</v>
      </c>
      <c r="G134" s="119">
        <f>기초자료!E132</f>
        <v>37059</v>
      </c>
      <c r="H134" s="119">
        <f>기초자료!F132</f>
        <v>20555</v>
      </c>
      <c r="I134" s="119">
        <f>기초자료!G132</f>
        <v>0</v>
      </c>
      <c r="J134" s="119">
        <f>기초자료!H132</f>
        <v>100</v>
      </c>
      <c r="K134" s="119">
        <f>기초자료!I132</f>
        <v>0</v>
      </c>
      <c r="L134" s="119">
        <f>기초자료!J132</f>
        <v>4300</v>
      </c>
      <c r="M134" s="143">
        <f t="shared" si="26"/>
        <v>42370404</v>
      </c>
      <c r="N134" s="143">
        <f t="shared" si="41"/>
        <v>42370404</v>
      </c>
      <c r="O134" s="119">
        <f>기초자료!K132</f>
        <v>1153309</v>
      </c>
      <c r="P134" s="143">
        <f t="shared" si="42"/>
        <v>41217095</v>
      </c>
      <c r="Q134" s="119">
        <f>기초자료!L132</f>
        <v>0</v>
      </c>
      <c r="R134" s="119">
        <f>기초자료!M132</f>
        <v>41217095</v>
      </c>
      <c r="S134" s="143">
        <f t="shared" si="43"/>
        <v>0</v>
      </c>
      <c r="T134" s="119">
        <f>기초자료!N132</f>
        <v>0</v>
      </c>
      <c r="U134" s="119">
        <f>기초자료!O132</f>
        <v>0</v>
      </c>
    </row>
    <row r="135" spans="1:21" s="71" customFormat="1" ht="16.5" customHeight="1">
      <c r="A135" s="144"/>
      <c r="B135" s="107" t="s">
        <v>396</v>
      </c>
      <c r="C135" s="143">
        <f t="shared" si="24"/>
        <v>278520448</v>
      </c>
      <c r="D135" s="143">
        <f t="shared" si="28"/>
        <v>1049264</v>
      </c>
      <c r="E135" s="119">
        <f>기초자료!C133</f>
        <v>86420</v>
      </c>
      <c r="F135" s="119">
        <f>기초자료!D133</f>
        <v>572000</v>
      </c>
      <c r="G135" s="119">
        <f>기초자료!E133</f>
        <v>323944</v>
      </c>
      <c r="H135" s="119">
        <f>기초자료!F133</f>
        <v>37700</v>
      </c>
      <c r="I135" s="119">
        <f>기초자료!G133</f>
        <v>500</v>
      </c>
      <c r="J135" s="119">
        <f>기초자료!H133</f>
        <v>600</v>
      </c>
      <c r="K135" s="119">
        <f>기초자료!I133</f>
        <v>0</v>
      </c>
      <c r="L135" s="119">
        <f>기초자료!J133</f>
        <v>28100</v>
      </c>
      <c r="M135" s="143">
        <f t="shared" si="26"/>
        <v>277471184</v>
      </c>
      <c r="N135" s="143">
        <f t="shared" si="41"/>
        <v>269921184</v>
      </c>
      <c r="O135" s="119">
        <f>기초자료!K133</f>
        <v>185948969</v>
      </c>
      <c r="P135" s="143">
        <f t="shared" si="42"/>
        <v>83972215</v>
      </c>
      <c r="Q135" s="119">
        <f>기초자료!L133</f>
        <v>0</v>
      </c>
      <c r="R135" s="119">
        <f>기초자료!M133</f>
        <v>83972215</v>
      </c>
      <c r="S135" s="143">
        <f t="shared" si="43"/>
        <v>7550000</v>
      </c>
      <c r="T135" s="119">
        <f>기초자료!N133</f>
        <v>7050000</v>
      </c>
      <c r="U135" s="119">
        <f>기초자료!O133</f>
        <v>500000</v>
      </c>
    </row>
    <row r="136" spans="1:21" s="71" customFormat="1" ht="16.5" customHeight="1">
      <c r="A136" s="144"/>
      <c r="B136" s="107" t="s">
        <v>397</v>
      </c>
      <c r="C136" s="143">
        <f t="shared" si="24"/>
        <v>81947972</v>
      </c>
      <c r="D136" s="143">
        <f t="shared" si="28"/>
        <v>29692</v>
      </c>
      <c r="E136" s="119">
        <f>기초자료!C134</f>
        <v>5324</v>
      </c>
      <c r="F136" s="119">
        <f>기초자료!D134</f>
        <v>4768</v>
      </c>
      <c r="G136" s="119">
        <f>기초자료!E134</f>
        <v>18600</v>
      </c>
      <c r="H136" s="119">
        <f>기초자료!F134</f>
        <v>1000</v>
      </c>
      <c r="I136" s="119">
        <f>기초자료!G134</f>
        <v>0</v>
      </c>
      <c r="J136" s="119">
        <f>기초자료!H134</f>
        <v>0</v>
      </c>
      <c r="K136" s="119">
        <f>기초자료!I134</f>
        <v>0</v>
      </c>
      <c r="L136" s="119">
        <f>기초자료!J134</f>
        <v>0</v>
      </c>
      <c r="M136" s="143">
        <f t="shared" si="26"/>
        <v>81918280</v>
      </c>
      <c r="N136" s="143">
        <f t="shared" si="41"/>
        <v>81731239</v>
      </c>
      <c r="O136" s="119">
        <f>기초자료!K134</f>
        <v>56293917</v>
      </c>
      <c r="P136" s="143">
        <f t="shared" si="42"/>
        <v>25437322</v>
      </c>
      <c r="Q136" s="119">
        <f>기초자료!L134</f>
        <v>0</v>
      </c>
      <c r="R136" s="119">
        <f>기초자료!M134</f>
        <v>25437322</v>
      </c>
      <c r="S136" s="143">
        <f t="shared" si="43"/>
        <v>187041</v>
      </c>
      <c r="T136" s="119">
        <f>기초자료!N134</f>
        <v>0</v>
      </c>
      <c r="U136" s="119">
        <f>기초자료!O134</f>
        <v>187041</v>
      </c>
    </row>
    <row r="137" spans="1:21" s="71" customFormat="1" ht="16.5" customHeight="1">
      <c r="A137" s="144"/>
      <c r="B137" s="107" t="s">
        <v>398</v>
      </c>
      <c r="C137" s="143">
        <f t="shared" si="24"/>
        <v>333280239</v>
      </c>
      <c r="D137" s="143">
        <f t="shared" si="28"/>
        <v>90203</v>
      </c>
      <c r="E137" s="119">
        <f>기초자료!C135</f>
        <v>13388</v>
      </c>
      <c r="F137" s="119">
        <f>기초자료!D135</f>
        <v>11360</v>
      </c>
      <c r="G137" s="119">
        <f>기초자료!E135</f>
        <v>42110</v>
      </c>
      <c r="H137" s="119">
        <f>기초자료!F135</f>
        <v>20445</v>
      </c>
      <c r="I137" s="119">
        <f>기초자료!G135</f>
        <v>0</v>
      </c>
      <c r="J137" s="119">
        <f>기초자료!H135</f>
        <v>0</v>
      </c>
      <c r="K137" s="119">
        <f>기초자료!I135</f>
        <v>0</v>
      </c>
      <c r="L137" s="119">
        <f>기초자료!J135</f>
        <v>2900</v>
      </c>
      <c r="M137" s="143">
        <f t="shared" si="26"/>
        <v>333190036</v>
      </c>
      <c r="N137" s="143">
        <f t="shared" si="41"/>
        <v>176409786</v>
      </c>
      <c r="O137" s="119">
        <f>기초자료!K135</f>
        <v>138423272</v>
      </c>
      <c r="P137" s="143">
        <f t="shared" si="42"/>
        <v>37986514</v>
      </c>
      <c r="Q137" s="119">
        <f>기초자료!L135</f>
        <v>0</v>
      </c>
      <c r="R137" s="119">
        <f>기초자료!M135</f>
        <v>37986514</v>
      </c>
      <c r="S137" s="143">
        <f t="shared" si="43"/>
        <v>156780250</v>
      </c>
      <c r="T137" s="119">
        <f>기초자료!N135</f>
        <v>156710250</v>
      </c>
      <c r="U137" s="119">
        <f>기초자료!O135</f>
        <v>70000</v>
      </c>
    </row>
    <row r="138" spans="1:21" s="71" customFormat="1" ht="16.5" customHeight="1">
      <c r="A138" s="144"/>
      <c r="B138" s="107" t="s">
        <v>399</v>
      </c>
      <c r="C138" s="143">
        <f t="shared" si="24"/>
        <v>320878710</v>
      </c>
      <c r="D138" s="143">
        <f t="shared" si="28"/>
        <v>261529</v>
      </c>
      <c r="E138" s="119">
        <f>기초자료!C136</f>
        <v>18400</v>
      </c>
      <c r="F138" s="119">
        <f>기초자료!D136</f>
        <v>200000</v>
      </c>
      <c r="G138" s="119">
        <f>기초자료!E136</f>
        <v>32964</v>
      </c>
      <c r="H138" s="119">
        <f>기초자료!F136</f>
        <v>9465</v>
      </c>
      <c r="I138" s="119">
        <f>기초자료!G136</f>
        <v>0</v>
      </c>
      <c r="J138" s="119">
        <f>기초자료!H136</f>
        <v>700</v>
      </c>
      <c r="K138" s="119">
        <f>기초자료!I136</f>
        <v>0</v>
      </c>
      <c r="L138" s="119">
        <f>기초자료!J136</f>
        <v>0</v>
      </c>
      <c r="M138" s="143">
        <f t="shared" si="26"/>
        <v>320617181</v>
      </c>
      <c r="N138" s="143">
        <f t="shared" si="41"/>
        <v>318749714</v>
      </c>
      <c r="O138" s="119">
        <f>기초자료!K136</f>
        <v>55430723</v>
      </c>
      <c r="P138" s="143">
        <f t="shared" si="42"/>
        <v>263318991</v>
      </c>
      <c r="Q138" s="119">
        <f>기초자료!L136</f>
        <v>0</v>
      </c>
      <c r="R138" s="119">
        <f>기초자료!M136</f>
        <v>263318991</v>
      </c>
      <c r="S138" s="143">
        <f t="shared" si="43"/>
        <v>1867467</v>
      </c>
      <c r="T138" s="119">
        <f>기초자료!N136</f>
        <v>1867467</v>
      </c>
      <c r="U138" s="119">
        <f>기초자료!O136</f>
        <v>0</v>
      </c>
    </row>
    <row r="139" spans="1:21" s="71" customFormat="1" ht="16.5" customHeight="1">
      <c r="A139" s="144"/>
      <c r="B139" s="107" t="s">
        <v>400</v>
      </c>
      <c r="C139" s="143">
        <f t="shared" ref="C139:C201" si="44">SUM(D139,M139)</f>
        <v>343155838</v>
      </c>
      <c r="D139" s="143">
        <f t="shared" si="28"/>
        <v>243896</v>
      </c>
      <c r="E139" s="119">
        <f>기초자료!C137</f>
        <v>58400</v>
      </c>
      <c r="F139" s="119">
        <f>기초자료!D137</f>
        <v>99296</v>
      </c>
      <c r="G139" s="119">
        <f>기초자료!E137</f>
        <v>0</v>
      </c>
      <c r="H139" s="119">
        <f>기초자료!F137</f>
        <v>6500</v>
      </c>
      <c r="I139" s="119">
        <f>기초자료!G137</f>
        <v>0</v>
      </c>
      <c r="J139" s="119">
        <f>기초자료!H137</f>
        <v>800</v>
      </c>
      <c r="K139" s="119">
        <f>기초자료!I137</f>
        <v>0</v>
      </c>
      <c r="L139" s="119">
        <f>기초자료!J137</f>
        <v>78900</v>
      </c>
      <c r="M139" s="143">
        <f t="shared" ref="M139:M201" si="45">SUM(N139,S139)</f>
        <v>342911942</v>
      </c>
      <c r="N139" s="143">
        <f t="shared" si="41"/>
        <v>342870942</v>
      </c>
      <c r="O139" s="119">
        <f>기초자료!K137</f>
        <v>199219693</v>
      </c>
      <c r="P139" s="143">
        <f t="shared" si="42"/>
        <v>143651249</v>
      </c>
      <c r="Q139" s="119">
        <f>기초자료!L137</f>
        <v>0</v>
      </c>
      <c r="R139" s="119">
        <f>기초자료!M137</f>
        <v>143651249</v>
      </c>
      <c r="S139" s="143">
        <f t="shared" si="43"/>
        <v>41000</v>
      </c>
      <c r="T139" s="119">
        <f>기초자료!N137</f>
        <v>0</v>
      </c>
      <c r="U139" s="119">
        <f>기초자료!O137</f>
        <v>41000</v>
      </c>
    </row>
    <row r="140" spans="1:21" s="71" customFormat="1" ht="16.5" customHeight="1">
      <c r="A140" s="144"/>
      <c r="B140" s="107" t="s">
        <v>401</v>
      </c>
      <c r="C140" s="143">
        <f t="shared" si="44"/>
        <v>84411132</v>
      </c>
      <c r="D140" s="143">
        <f t="shared" ref="D140:D202" si="46">SUM(E140:L140)</f>
        <v>395755</v>
      </c>
      <c r="E140" s="119">
        <f>기초자료!C138</f>
        <v>26116</v>
      </c>
      <c r="F140" s="119">
        <f>기초자료!D138</f>
        <v>172670</v>
      </c>
      <c r="G140" s="119">
        <f>기초자료!E138</f>
        <v>144539</v>
      </c>
      <c r="H140" s="119">
        <f>기초자료!F138</f>
        <v>41000</v>
      </c>
      <c r="I140" s="119">
        <f>기초자료!G138</f>
        <v>969</v>
      </c>
      <c r="J140" s="119">
        <f>기초자료!H138</f>
        <v>10461</v>
      </c>
      <c r="K140" s="119">
        <f>기초자료!I138</f>
        <v>0</v>
      </c>
      <c r="L140" s="119">
        <f>기초자료!J138</f>
        <v>0</v>
      </c>
      <c r="M140" s="143">
        <f t="shared" si="45"/>
        <v>84015377</v>
      </c>
      <c r="N140" s="143">
        <f t="shared" si="41"/>
        <v>79649930</v>
      </c>
      <c r="O140" s="119">
        <f>기초자료!K138</f>
        <v>19269871</v>
      </c>
      <c r="P140" s="143">
        <f t="shared" si="42"/>
        <v>60380059</v>
      </c>
      <c r="Q140" s="119">
        <f>기초자료!L138</f>
        <v>0</v>
      </c>
      <c r="R140" s="119">
        <f>기초자료!M138</f>
        <v>60380059</v>
      </c>
      <c r="S140" s="143">
        <f t="shared" si="43"/>
        <v>4365447</v>
      </c>
      <c r="T140" s="119">
        <f>기초자료!N138</f>
        <v>0</v>
      </c>
      <c r="U140" s="119">
        <f>기초자료!O138</f>
        <v>4365447</v>
      </c>
    </row>
    <row r="141" spans="1:21" s="71" customFormat="1" ht="16.5" customHeight="1">
      <c r="A141" s="144"/>
      <c r="B141" s="107" t="s">
        <v>402</v>
      </c>
      <c r="C141" s="143">
        <f t="shared" si="44"/>
        <v>283084387</v>
      </c>
      <c r="D141" s="143">
        <f t="shared" si="46"/>
        <v>162581</v>
      </c>
      <c r="E141" s="119">
        <f>기초자료!C139</f>
        <v>16260</v>
      </c>
      <c r="F141" s="119">
        <f>기초자료!D139</f>
        <v>0</v>
      </c>
      <c r="G141" s="119">
        <f>기초자료!E139</f>
        <v>109009</v>
      </c>
      <c r="H141" s="119">
        <f>기초자료!F139</f>
        <v>11712</v>
      </c>
      <c r="I141" s="119">
        <f>기초자료!G139</f>
        <v>0</v>
      </c>
      <c r="J141" s="119">
        <f>기초자료!H139</f>
        <v>0</v>
      </c>
      <c r="K141" s="119">
        <f>기초자료!I139</f>
        <v>0</v>
      </c>
      <c r="L141" s="119">
        <f>기초자료!J139</f>
        <v>25600</v>
      </c>
      <c r="M141" s="143">
        <f t="shared" si="45"/>
        <v>282921806</v>
      </c>
      <c r="N141" s="143">
        <f t="shared" si="41"/>
        <v>281663266</v>
      </c>
      <c r="O141" s="119">
        <f>기초자료!K139</f>
        <v>245901687</v>
      </c>
      <c r="P141" s="143">
        <f t="shared" si="42"/>
        <v>35761579</v>
      </c>
      <c r="Q141" s="119">
        <f>기초자료!L139</f>
        <v>0</v>
      </c>
      <c r="R141" s="119">
        <f>기초자료!M139</f>
        <v>35761579</v>
      </c>
      <c r="S141" s="143">
        <f t="shared" si="43"/>
        <v>1258540</v>
      </c>
      <c r="T141" s="119">
        <f>기초자료!N139</f>
        <v>881104</v>
      </c>
      <c r="U141" s="119">
        <f>기초자료!O139</f>
        <v>377436</v>
      </c>
    </row>
    <row r="142" spans="1:21" s="71" customFormat="1" ht="16.5" customHeight="1">
      <c r="A142" s="144"/>
      <c r="B142" s="107" t="s">
        <v>403</v>
      </c>
      <c r="C142" s="143">
        <f t="shared" si="44"/>
        <v>130045057</v>
      </c>
      <c r="D142" s="143">
        <f t="shared" si="46"/>
        <v>128521</v>
      </c>
      <c r="E142" s="119">
        <f>기초자료!C140</f>
        <v>25984</v>
      </c>
      <c r="F142" s="119">
        <f>기초자료!D140</f>
        <v>0</v>
      </c>
      <c r="G142" s="119">
        <f>기초자료!E140</f>
        <v>68185</v>
      </c>
      <c r="H142" s="119">
        <f>기초자료!F140</f>
        <v>21552</v>
      </c>
      <c r="I142" s="119">
        <f>기초자료!G140</f>
        <v>0</v>
      </c>
      <c r="J142" s="119">
        <f>기초자료!H140</f>
        <v>0</v>
      </c>
      <c r="K142" s="119">
        <f>기초자료!I140</f>
        <v>0</v>
      </c>
      <c r="L142" s="119">
        <f>기초자료!J140</f>
        <v>12800</v>
      </c>
      <c r="M142" s="143">
        <f t="shared" si="45"/>
        <v>129916536</v>
      </c>
      <c r="N142" s="143">
        <f t="shared" si="41"/>
        <v>128768536</v>
      </c>
      <c r="O142" s="119">
        <f>기초자료!K140</f>
        <v>113370163</v>
      </c>
      <c r="P142" s="143">
        <f t="shared" si="42"/>
        <v>15398373</v>
      </c>
      <c r="Q142" s="119">
        <f>기초자료!L140</f>
        <v>0</v>
      </c>
      <c r="R142" s="119">
        <f>기초자료!M140</f>
        <v>15398373</v>
      </c>
      <c r="S142" s="143">
        <f t="shared" si="43"/>
        <v>1148000</v>
      </c>
      <c r="T142" s="119">
        <f>기초자료!N140</f>
        <v>0</v>
      </c>
      <c r="U142" s="119">
        <f>기초자료!O140</f>
        <v>1148000</v>
      </c>
    </row>
    <row r="143" spans="1:21" s="71" customFormat="1" ht="16.5" customHeight="1">
      <c r="A143" s="144"/>
      <c r="B143" s="107" t="s">
        <v>404</v>
      </c>
      <c r="C143" s="143">
        <f t="shared" si="44"/>
        <v>19220689</v>
      </c>
      <c r="D143" s="143">
        <f t="shared" si="46"/>
        <v>425466</v>
      </c>
      <c r="E143" s="119">
        <f>기초자료!C141</f>
        <v>60294</v>
      </c>
      <c r="F143" s="119">
        <f>기초자료!D141</f>
        <v>99412</v>
      </c>
      <c r="G143" s="119">
        <f>기초자료!E141</f>
        <v>204000</v>
      </c>
      <c r="H143" s="119">
        <f>기초자료!F141</f>
        <v>61760</v>
      </c>
      <c r="I143" s="119">
        <f>기초자료!G141</f>
        <v>0</v>
      </c>
      <c r="J143" s="119">
        <f>기초자료!H141</f>
        <v>0</v>
      </c>
      <c r="K143" s="119">
        <f>기초자료!I141</f>
        <v>0</v>
      </c>
      <c r="L143" s="119">
        <f>기초자료!J141</f>
        <v>0</v>
      </c>
      <c r="M143" s="143">
        <f t="shared" si="45"/>
        <v>18795223</v>
      </c>
      <c r="N143" s="143">
        <f t="shared" si="41"/>
        <v>17700680</v>
      </c>
      <c r="O143" s="119">
        <f>기초자료!K141</f>
        <v>1793476</v>
      </c>
      <c r="P143" s="143">
        <f t="shared" si="42"/>
        <v>15907204</v>
      </c>
      <c r="Q143" s="119">
        <f>기초자료!L141</f>
        <v>0</v>
      </c>
      <c r="R143" s="119">
        <f>기초자료!M141</f>
        <v>15907204</v>
      </c>
      <c r="S143" s="143">
        <f t="shared" si="43"/>
        <v>1094543</v>
      </c>
      <c r="T143" s="119">
        <f>기초자료!N141</f>
        <v>436660</v>
      </c>
      <c r="U143" s="119">
        <f>기초자료!O141</f>
        <v>657883</v>
      </c>
    </row>
    <row r="144" spans="1:21" s="74" customFormat="1" ht="16.5" customHeight="1">
      <c r="A144" s="164" t="s">
        <v>586</v>
      </c>
      <c r="B144" s="164" t="s">
        <v>579</v>
      </c>
      <c r="C144" s="165">
        <f t="shared" si="44"/>
        <v>732588307.72000003</v>
      </c>
      <c r="D144" s="165">
        <f t="shared" si="46"/>
        <v>5246725.7200000007</v>
      </c>
      <c r="E144" s="165">
        <f t="shared" ref="E144:L144" si="47">SUM(E145:E156)</f>
        <v>1180946</v>
      </c>
      <c r="F144" s="165">
        <f t="shared" si="47"/>
        <v>135677</v>
      </c>
      <c r="G144" s="165">
        <f t="shared" si="47"/>
        <v>1844521.9</v>
      </c>
      <c r="H144" s="165">
        <f t="shared" si="47"/>
        <v>967072</v>
      </c>
      <c r="I144" s="165">
        <f t="shared" si="47"/>
        <v>670490</v>
      </c>
      <c r="J144" s="165">
        <f t="shared" si="47"/>
        <v>6560.82</v>
      </c>
      <c r="K144" s="165">
        <f t="shared" si="47"/>
        <v>433</v>
      </c>
      <c r="L144" s="165">
        <f t="shared" si="47"/>
        <v>441025</v>
      </c>
      <c r="M144" s="165">
        <f t="shared" si="45"/>
        <v>727341582</v>
      </c>
      <c r="N144" s="165">
        <f t="shared" ref="N144:U144" si="48">SUM(N145:N156)</f>
        <v>718360562</v>
      </c>
      <c r="O144" s="165">
        <f t="shared" si="48"/>
        <v>57620381</v>
      </c>
      <c r="P144" s="165">
        <f t="shared" si="48"/>
        <v>660740181</v>
      </c>
      <c r="Q144" s="165">
        <f t="shared" si="48"/>
        <v>0</v>
      </c>
      <c r="R144" s="165">
        <f t="shared" si="48"/>
        <v>660740181</v>
      </c>
      <c r="S144" s="165">
        <f t="shared" si="48"/>
        <v>8981020</v>
      </c>
      <c r="T144" s="165">
        <f t="shared" si="48"/>
        <v>5540814</v>
      </c>
      <c r="U144" s="165">
        <f t="shared" si="48"/>
        <v>3440206</v>
      </c>
    </row>
    <row r="145" spans="1:21" s="71" customFormat="1" ht="16.5" customHeight="1">
      <c r="A145" s="144"/>
      <c r="B145" s="311" t="s">
        <v>406</v>
      </c>
      <c r="C145" s="143">
        <f t="shared" si="44"/>
        <v>104775859.72</v>
      </c>
      <c r="D145" s="143">
        <f t="shared" si="46"/>
        <v>1508298.72</v>
      </c>
      <c r="E145" s="119">
        <f>기초자료!C143</f>
        <v>605244</v>
      </c>
      <c r="F145" s="119">
        <f>기초자료!D143</f>
        <v>12452</v>
      </c>
      <c r="G145" s="119">
        <f>기초자료!E143</f>
        <v>780216.9</v>
      </c>
      <c r="H145" s="119">
        <f>기초자료!F143</f>
        <v>61795</v>
      </c>
      <c r="I145" s="119">
        <f>기초자료!G143</f>
        <v>20040</v>
      </c>
      <c r="J145" s="119">
        <f>기초자료!H143</f>
        <v>2863.82</v>
      </c>
      <c r="K145" s="119">
        <f>기초자료!I143</f>
        <v>0</v>
      </c>
      <c r="L145" s="119">
        <f>기초자료!J143</f>
        <v>25687</v>
      </c>
      <c r="M145" s="143">
        <f t="shared" si="45"/>
        <v>103267561</v>
      </c>
      <c r="N145" s="143">
        <f t="shared" ref="N145:N156" si="49">SUM(O145:P145)</f>
        <v>103267561</v>
      </c>
      <c r="O145" s="119">
        <f>기초자료!K143</f>
        <v>10030198</v>
      </c>
      <c r="P145" s="143">
        <f t="shared" ref="P145:P156" si="50">SUM(Q145:R145)</f>
        <v>93237363</v>
      </c>
      <c r="Q145" s="119">
        <f>기초자료!L143</f>
        <v>0</v>
      </c>
      <c r="R145" s="119">
        <f>기초자료!M143</f>
        <v>93237363</v>
      </c>
      <c r="S145" s="143">
        <f t="shared" ref="S145:S156" si="51">SUM(T145:U145)</f>
        <v>0</v>
      </c>
      <c r="T145" s="119">
        <f>기초자료!N143</f>
        <v>0</v>
      </c>
      <c r="U145" s="119">
        <f>기초자료!O143</f>
        <v>0</v>
      </c>
    </row>
    <row r="146" spans="1:21" s="71" customFormat="1" ht="16.5" customHeight="1">
      <c r="A146" s="144"/>
      <c r="B146" s="311" t="s">
        <v>407</v>
      </c>
      <c r="C146" s="143">
        <f t="shared" si="44"/>
        <v>65030620</v>
      </c>
      <c r="D146" s="143">
        <f t="shared" si="46"/>
        <v>109548</v>
      </c>
      <c r="E146" s="119">
        <f>기초자료!C144</f>
        <v>90820</v>
      </c>
      <c r="F146" s="119">
        <f>기초자료!D144</f>
        <v>4168</v>
      </c>
      <c r="G146" s="119">
        <f>기초자료!E144</f>
        <v>2000</v>
      </c>
      <c r="H146" s="119">
        <f>기초자료!F144</f>
        <v>12560</v>
      </c>
      <c r="I146" s="119">
        <f>기초자료!G144</f>
        <v>0</v>
      </c>
      <c r="J146" s="119">
        <f>기초자료!H144</f>
        <v>0</v>
      </c>
      <c r="K146" s="119">
        <f>기초자료!I144</f>
        <v>0</v>
      </c>
      <c r="L146" s="119">
        <f>기초자료!J144</f>
        <v>0</v>
      </c>
      <c r="M146" s="143">
        <f t="shared" si="45"/>
        <v>64921072</v>
      </c>
      <c r="N146" s="143">
        <f t="shared" si="49"/>
        <v>61291072</v>
      </c>
      <c r="O146" s="119">
        <f>기초자료!K144</f>
        <v>4940592</v>
      </c>
      <c r="P146" s="143">
        <f t="shared" si="50"/>
        <v>56350480</v>
      </c>
      <c r="Q146" s="119">
        <f>기초자료!L144</f>
        <v>0</v>
      </c>
      <c r="R146" s="119">
        <f>기초자료!M144</f>
        <v>56350480</v>
      </c>
      <c r="S146" s="143">
        <f t="shared" si="51"/>
        <v>3630000</v>
      </c>
      <c r="T146" s="119">
        <f>기초자료!N144</f>
        <v>3630000</v>
      </c>
      <c r="U146" s="119">
        <f>기초자료!O144</f>
        <v>0</v>
      </c>
    </row>
    <row r="147" spans="1:21" s="71" customFormat="1" ht="16.5" customHeight="1">
      <c r="A147" s="144"/>
      <c r="B147" s="311" t="s">
        <v>408</v>
      </c>
      <c r="C147" s="143">
        <f t="shared" si="44"/>
        <v>163210992</v>
      </c>
      <c r="D147" s="143">
        <f t="shared" si="46"/>
        <v>395942</v>
      </c>
      <c r="E147" s="119">
        <f>기초자료!C145</f>
        <v>77960</v>
      </c>
      <c r="F147" s="119">
        <f>기초자료!D145</f>
        <v>7454</v>
      </c>
      <c r="G147" s="119">
        <f>기초자료!E145</f>
        <v>264343</v>
      </c>
      <c r="H147" s="119">
        <f>기초자료!F145</f>
        <v>9869</v>
      </c>
      <c r="I147" s="119">
        <f>기초자료!G145</f>
        <v>0</v>
      </c>
      <c r="J147" s="119">
        <f>기초자료!H145</f>
        <v>0</v>
      </c>
      <c r="K147" s="119">
        <f>기초자료!I145</f>
        <v>316</v>
      </c>
      <c r="L147" s="119">
        <f>기초자료!J145</f>
        <v>36000</v>
      </c>
      <c r="M147" s="143">
        <f t="shared" si="45"/>
        <v>162815050</v>
      </c>
      <c r="N147" s="143">
        <f t="shared" si="49"/>
        <v>162445050</v>
      </c>
      <c r="O147" s="119">
        <f>기초자료!K145</f>
        <v>5248160</v>
      </c>
      <c r="P147" s="143">
        <f t="shared" si="50"/>
        <v>157196890</v>
      </c>
      <c r="Q147" s="119">
        <f>기초자료!L145</f>
        <v>0</v>
      </c>
      <c r="R147" s="119">
        <f>기초자료!M145</f>
        <v>157196890</v>
      </c>
      <c r="S147" s="143">
        <f t="shared" si="51"/>
        <v>370000</v>
      </c>
      <c r="T147" s="119">
        <f>기초자료!N145</f>
        <v>0</v>
      </c>
      <c r="U147" s="119">
        <f>기초자료!O145</f>
        <v>370000</v>
      </c>
    </row>
    <row r="148" spans="1:21" s="71" customFormat="1" ht="16.5" customHeight="1">
      <c r="A148" s="144"/>
      <c r="B148" s="311" t="s">
        <v>409</v>
      </c>
      <c r="C148" s="143">
        <f t="shared" si="44"/>
        <v>0</v>
      </c>
      <c r="D148" s="143">
        <f t="shared" si="46"/>
        <v>0</v>
      </c>
      <c r="E148" s="119">
        <f>기초자료!C146</f>
        <v>0</v>
      </c>
      <c r="F148" s="119">
        <f>기초자료!D146</f>
        <v>0</v>
      </c>
      <c r="G148" s="119">
        <f>기초자료!E146</f>
        <v>0</v>
      </c>
      <c r="H148" s="119">
        <f>기초자료!F146</f>
        <v>0</v>
      </c>
      <c r="I148" s="119">
        <f>기초자료!G146</f>
        <v>0</v>
      </c>
      <c r="J148" s="119">
        <f>기초자료!H146</f>
        <v>0</v>
      </c>
      <c r="K148" s="119">
        <f>기초자료!I146</f>
        <v>0</v>
      </c>
      <c r="L148" s="119">
        <f>기초자료!J146</f>
        <v>0</v>
      </c>
      <c r="M148" s="143">
        <f t="shared" si="45"/>
        <v>0</v>
      </c>
      <c r="N148" s="143">
        <f t="shared" si="49"/>
        <v>0</v>
      </c>
      <c r="O148" s="119">
        <f>기초자료!K146</f>
        <v>0</v>
      </c>
      <c r="P148" s="143">
        <f t="shared" si="50"/>
        <v>0</v>
      </c>
      <c r="Q148" s="119">
        <f>기초자료!L146</f>
        <v>0</v>
      </c>
      <c r="R148" s="119">
        <f>기초자료!M146</f>
        <v>0</v>
      </c>
      <c r="S148" s="143">
        <f t="shared" si="51"/>
        <v>0</v>
      </c>
      <c r="T148" s="119">
        <f>기초자료!N146</f>
        <v>0</v>
      </c>
      <c r="U148" s="119">
        <f>기초자료!O146</f>
        <v>0</v>
      </c>
    </row>
    <row r="149" spans="1:21" s="71" customFormat="1" ht="16.5" customHeight="1">
      <c r="A149" s="144"/>
      <c r="B149" s="311" t="s">
        <v>410</v>
      </c>
      <c r="C149" s="143">
        <f t="shared" si="44"/>
        <v>32961865</v>
      </c>
      <c r="D149" s="143">
        <f t="shared" si="46"/>
        <v>518866</v>
      </c>
      <c r="E149" s="119">
        <f>기초자료!C147</f>
        <v>56122</v>
      </c>
      <c r="F149" s="119">
        <f>기초자료!D147</f>
        <v>32477</v>
      </c>
      <c r="G149" s="119">
        <f>기초자료!E147</f>
        <v>146280</v>
      </c>
      <c r="H149" s="119">
        <f>기초자료!F147</f>
        <v>1181</v>
      </c>
      <c r="I149" s="119">
        <f>기초자료!G147</f>
        <v>450</v>
      </c>
      <c r="J149" s="119">
        <f>기초자료!H147</f>
        <v>803</v>
      </c>
      <c r="K149" s="119" t="str">
        <f>기초자료!I147</f>
        <v xml:space="preserve"> -   </v>
      </c>
      <c r="L149" s="119">
        <f>기초자료!J147</f>
        <v>281553</v>
      </c>
      <c r="M149" s="143">
        <f t="shared" si="45"/>
        <v>32442999</v>
      </c>
      <c r="N149" s="143">
        <f t="shared" si="49"/>
        <v>32258299</v>
      </c>
      <c r="O149" s="119">
        <f>기초자료!K147</f>
        <v>3752198</v>
      </c>
      <c r="P149" s="143">
        <f t="shared" si="50"/>
        <v>28506101</v>
      </c>
      <c r="Q149" s="119">
        <f>기초자료!L147</f>
        <v>0</v>
      </c>
      <c r="R149" s="119">
        <f>기초자료!M147</f>
        <v>28506101</v>
      </c>
      <c r="S149" s="143">
        <f t="shared" si="51"/>
        <v>184700</v>
      </c>
      <c r="T149" s="119">
        <f>기초자료!N147</f>
        <v>0</v>
      </c>
      <c r="U149" s="119">
        <f>기초자료!O147</f>
        <v>184700</v>
      </c>
    </row>
    <row r="150" spans="1:21" s="71" customFormat="1" ht="16.5" customHeight="1">
      <c r="A150" s="144"/>
      <c r="B150" s="311" t="s">
        <v>411</v>
      </c>
      <c r="C150" s="143">
        <f t="shared" si="44"/>
        <v>22479055</v>
      </c>
      <c r="D150" s="143">
        <f t="shared" si="46"/>
        <v>117362</v>
      </c>
      <c r="E150" s="119">
        <f>기초자료!C148</f>
        <v>13864</v>
      </c>
      <c r="F150" s="119">
        <f>기초자료!D148</f>
        <v>0</v>
      </c>
      <c r="G150" s="119">
        <f>기초자료!E148</f>
        <v>74731</v>
      </c>
      <c r="H150" s="119">
        <f>기초자료!F148</f>
        <v>27800</v>
      </c>
      <c r="I150" s="119">
        <f>기초자료!G148</f>
        <v>0</v>
      </c>
      <c r="J150" s="119">
        <f>기초자료!H148</f>
        <v>850</v>
      </c>
      <c r="K150" s="119">
        <f>기초자료!I148</f>
        <v>117</v>
      </c>
      <c r="L150" s="119">
        <f>기초자료!J148</f>
        <v>0</v>
      </c>
      <c r="M150" s="143">
        <f t="shared" si="45"/>
        <v>22361693</v>
      </c>
      <c r="N150" s="143">
        <f t="shared" si="49"/>
        <v>22361693</v>
      </c>
      <c r="O150" s="119">
        <f>기초자료!K148</f>
        <v>2907182</v>
      </c>
      <c r="P150" s="143">
        <f t="shared" si="50"/>
        <v>19454511</v>
      </c>
      <c r="Q150" s="119">
        <f>기초자료!L148</f>
        <v>0</v>
      </c>
      <c r="R150" s="119">
        <f>기초자료!M148</f>
        <v>19454511</v>
      </c>
      <c r="S150" s="143">
        <f t="shared" si="51"/>
        <v>0</v>
      </c>
      <c r="T150" s="119">
        <f>기초자료!N148</f>
        <v>0</v>
      </c>
      <c r="U150" s="119">
        <f>기초자료!O148</f>
        <v>0</v>
      </c>
    </row>
    <row r="151" spans="1:21" s="71" customFormat="1" ht="16.5" customHeight="1">
      <c r="A151" s="144"/>
      <c r="B151" s="311" t="s">
        <v>412</v>
      </c>
      <c r="C151" s="143">
        <f t="shared" si="44"/>
        <v>79600788</v>
      </c>
      <c r="D151" s="143">
        <f t="shared" si="46"/>
        <v>276666</v>
      </c>
      <c r="E151" s="119">
        <f>기초자료!C149</f>
        <v>18740</v>
      </c>
      <c r="F151" s="119">
        <f>기초자료!D149</f>
        <v>0</v>
      </c>
      <c r="G151" s="119">
        <f>기초자료!E149</f>
        <v>257926</v>
      </c>
      <c r="H151" s="119">
        <f>기초자료!F149</f>
        <v>0</v>
      </c>
      <c r="I151" s="119">
        <f>기초자료!G149</f>
        <v>0</v>
      </c>
      <c r="J151" s="119">
        <f>기초자료!H149</f>
        <v>0</v>
      </c>
      <c r="K151" s="119">
        <f>기초자료!I149</f>
        <v>0</v>
      </c>
      <c r="L151" s="119">
        <f>기초자료!J149</f>
        <v>0</v>
      </c>
      <c r="M151" s="143">
        <f t="shared" si="45"/>
        <v>79324122</v>
      </c>
      <c r="N151" s="143">
        <f t="shared" si="49"/>
        <v>79324122</v>
      </c>
      <c r="O151" s="119">
        <f>기초자료!K149</f>
        <v>11676823</v>
      </c>
      <c r="P151" s="143">
        <f t="shared" si="50"/>
        <v>67647299</v>
      </c>
      <c r="Q151" s="119">
        <f>기초자료!L149</f>
        <v>0</v>
      </c>
      <c r="R151" s="119">
        <f>기초자료!M149</f>
        <v>67647299</v>
      </c>
      <c r="S151" s="143">
        <f t="shared" si="51"/>
        <v>0</v>
      </c>
      <c r="T151" s="119">
        <f>기초자료!N149</f>
        <v>0</v>
      </c>
      <c r="U151" s="119">
        <f>기초자료!O149</f>
        <v>0</v>
      </c>
    </row>
    <row r="152" spans="1:21" s="71" customFormat="1" ht="16.5" customHeight="1">
      <c r="A152" s="144"/>
      <c r="B152" s="311" t="s">
        <v>413</v>
      </c>
      <c r="C152" s="143">
        <f t="shared" si="44"/>
        <v>28291077</v>
      </c>
      <c r="D152" s="143">
        <f t="shared" si="46"/>
        <v>265551</v>
      </c>
      <c r="E152" s="119">
        <f>기초자료!C150</f>
        <v>101354</v>
      </c>
      <c r="F152" s="119">
        <f>기초자료!D150</f>
        <v>17440</v>
      </c>
      <c r="G152" s="119">
        <f>기초자료!E150</f>
        <v>60445</v>
      </c>
      <c r="H152" s="119">
        <f>기초자료!F150</f>
        <v>4940</v>
      </c>
      <c r="I152" s="119">
        <f>기초자료!G150</f>
        <v>0</v>
      </c>
      <c r="J152" s="119">
        <f>기초자료!H150</f>
        <v>772</v>
      </c>
      <c r="K152" s="119">
        <f>기초자료!I150</f>
        <v>0</v>
      </c>
      <c r="L152" s="119">
        <f>기초자료!J150</f>
        <v>80600</v>
      </c>
      <c r="M152" s="143">
        <f t="shared" si="45"/>
        <v>28025526</v>
      </c>
      <c r="N152" s="143">
        <f t="shared" si="49"/>
        <v>27045526</v>
      </c>
      <c r="O152" s="119">
        <f>기초자료!K150</f>
        <v>1598249</v>
      </c>
      <c r="P152" s="143">
        <f t="shared" si="50"/>
        <v>25447277</v>
      </c>
      <c r="Q152" s="119">
        <f>기초자료!L150</f>
        <v>0</v>
      </c>
      <c r="R152" s="119">
        <f>기초자료!M150</f>
        <v>25447277</v>
      </c>
      <c r="S152" s="143">
        <f t="shared" si="51"/>
        <v>980000</v>
      </c>
      <c r="T152" s="119">
        <f>기초자료!N150</f>
        <v>730000</v>
      </c>
      <c r="U152" s="119">
        <f>기초자료!O150</f>
        <v>250000</v>
      </c>
    </row>
    <row r="153" spans="1:21" s="71" customFormat="1" ht="16.5" customHeight="1">
      <c r="A153" s="144"/>
      <c r="B153" s="311" t="s">
        <v>414</v>
      </c>
      <c r="C153" s="143">
        <f t="shared" si="44"/>
        <v>41050970</v>
      </c>
      <c r="D153" s="143">
        <f t="shared" si="46"/>
        <v>1744356</v>
      </c>
      <c r="E153" s="119">
        <f>기초자료!C151</f>
        <v>59976</v>
      </c>
      <c r="F153" s="119">
        <f>기초자료!D151</f>
        <v>46380</v>
      </c>
      <c r="G153" s="119">
        <f>기초자료!E151</f>
        <v>188000</v>
      </c>
      <c r="H153" s="119">
        <f>기초자료!F151</f>
        <v>800000</v>
      </c>
      <c r="I153" s="119">
        <f>기초자료!G151</f>
        <v>650000</v>
      </c>
      <c r="J153" s="119">
        <f>기초자료!H151</f>
        <v>0</v>
      </c>
      <c r="K153" s="119">
        <f>기초자료!I151</f>
        <v>0</v>
      </c>
      <c r="L153" s="119">
        <f>기초자료!J151</f>
        <v>0</v>
      </c>
      <c r="M153" s="143">
        <f t="shared" si="45"/>
        <v>39306614</v>
      </c>
      <c r="N153" s="143">
        <f t="shared" si="49"/>
        <v>39211614</v>
      </c>
      <c r="O153" s="119">
        <f>기초자료!K151</f>
        <v>1425614</v>
      </c>
      <c r="P153" s="143">
        <f t="shared" si="50"/>
        <v>37786000</v>
      </c>
      <c r="Q153" s="119">
        <f>기초자료!L151</f>
        <v>0</v>
      </c>
      <c r="R153" s="119">
        <f>기초자료!M151</f>
        <v>37786000</v>
      </c>
      <c r="S153" s="143">
        <f t="shared" si="51"/>
        <v>95000</v>
      </c>
      <c r="T153" s="119">
        <f>기초자료!N151</f>
        <v>0</v>
      </c>
      <c r="U153" s="119">
        <f>기초자료!O151</f>
        <v>95000</v>
      </c>
    </row>
    <row r="154" spans="1:21" s="71" customFormat="1" ht="16.5" customHeight="1">
      <c r="A154" s="144"/>
      <c r="B154" s="311" t="s">
        <v>415</v>
      </c>
      <c r="C154" s="143">
        <f t="shared" si="44"/>
        <v>27062692</v>
      </c>
      <c r="D154" s="143">
        <f t="shared" si="46"/>
        <v>108510</v>
      </c>
      <c r="E154" s="119">
        <f>기초자료!C152</f>
        <v>29258</v>
      </c>
      <c r="F154" s="119">
        <f>기초자료!D152</f>
        <v>9966</v>
      </c>
      <c r="G154" s="119">
        <f>기초자료!E152</f>
        <v>26807</v>
      </c>
      <c r="H154" s="119">
        <f>기초자료!F152</f>
        <v>42479</v>
      </c>
      <c r="I154" s="119">
        <f>기초자료!G152</f>
        <v>0</v>
      </c>
      <c r="J154" s="119">
        <f>기초자료!H152</f>
        <v>0</v>
      </c>
      <c r="K154" s="119">
        <f>기초자료!I152</f>
        <v>0</v>
      </c>
      <c r="L154" s="119">
        <f>기초자료!J152</f>
        <v>0</v>
      </c>
      <c r="M154" s="143">
        <f t="shared" si="45"/>
        <v>26954182</v>
      </c>
      <c r="N154" s="143">
        <f t="shared" si="49"/>
        <v>25472862</v>
      </c>
      <c r="O154" s="119">
        <f>기초자료!K152</f>
        <v>1373901</v>
      </c>
      <c r="P154" s="143">
        <f t="shared" si="50"/>
        <v>24098961</v>
      </c>
      <c r="Q154" s="119">
        <f>기초자료!L152</f>
        <v>0</v>
      </c>
      <c r="R154" s="119">
        <f>기초자료!M152</f>
        <v>24098961</v>
      </c>
      <c r="S154" s="143">
        <f t="shared" si="51"/>
        <v>1481320</v>
      </c>
      <c r="T154" s="119">
        <f>기초자료!N152</f>
        <v>810814</v>
      </c>
      <c r="U154" s="119">
        <f>기초자료!O152</f>
        <v>670506</v>
      </c>
    </row>
    <row r="155" spans="1:21" s="71" customFormat="1" ht="16.5" customHeight="1">
      <c r="A155" s="144"/>
      <c r="B155" s="311" t="s">
        <v>416</v>
      </c>
      <c r="C155" s="143">
        <f t="shared" si="44"/>
        <v>80175340</v>
      </c>
      <c r="D155" s="143">
        <f t="shared" si="46"/>
        <v>70816</v>
      </c>
      <c r="E155" s="119">
        <f>기초자료!C153</f>
        <v>36188</v>
      </c>
      <c r="F155" s="119">
        <f>기초자료!D153</f>
        <v>4832</v>
      </c>
      <c r="G155" s="119">
        <f>기초자료!E153</f>
        <v>10863</v>
      </c>
      <c r="H155" s="119">
        <f>기초자료!F153</f>
        <v>1748</v>
      </c>
      <c r="I155" s="119">
        <f>기초자료!G153</f>
        <v>0</v>
      </c>
      <c r="J155" s="119">
        <f>기초자료!H153</f>
        <v>0</v>
      </c>
      <c r="K155" s="119">
        <f>기초자료!I153</f>
        <v>0</v>
      </c>
      <c r="L155" s="119">
        <f>기초자료!J153</f>
        <v>17185</v>
      </c>
      <c r="M155" s="143">
        <f t="shared" si="45"/>
        <v>80104524</v>
      </c>
      <c r="N155" s="143">
        <f t="shared" si="49"/>
        <v>78414524</v>
      </c>
      <c r="O155" s="119">
        <f>기초자료!K153</f>
        <v>2024524</v>
      </c>
      <c r="P155" s="143">
        <f t="shared" si="50"/>
        <v>76390000</v>
      </c>
      <c r="Q155" s="119">
        <f>기초자료!L153</f>
        <v>0</v>
      </c>
      <c r="R155" s="119">
        <f>기초자료!M153</f>
        <v>76390000</v>
      </c>
      <c r="S155" s="143">
        <f t="shared" si="51"/>
        <v>1690000</v>
      </c>
      <c r="T155" s="119">
        <f>기초자료!N153</f>
        <v>370000</v>
      </c>
      <c r="U155" s="119">
        <f>기초자료!O153</f>
        <v>1320000</v>
      </c>
    </row>
    <row r="156" spans="1:21" s="71" customFormat="1" ht="16.5" customHeight="1">
      <c r="A156" s="144"/>
      <c r="B156" s="311" t="s">
        <v>417</v>
      </c>
      <c r="C156" s="143">
        <f t="shared" si="44"/>
        <v>87949049</v>
      </c>
      <c r="D156" s="143">
        <f t="shared" si="46"/>
        <v>130810</v>
      </c>
      <c r="E156" s="119">
        <f>기초자료!C154</f>
        <v>91420</v>
      </c>
      <c r="F156" s="119">
        <f>기초자료!D154</f>
        <v>508</v>
      </c>
      <c r="G156" s="119">
        <f>기초자료!E154</f>
        <v>32910</v>
      </c>
      <c r="H156" s="119">
        <f>기초자료!F154</f>
        <v>4700</v>
      </c>
      <c r="I156" s="119">
        <f>기초자료!G154</f>
        <v>0</v>
      </c>
      <c r="J156" s="119">
        <f>기초자료!H154</f>
        <v>1272</v>
      </c>
      <c r="K156" s="119">
        <f>기초자료!I154</f>
        <v>0</v>
      </c>
      <c r="L156" s="119">
        <f>기초자료!J154</f>
        <v>0</v>
      </c>
      <c r="M156" s="143">
        <f t="shared" si="45"/>
        <v>87818239</v>
      </c>
      <c r="N156" s="143">
        <f t="shared" si="49"/>
        <v>87268239</v>
      </c>
      <c r="O156" s="119">
        <f>기초자료!K154</f>
        <v>12642940</v>
      </c>
      <c r="P156" s="143">
        <f t="shared" si="50"/>
        <v>74625299</v>
      </c>
      <c r="Q156" s="119">
        <f>기초자료!L154</f>
        <v>0</v>
      </c>
      <c r="R156" s="119">
        <f>기초자료!M154</f>
        <v>74625299</v>
      </c>
      <c r="S156" s="143">
        <f t="shared" si="51"/>
        <v>550000</v>
      </c>
      <c r="T156" s="119">
        <f>기초자료!N154</f>
        <v>0</v>
      </c>
      <c r="U156" s="119">
        <f>기초자료!O154</f>
        <v>550000</v>
      </c>
    </row>
    <row r="157" spans="1:21" s="74" customFormat="1" ht="16.5" customHeight="1">
      <c r="A157" s="164" t="s">
        <v>587</v>
      </c>
      <c r="B157" s="164" t="s">
        <v>579</v>
      </c>
      <c r="C157" s="165">
        <f t="shared" si="44"/>
        <v>651729520.5</v>
      </c>
      <c r="D157" s="165">
        <f t="shared" si="46"/>
        <v>3431849</v>
      </c>
      <c r="E157" s="165">
        <f t="shared" ref="E157:L157" si="52">SUM(E158:E172)</f>
        <v>1278851</v>
      </c>
      <c r="F157" s="165">
        <f t="shared" si="52"/>
        <v>472928</v>
      </c>
      <c r="G157" s="165">
        <f t="shared" si="52"/>
        <v>852892</v>
      </c>
      <c r="H157" s="165">
        <f t="shared" si="52"/>
        <v>410092</v>
      </c>
      <c r="I157" s="165">
        <f t="shared" si="52"/>
        <v>88971</v>
      </c>
      <c r="J157" s="165">
        <f t="shared" si="52"/>
        <v>7013</v>
      </c>
      <c r="K157" s="165">
        <f t="shared" si="52"/>
        <v>135820</v>
      </c>
      <c r="L157" s="165">
        <f t="shared" si="52"/>
        <v>185282</v>
      </c>
      <c r="M157" s="165">
        <f>SUM(N157,S157)</f>
        <v>648297671.5</v>
      </c>
      <c r="N157" s="165">
        <f t="shared" ref="N157:U157" si="53">SUM(N158:N172)</f>
        <v>638016504.5</v>
      </c>
      <c r="O157" s="165">
        <f t="shared" si="53"/>
        <v>38701219</v>
      </c>
      <c r="P157" s="165">
        <f t="shared" si="53"/>
        <v>599315285.5</v>
      </c>
      <c r="Q157" s="165">
        <f t="shared" si="53"/>
        <v>0</v>
      </c>
      <c r="R157" s="165">
        <f t="shared" si="53"/>
        <v>599315285.5</v>
      </c>
      <c r="S157" s="165">
        <f t="shared" si="53"/>
        <v>10281167</v>
      </c>
      <c r="T157" s="165">
        <f t="shared" si="53"/>
        <v>9466767</v>
      </c>
      <c r="U157" s="165">
        <f t="shared" si="53"/>
        <v>814400</v>
      </c>
    </row>
    <row r="158" spans="1:21" s="71" customFormat="1" ht="16.5" customHeight="1">
      <c r="A158" s="144"/>
      <c r="B158" s="106" t="s">
        <v>419</v>
      </c>
      <c r="C158" s="143">
        <f t="shared" si="44"/>
        <v>77718091</v>
      </c>
      <c r="D158" s="143">
        <f t="shared" si="46"/>
        <v>285027</v>
      </c>
      <c r="E158" s="119">
        <f>기초자료!C156</f>
        <v>160544</v>
      </c>
      <c r="F158" s="119">
        <f>기초자료!D156</f>
        <v>7800</v>
      </c>
      <c r="G158" s="119">
        <f>기초자료!E156</f>
        <v>3399</v>
      </c>
      <c r="H158" s="119">
        <f>기초자료!F156</f>
        <v>80918</v>
      </c>
      <c r="I158" s="119">
        <f>기초자료!G156</f>
        <v>2950</v>
      </c>
      <c r="J158" s="119">
        <f>기초자료!H156</f>
        <v>0</v>
      </c>
      <c r="K158" s="119">
        <f>기초자료!I156</f>
        <v>29416</v>
      </c>
      <c r="L158" s="119">
        <f>기초자료!J156</f>
        <v>0</v>
      </c>
      <c r="M158" s="143">
        <f t="shared" si="45"/>
        <v>77433064</v>
      </c>
      <c r="N158" s="143">
        <f>SUM(O158:P158)</f>
        <v>77433064</v>
      </c>
      <c r="O158" s="119">
        <f>기초자료!K156</f>
        <v>3661170</v>
      </c>
      <c r="P158" s="143">
        <f>SUM(Q158:R158)</f>
        <v>73771894</v>
      </c>
      <c r="Q158" s="119">
        <f>기초자료!L156</f>
        <v>0</v>
      </c>
      <c r="R158" s="119">
        <f>기초자료!M156</f>
        <v>73771894</v>
      </c>
      <c r="S158" s="143">
        <f t="shared" ref="S158:S172" si="54">SUM(T158:U158)</f>
        <v>0</v>
      </c>
      <c r="T158" s="119">
        <f>기초자료!N156</f>
        <v>0</v>
      </c>
      <c r="U158" s="119">
        <f>기초자료!O156</f>
        <v>0</v>
      </c>
    </row>
    <row r="159" spans="1:21" s="71" customFormat="1" ht="16.5" customHeight="1">
      <c r="A159" s="144"/>
      <c r="B159" s="106" t="s">
        <v>420</v>
      </c>
      <c r="C159" s="143">
        <f t="shared" si="44"/>
        <v>131287338.49999999</v>
      </c>
      <c r="D159" s="143">
        <f t="shared" si="46"/>
        <v>174152</v>
      </c>
      <c r="E159" s="119">
        <f>기초자료!C157</f>
        <v>38248</v>
      </c>
      <c r="F159" s="119">
        <f>기초자료!D157</f>
        <v>99500</v>
      </c>
      <c r="G159" s="119">
        <f>기초자료!E157</f>
        <v>0</v>
      </c>
      <c r="H159" s="119">
        <f>기초자료!F157</f>
        <v>31654</v>
      </c>
      <c r="I159" s="119">
        <f>기초자료!G157</f>
        <v>4455</v>
      </c>
      <c r="J159" s="119">
        <f>기초자료!H157</f>
        <v>295</v>
      </c>
      <c r="K159" s="119">
        <f>기초자료!I157</f>
        <v>0</v>
      </c>
      <c r="L159" s="119">
        <f>기초자료!J157</f>
        <v>0</v>
      </c>
      <c r="M159" s="143">
        <f t="shared" si="45"/>
        <v>131113186.49999999</v>
      </c>
      <c r="N159" s="143">
        <f t="shared" ref="N159:N172" si="55">SUM(O159:P159)</f>
        <v>130594916.49999999</v>
      </c>
      <c r="O159" s="119">
        <f>기초자료!K157</f>
        <v>13176230</v>
      </c>
      <c r="P159" s="143">
        <f t="shared" ref="P159:P172" si="56">SUM(Q159:R159)</f>
        <v>117418686.49999999</v>
      </c>
      <c r="Q159" s="119">
        <f>기초자료!L157</f>
        <v>0</v>
      </c>
      <c r="R159" s="119">
        <f>기초자료!M157</f>
        <v>117418686.49999999</v>
      </c>
      <c r="S159" s="143">
        <f t="shared" si="54"/>
        <v>518270</v>
      </c>
      <c r="T159" s="119">
        <f>기초자료!N157</f>
        <v>518270</v>
      </c>
      <c r="U159" s="119">
        <f>기초자료!O157</f>
        <v>0</v>
      </c>
    </row>
    <row r="160" spans="1:21" s="71" customFormat="1" ht="16.5" customHeight="1">
      <c r="A160" s="144"/>
      <c r="B160" s="106" t="s">
        <v>421</v>
      </c>
      <c r="C160" s="143">
        <f t="shared" si="44"/>
        <v>50928764</v>
      </c>
      <c r="D160" s="143">
        <f t="shared" si="46"/>
        <v>596703</v>
      </c>
      <c r="E160" s="119">
        <f>기초자료!C158</f>
        <v>138027</v>
      </c>
      <c r="F160" s="119">
        <f>기초자료!D158</f>
        <v>79000</v>
      </c>
      <c r="G160" s="119">
        <f>기초자료!E158</f>
        <v>323200</v>
      </c>
      <c r="H160" s="119">
        <f>기초자료!F158</f>
        <v>38685</v>
      </c>
      <c r="I160" s="119">
        <f>기초자료!G158</f>
        <v>16091</v>
      </c>
      <c r="J160" s="119">
        <f>기초자료!H158</f>
        <v>1700</v>
      </c>
      <c r="K160" s="119">
        <f>기초자료!I158</f>
        <v>0</v>
      </c>
      <c r="L160" s="119">
        <f>기초자료!J158</f>
        <v>0</v>
      </c>
      <c r="M160" s="143">
        <f t="shared" si="45"/>
        <v>50332061</v>
      </c>
      <c r="N160" s="143">
        <f t="shared" si="55"/>
        <v>50332061</v>
      </c>
      <c r="O160" s="119">
        <f>기초자료!K158</f>
        <v>515765</v>
      </c>
      <c r="P160" s="143">
        <f t="shared" si="56"/>
        <v>49816296</v>
      </c>
      <c r="Q160" s="119">
        <f>기초자료!L158</f>
        <v>0</v>
      </c>
      <c r="R160" s="119">
        <f>기초자료!M158</f>
        <v>49816296</v>
      </c>
      <c r="S160" s="143">
        <f t="shared" si="54"/>
        <v>0</v>
      </c>
      <c r="T160" s="119">
        <f>기초자료!N158</f>
        <v>0</v>
      </c>
      <c r="U160" s="119">
        <f>기초자료!O158</f>
        <v>0</v>
      </c>
    </row>
    <row r="161" spans="1:21" s="71" customFormat="1" ht="16.5" customHeight="1">
      <c r="A161" s="144"/>
      <c r="B161" s="106" t="s">
        <v>422</v>
      </c>
      <c r="C161" s="143">
        <f t="shared" si="44"/>
        <v>54303394</v>
      </c>
      <c r="D161" s="143">
        <f t="shared" si="46"/>
        <v>586739</v>
      </c>
      <c r="E161" s="119">
        <f>기초자료!C159</f>
        <v>335649</v>
      </c>
      <c r="F161" s="119">
        <f>기초자료!D159</f>
        <v>11645</v>
      </c>
      <c r="G161" s="119">
        <f>기초자료!E159</f>
        <v>154900</v>
      </c>
      <c r="H161" s="119">
        <f>기초자료!F159</f>
        <v>29727</v>
      </c>
      <c r="I161" s="119">
        <f>기초자료!G159</f>
        <v>9956</v>
      </c>
      <c r="J161" s="119">
        <f>기초자료!H159</f>
        <v>933</v>
      </c>
      <c r="K161" s="119">
        <f>기초자료!I159</f>
        <v>875</v>
      </c>
      <c r="L161" s="119">
        <f>기초자료!J159</f>
        <v>43054</v>
      </c>
      <c r="M161" s="143">
        <f t="shared" si="45"/>
        <v>53716655</v>
      </c>
      <c r="N161" s="143">
        <f t="shared" si="55"/>
        <v>53238936</v>
      </c>
      <c r="O161" s="119">
        <f>기초자료!K159</f>
        <v>3696062</v>
      </c>
      <c r="P161" s="143">
        <f t="shared" si="56"/>
        <v>49542874</v>
      </c>
      <c r="Q161" s="119">
        <f>기초자료!L159</f>
        <v>0</v>
      </c>
      <c r="R161" s="119">
        <f>기초자료!M159</f>
        <v>49542874</v>
      </c>
      <c r="S161" s="143">
        <f t="shared" si="54"/>
        <v>477719</v>
      </c>
      <c r="T161" s="119">
        <f>기초자료!N159</f>
        <v>477719</v>
      </c>
      <c r="U161" s="119">
        <f>기초자료!O159</f>
        <v>0</v>
      </c>
    </row>
    <row r="162" spans="1:21" s="71" customFormat="1" ht="16.5" customHeight="1">
      <c r="A162" s="144"/>
      <c r="B162" s="106" t="s">
        <v>423</v>
      </c>
      <c r="C162" s="143">
        <f t="shared" si="44"/>
        <v>50622075</v>
      </c>
      <c r="D162" s="143">
        <f t="shared" si="46"/>
        <v>136649</v>
      </c>
      <c r="E162" s="119">
        <f>기초자료!C160</f>
        <v>53696</v>
      </c>
      <c r="F162" s="119">
        <f>기초자료!D160</f>
        <v>7100</v>
      </c>
      <c r="G162" s="119">
        <f>기초자료!E160</f>
        <v>32694</v>
      </c>
      <c r="H162" s="119">
        <f>기초자료!F160</f>
        <v>38829</v>
      </c>
      <c r="I162" s="119">
        <f>기초자료!G160</f>
        <v>2580</v>
      </c>
      <c r="J162" s="119">
        <f>기초자료!H160</f>
        <v>0</v>
      </c>
      <c r="K162" s="119">
        <f>기초자료!I160</f>
        <v>0</v>
      </c>
      <c r="L162" s="119">
        <f>기초자료!J160</f>
        <v>1750</v>
      </c>
      <c r="M162" s="143">
        <f t="shared" si="45"/>
        <v>50485426</v>
      </c>
      <c r="N162" s="143">
        <f t="shared" si="55"/>
        <v>50485426</v>
      </c>
      <c r="O162" s="119">
        <f>기초자료!K160</f>
        <v>962827</v>
      </c>
      <c r="P162" s="143">
        <f t="shared" si="56"/>
        <v>49522599</v>
      </c>
      <c r="Q162" s="119">
        <f>기초자료!L160</f>
        <v>0</v>
      </c>
      <c r="R162" s="119">
        <f>기초자료!M160</f>
        <v>49522599</v>
      </c>
      <c r="S162" s="143">
        <f t="shared" si="54"/>
        <v>0</v>
      </c>
      <c r="T162" s="119">
        <f>기초자료!N160</f>
        <v>0</v>
      </c>
      <c r="U162" s="119">
        <f>기초자료!O160</f>
        <v>0</v>
      </c>
    </row>
    <row r="163" spans="1:21" s="71" customFormat="1" ht="16.5" customHeight="1">
      <c r="A163" s="144"/>
      <c r="B163" s="106" t="s">
        <v>424</v>
      </c>
      <c r="C163" s="143">
        <f t="shared" si="44"/>
        <v>19023946</v>
      </c>
      <c r="D163" s="143">
        <f t="shared" si="46"/>
        <v>339951</v>
      </c>
      <c r="E163" s="119">
        <f>기초자료!C161</f>
        <v>187536</v>
      </c>
      <c r="F163" s="119">
        <f>기초자료!D161</f>
        <v>88000</v>
      </c>
      <c r="G163" s="119">
        <f>기초자료!E161</f>
        <v>32600</v>
      </c>
      <c r="H163" s="119">
        <f>기초자료!F161</f>
        <v>16018</v>
      </c>
      <c r="I163" s="119">
        <f>기초자료!G161</f>
        <v>5752</v>
      </c>
      <c r="J163" s="119">
        <f>기초자료!H161</f>
        <v>0</v>
      </c>
      <c r="K163" s="119">
        <f>기초자료!I161</f>
        <v>0</v>
      </c>
      <c r="L163" s="119">
        <f>기초자료!J161</f>
        <v>10045</v>
      </c>
      <c r="M163" s="143">
        <f t="shared" si="45"/>
        <v>18683995</v>
      </c>
      <c r="N163" s="143">
        <f t="shared" si="55"/>
        <v>18278721</v>
      </c>
      <c r="O163" s="119">
        <f>기초자료!K161</f>
        <v>1230475</v>
      </c>
      <c r="P163" s="143">
        <f t="shared" si="56"/>
        <v>17048246</v>
      </c>
      <c r="Q163" s="119">
        <f>기초자료!L161</f>
        <v>0</v>
      </c>
      <c r="R163" s="119">
        <f>기초자료!M161</f>
        <v>17048246</v>
      </c>
      <c r="S163" s="143">
        <f t="shared" si="54"/>
        <v>405274</v>
      </c>
      <c r="T163" s="119">
        <f>기초자료!N161</f>
        <v>405274</v>
      </c>
      <c r="U163" s="119">
        <f>기초자료!O161</f>
        <v>0</v>
      </c>
    </row>
    <row r="164" spans="1:21" s="71" customFormat="1" ht="16.5" customHeight="1">
      <c r="A164" s="144"/>
      <c r="B164" s="106" t="s">
        <v>425</v>
      </c>
      <c r="C164" s="143">
        <f t="shared" si="44"/>
        <v>1312471</v>
      </c>
      <c r="D164" s="143">
        <f t="shared" si="46"/>
        <v>48687</v>
      </c>
      <c r="E164" s="119">
        <f>기초자료!C162</f>
        <v>15597</v>
      </c>
      <c r="F164" s="119">
        <f>기초자료!D162</f>
        <v>0</v>
      </c>
      <c r="G164" s="119">
        <f>기초자료!E162</f>
        <v>2600</v>
      </c>
      <c r="H164" s="119">
        <f>기초자료!F162</f>
        <v>2590</v>
      </c>
      <c r="I164" s="119">
        <f>기초자료!G162</f>
        <v>0</v>
      </c>
      <c r="J164" s="119">
        <f>기초자료!H162</f>
        <v>1400</v>
      </c>
      <c r="K164" s="119">
        <f>기초자료!I162</f>
        <v>0</v>
      </c>
      <c r="L164" s="119">
        <f>기초자료!J162</f>
        <v>26500</v>
      </c>
      <c r="M164" s="143">
        <f t="shared" si="45"/>
        <v>1263784</v>
      </c>
      <c r="N164" s="143">
        <f t="shared" si="55"/>
        <v>1263784</v>
      </c>
      <c r="O164" s="119">
        <f>기초자료!K162</f>
        <v>0</v>
      </c>
      <c r="P164" s="143">
        <f t="shared" si="56"/>
        <v>1263784</v>
      </c>
      <c r="Q164" s="119">
        <f>기초자료!L162</f>
        <v>0</v>
      </c>
      <c r="R164" s="119">
        <f>기초자료!M162</f>
        <v>1263784</v>
      </c>
      <c r="S164" s="143">
        <f t="shared" si="54"/>
        <v>0</v>
      </c>
      <c r="T164" s="119">
        <f>기초자료!N162</f>
        <v>0</v>
      </c>
      <c r="U164" s="119">
        <f>기초자료!O162</f>
        <v>0</v>
      </c>
    </row>
    <row r="165" spans="1:21" s="71" customFormat="1" ht="16.5" customHeight="1">
      <c r="A165" s="144"/>
      <c r="B165" s="106" t="s">
        <v>656</v>
      </c>
      <c r="C165" s="143">
        <f t="shared" si="44"/>
        <v>59334049</v>
      </c>
      <c r="D165" s="143">
        <f t="shared" si="46"/>
        <v>84040</v>
      </c>
      <c r="E165" s="119">
        <f>기초자료!C163</f>
        <v>27485</v>
      </c>
      <c r="F165" s="119">
        <f>기초자료!D163</f>
        <v>650</v>
      </c>
      <c r="G165" s="119">
        <f>기초자료!E163</f>
        <v>22700</v>
      </c>
      <c r="H165" s="119">
        <f>기초자료!F163</f>
        <v>18770</v>
      </c>
      <c r="I165" s="119">
        <f>기초자료!G163</f>
        <v>6500</v>
      </c>
      <c r="J165" s="119">
        <f>기초자료!H163</f>
        <v>535</v>
      </c>
      <c r="K165" s="119">
        <f>기초자료!I163</f>
        <v>0</v>
      </c>
      <c r="L165" s="119">
        <f>기초자료!J163</f>
        <v>7400</v>
      </c>
      <c r="M165" s="143">
        <f t="shared" si="45"/>
        <v>59250009</v>
      </c>
      <c r="N165" s="143">
        <f t="shared" si="55"/>
        <v>59250009</v>
      </c>
      <c r="O165" s="119">
        <f>기초자료!K163</f>
        <v>537162</v>
      </c>
      <c r="P165" s="143">
        <f t="shared" si="56"/>
        <v>58712847</v>
      </c>
      <c r="Q165" s="119">
        <f>기초자료!L163</f>
        <v>0</v>
      </c>
      <c r="R165" s="119">
        <f>기초자료!M163</f>
        <v>58712847</v>
      </c>
      <c r="S165" s="143">
        <f t="shared" si="54"/>
        <v>0</v>
      </c>
      <c r="T165" s="119">
        <f>기초자료!N163</f>
        <v>0</v>
      </c>
      <c r="U165" s="119">
        <f>기초자료!O163</f>
        <v>0</v>
      </c>
    </row>
    <row r="166" spans="1:21" s="71" customFormat="1" ht="16.5" customHeight="1">
      <c r="A166" s="144"/>
      <c r="B166" s="106" t="s">
        <v>426</v>
      </c>
      <c r="C166" s="143">
        <f t="shared" si="44"/>
        <v>14868430</v>
      </c>
      <c r="D166" s="143">
        <f t="shared" si="46"/>
        <v>147413</v>
      </c>
      <c r="E166" s="119">
        <f>기초자료!C164</f>
        <v>107402</v>
      </c>
      <c r="F166" s="119">
        <f>기초자료!D164</f>
        <v>0</v>
      </c>
      <c r="G166" s="119">
        <f>기초자료!E164</f>
        <v>20000</v>
      </c>
      <c r="H166" s="119">
        <f>기초자료!F164</f>
        <v>17411</v>
      </c>
      <c r="I166" s="119">
        <f>기초자료!G164</f>
        <v>1100</v>
      </c>
      <c r="J166" s="119">
        <f>기초자료!H164</f>
        <v>0</v>
      </c>
      <c r="K166" s="119">
        <f>기초자료!I164</f>
        <v>0</v>
      </c>
      <c r="L166" s="119">
        <f>기초자료!J164</f>
        <v>1500</v>
      </c>
      <c r="M166" s="143">
        <f t="shared" si="45"/>
        <v>14721017</v>
      </c>
      <c r="N166" s="143">
        <f t="shared" si="55"/>
        <v>9541017</v>
      </c>
      <c r="O166" s="119">
        <f>기초자료!K164</f>
        <v>1187125</v>
      </c>
      <c r="P166" s="143">
        <f t="shared" si="56"/>
        <v>8353892</v>
      </c>
      <c r="Q166" s="119">
        <f>기초자료!L164</f>
        <v>0</v>
      </c>
      <c r="R166" s="119">
        <f>기초자료!M164</f>
        <v>8353892</v>
      </c>
      <c r="S166" s="143">
        <f t="shared" si="54"/>
        <v>5180000</v>
      </c>
      <c r="T166" s="119">
        <f>기초자료!N164</f>
        <v>4810000</v>
      </c>
      <c r="U166" s="119">
        <f>기초자료!O164</f>
        <v>370000</v>
      </c>
    </row>
    <row r="167" spans="1:21" s="71" customFormat="1" ht="16.5" customHeight="1">
      <c r="A167" s="144"/>
      <c r="B167" s="106" t="s">
        <v>428</v>
      </c>
      <c r="C167" s="143">
        <f t="shared" si="44"/>
        <v>23440179</v>
      </c>
      <c r="D167" s="143">
        <f t="shared" si="46"/>
        <v>148508</v>
      </c>
      <c r="E167" s="119">
        <f>기초자료!C165</f>
        <v>20284</v>
      </c>
      <c r="F167" s="119">
        <f>기초자료!D165</f>
        <v>68280</v>
      </c>
      <c r="G167" s="119">
        <f>기초자료!E165</f>
        <v>7500</v>
      </c>
      <c r="H167" s="119">
        <f>기초자료!F165</f>
        <v>24844</v>
      </c>
      <c r="I167" s="119">
        <f>기초자료!G165</f>
        <v>9000</v>
      </c>
      <c r="J167" s="119">
        <f>기초자료!H165</f>
        <v>0</v>
      </c>
      <c r="K167" s="119">
        <f>기초자료!I165</f>
        <v>0</v>
      </c>
      <c r="L167" s="119">
        <f>기초자료!J165</f>
        <v>18600</v>
      </c>
      <c r="M167" s="143">
        <f t="shared" si="45"/>
        <v>23291671</v>
      </c>
      <c r="N167" s="143">
        <f t="shared" si="55"/>
        <v>23291671</v>
      </c>
      <c r="O167" s="119">
        <f>기초자료!K165</f>
        <v>3542706</v>
      </c>
      <c r="P167" s="143">
        <f t="shared" si="56"/>
        <v>19748965</v>
      </c>
      <c r="Q167" s="119">
        <f>기초자료!L165</f>
        <v>0</v>
      </c>
      <c r="R167" s="119">
        <f>기초자료!M165</f>
        <v>19748965</v>
      </c>
      <c r="S167" s="143">
        <f t="shared" si="54"/>
        <v>0</v>
      </c>
      <c r="T167" s="119">
        <f>기초자료!N165</f>
        <v>0</v>
      </c>
      <c r="U167" s="119">
        <f>기초자료!O165</f>
        <v>0</v>
      </c>
    </row>
    <row r="168" spans="1:21" s="71" customFormat="1" ht="16.5" customHeight="1">
      <c r="A168" s="144"/>
      <c r="B168" s="106" t="s">
        <v>429</v>
      </c>
      <c r="C168" s="143">
        <f t="shared" si="44"/>
        <v>9790855</v>
      </c>
      <c r="D168" s="143">
        <f t="shared" si="46"/>
        <v>144917</v>
      </c>
      <c r="E168" s="119">
        <f>기초자료!C166</f>
        <v>36648</v>
      </c>
      <c r="F168" s="119">
        <f>기초자료!D166</f>
        <v>5000</v>
      </c>
      <c r="G168" s="119">
        <f>기초자료!E166</f>
        <v>45222</v>
      </c>
      <c r="H168" s="119">
        <f>기초자료!F166</f>
        <v>2577</v>
      </c>
      <c r="I168" s="119">
        <f>기초자료!G166</f>
        <v>3287</v>
      </c>
      <c r="J168" s="119">
        <f>기초자료!H166</f>
        <v>0</v>
      </c>
      <c r="K168" s="119">
        <f>기초자료!I166</f>
        <v>0</v>
      </c>
      <c r="L168" s="119">
        <f>기초자료!J166</f>
        <v>52183</v>
      </c>
      <c r="M168" s="143">
        <f t="shared" si="45"/>
        <v>9645938</v>
      </c>
      <c r="N168" s="143">
        <f t="shared" si="55"/>
        <v>9351538</v>
      </c>
      <c r="O168" s="119">
        <f>기초자료!K166</f>
        <v>590429</v>
      </c>
      <c r="P168" s="143">
        <f t="shared" si="56"/>
        <v>8761109</v>
      </c>
      <c r="Q168" s="119">
        <f>기초자료!L166</f>
        <v>0</v>
      </c>
      <c r="R168" s="119">
        <f>기초자료!M166</f>
        <v>8761109</v>
      </c>
      <c r="S168" s="143">
        <f t="shared" si="54"/>
        <v>294400</v>
      </c>
      <c r="T168" s="119">
        <f>기초자료!N166</f>
        <v>0</v>
      </c>
      <c r="U168" s="119">
        <f>기초자료!O166</f>
        <v>294400</v>
      </c>
    </row>
    <row r="169" spans="1:21" s="71" customFormat="1" ht="16.5" customHeight="1">
      <c r="A169" s="144"/>
      <c r="B169" s="106" t="s">
        <v>430</v>
      </c>
      <c r="C169" s="143">
        <f t="shared" si="44"/>
        <v>20565160</v>
      </c>
      <c r="D169" s="143">
        <f t="shared" si="46"/>
        <v>55640</v>
      </c>
      <c r="E169" s="119">
        <f>기초자료!C167</f>
        <v>7212</v>
      </c>
      <c r="F169" s="119">
        <f>기초자료!D167</f>
        <v>9568</v>
      </c>
      <c r="G169" s="119">
        <f>기초자료!E167</f>
        <v>23000</v>
      </c>
      <c r="H169" s="119">
        <f>기초자료!F167</f>
        <v>5860</v>
      </c>
      <c r="I169" s="119">
        <f>기초자료!G167</f>
        <v>10000</v>
      </c>
      <c r="J169" s="119">
        <f>기초자료!H167</f>
        <v>0</v>
      </c>
      <c r="K169" s="119">
        <f>기초자료!I167</f>
        <v>0</v>
      </c>
      <c r="L169" s="119">
        <f>기초자료!J167</f>
        <v>0</v>
      </c>
      <c r="M169" s="143">
        <f t="shared" si="45"/>
        <v>20509520</v>
      </c>
      <c r="N169" s="143">
        <f t="shared" si="55"/>
        <v>20509520</v>
      </c>
      <c r="O169" s="119">
        <f>기초자료!K167</f>
        <v>1454392</v>
      </c>
      <c r="P169" s="143">
        <f t="shared" si="56"/>
        <v>19055128</v>
      </c>
      <c r="Q169" s="119">
        <f>기초자료!L167</f>
        <v>0</v>
      </c>
      <c r="R169" s="119">
        <f>기초자료!M167</f>
        <v>19055128</v>
      </c>
      <c r="S169" s="143">
        <f t="shared" si="54"/>
        <v>0</v>
      </c>
      <c r="T169" s="119">
        <f>기초자료!N167</f>
        <v>0</v>
      </c>
      <c r="U169" s="119">
        <f>기초자료!O167</f>
        <v>0</v>
      </c>
    </row>
    <row r="170" spans="1:21" s="71" customFormat="1" ht="16.5" customHeight="1">
      <c r="A170" s="144"/>
      <c r="B170" s="106" t="s">
        <v>431</v>
      </c>
      <c r="C170" s="143">
        <f t="shared" si="44"/>
        <v>42328354</v>
      </c>
      <c r="D170" s="143">
        <f t="shared" si="46"/>
        <v>311168</v>
      </c>
      <c r="E170" s="119">
        <f>기초자료!C168</f>
        <v>100454</v>
      </c>
      <c r="F170" s="119">
        <f>기초자료!D168</f>
        <v>33733</v>
      </c>
      <c r="G170" s="119">
        <f>기초자료!E168</f>
        <v>25132</v>
      </c>
      <c r="H170" s="119">
        <f>기초자료!F168</f>
        <v>9020</v>
      </c>
      <c r="I170" s="119">
        <f>기초자료!G168</f>
        <v>10900</v>
      </c>
      <c r="J170" s="119">
        <f>기초자료!H168</f>
        <v>2150</v>
      </c>
      <c r="K170" s="119">
        <f>기초자료!I168</f>
        <v>105529</v>
      </c>
      <c r="L170" s="119">
        <f>기초자료!J168</f>
        <v>24250</v>
      </c>
      <c r="M170" s="143">
        <f t="shared" si="45"/>
        <v>42017186</v>
      </c>
      <c r="N170" s="143">
        <f t="shared" si="55"/>
        <v>39961682</v>
      </c>
      <c r="O170" s="119">
        <f>기초자료!K168</f>
        <v>904755</v>
      </c>
      <c r="P170" s="143">
        <f t="shared" si="56"/>
        <v>39056927</v>
      </c>
      <c r="Q170" s="119">
        <f>기초자료!L168</f>
        <v>0</v>
      </c>
      <c r="R170" s="119">
        <f>기초자료!M168</f>
        <v>39056927</v>
      </c>
      <c r="S170" s="143">
        <f t="shared" si="54"/>
        <v>2055504</v>
      </c>
      <c r="T170" s="119">
        <f>기초자료!N168</f>
        <v>1905504</v>
      </c>
      <c r="U170" s="119">
        <f>기초자료!O168</f>
        <v>150000</v>
      </c>
    </row>
    <row r="171" spans="1:21" s="71" customFormat="1" ht="16.5" customHeight="1">
      <c r="A171" s="144"/>
      <c r="B171" s="106" t="s">
        <v>432</v>
      </c>
      <c r="C171" s="143">
        <f t="shared" si="44"/>
        <v>26240225</v>
      </c>
      <c r="D171" s="143">
        <f t="shared" si="46"/>
        <v>262204</v>
      </c>
      <c r="E171" s="119">
        <f>기초자료!C169</f>
        <v>40901</v>
      </c>
      <c r="F171" s="119">
        <f>기초자료!D169</f>
        <v>9000</v>
      </c>
      <c r="G171" s="119">
        <f>기초자료!E169</f>
        <v>155645</v>
      </c>
      <c r="H171" s="119">
        <f>기초자료!F169</f>
        <v>56158</v>
      </c>
      <c r="I171" s="119">
        <f>기초자료!G169</f>
        <v>500</v>
      </c>
      <c r="J171" s="119">
        <f>기초자료!H169</f>
        <v>0</v>
      </c>
      <c r="K171" s="119">
        <f>기초자료!I169</f>
        <v>0</v>
      </c>
      <c r="L171" s="119">
        <f>기초자료!J169</f>
        <v>0</v>
      </c>
      <c r="M171" s="143">
        <f t="shared" si="45"/>
        <v>25978021</v>
      </c>
      <c r="N171" s="143">
        <f t="shared" si="55"/>
        <v>25978021</v>
      </c>
      <c r="O171" s="119">
        <f>기초자료!K169</f>
        <v>4741217</v>
      </c>
      <c r="P171" s="143">
        <f t="shared" si="56"/>
        <v>21236804</v>
      </c>
      <c r="Q171" s="119">
        <f>기초자료!L169</f>
        <v>0</v>
      </c>
      <c r="R171" s="119">
        <f>기초자료!M169</f>
        <v>21236804</v>
      </c>
      <c r="S171" s="143">
        <f t="shared" si="54"/>
        <v>0</v>
      </c>
      <c r="T171" s="119">
        <f>기초자료!N169</f>
        <v>0</v>
      </c>
      <c r="U171" s="119">
        <f>기초자료!O169</f>
        <v>0</v>
      </c>
    </row>
    <row r="172" spans="1:21" s="71" customFormat="1" ht="16.5" customHeight="1">
      <c r="A172" s="144"/>
      <c r="B172" s="106" t="s">
        <v>433</v>
      </c>
      <c r="C172" s="143">
        <f t="shared" si="44"/>
        <v>69966189</v>
      </c>
      <c r="D172" s="143">
        <f t="shared" si="46"/>
        <v>110051</v>
      </c>
      <c r="E172" s="119">
        <f>기초자료!C170</f>
        <v>9168</v>
      </c>
      <c r="F172" s="119">
        <f>기초자료!D170</f>
        <v>53652</v>
      </c>
      <c r="G172" s="119">
        <f>기초자료!E170</f>
        <v>4300</v>
      </c>
      <c r="H172" s="119">
        <f>기초자료!F170</f>
        <v>37031</v>
      </c>
      <c r="I172" s="119">
        <f>기초자료!G170</f>
        <v>5900</v>
      </c>
      <c r="J172" s="119">
        <f>기초자료!H170</f>
        <v>0</v>
      </c>
      <c r="K172" s="119">
        <f>기초자료!I170</f>
        <v>0</v>
      </c>
      <c r="L172" s="119">
        <f>기초자료!J170</f>
        <v>0</v>
      </c>
      <c r="M172" s="143">
        <f t="shared" si="45"/>
        <v>69856138</v>
      </c>
      <c r="N172" s="143">
        <f t="shared" si="55"/>
        <v>68506138</v>
      </c>
      <c r="O172" s="119">
        <f>기초자료!K170</f>
        <v>2500904</v>
      </c>
      <c r="P172" s="143">
        <f t="shared" si="56"/>
        <v>66005234</v>
      </c>
      <c r="Q172" s="119">
        <f>기초자료!L170</f>
        <v>0</v>
      </c>
      <c r="R172" s="119">
        <f>기초자료!M170</f>
        <v>66005234</v>
      </c>
      <c r="S172" s="143">
        <f t="shared" si="54"/>
        <v>1350000</v>
      </c>
      <c r="T172" s="119">
        <f>기초자료!N170</f>
        <v>1350000</v>
      </c>
      <c r="U172" s="119">
        <f>기초자료!O170</f>
        <v>0</v>
      </c>
    </row>
    <row r="173" spans="1:21" s="74" customFormat="1" ht="16.5" customHeight="1">
      <c r="A173" s="164" t="s">
        <v>588</v>
      </c>
      <c r="B173" s="164" t="s">
        <v>579</v>
      </c>
      <c r="C173" s="165">
        <f t="shared" si="44"/>
        <v>456777589.62588185</v>
      </c>
      <c r="D173" s="165">
        <f t="shared" si="46"/>
        <v>3390483.62588184</v>
      </c>
      <c r="E173" s="165">
        <f t="shared" ref="E173:L173" si="57">SUM(E174:E187)</f>
        <v>1256719.4178818401</v>
      </c>
      <c r="F173" s="165">
        <f t="shared" si="57"/>
        <v>284655.59999999998</v>
      </c>
      <c r="G173" s="165">
        <f t="shared" si="57"/>
        <v>1348287.9679999999</v>
      </c>
      <c r="H173" s="165">
        <f t="shared" si="57"/>
        <v>243411.64</v>
      </c>
      <c r="I173" s="165">
        <f t="shared" si="57"/>
        <v>59911</v>
      </c>
      <c r="J173" s="165">
        <f t="shared" si="57"/>
        <v>8003</v>
      </c>
      <c r="K173" s="165">
        <f t="shared" si="57"/>
        <v>120000</v>
      </c>
      <c r="L173" s="165">
        <f t="shared" si="57"/>
        <v>69495</v>
      </c>
      <c r="M173" s="165">
        <f t="shared" si="45"/>
        <v>453387106</v>
      </c>
      <c r="N173" s="165">
        <f t="shared" ref="N173:U173" si="58">SUM(N174:N187)</f>
        <v>451826291</v>
      </c>
      <c r="O173" s="165">
        <f t="shared" si="58"/>
        <v>87287984</v>
      </c>
      <c r="P173" s="165">
        <f t="shared" si="58"/>
        <v>364538307</v>
      </c>
      <c r="Q173" s="165">
        <f t="shared" si="58"/>
        <v>0</v>
      </c>
      <c r="R173" s="165">
        <f t="shared" si="58"/>
        <v>364538307</v>
      </c>
      <c r="S173" s="165">
        <f t="shared" si="58"/>
        <v>1560815</v>
      </c>
      <c r="T173" s="165">
        <f t="shared" si="58"/>
        <v>635015</v>
      </c>
      <c r="U173" s="165">
        <f t="shared" si="58"/>
        <v>925800</v>
      </c>
    </row>
    <row r="174" spans="1:21" s="71" customFormat="1" ht="16.5" customHeight="1">
      <c r="A174" s="144"/>
      <c r="B174" s="106" t="s">
        <v>435</v>
      </c>
      <c r="C174" s="143">
        <f t="shared" si="44"/>
        <v>12435582.62588184</v>
      </c>
      <c r="D174" s="143">
        <f t="shared" si="46"/>
        <v>725855.62588184024</v>
      </c>
      <c r="E174" s="119">
        <f>기초자료!C172</f>
        <v>400342.41788184014</v>
      </c>
      <c r="F174" s="119">
        <f>기초자료!D172</f>
        <v>116885.6</v>
      </c>
      <c r="G174" s="119">
        <f>기초자료!E172</f>
        <v>137845.56800000003</v>
      </c>
      <c r="H174" s="119">
        <f>기초자료!F172</f>
        <v>17507.04</v>
      </c>
      <c r="I174" s="119">
        <f>기초자료!G172</f>
        <v>40551</v>
      </c>
      <c r="J174" s="119">
        <f>기초자료!H172</f>
        <v>3746</v>
      </c>
      <c r="K174" s="119">
        <f>기초자료!I172</f>
        <v>0</v>
      </c>
      <c r="L174" s="119">
        <f>기초자료!J172</f>
        <v>8978</v>
      </c>
      <c r="M174" s="143">
        <f t="shared" si="45"/>
        <v>11709727</v>
      </c>
      <c r="N174" s="143">
        <f t="shared" ref="N174:N187" si="59">SUM(O174:P174)</f>
        <v>11709727</v>
      </c>
      <c r="O174" s="119">
        <f>기초자료!K172</f>
        <v>6006040</v>
      </c>
      <c r="P174" s="143">
        <f t="shared" ref="P174:P187" si="60">SUM(Q174:R174)</f>
        <v>5703687</v>
      </c>
      <c r="Q174" s="119">
        <f>기초자료!L172</f>
        <v>0</v>
      </c>
      <c r="R174" s="119">
        <f>기초자료!M172</f>
        <v>5703687</v>
      </c>
      <c r="S174" s="143">
        <f t="shared" ref="S174:S187" si="61">SUM(T174:U174)</f>
        <v>0</v>
      </c>
      <c r="T174" s="119">
        <f>기초자료!N172</f>
        <v>0</v>
      </c>
      <c r="U174" s="119">
        <f>기초자료!O172</f>
        <v>0</v>
      </c>
    </row>
    <row r="175" spans="1:21" s="71" customFormat="1" ht="16.5" customHeight="1">
      <c r="A175" s="144"/>
      <c r="B175" s="106" t="s">
        <v>436</v>
      </c>
      <c r="C175" s="143">
        <f t="shared" si="44"/>
        <v>13179009</v>
      </c>
      <c r="D175" s="143">
        <f t="shared" si="46"/>
        <v>479949</v>
      </c>
      <c r="E175" s="119">
        <f>기초자료!C173</f>
        <v>156509</v>
      </c>
      <c r="F175" s="119">
        <f>기초자료!D173</f>
        <v>0</v>
      </c>
      <c r="G175" s="119">
        <f>기초자료!E173</f>
        <v>304047</v>
      </c>
      <c r="H175" s="119">
        <f>기초자료!F173</f>
        <v>18773</v>
      </c>
      <c r="I175" s="119">
        <f>기초자료!G173</f>
        <v>0</v>
      </c>
      <c r="J175" s="119">
        <f>기초자료!H173</f>
        <v>620</v>
      </c>
      <c r="K175" s="119">
        <f>기초자료!I173</f>
        <v>0</v>
      </c>
      <c r="L175" s="119">
        <f>기초자료!J173</f>
        <v>0</v>
      </c>
      <c r="M175" s="143">
        <f t="shared" si="45"/>
        <v>12699060</v>
      </c>
      <c r="N175" s="143">
        <f t="shared" si="59"/>
        <v>12699060</v>
      </c>
      <c r="O175" s="119">
        <f>기초자료!K173</f>
        <v>415501</v>
      </c>
      <c r="P175" s="143">
        <f t="shared" si="60"/>
        <v>12283559</v>
      </c>
      <c r="Q175" s="119">
        <f>기초자료!L173</f>
        <v>0</v>
      </c>
      <c r="R175" s="119">
        <f>기초자료!M173</f>
        <v>12283559</v>
      </c>
      <c r="S175" s="143">
        <f t="shared" si="61"/>
        <v>0</v>
      </c>
      <c r="T175" s="119">
        <f>기초자료!N173</f>
        <v>0</v>
      </c>
      <c r="U175" s="119">
        <f>기초자료!O173</f>
        <v>0</v>
      </c>
    </row>
    <row r="176" spans="1:21" s="71" customFormat="1" ht="16.5" customHeight="1">
      <c r="A176" s="144"/>
      <c r="B176" s="106" t="s">
        <v>437</v>
      </c>
      <c r="C176" s="143">
        <f t="shared" si="44"/>
        <v>8844757</v>
      </c>
      <c r="D176" s="143">
        <f t="shared" si="46"/>
        <v>415388</v>
      </c>
      <c r="E176" s="119">
        <f>기초자료!C174</f>
        <v>139250.00000000003</v>
      </c>
      <c r="F176" s="119">
        <f>기초자료!D174</f>
        <v>11520</v>
      </c>
      <c r="G176" s="119">
        <f>기초자료!E174</f>
        <v>111634.4</v>
      </c>
      <c r="H176" s="119">
        <f>기초자료!F174</f>
        <v>32583.600000000002</v>
      </c>
      <c r="I176" s="119">
        <f>기초자료!G174</f>
        <v>0</v>
      </c>
      <c r="J176" s="119">
        <f>기초자료!H174</f>
        <v>160</v>
      </c>
      <c r="K176" s="119">
        <f>기초자료!I174</f>
        <v>120000</v>
      </c>
      <c r="L176" s="119">
        <f>기초자료!J174</f>
        <v>240</v>
      </c>
      <c r="M176" s="143">
        <f t="shared" si="45"/>
        <v>8429369</v>
      </c>
      <c r="N176" s="143">
        <f t="shared" si="59"/>
        <v>8429369</v>
      </c>
      <c r="O176" s="119">
        <f>기초자료!K174</f>
        <v>45415</v>
      </c>
      <c r="P176" s="143">
        <f t="shared" si="60"/>
        <v>8383954</v>
      </c>
      <c r="Q176" s="119">
        <f>기초자료!L174</f>
        <v>0</v>
      </c>
      <c r="R176" s="119">
        <f>기초자료!M174</f>
        <v>8383954</v>
      </c>
      <c r="S176" s="143">
        <f t="shared" si="61"/>
        <v>0</v>
      </c>
      <c r="T176" s="119">
        <f>기초자료!N174</f>
        <v>0</v>
      </c>
      <c r="U176" s="119">
        <f>기초자료!O174</f>
        <v>0</v>
      </c>
    </row>
    <row r="177" spans="1:21" s="71" customFormat="1" ht="16.5" customHeight="1">
      <c r="A177" s="144"/>
      <c r="B177" s="106" t="s">
        <v>438</v>
      </c>
      <c r="C177" s="143">
        <f t="shared" si="44"/>
        <v>70818010</v>
      </c>
      <c r="D177" s="143">
        <f t="shared" si="46"/>
        <v>281096</v>
      </c>
      <c r="E177" s="119">
        <f>기초자료!C175</f>
        <v>120110</v>
      </c>
      <c r="F177" s="119">
        <f>기초자료!D175</f>
        <v>20877</v>
      </c>
      <c r="G177" s="119">
        <f>기초자료!E175</f>
        <v>93890</v>
      </c>
      <c r="H177" s="119">
        <f>기초자료!F175</f>
        <v>18060</v>
      </c>
      <c r="I177" s="119">
        <f>기초자료!G175</f>
        <v>6000</v>
      </c>
      <c r="J177" s="119">
        <f>기초자료!H175</f>
        <v>0</v>
      </c>
      <c r="K177" s="119">
        <f>기초자료!I175</f>
        <v>0</v>
      </c>
      <c r="L177" s="119">
        <f>기초자료!J175</f>
        <v>22159</v>
      </c>
      <c r="M177" s="143">
        <f t="shared" si="45"/>
        <v>70536914</v>
      </c>
      <c r="N177" s="143">
        <f t="shared" si="59"/>
        <v>70436914</v>
      </c>
      <c r="O177" s="119">
        <f>기초자료!K175</f>
        <v>14692914</v>
      </c>
      <c r="P177" s="143">
        <f t="shared" si="60"/>
        <v>55744000</v>
      </c>
      <c r="Q177" s="119">
        <f>기초자료!L175</f>
        <v>0</v>
      </c>
      <c r="R177" s="119">
        <f>기초자료!M175</f>
        <v>55744000</v>
      </c>
      <c r="S177" s="143">
        <f t="shared" si="61"/>
        <v>100000</v>
      </c>
      <c r="T177" s="119">
        <f>기초자료!N175</f>
        <v>0</v>
      </c>
      <c r="U177" s="119">
        <f>기초자료!O175</f>
        <v>100000</v>
      </c>
    </row>
    <row r="178" spans="1:21" s="71" customFormat="1" ht="16.5" customHeight="1">
      <c r="A178" s="144"/>
      <c r="B178" s="106" t="s">
        <v>439</v>
      </c>
      <c r="C178" s="143">
        <f t="shared" si="44"/>
        <v>58927534</v>
      </c>
      <c r="D178" s="143">
        <f t="shared" si="46"/>
        <v>304208</v>
      </c>
      <c r="E178" s="119">
        <f>기초자료!C176</f>
        <v>150197</v>
      </c>
      <c r="F178" s="119">
        <f>기초자료!D176</f>
        <v>54854</v>
      </c>
      <c r="G178" s="119">
        <f>기초자료!E176</f>
        <v>84453</v>
      </c>
      <c r="H178" s="119">
        <f>기초자료!F176</f>
        <v>7440</v>
      </c>
      <c r="I178" s="119">
        <f>기초자료!G176</f>
        <v>4000</v>
      </c>
      <c r="J178" s="119">
        <f>기초자료!H176</f>
        <v>3264</v>
      </c>
      <c r="K178" s="119">
        <f>기초자료!I176</f>
        <v>0</v>
      </c>
      <c r="L178" s="119">
        <f>기초자료!J176</f>
        <v>0</v>
      </c>
      <c r="M178" s="143">
        <f t="shared" si="45"/>
        <v>58623326</v>
      </c>
      <c r="N178" s="143">
        <f t="shared" si="59"/>
        <v>58299311</v>
      </c>
      <c r="O178" s="119">
        <f>기초자료!K176</f>
        <v>14835311</v>
      </c>
      <c r="P178" s="143">
        <f t="shared" si="60"/>
        <v>43464000</v>
      </c>
      <c r="Q178" s="119">
        <f>기초자료!L176</f>
        <v>0</v>
      </c>
      <c r="R178" s="119">
        <f>기초자료!M176</f>
        <v>43464000</v>
      </c>
      <c r="S178" s="143">
        <f t="shared" si="61"/>
        <v>324015</v>
      </c>
      <c r="T178" s="119">
        <f>기초자료!N176</f>
        <v>324015</v>
      </c>
      <c r="U178" s="119">
        <f>기초자료!O176</f>
        <v>0</v>
      </c>
    </row>
    <row r="179" spans="1:21" s="71" customFormat="1" ht="16.5" customHeight="1">
      <c r="A179" s="144"/>
      <c r="B179" s="106" t="s">
        <v>440</v>
      </c>
      <c r="C179" s="143">
        <f t="shared" si="44"/>
        <v>9734851</v>
      </c>
      <c r="D179" s="143">
        <f t="shared" si="46"/>
        <v>169997</v>
      </c>
      <c r="E179" s="119">
        <f>기초자료!C177</f>
        <v>30853</v>
      </c>
      <c r="F179" s="119">
        <f>기초자료!D177</f>
        <v>23724</v>
      </c>
      <c r="G179" s="119">
        <f>기초자료!E177</f>
        <v>84700</v>
      </c>
      <c r="H179" s="119">
        <f>기초자료!F177</f>
        <v>25600</v>
      </c>
      <c r="I179" s="119">
        <f>기초자료!G177</f>
        <v>5120</v>
      </c>
      <c r="J179" s="119">
        <f>기초자료!H177</f>
        <v>0</v>
      </c>
      <c r="K179" s="119">
        <f>기초자료!I177</f>
        <v>0</v>
      </c>
      <c r="L179" s="119">
        <f>기초자료!J177</f>
        <v>0</v>
      </c>
      <c r="M179" s="143">
        <f t="shared" si="45"/>
        <v>9564854</v>
      </c>
      <c r="N179" s="143">
        <f t="shared" si="59"/>
        <v>9564854</v>
      </c>
      <c r="O179" s="119">
        <f>기초자료!K177</f>
        <v>124854</v>
      </c>
      <c r="P179" s="143">
        <f t="shared" si="60"/>
        <v>9440000</v>
      </c>
      <c r="Q179" s="119">
        <f>기초자료!L177</f>
        <v>0</v>
      </c>
      <c r="R179" s="119">
        <f>기초자료!M177</f>
        <v>9440000</v>
      </c>
      <c r="S179" s="143">
        <f t="shared" si="61"/>
        <v>0</v>
      </c>
      <c r="T179" s="119">
        <f>기초자료!N177</f>
        <v>0</v>
      </c>
      <c r="U179" s="119">
        <f>기초자료!O177</f>
        <v>0</v>
      </c>
    </row>
    <row r="180" spans="1:21" s="71" customFormat="1" ht="16.5" customHeight="1">
      <c r="A180" s="144"/>
      <c r="B180" s="106" t="s">
        <v>441</v>
      </c>
      <c r="C180" s="143">
        <f t="shared" si="44"/>
        <v>23293062</v>
      </c>
      <c r="D180" s="143">
        <f t="shared" si="46"/>
        <v>135040</v>
      </c>
      <c r="E180" s="119">
        <f>기초자료!C178</f>
        <v>54326</v>
      </c>
      <c r="F180" s="119">
        <f>기초자료!D178</f>
        <v>32261</v>
      </c>
      <c r="G180" s="119">
        <f>기초자료!E178</f>
        <v>41502</v>
      </c>
      <c r="H180" s="119">
        <f>기초자료!F178</f>
        <v>6951</v>
      </c>
      <c r="I180" s="119">
        <f>기초자료!G178</f>
        <v>0</v>
      </c>
      <c r="J180" s="119">
        <f>기초자료!H178</f>
        <v>0</v>
      </c>
      <c r="K180" s="119">
        <f>기초자료!I178</f>
        <v>0</v>
      </c>
      <c r="L180" s="119">
        <f>기초자료!J178</f>
        <v>0</v>
      </c>
      <c r="M180" s="143">
        <f t="shared" si="45"/>
        <v>23158022</v>
      </c>
      <c r="N180" s="143">
        <f t="shared" si="59"/>
        <v>23158022</v>
      </c>
      <c r="O180" s="119">
        <f>기초자료!K178</f>
        <v>815245</v>
      </c>
      <c r="P180" s="143">
        <f t="shared" si="60"/>
        <v>22342777</v>
      </c>
      <c r="Q180" s="119">
        <f>기초자료!L178</f>
        <v>0</v>
      </c>
      <c r="R180" s="119">
        <f>기초자료!M178</f>
        <v>22342777</v>
      </c>
      <c r="S180" s="143">
        <f t="shared" si="61"/>
        <v>0</v>
      </c>
      <c r="T180" s="119">
        <f>기초자료!N178</f>
        <v>0</v>
      </c>
      <c r="U180" s="119">
        <f>기초자료!O178</f>
        <v>0</v>
      </c>
    </row>
    <row r="181" spans="1:21" s="71" customFormat="1" ht="16.5" customHeight="1">
      <c r="A181" s="144"/>
      <c r="B181" s="106" t="s">
        <v>442</v>
      </c>
      <c r="C181" s="143">
        <f t="shared" si="44"/>
        <v>71363426</v>
      </c>
      <c r="D181" s="143">
        <f t="shared" si="46"/>
        <v>248969</v>
      </c>
      <c r="E181" s="119">
        <f>기초자료!C179</f>
        <v>23680</v>
      </c>
      <c r="F181" s="119">
        <f>기초자료!D179</f>
        <v>3693</v>
      </c>
      <c r="G181" s="119">
        <f>기초자료!E179</f>
        <v>201634</v>
      </c>
      <c r="H181" s="119">
        <f>기초자료!F179</f>
        <v>5444</v>
      </c>
      <c r="I181" s="119">
        <f>기초자료!G179</f>
        <v>640</v>
      </c>
      <c r="J181" s="119">
        <f>기초자료!H179</f>
        <v>0</v>
      </c>
      <c r="K181" s="119">
        <f>기초자료!I179</f>
        <v>0</v>
      </c>
      <c r="L181" s="119">
        <f>기초자료!J179</f>
        <v>13878</v>
      </c>
      <c r="M181" s="143">
        <f t="shared" si="45"/>
        <v>71114457</v>
      </c>
      <c r="N181" s="143">
        <f t="shared" si="59"/>
        <v>71058657</v>
      </c>
      <c r="O181" s="119">
        <f>기초자료!K179</f>
        <v>8037102</v>
      </c>
      <c r="P181" s="143">
        <f t="shared" si="60"/>
        <v>63021555</v>
      </c>
      <c r="Q181" s="119">
        <f>기초자료!L179</f>
        <v>0</v>
      </c>
      <c r="R181" s="119">
        <f>기초자료!M179</f>
        <v>63021555</v>
      </c>
      <c r="S181" s="143">
        <f t="shared" si="61"/>
        <v>55800</v>
      </c>
      <c r="T181" s="119">
        <f>기초자료!N179</f>
        <v>0</v>
      </c>
      <c r="U181" s="119">
        <f>기초자료!O179</f>
        <v>55800</v>
      </c>
    </row>
    <row r="182" spans="1:21" s="71" customFormat="1" ht="16.5" customHeight="1">
      <c r="A182" s="144"/>
      <c r="B182" s="106" t="s">
        <v>443</v>
      </c>
      <c r="C182" s="143">
        <f t="shared" si="44"/>
        <v>51845619</v>
      </c>
      <c r="D182" s="143">
        <f t="shared" si="46"/>
        <v>112629</v>
      </c>
      <c r="E182" s="119">
        <f>기초자료!C180</f>
        <v>71722</v>
      </c>
      <c r="F182" s="119">
        <f>기초자료!D180</f>
        <v>1507</v>
      </c>
      <c r="G182" s="119">
        <f>기초자료!E180</f>
        <v>20800</v>
      </c>
      <c r="H182" s="119">
        <f>기초자료!F180</f>
        <v>15000</v>
      </c>
      <c r="I182" s="119">
        <f>기초자료!G180</f>
        <v>3600</v>
      </c>
      <c r="J182" s="119">
        <f>기초자료!H180</f>
        <v>0</v>
      </c>
      <c r="K182" s="119">
        <f>기초자료!I180</f>
        <v>0</v>
      </c>
      <c r="L182" s="119">
        <f>기초자료!J180</f>
        <v>0</v>
      </c>
      <c r="M182" s="143">
        <f t="shared" si="45"/>
        <v>51732990</v>
      </c>
      <c r="N182" s="143">
        <f t="shared" si="59"/>
        <v>50801990</v>
      </c>
      <c r="O182" s="119">
        <f>기초자료!K180</f>
        <v>15842400</v>
      </c>
      <c r="P182" s="143">
        <f t="shared" si="60"/>
        <v>34959590</v>
      </c>
      <c r="Q182" s="119">
        <f>기초자료!L180</f>
        <v>0</v>
      </c>
      <c r="R182" s="119">
        <f>기초자료!M180</f>
        <v>34959590</v>
      </c>
      <c r="S182" s="143">
        <f t="shared" si="61"/>
        <v>931000</v>
      </c>
      <c r="T182" s="119">
        <f>기초자료!N180</f>
        <v>311000</v>
      </c>
      <c r="U182" s="119">
        <f>기초자료!O180</f>
        <v>620000</v>
      </c>
    </row>
    <row r="183" spans="1:21" s="71" customFormat="1" ht="16.5" customHeight="1">
      <c r="A183" s="144"/>
      <c r="B183" s="106" t="s">
        <v>444</v>
      </c>
      <c r="C183" s="143">
        <f t="shared" si="44"/>
        <v>64462624</v>
      </c>
      <c r="D183" s="143">
        <f t="shared" si="46"/>
        <v>94218</v>
      </c>
      <c r="E183" s="119">
        <f>기초자료!C181</f>
        <v>37328</v>
      </c>
      <c r="F183" s="119">
        <f>기초자료!D181</f>
        <v>1136</v>
      </c>
      <c r="G183" s="119">
        <f>기초자료!E181</f>
        <v>37201</v>
      </c>
      <c r="H183" s="119">
        <f>기초자료!F181</f>
        <v>6313</v>
      </c>
      <c r="I183" s="119">
        <f>기초자료!G181</f>
        <v>0</v>
      </c>
      <c r="J183" s="119">
        <f>기초자료!H181</f>
        <v>0</v>
      </c>
      <c r="K183" s="119">
        <f>기초자료!I181</f>
        <v>0</v>
      </c>
      <c r="L183" s="119">
        <f>기초자료!J181</f>
        <v>12240</v>
      </c>
      <c r="M183" s="143">
        <f t="shared" si="45"/>
        <v>64368406</v>
      </c>
      <c r="N183" s="143">
        <f t="shared" si="59"/>
        <v>64368406</v>
      </c>
      <c r="O183" s="119">
        <f>기초자료!K181</f>
        <v>21797444</v>
      </c>
      <c r="P183" s="143">
        <f t="shared" si="60"/>
        <v>42570962</v>
      </c>
      <c r="Q183" s="119">
        <f>기초자료!L181</f>
        <v>0</v>
      </c>
      <c r="R183" s="119">
        <f>기초자료!M181</f>
        <v>42570962</v>
      </c>
      <c r="S183" s="143">
        <f t="shared" si="61"/>
        <v>0</v>
      </c>
      <c r="T183" s="119">
        <f>기초자료!N181</f>
        <v>0</v>
      </c>
      <c r="U183" s="119">
        <f>기초자료!O181</f>
        <v>0</v>
      </c>
    </row>
    <row r="184" spans="1:21" s="71" customFormat="1" ht="16.5" customHeight="1">
      <c r="A184" s="144"/>
      <c r="B184" s="106" t="s">
        <v>445</v>
      </c>
      <c r="C184" s="143">
        <f t="shared" si="44"/>
        <v>37403984</v>
      </c>
      <c r="D184" s="143">
        <f t="shared" si="46"/>
        <v>62981</v>
      </c>
      <c r="E184" s="119">
        <f>기초자료!C182</f>
        <v>12695</v>
      </c>
      <c r="F184" s="119">
        <f>기초자료!D182</f>
        <v>944</v>
      </c>
      <c r="G184" s="119">
        <f>기초자료!E182</f>
        <v>49129</v>
      </c>
      <c r="H184" s="119">
        <f>기초자료!F182</f>
        <v>0</v>
      </c>
      <c r="I184" s="119">
        <f>기초자료!G182</f>
        <v>0</v>
      </c>
      <c r="J184" s="119">
        <f>기초자료!H182</f>
        <v>213</v>
      </c>
      <c r="K184" s="119">
        <f>기초자료!I182</f>
        <v>0</v>
      </c>
      <c r="L184" s="119">
        <f>기초자료!J182</f>
        <v>0</v>
      </c>
      <c r="M184" s="143">
        <f t="shared" si="45"/>
        <v>37341003</v>
      </c>
      <c r="N184" s="143">
        <f t="shared" si="59"/>
        <v>37341003</v>
      </c>
      <c r="O184" s="119">
        <f>기초자료!K182</f>
        <v>1660761</v>
      </c>
      <c r="P184" s="143">
        <f t="shared" si="60"/>
        <v>35680242</v>
      </c>
      <c r="Q184" s="119">
        <f>기초자료!L182</f>
        <v>0</v>
      </c>
      <c r="R184" s="119">
        <f>기초자료!M182</f>
        <v>35680242</v>
      </c>
      <c r="S184" s="143">
        <f t="shared" si="61"/>
        <v>0</v>
      </c>
      <c r="T184" s="119">
        <f>기초자료!N182</f>
        <v>0</v>
      </c>
      <c r="U184" s="119">
        <f>기초자료!O182</f>
        <v>0</v>
      </c>
    </row>
    <row r="185" spans="1:21" s="71" customFormat="1" ht="16.5" customHeight="1">
      <c r="A185" s="144"/>
      <c r="B185" s="106" t="s">
        <v>446</v>
      </c>
      <c r="C185" s="143">
        <f t="shared" si="44"/>
        <v>13475565</v>
      </c>
      <c r="D185" s="143">
        <f t="shared" si="46"/>
        <v>134408</v>
      </c>
      <c r="E185" s="119">
        <f>기초자료!C183</f>
        <v>8116</v>
      </c>
      <c r="F185" s="119">
        <f>기초자료!D183</f>
        <v>4372</v>
      </c>
      <c r="G185" s="119">
        <f>기초자료!E183</f>
        <v>69920</v>
      </c>
      <c r="H185" s="119">
        <f>기초자료!F183</f>
        <v>52000</v>
      </c>
      <c r="I185" s="119">
        <f>기초자료!G183</f>
        <v>0</v>
      </c>
      <c r="J185" s="119">
        <f>기초자료!H183</f>
        <v>0</v>
      </c>
      <c r="K185" s="119">
        <f>기초자료!I183</f>
        <v>0</v>
      </c>
      <c r="L185" s="119">
        <f>기초자료!J183</f>
        <v>0</v>
      </c>
      <c r="M185" s="143">
        <f t="shared" si="45"/>
        <v>13341157</v>
      </c>
      <c r="N185" s="143">
        <f t="shared" si="59"/>
        <v>13341157</v>
      </c>
      <c r="O185" s="119">
        <f>기초자료!K183</f>
        <v>350324</v>
      </c>
      <c r="P185" s="143">
        <f t="shared" si="60"/>
        <v>12990833</v>
      </c>
      <c r="Q185" s="119">
        <f>기초자료!L183</f>
        <v>0</v>
      </c>
      <c r="R185" s="119">
        <f>기초자료!M183</f>
        <v>12990833</v>
      </c>
      <c r="S185" s="143">
        <f t="shared" si="61"/>
        <v>0</v>
      </c>
      <c r="T185" s="119">
        <f>기초자료!N183</f>
        <v>0</v>
      </c>
      <c r="U185" s="119">
        <f>기초자료!O183</f>
        <v>0</v>
      </c>
    </row>
    <row r="186" spans="1:21" s="71" customFormat="1" ht="16.5" customHeight="1">
      <c r="A186" s="144"/>
      <c r="B186" s="106" t="s">
        <v>447</v>
      </c>
      <c r="C186" s="143">
        <f t="shared" si="44"/>
        <v>17916627</v>
      </c>
      <c r="D186" s="143">
        <f t="shared" si="46"/>
        <v>88447</v>
      </c>
      <c r="E186" s="119">
        <f>기초자료!C184</f>
        <v>17613</v>
      </c>
      <c r="F186" s="119">
        <f>기초자료!D184</f>
        <v>342</v>
      </c>
      <c r="G186" s="119">
        <f>기초자료!E184</f>
        <v>42652</v>
      </c>
      <c r="H186" s="119">
        <f>기초자료!F184</f>
        <v>27840</v>
      </c>
      <c r="I186" s="119">
        <f>기초자료!G184</f>
        <v>0</v>
      </c>
      <c r="J186" s="119">
        <f>기초자료!H184</f>
        <v>0</v>
      </c>
      <c r="K186" s="119">
        <f>기초자료!I184</f>
        <v>0</v>
      </c>
      <c r="L186" s="119">
        <f>기초자료!J184</f>
        <v>0</v>
      </c>
      <c r="M186" s="143">
        <f t="shared" si="45"/>
        <v>17828180</v>
      </c>
      <c r="N186" s="143">
        <f t="shared" si="59"/>
        <v>17678180</v>
      </c>
      <c r="O186" s="119">
        <f>기초자료!K184</f>
        <v>2653032</v>
      </c>
      <c r="P186" s="143">
        <f t="shared" si="60"/>
        <v>15025148</v>
      </c>
      <c r="Q186" s="119">
        <f>기초자료!L184</f>
        <v>0</v>
      </c>
      <c r="R186" s="119">
        <f>기초자료!M184</f>
        <v>15025148</v>
      </c>
      <c r="S186" s="143">
        <f t="shared" si="61"/>
        <v>150000</v>
      </c>
      <c r="T186" s="119">
        <f>기초자료!N184</f>
        <v>0</v>
      </c>
      <c r="U186" s="119">
        <f>기초자료!O184</f>
        <v>150000</v>
      </c>
    </row>
    <row r="187" spans="1:21" s="71" customFormat="1" ht="16.5" customHeight="1">
      <c r="A187" s="144"/>
      <c r="B187" s="106" t="s">
        <v>448</v>
      </c>
      <c r="C187" s="143">
        <f t="shared" si="44"/>
        <v>3076939</v>
      </c>
      <c r="D187" s="143">
        <f t="shared" si="46"/>
        <v>137298</v>
      </c>
      <c r="E187" s="119">
        <f>기초자료!C185</f>
        <v>33978</v>
      </c>
      <c r="F187" s="119">
        <f>기초자료!D185</f>
        <v>12540</v>
      </c>
      <c r="G187" s="119">
        <f>기초자료!E185</f>
        <v>68880</v>
      </c>
      <c r="H187" s="119">
        <f>기초자료!F185</f>
        <v>9900</v>
      </c>
      <c r="I187" s="119">
        <f>기초자료!G185</f>
        <v>0</v>
      </c>
      <c r="J187" s="119">
        <f>기초자료!H185</f>
        <v>0</v>
      </c>
      <c r="K187" s="119">
        <f>기초자료!I185</f>
        <v>0</v>
      </c>
      <c r="L187" s="119">
        <f>기초자료!J185</f>
        <v>12000</v>
      </c>
      <c r="M187" s="143">
        <f t="shared" si="45"/>
        <v>2939641</v>
      </c>
      <c r="N187" s="143">
        <f t="shared" si="59"/>
        <v>2939641</v>
      </c>
      <c r="O187" s="119">
        <f>기초자료!K185</f>
        <v>11641</v>
      </c>
      <c r="P187" s="143">
        <f t="shared" si="60"/>
        <v>2928000</v>
      </c>
      <c r="Q187" s="119">
        <f>기초자료!L185</f>
        <v>0</v>
      </c>
      <c r="R187" s="119">
        <f>기초자료!M185</f>
        <v>2928000</v>
      </c>
      <c r="S187" s="143">
        <f t="shared" si="61"/>
        <v>0</v>
      </c>
      <c r="T187" s="119">
        <f>기초자료!N185</f>
        <v>0</v>
      </c>
      <c r="U187" s="119">
        <f>기초자료!O185</f>
        <v>0</v>
      </c>
    </row>
    <row r="188" spans="1:21" s="74" customFormat="1" ht="16.5" customHeight="1">
      <c r="A188" s="164" t="s">
        <v>589</v>
      </c>
      <c r="B188" s="164" t="s">
        <v>579</v>
      </c>
      <c r="C188" s="165">
        <f t="shared" si="44"/>
        <v>1074530726</v>
      </c>
      <c r="D188" s="165">
        <f t="shared" si="46"/>
        <v>6246436</v>
      </c>
      <c r="E188" s="165">
        <f t="shared" ref="E188:L188" si="62">SUM(E189:E210)</f>
        <v>2550030</v>
      </c>
      <c r="F188" s="165">
        <f t="shared" si="62"/>
        <v>1175718</v>
      </c>
      <c r="G188" s="165">
        <f t="shared" si="62"/>
        <v>1536666</v>
      </c>
      <c r="H188" s="165">
        <f t="shared" si="62"/>
        <v>549685</v>
      </c>
      <c r="I188" s="165">
        <f t="shared" si="62"/>
        <v>41178</v>
      </c>
      <c r="J188" s="165">
        <f t="shared" si="62"/>
        <v>21802</v>
      </c>
      <c r="K188" s="165">
        <f t="shared" si="62"/>
        <v>107458</v>
      </c>
      <c r="L188" s="165">
        <f t="shared" si="62"/>
        <v>263899</v>
      </c>
      <c r="M188" s="165">
        <f t="shared" si="45"/>
        <v>1068284290</v>
      </c>
      <c r="N188" s="165">
        <f t="shared" ref="N188:U188" si="63">SUM(N189:N210)</f>
        <v>1060824285</v>
      </c>
      <c r="O188" s="165">
        <f t="shared" si="63"/>
        <v>118991160</v>
      </c>
      <c r="P188" s="165">
        <f t="shared" si="63"/>
        <v>941833125</v>
      </c>
      <c r="Q188" s="165">
        <f t="shared" si="63"/>
        <v>0</v>
      </c>
      <c r="R188" s="165">
        <f t="shared" si="63"/>
        <v>941833125</v>
      </c>
      <c r="S188" s="165">
        <f t="shared" si="63"/>
        <v>7460005</v>
      </c>
      <c r="T188" s="165">
        <f t="shared" si="63"/>
        <v>3157878</v>
      </c>
      <c r="U188" s="165">
        <f t="shared" si="63"/>
        <v>4302127</v>
      </c>
    </row>
    <row r="189" spans="1:21" s="71" customFormat="1" ht="16.5" customHeight="1">
      <c r="A189" s="144"/>
      <c r="B189" s="311" t="s">
        <v>450</v>
      </c>
      <c r="C189" s="143">
        <f t="shared" si="44"/>
        <v>6082054</v>
      </c>
      <c r="D189" s="143">
        <f t="shared" si="46"/>
        <v>423068</v>
      </c>
      <c r="E189" s="119">
        <f>기초자료!C187</f>
        <v>162047</v>
      </c>
      <c r="F189" s="119">
        <f>기초자료!D187</f>
        <v>45176</v>
      </c>
      <c r="G189" s="119">
        <f>기초자료!E187</f>
        <v>113522</v>
      </c>
      <c r="H189" s="119">
        <f>기초자료!F187</f>
        <v>76773</v>
      </c>
      <c r="I189" s="119">
        <f>기초자료!G187</f>
        <v>24550</v>
      </c>
      <c r="J189" s="119">
        <f>기초자료!H187</f>
        <v>1000</v>
      </c>
      <c r="K189" s="119">
        <f>기초자료!I187</f>
        <v>0</v>
      </c>
      <c r="L189" s="119">
        <f>기초자료!J187</f>
        <v>0</v>
      </c>
      <c r="M189" s="143">
        <f t="shared" si="45"/>
        <v>5658986</v>
      </c>
      <c r="N189" s="143">
        <f t="shared" ref="N189:N210" si="64">SUM(O189:P189)</f>
        <v>5508986</v>
      </c>
      <c r="O189" s="119">
        <f>기초자료!K187</f>
        <v>678446</v>
      </c>
      <c r="P189" s="143">
        <f t="shared" ref="P189:P210" si="65">SUM(Q189:R189)</f>
        <v>4830540</v>
      </c>
      <c r="Q189" s="119">
        <f>기초자료!L187</f>
        <v>0</v>
      </c>
      <c r="R189" s="119">
        <f>기초자료!M187</f>
        <v>4830540</v>
      </c>
      <c r="S189" s="143">
        <f t="shared" ref="S189:S210" si="66">SUM(T189:U189)</f>
        <v>150000</v>
      </c>
      <c r="T189" s="119">
        <f>기초자료!N187</f>
        <v>0</v>
      </c>
      <c r="U189" s="119">
        <f>기초자료!O187</f>
        <v>150000</v>
      </c>
    </row>
    <row r="190" spans="1:21" s="71" customFormat="1" ht="16.5" customHeight="1">
      <c r="A190" s="144"/>
      <c r="B190" s="311" t="s">
        <v>451</v>
      </c>
      <c r="C190" s="143">
        <f t="shared" si="44"/>
        <v>127348979</v>
      </c>
      <c r="D190" s="143">
        <f t="shared" si="46"/>
        <v>364606</v>
      </c>
      <c r="E190" s="119">
        <f>기초자료!C188</f>
        <v>292282</v>
      </c>
      <c r="F190" s="119">
        <f>기초자료!D188</f>
        <v>200</v>
      </c>
      <c r="G190" s="119">
        <f>기초자료!E188</f>
        <v>51399</v>
      </c>
      <c r="H190" s="119">
        <f>기초자료!F188</f>
        <v>18890</v>
      </c>
      <c r="I190" s="119">
        <f>기초자료!G188</f>
        <v>625</v>
      </c>
      <c r="J190" s="119">
        <f>기초자료!H188</f>
        <v>1210</v>
      </c>
      <c r="K190" s="119">
        <f>기초자료!I188</f>
        <v>0</v>
      </c>
      <c r="L190" s="119">
        <f>기초자료!J188</f>
        <v>0</v>
      </c>
      <c r="M190" s="143">
        <f t="shared" si="45"/>
        <v>126984373</v>
      </c>
      <c r="N190" s="143">
        <f t="shared" si="64"/>
        <v>124359523</v>
      </c>
      <c r="O190" s="119">
        <f>기초자료!K188</f>
        <v>5397923</v>
      </c>
      <c r="P190" s="143">
        <f t="shared" si="65"/>
        <v>118961600</v>
      </c>
      <c r="Q190" s="119">
        <f>기초자료!L188</f>
        <v>0</v>
      </c>
      <c r="R190" s="119">
        <f>기초자료!M188</f>
        <v>118961600</v>
      </c>
      <c r="S190" s="143">
        <f t="shared" si="66"/>
        <v>2624850</v>
      </c>
      <c r="T190" s="119">
        <f>기초자료!N188</f>
        <v>2294850</v>
      </c>
      <c r="U190" s="119">
        <f>기초자료!O188</f>
        <v>330000</v>
      </c>
    </row>
    <row r="191" spans="1:21" s="71" customFormat="1" ht="16.5" customHeight="1">
      <c r="A191" s="144"/>
      <c r="B191" s="311" t="s">
        <v>452</v>
      </c>
      <c r="C191" s="143">
        <f t="shared" si="44"/>
        <v>120577584</v>
      </c>
      <c r="D191" s="143">
        <f t="shared" si="46"/>
        <v>439328</v>
      </c>
      <c r="E191" s="119">
        <f>기초자료!C189</f>
        <v>228610</v>
      </c>
      <c r="F191" s="119">
        <f>기초자료!D189</f>
        <v>38092</v>
      </c>
      <c r="G191" s="119">
        <f>기초자료!E189</f>
        <v>137567</v>
      </c>
      <c r="H191" s="119">
        <f>기초자료!F189</f>
        <v>11390</v>
      </c>
      <c r="I191" s="119">
        <f>기초자료!G189</f>
        <v>864</v>
      </c>
      <c r="J191" s="119">
        <f>기초자료!H189</f>
        <v>19292</v>
      </c>
      <c r="K191" s="119">
        <f>기초자료!I189</f>
        <v>0</v>
      </c>
      <c r="L191" s="119">
        <f>기초자료!J189</f>
        <v>3513</v>
      </c>
      <c r="M191" s="143">
        <f t="shared" si="45"/>
        <v>120138256</v>
      </c>
      <c r="N191" s="143">
        <f t="shared" si="64"/>
        <v>120138256</v>
      </c>
      <c r="O191" s="119">
        <f>기초자료!K189</f>
        <v>9385117</v>
      </c>
      <c r="P191" s="143">
        <f t="shared" si="65"/>
        <v>110753139</v>
      </c>
      <c r="Q191" s="119">
        <f>기초자료!L189</f>
        <v>0</v>
      </c>
      <c r="R191" s="119">
        <f>기초자료!M189</f>
        <v>110753139</v>
      </c>
      <c r="S191" s="143">
        <f t="shared" si="66"/>
        <v>0</v>
      </c>
      <c r="T191" s="119">
        <f>기초자료!N189</f>
        <v>0</v>
      </c>
      <c r="U191" s="119">
        <f>기초자료!O189</f>
        <v>0</v>
      </c>
    </row>
    <row r="192" spans="1:21" s="71" customFormat="1" ht="16.5" customHeight="1">
      <c r="A192" s="144"/>
      <c r="B192" s="311" t="s">
        <v>453</v>
      </c>
      <c r="C192" s="143">
        <f t="shared" si="44"/>
        <v>33646145</v>
      </c>
      <c r="D192" s="143">
        <f t="shared" si="46"/>
        <v>342076</v>
      </c>
      <c r="E192" s="119">
        <f>기초자료!C190</f>
        <v>86864</v>
      </c>
      <c r="F192" s="119">
        <f>기초자료!D190</f>
        <v>27496</v>
      </c>
      <c r="G192" s="119">
        <f>기초자료!E190</f>
        <v>135619</v>
      </c>
      <c r="H192" s="119">
        <f>기초자료!F190</f>
        <v>7657</v>
      </c>
      <c r="I192" s="119">
        <f>기초자료!G190</f>
        <v>2000</v>
      </c>
      <c r="J192" s="119">
        <f>기초자료!H190</f>
        <v>0</v>
      </c>
      <c r="K192" s="119">
        <f>기초자료!I190</f>
        <v>36000</v>
      </c>
      <c r="L192" s="119">
        <f>기초자료!J190</f>
        <v>46440</v>
      </c>
      <c r="M192" s="143">
        <f t="shared" si="45"/>
        <v>33304069</v>
      </c>
      <c r="N192" s="143">
        <f t="shared" si="64"/>
        <v>32824069</v>
      </c>
      <c r="O192" s="119">
        <f>기초자료!K190</f>
        <v>2551177</v>
      </c>
      <c r="P192" s="143">
        <f t="shared" si="65"/>
        <v>30272892</v>
      </c>
      <c r="Q192" s="119">
        <f>기초자료!L190</f>
        <v>0</v>
      </c>
      <c r="R192" s="119">
        <f>기초자료!M190</f>
        <v>30272892</v>
      </c>
      <c r="S192" s="143">
        <f t="shared" si="66"/>
        <v>480000</v>
      </c>
      <c r="T192" s="119">
        <f>기초자료!N190</f>
        <v>0</v>
      </c>
      <c r="U192" s="119">
        <f>기초자료!O190</f>
        <v>480000</v>
      </c>
    </row>
    <row r="193" spans="1:21" s="71" customFormat="1" ht="16.5" customHeight="1">
      <c r="A193" s="144"/>
      <c r="B193" s="311" t="s">
        <v>454</v>
      </c>
      <c r="C193" s="143">
        <f t="shared" si="44"/>
        <v>35845674</v>
      </c>
      <c r="D193" s="143">
        <f t="shared" si="46"/>
        <v>718536</v>
      </c>
      <c r="E193" s="119">
        <f>기초자료!C191</f>
        <v>266440</v>
      </c>
      <c r="F193" s="119">
        <f>기초자료!D191</f>
        <v>204624</v>
      </c>
      <c r="G193" s="119">
        <f>기초자료!E191</f>
        <v>142416</v>
      </c>
      <c r="H193" s="119">
        <f>기초자료!F191</f>
        <v>90579</v>
      </c>
      <c r="I193" s="119">
        <f>기초자료!G191</f>
        <v>0</v>
      </c>
      <c r="J193" s="119">
        <f>기초자료!H191</f>
        <v>0</v>
      </c>
      <c r="K193" s="119">
        <f>기초자료!I191</f>
        <v>7600</v>
      </c>
      <c r="L193" s="119">
        <f>기초자료!J191</f>
        <v>6877</v>
      </c>
      <c r="M193" s="143">
        <f t="shared" si="45"/>
        <v>35127138</v>
      </c>
      <c r="N193" s="143">
        <f t="shared" si="64"/>
        <v>34764110</v>
      </c>
      <c r="O193" s="119">
        <f>기초자료!K191</f>
        <v>10133757</v>
      </c>
      <c r="P193" s="143">
        <f t="shared" si="65"/>
        <v>24630353</v>
      </c>
      <c r="Q193" s="119">
        <f>기초자료!L191</f>
        <v>0</v>
      </c>
      <c r="R193" s="119">
        <f>기초자료!M191</f>
        <v>24630353</v>
      </c>
      <c r="S193" s="143">
        <f t="shared" si="66"/>
        <v>363028</v>
      </c>
      <c r="T193" s="119">
        <f>기초자료!N191</f>
        <v>363028</v>
      </c>
      <c r="U193" s="119">
        <f>기초자료!O191</f>
        <v>0</v>
      </c>
    </row>
    <row r="194" spans="1:21" s="71" customFormat="1" ht="16.5" customHeight="1">
      <c r="A194" s="144"/>
      <c r="B194" s="311" t="s">
        <v>455</v>
      </c>
      <c r="C194" s="143">
        <f t="shared" si="44"/>
        <v>10400500</v>
      </c>
      <c r="D194" s="143">
        <f t="shared" si="46"/>
        <v>150072</v>
      </c>
      <c r="E194" s="119">
        <f>기초자료!C192</f>
        <v>57144</v>
      </c>
      <c r="F194" s="119">
        <f>기초자료!D192</f>
        <v>44536</v>
      </c>
      <c r="G194" s="119">
        <f>기초자료!E192</f>
        <v>2344</v>
      </c>
      <c r="H194" s="119">
        <f>기초자료!F192</f>
        <v>38761</v>
      </c>
      <c r="I194" s="119">
        <f>기초자료!G192</f>
        <v>0</v>
      </c>
      <c r="J194" s="119">
        <f>기초자료!H192</f>
        <v>300</v>
      </c>
      <c r="K194" s="119">
        <f>기초자료!I192</f>
        <v>0</v>
      </c>
      <c r="L194" s="119">
        <f>기초자료!J192</f>
        <v>6987</v>
      </c>
      <c r="M194" s="143">
        <f t="shared" si="45"/>
        <v>10250428</v>
      </c>
      <c r="N194" s="143">
        <f t="shared" si="64"/>
        <v>9918301</v>
      </c>
      <c r="O194" s="119">
        <f>기초자료!K192</f>
        <v>232321</v>
      </c>
      <c r="P194" s="143">
        <f t="shared" si="65"/>
        <v>9685980</v>
      </c>
      <c r="Q194" s="119">
        <f>기초자료!L192</f>
        <v>0</v>
      </c>
      <c r="R194" s="119">
        <f>기초자료!M192</f>
        <v>9685980</v>
      </c>
      <c r="S194" s="143">
        <f t="shared" si="66"/>
        <v>332127</v>
      </c>
      <c r="T194" s="119">
        <f>기초자료!N192</f>
        <v>0</v>
      </c>
      <c r="U194" s="119">
        <f>기초자료!O192</f>
        <v>332127</v>
      </c>
    </row>
    <row r="195" spans="1:21" s="71" customFormat="1" ht="16.5" customHeight="1">
      <c r="A195" s="144"/>
      <c r="B195" s="311" t="s">
        <v>456</v>
      </c>
      <c r="C195" s="143">
        <f t="shared" si="44"/>
        <v>41153301</v>
      </c>
      <c r="D195" s="143">
        <f t="shared" si="46"/>
        <v>83556</v>
      </c>
      <c r="E195" s="119">
        <f>기초자료!C193</f>
        <v>41656</v>
      </c>
      <c r="F195" s="119">
        <f>기초자료!D193</f>
        <v>3100</v>
      </c>
      <c r="G195" s="119">
        <f>기초자료!E193</f>
        <v>0</v>
      </c>
      <c r="H195" s="119">
        <f>기초자료!F193</f>
        <v>17370</v>
      </c>
      <c r="I195" s="119">
        <f>기초자료!G193</f>
        <v>0</v>
      </c>
      <c r="J195" s="119">
        <f>기초자료!H193</f>
        <v>0</v>
      </c>
      <c r="K195" s="119">
        <f>기초자료!I193</f>
        <v>430</v>
      </c>
      <c r="L195" s="119">
        <f>기초자료!J193</f>
        <v>21000</v>
      </c>
      <c r="M195" s="143">
        <f t="shared" si="45"/>
        <v>41069745</v>
      </c>
      <c r="N195" s="143">
        <f t="shared" si="64"/>
        <v>41069745</v>
      </c>
      <c r="O195" s="119">
        <f>기초자료!K193</f>
        <v>7358637</v>
      </c>
      <c r="P195" s="143">
        <f t="shared" si="65"/>
        <v>33711108</v>
      </c>
      <c r="Q195" s="119">
        <f>기초자료!L193</f>
        <v>0</v>
      </c>
      <c r="R195" s="119">
        <f>기초자료!M193</f>
        <v>33711108</v>
      </c>
      <c r="S195" s="143">
        <f t="shared" si="66"/>
        <v>0</v>
      </c>
      <c r="T195" s="119">
        <f>기초자료!N193</f>
        <v>0</v>
      </c>
      <c r="U195" s="119">
        <f>기초자료!O193</f>
        <v>0</v>
      </c>
    </row>
    <row r="196" spans="1:21" s="71" customFormat="1" ht="16.5" customHeight="1">
      <c r="A196" s="144"/>
      <c r="B196" s="311" t="s">
        <v>457</v>
      </c>
      <c r="C196" s="143">
        <f t="shared" si="44"/>
        <v>36463457</v>
      </c>
      <c r="D196" s="143">
        <f t="shared" si="46"/>
        <v>106622</v>
      </c>
      <c r="E196" s="119">
        <f>기초자료!C194</f>
        <v>26478</v>
      </c>
      <c r="F196" s="119">
        <f>기초자료!D194</f>
        <v>37144</v>
      </c>
      <c r="G196" s="119">
        <f>기초자료!E194</f>
        <v>23000</v>
      </c>
      <c r="H196" s="119">
        <f>기초자료!F194</f>
        <v>5000</v>
      </c>
      <c r="I196" s="119">
        <f>기초자료!G194</f>
        <v>0</v>
      </c>
      <c r="J196" s="119">
        <f>기초자료!H194</f>
        <v>0</v>
      </c>
      <c r="K196" s="119">
        <f>기초자료!I194</f>
        <v>0</v>
      </c>
      <c r="L196" s="119">
        <f>기초자료!J194</f>
        <v>15000</v>
      </c>
      <c r="M196" s="143">
        <f t="shared" si="45"/>
        <v>36356835</v>
      </c>
      <c r="N196" s="143">
        <f t="shared" si="64"/>
        <v>36356835</v>
      </c>
      <c r="O196" s="119">
        <f>기초자료!K194</f>
        <v>6525163</v>
      </c>
      <c r="P196" s="143">
        <f t="shared" si="65"/>
        <v>29831672</v>
      </c>
      <c r="Q196" s="119">
        <f>기초자료!L194</f>
        <v>0</v>
      </c>
      <c r="R196" s="119">
        <f>기초자료!M194</f>
        <v>29831672</v>
      </c>
      <c r="S196" s="143">
        <f t="shared" si="66"/>
        <v>0</v>
      </c>
      <c r="T196" s="119">
        <f>기초자료!N194</f>
        <v>0</v>
      </c>
      <c r="U196" s="119">
        <f>기초자료!O194</f>
        <v>0</v>
      </c>
    </row>
    <row r="197" spans="1:21" s="71" customFormat="1" ht="16.5" customHeight="1">
      <c r="A197" s="144"/>
      <c r="B197" s="311" t="s">
        <v>458</v>
      </c>
      <c r="C197" s="143">
        <f t="shared" si="44"/>
        <v>42010746</v>
      </c>
      <c r="D197" s="143">
        <f t="shared" si="46"/>
        <v>144374</v>
      </c>
      <c r="E197" s="119">
        <f>기초자료!C195</f>
        <v>103192</v>
      </c>
      <c r="F197" s="119">
        <f>기초자료!D195</f>
        <v>0</v>
      </c>
      <c r="G197" s="119">
        <f>기초자료!E195</f>
        <v>3400</v>
      </c>
      <c r="H197" s="119">
        <f>기초자료!F195</f>
        <v>17500</v>
      </c>
      <c r="I197" s="119">
        <f>기초자료!G195</f>
        <v>0</v>
      </c>
      <c r="J197" s="119">
        <f>기초자료!H195</f>
        <v>0</v>
      </c>
      <c r="K197" s="119">
        <f>기초자료!I195</f>
        <v>0</v>
      </c>
      <c r="L197" s="119">
        <f>기초자료!J195</f>
        <v>20282</v>
      </c>
      <c r="M197" s="143">
        <f t="shared" si="45"/>
        <v>41866372</v>
      </c>
      <c r="N197" s="143">
        <f t="shared" si="64"/>
        <v>41496372</v>
      </c>
      <c r="O197" s="119">
        <f>기초자료!K195</f>
        <v>1808466</v>
      </c>
      <c r="P197" s="143">
        <f t="shared" si="65"/>
        <v>39687906</v>
      </c>
      <c r="Q197" s="119">
        <f>기초자료!L195</f>
        <v>0</v>
      </c>
      <c r="R197" s="119">
        <f>기초자료!M195</f>
        <v>39687906</v>
      </c>
      <c r="S197" s="143">
        <f t="shared" si="66"/>
        <v>370000</v>
      </c>
      <c r="T197" s="119">
        <f>기초자료!N195</f>
        <v>0</v>
      </c>
      <c r="U197" s="119">
        <f>기초자료!O195</f>
        <v>370000</v>
      </c>
    </row>
    <row r="198" spans="1:21" s="71" customFormat="1" ht="16.5" customHeight="1">
      <c r="A198" s="144"/>
      <c r="B198" s="311" t="s">
        <v>459</v>
      </c>
      <c r="C198" s="143">
        <f t="shared" si="44"/>
        <v>95620493</v>
      </c>
      <c r="D198" s="143">
        <f t="shared" si="46"/>
        <v>253727</v>
      </c>
      <c r="E198" s="119">
        <f>기초자료!C196</f>
        <v>65787</v>
      </c>
      <c r="F198" s="119">
        <f>기초자료!D196</f>
        <v>21800</v>
      </c>
      <c r="G198" s="119">
        <f>기초자료!E196</f>
        <v>131600</v>
      </c>
      <c r="H198" s="119">
        <f>기초자료!F196</f>
        <v>34540</v>
      </c>
      <c r="I198" s="119">
        <f>기초자료!G196</f>
        <v>0</v>
      </c>
      <c r="J198" s="119">
        <f>기초자료!H196</f>
        <v>0</v>
      </c>
      <c r="K198" s="119">
        <f>기초자료!I196</f>
        <v>0</v>
      </c>
      <c r="L198" s="119">
        <f>기초자료!J196</f>
        <v>0</v>
      </c>
      <c r="M198" s="143">
        <f t="shared" si="45"/>
        <v>95366766</v>
      </c>
      <c r="N198" s="143">
        <f t="shared" si="64"/>
        <v>94866766</v>
      </c>
      <c r="O198" s="119">
        <f>기초자료!K196</f>
        <v>10890579</v>
      </c>
      <c r="P198" s="143">
        <f t="shared" si="65"/>
        <v>83976187</v>
      </c>
      <c r="Q198" s="119">
        <f>기초자료!L196</f>
        <v>0</v>
      </c>
      <c r="R198" s="119">
        <f>기초자료!M196</f>
        <v>83976187</v>
      </c>
      <c r="S198" s="143">
        <f t="shared" si="66"/>
        <v>500000</v>
      </c>
      <c r="T198" s="119">
        <f>기초자료!N196</f>
        <v>0</v>
      </c>
      <c r="U198" s="119">
        <f>기초자료!O196</f>
        <v>500000</v>
      </c>
    </row>
    <row r="199" spans="1:21" s="71" customFormat="1" ht="16.5" customHeight="1">
      <c r="A199" s="144"/>
      <c r="B199" s="311" t="s">
        <v>460</v>
      </c>
      <c r="C199" s="143">
        <f t="shared" si="44"/>
        <v>47283167</v>
      </c>
      <c r="D199" s="143">
        <f t="shared" si="46"/>
        <v>588507</v>
      </c>
      <c r="E199" s="119">
        <f>기초자료!C197</f>
        <v>237956</v>
      </c>
      <c r="F199" s="119">
        <f>기초자료!D197</f>
        <v>53000</v>
      </c>
      <c r="G199" s="119">
        <f>기초자료!E197</f>
        <v>241065</v>
      </c>
      <c r="H199" s="119">
        <f>기초자료!F197</f>
        <v>56486</v>
      </c>
      <c r="I199" s="119">
        <f>기초자료!G197</f>
        <v>0</v>
      </c>
      <c r="J199" s="119">
        <f>기초자료!H197</f>
        <v>0</v>
      </c>
      <c r="K199" s="119">
        <f>기초자료!I197</f>
        <v>0</v>
      </c>
      <c r="L199" s="119">
        <f>기초자료!J197</f>
        <v>0</v>
      </c>
      <c r="M199" s="143">
        <f t="shared" si="45"/>
        <v>46694660</v>
      </c>
      <c r="N199" s="143">
        <f t="shared" si="64"/>
        <v>46574660</v>
      </c>
      <c r="O199" s="119">
        <f>기초자료!K197</f>
        <v>1776326</v>
      </c>
      <c r="P199" s="143">
        <f t="shared" si="65"/>
        <v>44798334</v>
      </c>
      <c r="Q199" s="119">
        <f>기초자료!L197</f>
        <v>0</v>
      </c>
      <c r="R199" s="119">
        <f>기초자료!M197</f>
        <v>44798334</v>
      </c>
      <c r="S199" s="143">
        <f t="shared" si="66"/>
        <v>120000</v>
      </c>
      <c r="T199" s="119">
        <f>기초자료!N197</f>
        <v>0</v>
      </c>
      <c r="U199" s="119">
        <f>기초자료!O197</f>
        <v>120000</v>
      </c>
    </row>
    <row r="200" spans="1:21" s="71" customFormat="1" ht="16.5" customHeight="1">
      <c r="A200" s="144"/>
      <c r="B200" s="311" t="s">
        <v>461</v>
      </c>
      <c r="C200" s="143">
        <f t="shared" si="44"/>
        <v>129386175</v>
      </c>
      <c r="D200" s="143">
        <f t="shared" si="46"/>
        <v>1045092</v>
      </c>
      <c r="E200" s="119">
        <f>기초자료!C198</f>
        <v>348747</v>
      </c>
      <c r="F200" s="119">
        <f>기초자료!D198</f>
        <v>544290</v>
      </c>
      <c r="G200" s="119">
        <f>기초자료!E198</f>
        <v>28600</v>
      </c>
      <c r="H200" s="119">
        <f>기초자료!F198</f>
        <v>53288</v>
      </c>
      <c r="I200" s="119">
        <f>기초자료!G198</f>
        <v>6739</v>
      </c>
      <c r="J200" s="119">
        <f>기초자료!H198</f>
        <v>0</v>
      </c>
      <c r="K200" s="119">
        <f>기초자료!I198</f>
        <v>63428</v>
      </c>
      <c r="L200" s="119">
        <f>기초자료!J198</f>
        <v>0</v>
      </c>
      <c r="M200" s="143">
        <f t="shared" si="45"/>
        <v>128341083</v>
      </c>
      <c r="N200" s="143">
        <f t="shared" si="64"/>
        <v>127341083</v>
      </c>
      <c r="O200" s="119">
        <f>기초자료!K198</f>
        <v>23866134</v>
      </c>
      <c r="P200" s="143">
        <f t="shared" si="65"/>
        <v>103474949</v>
      </c>
      <c r="Q200" s="119">
        <f>기초자료!L198</f>
        <v>0</v>
      </c>
      <c r="R200" s="119">
        <f>기초자료!M198</f>
        <v>103474949</v>
      </c>
      <c r="S200" s="143">
        <f t="shared" si="66"/>
        <v>1000000</v>
      </c>
      <c r="T200" s="119">
        <f>기초자료!N198</f>
        <v>0</v>
      </c>
      <c r="U200" s="119">
        <f>기초자료!O198</f>
        <v>1000000</v>
      </c>
    </row>
    <row r="201" spans="1:21" s="71" customFormat="1" ht="16.5" customHeight="1">
      <c r="A201" s="144"/>
      <c r="B201" s="311" t="s">
        <v>462</v>
      </c>
      <c r="C201" s="143">
        <f t="shared" si="44"/>
        <v>30663854</v>
      </c>
      <c r="D201" s="143">
        <f t="shared" si="46"/>
        <v>181241</v>
      </c>
      <c r="E201" s="119">
        <f>기초자료!C199</f>
        <v>19588</v>
      </c>
      <c r="F201" s="119">
        <f>기초자료!D199</f>
        <v>69472</v>
      </c>
      <c r="G201" s="119">
        <f>기초자료!E199</f>
        <v>78435</v>
      </c>
      <c r="H201" s="119">
        <f>기초자료!F199</f>
        <v>7746</v>
      </c>
      <c r="I201" s="119">
        <f>기초자료!G199</f>
        <v>0</v>
      </c>
      <c r="J201" s="119">
        <f>기초자료!H199</f>
        <v>0</v>
      </c>
      <c r="K201" s="119">
        <f>기초자료!I199</f>
        <v>0</v>
      </c>
      <c r="L201" s="119">
        <f>기초자료!J199</f>
        <v>6000</v>
      </c>
      <c r="M201" s="143">
        <f t="shared" si="45"/>
        <v>30482613</v>
      </c>
      <c r="N201" s="143">
        <f t="shared" si="64"/>
        <v>30482613</v>
      </c>
      <c r="O201" s="119">
        <f>기초자료!K199</f>
        <v>5525913</v>
      </c>
      <c r="P201" s="143">
        <f t="shared" si="65"/>
        <v>24956700</v>
      </c>
      <c r="Q201" s="119">
        <f>기초자료!L199</f>
        <v>0</v>
      </c>
      <c r="R201" s="119">
        <f>기초자료!M199</f>
        <v>24956700</v>
      </c>
      <c r="S201" s="143">
        <f t="shared" si="66"/>
        <v>0</v>
      </c>
      <c r="T201" s="119">
        <f>기초자료!N199</f>
        <v>0</v>
      </c>
      <c r="U201" s="119">
        <f>기초자료!O199</f>
        <v>0</v>
      </c>
    </row>
    <row r="202" spans="1:21" s="71" customFormat="1" ht="16.5" customHeight="1">
      <c r="A202" s="144"/>
      <c r="B202" s="311" t="s">
        <v>463</v>
      </c>
      <c r="C202" s="143">
        <f t="shared" ref="C202:C256" si="67">SUM(D202,M202)</f>
        <v>28591953</v>
      </c>
      <c r="D202" s="143">
        <f t="shared" si="46"/>
        <v>131453</v>
      </c>
      <c r="E202" s="119">
        <f>기초자료!C200</f>
        <v>35618</v>
      </c>
      <c r="F202" s="119">
        <f>기초자료!D200</f>
        <v>25800</v>
      </c>
      <c r="G202" s="119">
        <f>기초자료!E200</f>
        <v>11900</v>
      </c>
      <c r="H202" s="119">
        <f>기초자료!F200</f>
        <v>22935</v>
      </c>
      <c r="I202" s="119">
        <f>기초자료!G200</f>
        <v>1400</v>
      </c>
      <c r="J202" s="119">
        <f>기초자료!H200</f>
        <v>0</v>
      </c>
      <c r="K202" s="119">
        <f>기초자료!I200</f>
        <v>0</v>
      </c>
      <c r="L202" s="119">
        <f>기초자료!J200</f>
        <v>33800</v>
      </c>
      <c r="M202" s="143">
        <f t="shared" ref="M202:M256" si="68">SUM(N202,S202)</f>
        <v>28460500</v>
      </c>
      <c r="N202" s="143">
        <f t="shared" si="64"/>
        <v>27910500</v>
      </c>
      <c r="O202" s="119">
        <f>기초자료!K200</f>
        <v>384390</v>
      </c>
      <c r="P202" s="143">
        <f t="shared" si="65"/>
        <v>27526110</v>
      </c>
      <c r="Q202" s="119">
        <f>기초자료!L200</f>
        <v>0</v>
      </c>
      <c r="R202" s="119">
        <f>기초자료!M200</f>
        <v>27526110</v>
      </c>
      <c r="S202" s="143">
        <f t="shared" si="66"/>
        <v>550000</v>
      </c>
      <c r="T202" s="119">
        <f>기초자료!N200</f>
        <v>500000</v>
      </c>
      <c r="U202" s="119">
        <f>기초자료!O200</f>
        <v>50000</v>
      </c>
    </row>
    <row r="203" spans="1:21" s="71" customFormat="1" ht="16.5" customHeight="1">
      <c r="A203" s="144"/>
      <c r="B203" s="311" t="s">
        <v>464</v>
      </c>
      <c r="C203" s="143">
        <f t="shared" si="67"/>
        <v>46990119</v>
      </c>
      <c r="D203" s="143">
        <f t="shared" ref="D203:D253" si="69">SUM(E203:L203)</f>
        <v>291087</v>
      </c>
      <c r="E203" s="119">
        <f>기초자료!C201</f>
        <v>160683</v>
      </c>
      <c r="F203" s="119">
        <f>기초자료!D201</f>
        <v>2472</v>
      </c>
      <c r="G203" s="119">
        <f>기초자료!E201</f>
        <v>115621</v>
      </c>
      <c r="H203" s="119">
        <f>기초자료!F201</f>
        <v>11311</v>
      </c>
      <c r="I203" s="119">
        <f>기초자료!G201</f>
        <v>1000</v>
      </c>
      <c r="J203" s="119">
        <f>기초자료!H201</f>
        <v>0</v>
      </c>
      <c r="K203" s="119">
        <f>기초자료!I201</f>
        <v>0</v>
      </c>
      <c r="L203" s="119">
        <f>기초자료!J201</f>
        <v>0</v>
      </c>
      <c r="M203" s="143">
        <f t="shared" si="68"/>
        <v>46699032</v>
      </c>
      <c r="N203" s="143">
        <f t="shared" si="64"/>
        <v>46699032</v>
      </c>
      <c r="O203" s="119">
        <f>기초자료!K201</f>
        <v>14807232</v>
      </c>
      <c r="P203" s="143">
        <f t="shared" si="65"/>
        <v>31891800</v>
      </c>
      <c r="Q203" s="119">
        <f>기초자료!L201</f>
        <v>0</v>
      </c>
      <c r="R203" s="119">
        <f>기초자료!M201</f>
        <v>31891800</v>
      </c>
      <c r="S203" s="143">
        <f t="shared" si="66"/>
        <v>0</v>
      </c>
      <c r="T203" s="119">
        <f>기초자료!N201</f>
        <v>0</v>
      </c>
      <c r="U203" s="119">
        <f>기초자료!O201</f>
        <v>0</v>
      </c>
    </row>
    <row r="204" spans="1:21" s="71" customFormat="1" ht="16.5" customHeight="1">
      <c r="A204" s="144"/>
      <c r="B204" s="311" t="s">
        <v>465</v>
      </c>
      <c r="C204" s="143">
        <f t="shared" si="67"/>
        <v>49897472</v>
      </c>
      <c r="D204" s="143">
        <f t="shared" si="69"/>
        <v>344066</v>
      </c>
      <c r="E204" s="119">
        <f>기초자료!C202</f>
        <v>33024</v>
      </c>
      <c r="F204" s="119">
        <f>기초자료!D202</f>
        <v>17600</v>
      </c>
      <c r="G204" s="119">
        <f>기초자료!E202</f>
        <v>179442</v>
      </c>
      <c r="H204" s="119">
        <f>기초자료!F202</f>
        <v>10000</v>
      </c>
      <c r="I204" s="119">
        <f>기초자료!G202</f>
        <v>0</v>
      </c>
      <c r="J204" s="119">
        <f>기초자료!H202</f>
        <v>0</v>
      </c>
      <c r="K204" s="119">
        <f>기초자료!I202</f>
        <v>0</v>
      </c>
      <c r="L204" s="119">
        <f>기초자료!J202</f>
        <v>104000</v>
      </c>
      <c r="M204" s="143">
        <f t="shared" si="68"/>
        <v>49553406</v>
      </c>
      <c r="N204" s="143">
        <f t="shared" si="64"/>
        <v>49153406</v>
      </c>
      <c r="O204" s="119">
        <f>기초자료!K202</f>
        <v>1418617</v>
      </c>
      <c r="P204" s="143">
        <f t="shared" si="65"/>
        <v>47734789</v>
      </c>
      <c r="Q204" s="119">
        <f>기초자료!L202</f>
        <v>0</v>
      </c>
      <c r="R204" s="119">
        <f>기초자료!M202</f>
        <v>47734789</v>
      </c>
      <c r="S204" s="143">
        <f t="shared" si="66"/>
        <v>400000</v>
      </c>
      <c r="T204" s="119">
        <f>기초자료!N202</f>
        <v>0</v>
      </c>
      <c r="U204" s="119">
        <f>기초자료!O202</f>
        <v>400000</v>
      </c>
    </row>
    <row r="205" spans="1:21" s="71" customFormat="1" ht="16.5" customHeight="1">
      <c r="A205" s="144"/>
      <c r="B205" s="311" t="s">
        <v>466</v>
      </c>
      <c r="C205" s="143">
        <f t="shared" si="67"/>
        <v>12318182</v>
      </c>
      <c r="D205" s="143">
        <f t="shared" si="69"/>
        <v>139199</v>
      </c>
      <c r="E205" s="119">
        <f>기초자료!C203</f>
        <v>65620</v>
      </c>
      <c r="F205" s="119">
        <f>기초자료!D203</f>
        <v>18000</v>
      </c>
      <c r="G205" s="119">
        <f>기초자료!E203</f>
        <v>35665</v>
      </c>
      <c r="H205" s="119">
        <f>기초자료!F203</f>
        <v>19914</v>
      </c>
      <c r="I205" s="119">
        <f>기초자료!G203</f>
        <v>0</v>
      </c>
      <c r="J205" s="119">
        <f>기초자료!H203</f>
        <v>0</v>
      </c>
      <c r="K205" s="119">
        <f>기초자료!I203</f>
        <v>0</v>
      </c>
      <c r="L205" s="119">
        <f>기초자료!J203</f>
        <v>0</v>
      </c>
      <c r="M205" s="143">
        <f t="shared" si="68"/>
        <v>12178983</v>
      </c>
      <c r="N205" s="143">
        <f t="shared" si="64"/>
        <v>12178983</v>
      </c>
      <c r="O205" s="119">
        <f>기초자료!K203</f>
        <v>460383</v>
      </c>
      <c r="P205" s="143">
        <f t="shared" si="65"/>
        <v>11718600</v>
      </c>
      <c r="Q205" s="119">
        <f>기초자료!L203</f>
        <v>0</v>
      </c>
      <c r="R205" s="119">
        <f>기초자료!M203</f>
        <v>11718600</v>
      </c>
      <c r="S205" s="143">
        <f t="shared" si="66"/>
        <v>0</v>
      </c>
      <c r="T205" s="119">
        <f>기초자료!N203</f>
        <v>0</v>
      </c>
      <c r="U205" s="119">
        <f>기초자료!O203</f>
        <v>0</v>
      </c>
    </row>
    <row r="206" spans="1:21" s="71" customFormat="1" ht="16.5" customHeight="1">
      <c r="A206" s="144"/>
      <c r="B206" s="311" t="s">
        <v>467</v>
      </c>
      <c r="C206" s="143">
        <f t="shared" si="67"/>
        <v>70034750</v>
      </c>
      <c r="D206" s="143">
        <f t="shared" si="69"/>
        <v>96133</v>
      </c>
      <c r="E206" s="119">
        <f>기초자료!C204</f>
        <v>32113</v>
      </c>
      <c r="F206" s="119">
        <f>기초자료!D204</f>
        <v>0</v>
      </c>
      <c r="G206" s="119">
        <f>기초자료!E204</f>
        <v>50706</v>
      </c>
      <c r="H206" s="119">
        <f>기초자료!F204</f>
        <v>13314</v>
      </c>
      <c r="I206" s="119">
        <f>기초자료!G204</f>
        <v>0</v>
      </c>
      <c r="J206" s="119">
        <f>기초자료!H204</f>
        <v>0</v>
      </c>
      <c r="K206" s="119">
        <f>기초자료!I204</f>
        <v>0</v>
      </c>
      <c r="L206" s="119">
        <f>기초자료!J204</f>
        <v>0</v>
      </c>
      <c r="M206" s="143">
        <f t="shared" si="68"/>
        <v>69938617</v>
      </c>
      <c r="N206" s="143">
        <f t="shared" si="64"/>
        <v>69938617</v>
      </c>
      <c r="O206" s="119">
        <f>기초자료!K204</f>
        <v>7988617</v>
      </c>
      <c r="P206" s="143">
        <f t="shared" si="65"/>
        <v>61950000</v>
      </c>
      <c r="Q206" s="119">
        <f>기초자료!L204</f>
        <v>0</v>
      </c>
      <c r="R206" s="119">
        <f>기초자료!M204</f>
        <v>61950000</v>
      </c>
      <c r="S206" s="143">
        <f t="shared" si="66"/>
        <v>0</v>
      </c>
      <c r="T206" s="119">
        <f>기초자료!N204</f>
        <v>0</v>
      </c>
      <c r="U206" s="119">
        <f>기초자료!O204</f>
        <v>0</v>
      </c>
    </row>
    <row r="207" spans="1:21" s="71" customFormat="1" ht="16.5" customHeight="1">
      <c r="A207" s="144"/>
      <c r="B207" s="311" t="s">
        <v>468</v>
      </c>
      <c r="C207" s="143">
        <f t="shared" si="67"/>
        <v>50186491</v>
      </c>
      <c r="D207" s="143">
        <f t="shared" si="69"/>
        <v>205449</v>
      </c>
      <c r="E207" s="119">
        <f>기초자료!C205</f>
        <v>166092</v>
      </c>
      <c r="F207" s="119">
        <f>기초자료!D205</f>
        <v>20216</v>
      </c>
      <c r="G207" s="119">
        <f>기초자료!E205</f>
        <v>4850</v>
      </c>
      <c r="H207" s="119">
        <f>기초자료!F205</f>
        <v>10291</v>
      </c>
      <c r="I207" s="119">
        <f>기초자료!G205</f>
        <v>4000</v>
      </c>
      <c r="J207" s="119">
        <f>기초자료!H205</f>
        <v>0</v>
      </c>
      <c r="K207" s="119">
        <f>기초자료!I205</f>
        <v>0</v>
      </c>
      <c r="L207" s="119">
        <f>기초자료!J205</f>
        <v>0</v>
      </c>
      <c r="M207" s="143">
        <f t="shared" si="68"/>
        <v>49981042</v>
      </c>
      <c r="N207" s="143">
        <f t="shared" si="64"/>
        <v>49571042</v>
      </c>
      <c r="O207" s="119">
        <f>기초자료!K205</f>
        <v>3376107</v>
      </c>
      <c r="P207" s="143">
        <f t="shared" si="65"/>
        <v>46194935</v>
      </c>
      <c r="Q207" s="119">
        <f>기초자료!L205</f>
        <v>0</v>
      </c>
      <c r="R207" s="119">
        <f>기초자료!M205</f>
        <v>46194935</v>
      </c>
      <c r="S207" s="143">
        <f t="shared" si="66"/>
        <v>410000</v>
      </c>
      <c r="T207" s="119">
        <f>기초자료!N205</f>
        <v>0</v>
      </c>
      <c r="U207" s="119">
        <f>기초자료!O205</f>
        <v>410000</v>
      </c>
    </row>
    <row r="208" spans="1:21" s="71" customFormat="1" ht="16.5" customHeight="1">
      <c r="A208" s="144"/>
      <c r="B208" s="311" t="s">
        <v>469</v>
      </c>
      <c r="C208" s="143">
        <f t="shared" si="67"/>
        <v>8250720</v>
      </c>
      <c r="D208" s="143">
        <f t="shared" si="69"/>
        <v>62529</v>
      </c>
      <c r="E208" s="119">
        <f>기초자료!C206</f>
        <v>25556</v>
      </c>
      <c r="F208" s="119">
        <f>기초자료!D206</f>
        <v>0</v>
      </c>
      <c r="G208" s="119">
        <f>기초자료!E206</f>
        <v>22033</v>
      </c>
      <c r="H208" s="119">
        <f>기초자료!F206</f>
        <v>14940</v>
      </c>
      <c r="I208" s="119">
        <f>기초자료!G206</f>
        <v>0</v>
      </c>
      <c r="J208" s="119">
        <f>기초자료!H206</f>
        <v>0</v>
      </c>
      <c r="K208" s="119">
        <f>기초자료!I206</f>
        <v>0</v>
      </c>
      <c r="L208" s="119">
        <f>기초자료!J206</f>
        <v>0</v>
      </c>
      <c r="M208" s="143">
        <f t="shared" si="68"/>
        <v>8188191</v>
      </c>
      <c r="N208" s="143">
        <f t="shared" si="64"/>
        <v>8188191</v>
      </c>
      <c r="O208" s="119">
        <f>기초자료!K206</f>
        <v>1535191</v>
      </c>
      <c r="P208" s="143">
        <f t="shared" si="65"/>
        <v>6653000</v>
      </c>
      <c r="Q208" s="119">
        <f>기초자료!L206</f>
        <v>0</v>
      </c>
      <c r="R208" s="119">
        <f>기초자료!M206</f>
        <v>6653000</v>
      </c>
      <c r="S208" s="143">
        <f t="shared" si="66"/>
        <v>0</v>
      </c>
      <c r="T208" s="119">
        <f>기초자료!N206</f>
        <v>0</v>
      </c>
      <c r="U208" s="119">
        <f>기초자료!O206</f>
        <v>0</v>
      </c>
    </row>
    <row r="209" spans="1:21" s="71" customFormat="1" ht="16.5" customHeight="1">
      <c r="A209" s="144"/>
      <c r="B209" s="311" t="s">
        <v>470</v>
      </c>
      <c r="C209" s="143">
        <f t="shared" si="67"/>
        <v>2248414</v>
      </c>
      <c r="D209" s="143">
        <f t="shared" si="69"/>
        <v>51668</v>
      </c>
      <c r="E209" s="119">
        <f>기초자료!C207</f>
        <v>24186</v>
      </c>
      <c r="F209" s="119">
        <f>기초자료!D207</f>
        <v>0</v>
      </c>
      <c r="G209" s="119">
        <f>기초자료!E207</f>
        <v>27482</v>
      </c>
      <c r="H209" s="119">
        <f>기초자료!F207</f>
        <v>0</v>
      </c>
      <c r="I209" s="119">
        <f>기초자료!G207</f>
        <v>0</v>
      </c>
      <c r="J209" s="119">
        <f>기초자료!H207</f>
        <v>0</v>
      </c>
      <c r="K209" s="119">
        <f>기초자료!I207</f>
        <v>0</v>
      </c>
      <c r="L209" s="119">
        <f>기초자료!J207</f>
        <v>0</v>
      </c>
      <c r="M209" s="143">
        <f t="shared" si="68"/>
        <v>2196746</v>
      </c>
      <c r="N209" s="143">
        <f t="shared" si="64"/>
        <v>2196746</v>
      </c>
      <c r="O209" s="119">
        <f>기초자료!K207</f>
        <v>2004215</v>
      </c>
      <c r="P209" s="143">
        <f t="shared" si="65"/>
        <v>192531</v>
      </c>
      <c r="Q209" s="119">
        <f>기초자료!L207</f>
        <v>0</v>
      </c>
      <c r="R209" s="119">
        <f>기초자료!M207</f>
        <v>192531</v>
      </c>
      <c r="S209" s="143">
        <f t="shared" si="66"/>
        <v>0</v>
      </c>
      <c r="T209" s="119">
        <f>기초자료!N207</f>
        <v>0</v>
      </c>
      <c r="U209" s="119">
        <f>기초자료!O207</f>
        <v>0</v>
      </c>
    </row>
    <row r="210" spans="1:21" s="71" customFormat="1" ht="16.5" customHeight="1">
      <c r="A210" s="144"/>
      <c r="B210" s="311" t="s">
        <v>471</v>
      </c>
      <c r="C210" s="143">
        <f t="shared" si="67"/>
        <v>49530496</v>
      </c>
      <c r="D210" s="143">
        <f t="shared" si="69"/>
        <v>84047</v>
      </c>
      <c r="E210" s="119">
        <f>기초자료!C208</f>
        <v>70347</v>
      </c>
      <c r="F210" s="119">
        <f>기초자료!D208</f>
        <v>2700</v>
      </c>
      <c r="G210" s="119">
        <f>기초자료!E208</f>
        <v>0</v>
      </c>
      <c r="H210" s="119">
        <f>기초자료!F208</f>
        <v>11000</v>
      </c>
      <c r="I210" s="119">
        <f>기초자료!G208</f>
        <v>0</v>
      </c>
      <c r="J210" s="119">
        <f>기초자료!H208</f>
        <v>0</v>
      </c>
      <c r="K210" s="119">
        <f>기초자료!I208</f>
        <v>0</v>
      </c>
      <c r="L210" s="119">
        <f>기초자료!J208</f>
        <v>0</v>
      </c>
      <c r="M210" s="143">
        <f t="shared" si="68"/>
        <v>49446449</v>
      </c>
      <c r="N210" s="143">
        <f t="shared" si="64"/>
        <v>49286449</v>
      </c>
      <c r="O210" s="119">
        <f>기초자료!K208</f>
        <v>886449</v>
      </c>
      <c r="P210" s="143">
        <f t="shared" si="65"/>
        <v>48400000</v>
      </c>
      <c r="Q210" s="119">
        <f>기초자료!L208</f>
        <v>0</v>
      </c>
      <c r="R210" s="119">
        <f>기초자료!M208</f>
        <v>48400000</v>
      </c>
      <c r="S210" s="143">
        <f t="shared" si="66"/>
        <v>160000</v>
      </c>
      <c r="T210" s="119">
        <f>기초자료!N208</f>
        <v>0</v>
      </c>
      <c r="U210" s="119">
        <f>기초자료!O208</f>
        <v>160000</v>
      </c>
    </row>
    <row r="211" spans="1:21" s="74" customFormat="1" ht="16.5" customHeight="1">
      <c r="A211" s="164" t="s">
        <v>590</v>
      </c>
      <c r="B211" s="164" t="s">
        <v>579</v>
      </c>
      <c r="C211" s="165">
        <f>SUM(D211,M211)</f>
        <v>1550341527.3</v>
      </c>
      <c r="D211" s="165">
        <f t="shared" si="69"/>
        <v>5422583</v>
      </c>
      <c r="E211" s="165">
        <f t="shared" ref="E211:L211" si="70">SUM(E212:E234)</f>
        <v>1526944</v>
      </c>
      <c r="F211" s="165">
        <f t="shared" si="70"/>
        <v>598970</v>
      </c>
      <c r="G211" s="165">
        <f t="shared" si="70"/>
        <v>2385547</v>
      </c>
      <c r="H211" s="165">
        <f t="shared" si="70"/>
        <v>159719</v>
      </c>
      <c r="I211" s="165">
        <f t="shared" si="70"/>
        <v>122220</v>
      </c>
      <c r="J211" s="165">
        <f t="shared" si="70"/>
        <v>29441</v>
      </c>
      <c r="K211" s="165">
        <f t="shared" si="70"/>
        <v>227394</v>
      </c>
      <c r="L211" s="165">
        <f t="shared" si="70"/>
        <v>372348</v>
      </c>
      <c r="M211" s="165">
        <f t="shared" si="68"/>
        <v>1544918944.3</v>
      </c>
      <c r="N211" s="165">
        <f t="shared" ref="N211:U211" si="71">SUM(N212:N234)</f>
        <v>1535538667.3</v>
      </c>
      <c r="O211" s="165">
        <f t="shared" si="71"/>
        <v>173111659.30000001</v>
      </c>
      <c r="P211" s="165">
        <f t="shared" si="71"/>
        <v>1362427008</v>
      </c>
      <c r="Q211" s="165">
        <f t="shared" si="71"/>
        <v>0</v>
      </c>
      <c r="R211" s="165">
        <f t="shared" si="71"/>
        <v>1362427008</v>
      </c>
      <c r="S211" s="165">
        <f t="shared" si="71"/>
        <v>9380277</v>
      </c>
      <c r="T211" s="165">
        <f t="shared" si="71"/>
        <v>6758277</v>
      </c>
      <c r="U211" s="165">
        <f t="shared" si="71"/>
        <v>2622000</v>
      </c>
    </row>
    <row r="212" spans="1:21" s="71" customFormat="1" ht="16.5" customHeight="1">
      <c r="A212" s="144"/>
      <c r="B212" s="311" t="s">
        <v>473</v>
      </c>
      <c r="C212" s="143">
        <f t="shared" si="67"/>
        <v>43869223.799999997</v>
      </c>
      <c r="D212" s="143">
        <f t="shared" si="69"/>
        <v>430802</v>
      </c>
      <c r="E212" s="119">
        <f>기초자료!C210</f>
        <v>176464</v>
      </c>
      <c r="F212" s="119">
        <f>기초자료!D210</f>
        <v>1712</v>
      </c>
      <c r="G212" s="119">
        <f>기초자료!E210</f>
        <v>141991</v>
      </c>
      <c r="H212" s="119">
        <f>기초자료!F210</f>
        <v>21100</v>
      </c>
      <c r="I212" s="119">
        <f>기초자료!G210</f>
        <v>0</v>
      </c>
      <c r="J212" s="119">
        <f>기초자료!H210</f>
        <v>435</v>
      </c>
      <c r="K212" s="119">
        <f>기초자료!I210</f>
        <v>89100</v>
      </c>
      <c r="L212" s="119">
        <f>기초자료!J210</f>
        <v>0</v>
      </c>
      <c r="M212" s="143">
        <f t="shared" si="68"/>
        <v>43438421.799999997</v>
      </c>
      <c r="N212" s="143">
        <f t="shared" ref="N212:N234" si="72">SUM(O212:P212)</f>
        <v>40562421.799999997</v>
      </c>
      <c r="O212" s="119">
        <f>기초자료!K210</f>
        <v>3953243.8</v>
      </c>
      <c r="P212" s="143">
        <f t="shared" ref="P212:P234" si="73">SUM(Q212:R212)</f>
        <v>36609178</v>
      </c>
      <c r="Q212" s="119">
        <f>기초자료!L210</f>
        <v>0</v>
      </c>
      <c r="R212" s="119">
        <f>기초자료!M210</f>
        <v>36609178</v>
      </c>
      <c r="S212" s="143">
        <f t="shared" ref="S212:S253" si="74">SUM(T212:U212)</f>
        <v>2876000</v>
      </c>
      <c r="T212" s="119">
        <f>기초자료!N210</f>
        <v>2280000</v>
      </c>
      <c r="U212" s="119">
        <f>기초자료!O210</f>
        <v>596000</v>
      </c>
    </row>
    <row r="213" spans="1:21" s="71" customFormat="1" ht="16.5" customHeight="1">
      <c r="A213" s="144"/>
      <c r="B213" s="311" t="s">
        <v>474</v>
      </c>
      <c r="C213" s="143">
        <f t="shared" si="67"/>
        <v>89322045</v>
      </c>
      <c r="D213" s="143">
        <f t="shared" si="69"/>
        <v>593720</v>
      </c>
      <c r="E213" s="119">
        <f>기초자료!C211</f>
        <v>156388</v>
      </c>
      <c r="F213" s="119">
        <f>기초자료!D211</f>
        <v>437332</v>
      </c>
      <c r="G213" s="119">
        <f>기초자료!E211</f>
        <v>0</v>
      </c>
      <c r="H213" s="119">
        <f>기초자료!F211</f>
        <v>0</v>
      </c>
      <c r="I213" s="119">
        <f>기초자료!G211</f>
        <v>0</v>
      </c>
      <c r="J213" s="119">
        <f>기초자료!H211</f>
        <v>0</v>
      </c>
      <c r="K213" s="119">
        <f>기초자료!I211</f>
        <v>0</v>
      </c>
      <c r="L213" s="119">
        <f>기초자료!J211</f>
        <v>0</v>
      </c>
      <c r="M213" s="143">
        <f t="shared" si="68"/>
        <v>88728325</v>
      </c>
      <c r="N213" s="143">
        <f t="shared" si="72"/>
        <v>88728325</v>
      </c>
      <c r="O213" s="119">
        <f>기초자료!K211</f>
        <v>21805590</v>
      </c>
      <c r="P213" s="143">
        <f t="shared" si="73"/>
        <v>66922735</v>
      </c>
      <c r="Q213" s="119">
        <f>기초자료!L211</f>
        <v>0</v>
      </c>
      <c r="R213" s="119">
        <f>기초자료!M211</f>
        <v>66922735</v>
      </c>
      <c r="S213" s="143">
        <f t="shared" si="74"/>
        <v>0</v>
      </c>
      <c r="T213" s="119">
        <f>기초자료!N211</f>
        <v>0</v>
      </c>
      <c r="U213" s="119">
        <f>기초자료!O211</f>
        <v>0</v>
      </c>
    </row>
    <row r="214" spans="1:21" s="71" customFormat="1" ht="16.5" customHeight="1">
      <c r="A214" s="144"/>
      <c r="B214" s="311" t="s">
        <v>475</v>
      </c>
      <c r="C214" s="143">
        <f t="shared" si="67"/>
        <v>43539640</v>
      </c>
      <c r="D214" s="143">
        <f t="shared" si="69"/>
        <v>351775</v>
      </c>
      <c r="E214" s="119">
        <f>기초자료!C212</f>
        <v>138241</v>
      </c>
      <c r="F214" s="119">
        <f>기초자료!D212</f>
        <v>6903</v>
      </c>
      <c r="G214" s="119">
        <f>기초자료!E212</f>
        <v>5315</v>
      </c>
      <c r="H214" s="119">
        <f>기초자료!F212</f>
        <v>5031</v>
      </c>
      <c r="I214" s="119">
        <f>기초자료!G212</f>
        <v>0</v>
      </c>
      <c r="J214" s="119">
        <f>기초자료!H212</f>
        <v>0</v>
      </c>
      <c r="K214" s="119">
        <f>기초자료!I212</f>
        <v>0</v>
      </c>
      <c r="L214" s="119">
        <f>기초자료!J212</f>
        <v>196285</v>
      </c>
      <c r="M214" s="143">
        <f t="shared" si="68"/>
        <v>43187865</v>
      </c>
      <c r="N214" s="143">
        <f t="shared" si="72"/>
        <v>43187865</v>
      </c>
      <c r="O214" s="119">
        <f>기초자료!K212</f>
        <v>691905</v>
      </c>
      <c r="P214" s="143">
        <f t="shared" si="73"/>
        <v>42495960</v>
      </c>
      <c r="Q214" s="119">
        <f>기초자료!L212</f>
        <v>0</v>
      </c>
      <c r="R214" s="119">
        <f>기초자료!M212</f>
        <v>42495960</v>
      </c>
      <c r="S214" s="143">
        <f t="shared" si="74"/>
        <v>0</v>
      </c>
      <c r="T214" s="119">
        <f>기초자료!N212</f>
        <v>0</v>
      </c>
      <c r="U214" s="119">
        <f>기초자료!O212</f>
        <v>0</v>
      </c>
    </row>
    <row r="215" spans="1:21" s="71" customFormat="1" ht="16.5" customHeight="1">
      <c r="A215" s="144"/>
      <c r="B215" s="311" t="s">
        <v>476</v>
      </c>
      <c r="C215" s="143">
        <f t="shared" si="67"/>
        <v>93792928</v>
      </c>
      <c r="D215" s="143">
        <f t="shared" si="69"/>
        <v>1175149</v>
      </c>
      <c r="E215" s="119">
        <f>기초자료!C213</f>
        <v>87316</v>
      </c>
      <c r="F215" s="119">
        <f>기초자료!D213</f>
        <v>0</v>
      </c>
      <c r="G215" s="119">
        <f>기초자료!E213</f>
        <v>1075120</v>
      </c>
      <c r="H215" s="119">
        <f>기초자료!F213</f>
        <v>3342</v>
      </c>
      <c r="I215" s="119">
        <f>기초자료!G213</f>
        <v>3300</v>
      </c>
      <c r="J215" s="119">
        <f>기초자료!H213</f>
        <v>0</v>
      </c>
      <c r="K215" s="119">
        <f>기초자료!I213</f>
        <v>0</v>
      </c>
      <c r="L215" s="119">
        <f>기초자료!J213</f>
        <v>6071</v>
      </c>
      <c r="M215" s="143">
        <f t="shared" si="68"/>
        <v>92617779</v>
      </c>
      <c r="N215" s="143">
        <f t="shared" si="72"/>
        <v>92558779</v>
      </c>
      <c r="O215" s="119">
        <f>기초자료!K213</f>
        <v>680966</v>
      </c>
      <c r="P215" s="143">
        <f t="shared" si="73"/>
        <v>91877813</v>
      </c>
      <c r="Q215" s="119">
        <f>기초자료!L213</f>
        <v>0</v>
      </c>
      <c r="R215" s="119">
        <f>기초자료!M213</f>
        <v>91877813</v>
      </c>
      <c r="S215" s="143">
        <f t="shared" si="74"/>
        <v>59000</v>
      </c>
      <c r="T215" s="119">
        <f>기초자료!N213</f>
        <v>0</v>
      </c>
      <c r="U215" s="119">
        <f>기초자료!O213</f>
        <v>59000</v>
      </c>
    </row>
    <row r="216" spans="1:21" s="71" customFormat="1" ht="16.5" customHeight="1">
      <c r="A216" s="144"/>
      <c r="B216" s="311" t="s">
        <v>477</v>
      </c>
      <c r="C216" s="143">
        <f t="shared" si="67"/>
        <v>109623288</v>
      </c>
      <c r="D216" s="143">
        <f t="shared" si="69"/>
        <v>280561</v>
      </c>
      <c r="E216" s="119">
        <f>기초자료!C214</f>
        <v>175311</v>
      </c>
      <c r="F216" s="119">
        <f>기초자료!D214</f>
        <v>16536</v>
      </c>
      <c r="G216" s="119">
        <f>기초자료!E214</f>
        <v>620</v>
      </c>
      <c r="H216" s="119">
        <f>기초자료!F214</f>
        <v>27806</v>
      </c>
      <c r="I216" s="119">
        <f>기초자료!G214</f>
        <v>35123</v>
      </c>
      <c r="J216" s="119">
        <f>기초자료!H214</f>
        <v>25165</v>
      </c>
      <c r="K216" s="119">
        <f>기초자료!I214</f>
        <v>0</v>
      </c>
      <c r="L216" s="119">
        <f>기초자료!J214</f>
        <v>0</v>
      </c>
      <c r="M216" s="143">
        <f t="shared" si="68"/>
        <v>109342727</v>
      </c>
      <c r="N216" s="143">
        <f t="shared" si="72"/>
        <v>108242727</v>
      </c>
      <c r="O216" s="119">
        <f>기초자료!K214</f>
        <v>2115424</v>
      </c>
      <c r="P216" s="143">
        <f t="shared" si="73"/>
        <v>106127303</v>
      </c>
      <c r="Q216" s="119">
        <f>기초자료!L214</f>
        <v>0</v>
      </c>
      <c r="R216" s="119">
        <f>기초자료!M214</f>
        <v>106127303</v>
      </c>
      <c r="S216" s="143">
        <f t="shared" si="74"/>
        <v>1100000</v>
      </c>
      <c r="T216" s="119">
        <f>기초자료!N214</f>
        <v>0</v>
      </c>
      <c r="U216" s="119">
        <f>기초자료!O214</f>
        <v>1100000</v>
      </c>
    </row>
    <row r="217" spans="1:21" s="71" customFormat="1" ht="16.5" customHeight="1">
      <c r="A217" s="144"/>
      <c r="B217" s="311" t="s">
        <v>478</v>
      </c>
      <c r="C217" s="143">
        <f t="shared" si="67"/>
        <v>33159252</v>
      </c>
      <c r="D217" s="143">
        <f t="shared" si="69"/>
        <v>387203</v>
      </c>
      <c r="E217" s="119">
        <f>기초자료!C215</f>
        <v>48911</v>
      </c>
      <c r="F217" s="119">
        <f>기초자료!D215</f>
        <v>11556</v>
      </c>
      <c r="G217" s="119">
        <f>기초자료!E215</f>
        <v>289264</v>
      </c>
      <c r="H217" s="119">
        <f>기초자료!F215</f>
        <v>240</v>
      </c>
      <c r="I217" s="119">
        <f>기초자료!G215</f>
        <v>28291</v>
      </c>
      <c r="J217" s="119">
        <f>기초자료!H215</f>
        <v>3281</v>
      </c>
      <c r="K217" s="119">
        <f>기초자료!I215</f>
        <v>0</v>
      </c>
      <c r="L217" s="119">
        <f>기초자료!J215</f>
        <v>5660</v>
      </c>
      <c r="M217" s="143">
        <f t="shared" si="68"/>
        <v>32772049</v>
      </c>
      <c r="N217" s="143">
        <f t="shared" si="72"/>
        <v>32772049</v>
      </c>
      <c r="O217" s="119">
        <f>기초자료!K215</f>
        <v>1176635</v>
      </c>
      <c r="P217" s="143">
        <f t="shared" si="73"/>
        <v>31595414</v>
      </c>
      <c r="Q217" s="119">
        <f>기초자료!L215</f>
        <v>0</v>
      </c>
      <c r="R217" s="119">
        <f>기초자료!M215</f>
        <v>31595414</v>
      </c>
      <c r="S217" s="143">
        <f t="shared" si="74"/>
        <v>0</v>
      </c>
      <c r="T217" s="119">
        <f>기초자료!N215</f>
        <v>0</v>
      </c>
      <c r="U217" s="119">
        <f>기초자료!O215</f>
        <v>0</v>
      </c>
    </row>
    <row r="218" spans="1:21" s="71" customFormat="1" ht="16.5" customHeight="1">
      <c r="A218" s="144"/>
      <c r="B218" s="311" t="s">
        <v>479</v>
      </c>
      <c r="C218" s="143">
        <f t="shared" si="67"/>
        <v>57671881</v>
      </c>
      <c r="D218" s="143">
        <f t="shared" si="69"/>
        <v>104571</v>
      </c>
      <c r="E218" s="119">
        <f>기초자료!C216</f>
        <v>52022</v>
      </c>
      <c r="F218" s="119">
        <f>기초자료!D216</f>
        <v>36000</v>
      </c>
      <c r="G218" s="119">
        <f>기초자료!E216</f>
        <v>0</v>
      </c>
      <c r="H218" s="119">
        <f>기초자료!F216</f>
        <v>16549</v>
      </c>
      <c r="I218" s="119">
        <f>기초자료!G216</f>
        <v>0</v>
      </c>
      <c r="J218" s="119">
        <f>기초자료!H216</f>
        <v>0</v>
      </c>
      <c r="K218" s="119">
        <f>기초자료!I216</f>
        <v>0</v>
      </c>
      <c r="L218" s="119">
        <f>기초자료!J216</f>
        <v>0</v>
      </c>
      <c r="M218" s="143">
        <f t="shared" si="68"/>
        <v>57567310</v>
      </c>
      <c r="N218" s="143">
        <f t="shared" si="72"/>
        <v>56833378</v>
      </c>
      <c r="O218" s="119">
        <f>기초자료!K216</f>
        <v>298018</v>
      </c>
      <c r="P218" s="143">
        <f t="shared" si="73"/>
        <v>56535360</v>
      </c>
      <c r="Q218" s="119">
        <f>기초자료!L216</f>
        <v>0</v>
      </c>
      <c r="R218" s="119">
        <f>기초자료!M216</f>
        <v>56535360</v>
      </c>
      <c r="S218" s="143">
        <f t="shared" si="74"/>
        <v>733932</v>
      </c>
      <c r="T218" s="119">
        <f>기초자료!N216</f>
        <v>733932</v>
      </c>
      <c r="U218" s="119">
        <f>기초자료!O216</f>
        <v>0</v>
      </c>
    </row>
    <row r="219" spans="1:21" s="71" customFormat="1" ht="16.5" customHeight="1">
      <c r="A219" s="144"/>
      <c r="B219" s="311" t="s">
        <v>480</v>
      </c>
      <c r="C219" s="143">
        <f t="shared" si="67"/>
        <v>70126454</v>
      </c>
      <c r="D219" s="143">
        <f t="shared" si="69"/>
        <v>95578</v>
      </c>
      <c r="E219" s="119">
        <f>기초자료!C217</f>
        <v>79626</v>
      </c>
      <c r="F219" s="119">
        <f>기초자료!D217</f>
        <v>4384</v>
      </c>
      <c r="G219" s="119">
        <f>기초자료!E217</f>
        <v>1808</v>
      </c>
      <c r="H219" s="119">
        <f>기초자료!F217</f>
        <v>9760</v>
      </c>
      <c r="I219" s="119">
        <f>기초자료!G217</f>
        <v>0</v>
      </c>
      <c r="J219" s="119">
        <f>기초자료!H217</f>
        <v>0</v>
      </c>
      <c r="K219" s="119">
        <f>기초자료!I217</f>
        <v>0</v>
      </c>
      <c r="L219" s="119">
        <f>기초자료!J217</f>
        <v>0</v>
      </c>
      <c r="M219" s="143">
        <f t="shared" si="68"/>
        <v>70030876</v>
      </c>
      <c r="N219" s="143">
        <f t="shared" si="72"/>
        <v>70030876</v>
      </c>
      <c r="O219" s="119">
        <f>기초자료!K217</f>
        <v>2188329</v>
      </c>
      <c r="P219" s="143">
        <f t="shared" si="73"/>
        <v>67842547</v>
      </c>
      <c r="Q219" s="119">
        <f>기초자료!L217</f>
        <v>0</v>
      </c>
      <c r="R219" s="119">
        <f>기초자료!M217</f>
        <v>67842547</v>
      </c>
      <c r="S219" s="143">
        <f t="shared" si="74"/>
        <v>0</v>
      </c>
      <c r="T219" s="119">
        <f>기초자료!N217</f>
        <v>0</v>
      </c>
      <c r="U219" s="119">
        <f>기초자료!O217</f>
        <v>0</v>
      </c>
    </row>
    <row r="220" spans="1:21" s="71" customFormat="1" ht="16.5" customHeight="1">
      <c r="A220" s="144"/>
      <c r="B220" s="311" t="s">
        <v>481</v>
      </c>
      <c r="C220" s="143">
        <f t="shared" si="67"/>
        <v>279607214</v>
      </c>
      <c r="D220" s="143">
        <f t="shared" si="69"/>
        <v>443321</v>
      </c>
      <c r="E220" s="119">
        <f>기초자료!C218</f>
        <v>76584</v>
      </c>
      <c r="F220" s="119">
        <f>기초자료!D218</f>
        <v>13173</v>
      </c>
      <c r="G220" s="119">
        <f>기초자료!E218</f>
        <v>295970</v>
      </c>
      <c r="H220" s="119">
        <f>기초자료!F218</f>
        <v>12094</v>
      </c>
      <c r="I220" s="119">
        <f>기초자료!G218</f>
        <v>45500</v>
      </c>
      <c r="J220" s="119">
        <f>기초자료!H218</f>
        <v>0</v>
      </c>
      <c r="K220" s="119">
        <f>기초자료!I218</f>
        <v>0</v>
      </c>
      <c r="L220" s="119">
        <f>기초자료!J218</f>
        <v>0</v>
      </c>
      <c r="M220" s="143">
        <f t="shared" si="68"/>
        <v>279163893</v>
      </c>
      <c r="N220" s="143">
        <f t="shared" si="72"/>
        <v>276313893</v>
      </c>
      <c r="O220" s="119">
        <f>기초자료!K218</f>
        <v>42333893</v>
      </c>
      <c r="P220" s="143">
        <f t="shared" si="73"/>
        <v>233980000</v>
      </c>
      <c r="Q220" s="119">
        <f>기초자료!L218</f>
        <v>0</v>
      </c>
      <c r="R220" s="119">
        <f>기초자료!M218</f>
        <v>233980000</v>
      </c>
      <c r="S220" s="143">
        <f t="shared" si="74"/>
        <v>2850000</v>
      </c>
      <c r="T220" s="119">
        <f>기초자료!N218</f>
        <v>2750000</v>
      </c>
      <c r="U220" s="119">
        <f>기초자료!O218</f>
        <v>100000</v>
      </c>
    </row>
    <row r="221" spans="1:21" s="71" customFormat="1" ht="16.5" customHeight="1">
      <c r="A221" s="144"/>
      <c r="B221" s="311" t="s">
        <v>482</v>
      </c>
      <c r="C221" s="143">
        <f t="shared" si="67"/>
        <v>53255615.5</v>
      </c>
      <c r="D221" s="143">
        <f t="shared" si="69"/>
        <v>104186</v>
      </c>
      <c r="E221" s="119">
        <f>기초자료!C219</f>
        <v>87776</v>
      </c>
      <c r="F221" s="119">
        <f>기초자료!D219</f>
        <v>9927</v>
      </c>
      <c r="G221" s="119">
        <f>기초자료!E219</f>
        <v>0</v>
      </c>
      <c r="H221" s="119">
        <f>기초자료!F219</f>
        <v>6483</v>
      </c>
      <c r="I221" s="119">
        <f>기초자료!G219</f>
        <v>0</v>
      </c>
      <c r="J221" s="119">
        <f>기초자료!H219</f>
        <v>0</v>
      </c>
      <c r="K221" s="119">
        <f>기초자료!I219</f>
        <v>0</v>
      </c>
      <c r="L221" s="119">
        <f>기초자료!J219</f>
        <v>0</v>
      </c>
      <c r="M221" s="143">
        <f t="shared" si="68"/>
        <v>53151429.5</v>
      </c>
      <c r="N221" s="143">
        <f t="shared" si="72"/>
        <v>53151429.5</v>
      </c>
      <c r="O221" s="119">
        <f>기초자료!K219</f>
        <v>1523133.5</v>
      </c>
      <c r="P221" s="143">
        <f t="shared" si="73"/>
        <v>51628296</v>
      </c>
      <c r="Q221" s="119">
        <f>기초자료!L219</f>
        <v>0</v>
      </c>
      <c r="R221" s="119">
        <f>기초자료!M219</f>
        <v>51628296</v>
      </c>
      <c r="S221" s="143">
        <f t="shared" si="74"/>
        <v>0</v>
      </c>
      <c r="T221" s="119">
        <f>기초자료!N219</f>
        <v>0</v>
      </c>
      <c r="U221" s="119">
        <f>기초자료!O219</f>
        <v>0</v>
      </c>
    </row>
    <row r="222" spans="1:21" s="71" customFormat="1" ht="16.5" customHeight="1">
      <c r="A222" s="144"/>
      <c r="B222" s="311" t="s">
        <v>483</v>
      </c>
      <c r="C222" s="143">
        <f t="shared" si="67"/>
        <v>56359511</v>
      </c>
      <c r="D222" s="143">
        <f t="shared" si="69"/>
        <v>16113</v>
      </c>
      <c r="E222" s="119">
        <f>기초자료!C220</f>
        <v>9774</v>
      </c>
      <c r="F222" s="119">
        <f>기초자료!D220</f>
        <v>6339</v>
      </c>
      <c r="G222" s="119">
        <f>기초자료!E220</f>
        <v>0</v>
      </c>
      <c r="H222" s="119">
        <f>기초자료!F220</f>
        <v>0</v>
      </c>
      <c r="I222" s="119">
        <f>기초자료!G220</f>
        <v>0</v>
      </c>
      <c r="J222" s="119">
        <f>기초자료!H220</f>
        <v>0</v>
      </c>
      <c r="K222" s="119">
        <f>기초자료!I220</f>
        <v>0</v>
      </c>
      <c r="L222" s="119">
        <f>기초자료!J220</f>
        <v>0</v>
      </c>
      <c r="M222" s="143">
        <f t="shared" si="68"/>
        <v>56343398</v>
      </c>
      <c r="N222" s="143">
        <f t="shared" si="72"/>
        <v>56343398</v>
      </c>
      <c r="O222" s="119">
        <f>기초자료!K220</f>
        <v>306610</v>
      </c>
      <c r="P222" s="143">
        <f t="shared" si="73"/>
        <v>56036788</v>
      </c>
      <c r="Q222" s="119">
        <f>기초자료!L220</f>
        <v>0</v>
      </c>
      <c r="R222" s="119">
        <f>기초자료!M220</f>
        <v>56036788</v>
      </c>
      <c r="S222" s="143">
        <f t="shared" si="74"/>
        <v>0</v>
      </c>
      <c r="T222" s="119">
        <f>기초자료!N220</f>
        <v>0</v>
      </c>
      <c r="U222" s="119">
        <f>기초자료!O220</f>
        <v>0</v>
      </c>
    </row>
    <row r="223" spans="1:21" s="71" customFormat="1" ht="16.5" customHeight="1">
      <c r="A223" s="144"/>
      <c r="B223" s="311" t="s">
        <v>484</v>
      </c>
      <c r="C223" s="143">
        <f t="shared" si="67"/>
        <v>46158515</v>
      </c>
      <c r="D223" s="143">
        <f t="shared" si="69"/>
        <v>156098</v>
      </c>
      <c r="E223" s="119">
        <f>기초자료!C221</f>
        <v>22264</v>
      </c>
      <c r="F223" s="119">
        <f>기초자료!D221</f>
        <v>6584</v>
      </c>
      <c r="G223" s="119">
        <f>기초자료!E221</f>
        <v>127250</v>
      </c>
      <c r="H223" s="119">
        <f>기초자료!F221</f>
        <v>0</v>
      </c>
      <c r="I223" s="119">
        <f>기초자료!G221</f>
        <v>0</v>
      </c>
      <c r="J223" s="119">
        <f>기초자료!H221</f>
        <v>0</v>
      </c>
      <c r="K223" s="119">
        <f>기초자료!I221</f>
        <v>0</v>
      </c>
      <c r="L223" s="119">
        <f>기초자료!J221</f>
        <v>0</v>
      </c>
      <c r="M223" s="143">
        <f t="shared" si="68"/>
        <v>46002417</v>
      </c>
      <c r="N223" s="143">
        <f t="shared" si="72"/>
        <v>45852417</v>
      </c>
      <c r="O223" s="119">
        <f>기초자료!K221</f>
        <v>917617</v>
      </c>
      <c r="P223" s="143">
        <f t="shared" si="73"/>
        <v>44934800</v>
      </c>
      <c r="Q223" s="119">
        <f>기초자료!L221</f>
        <v>0</v>
      </c>
      <c r="R223" s="119">
        <f>기초자료!M221</f>
        <v>44934800</v>
      </c>
      <c r="S223" s="143">
        <f t="shared" si="74"/>
        <v>150000</v>
      </c>
      <c r="T223" s="119">
        <f>기초자료!N221</f>
        <v>0</v>
      </c>
      <c r="U223" s="119">
        <f>기초자료!O221</f>
        <v>150000</v>
      </c>
    </row>
    <row r="224" spans="1:21" s="71" customFormat="1" ht="16.5" customHeight="1">
      <c r="A224" s="144"/>
      <c r="B224" s="311" t="s">
        <v>485</v>
      </c>
      <c r="C224" s="143">
        <f t="shared" si="67"/>
        <v>67789512</v>
      </c>
      <c r="D224" s="143">
        <f t="shared" si="69"/>
        <v>28402</v>
      </c>
      <c r="E224" s="119">
        <f>기초자료!C222</f>
        <v>9372</v>
      </c>
      <c r="F224" s="119">
        <f>기초자료!D222</f>
        <v>1000</v>
      </c>
      <c r="G224" s="119">
        <f>기초자료!E222</f>
        <v>15000</v>
      </c>
      <c r="H224" s="119">
        <f>기초자료!F222</f>
        <v>3030</v>
      </c>
      <c r="I224" s="119">
        <f>기초자료!G222</f>
        <v>0</v>
      </c>
      <c r="J224" s="119">
        <f>기초자료!H222</f>
        <v>0</v>
      </c>
      <c r="K224" s="119">
        <f>기초자료!I222</f>
        <v>0</v>
      </c>
      <c r="L224" s="119">
        <f>기초자료!J222</f>
        <v>0</v>
      </c>
      <c r="M224" s="143">
        <f t="shared" si="68"/>
        <v>67761110</v>
      </c>
      <c r="N224" s="143">
        <f t="shared" si="72"/>
        <v>67761110</v>
      </c>
      <c r="O224" s="119">
        <f>기초자료!K222</f>
        <v>2003155</v>
      </c>
      <c r="P224" s="143">
        <f t="shared" si="73"/>
        <v>65757955</v>
      </c>
      <c r="Q224" s="119">
        <f>기초자료!L222</f>
        <v>0</v>
      </c>
      <c r="R224" s="119">
        <f>기초자료!M222</f>
        <v>65757955</v>
      </c>
      <c r="S224" s="143">
        <f t="shared" si="74"/>
        <v>0</v>
      </c>
      <c r="T224" s="119">
        <f>기초자료!N222</f>
        <v>0</v>
      </c>
      <c r="U224" s="119">
        <f>기초자료!O222</f>
        <v>0</v>
      </c>
    </row>
    <row r="225" spans="1:21" s="71" customFormat="1" ht="16.5" customHeight="1">
      <c r="A225" s="144"/>
      <c r="B225" s="311" t="s">
        <v>486</v>
      </c>
      <c r="C225" s="143">
        <f t="shared" si="67"/>
        <v>108907750</v>
      </c>
      <c r="D225" s="143">
        <f t="shared" si="69"/>
        <v>43754</v>
      </c>
      <c r="E225" s="119">
        <f>기초자료!C223</f>
        <v>8840</v>
      </c>
      <c r="F225" s="119">
        <f>기초자료!D223</f>
        <v>1000</v>
      </c>
      <c r="G225" s="119">
        <f>기초자료!E223</f>
        <v>28980</v>
      </c>
      <c r="H225" s="119">
        <f>기초자료!F223</f>
        <v>1034</v>
      </c>
      <c r="I225" s="119">
        <f>기초자료!G223</f>
        <v>3900</v>
      </c>
      <c r="J225" s="119">
        <f>기초자료!H223</f>
        <v>0</v>
      </c>
      <c r="K225" s="119">
        <f>기초자료!I223</f>
        <v>0</v>
      </c>
      <c r="L225" s="119">
        <f>기초자료!J223</f>
        <v>0</v>
      </c>
      <c r="M225" s="143">
        <f t="shared" si="68"/>
        <v>108863996</v>
      </c>
      <c r="N225" s="143">
        <f t="shared" si="72"/>
        <v>108863996</v>
      </c>
      <c r="O225" s="119">
        <f>기초자료!K223</f>
        <v>59579370</v>
      </c>
      <c r="P225" s="143">
        <f t="shared" si="73"/>
        <v>49284626</v>
      </c>
      <c r="Q225" s="119">
        <f>기초자료!L223</f>
        <v>0</v>
      </c>
      <c r="R225" s="119">
        <f>기초자료!M223</f>
        <v>49284626</v>
      </c>
      <c r="S225" s="143">
        <f t="shared" si="74"/>
        <v>0</v>
      </c>
      <c r="T225" s="119">
        <f>기초자료!N223</f>
        <v>0</v>
      </c>
      <c r="U225" s="119">
        <f>기초자료!O223</f>
        <v>0</v>
      </c>
    </row>
    <row r="226" spans="1:21" s="71" customFormat="1" ht="16.5" customHeight="1">
      <c r="A226" s="144"/>
      <c r="B226" s="311" t="s">
        <v>487</v>
      </c>
      <c r="C226" s="143">
        <f t="shared" si="67"/>
        <v>34119524</v>
      </c>
      <c r="D226" s="143">
        <f t="shared" si="69"/>
        <v>268280</v>
      </c>
      <c r="E226" s="119">
        <f>기초자료!C224</f>
        <v>13160</v>
      </c>
      <c r="F226" s="119">
        <f>기초자료!D224</f>
        <v>4800</v>
      </c>
      <c r="G226" s="119">
        <f>기초자료!E224</f>
        <v>250000</v>
      </c>
      <c r="H226" s="119">
        <f>기초자료!F224</f>
        <v>320</v>
      </c>
      <c r="I226" s="119">
        <f>기초자료!G224</f>
        <v>0</v>
      </c>
      <c r="J226" s="119">
        <f>기초자료!H224</f>
        <v>0</v>
      </c>
      <c r="K226" s="119">
        <f>기초자료!I224</f>
        <v>0</v>
      </c>
      <c r="L226" s="119">
        <f>기초자료!J224</f>
        <v>0</v>
      </c>
      <c r="M226" s="143">
        <f t="shared" si="68"/>
        <v>33851244</v>
      </c>
      <c r="N226" s="143">
        <f t="shared" si="72"/>
        <v>33351244</v>
      </c>
      <c r="O226" s="119">
        <f>기초자료!K224</f>
        <v>4061244</v>
      </c>
      <c r="P226" s="143">
        <f t="shared" si="73"/>
        <v>29290000</v>
      </c>
      <c r="Q226" s="119">
        <f>기초자료!L224</f>
        <v>0</v>
      </c>
      <c r="R226" s="119">
        <f>기초자료!M224</f>
        <v>29290000</v>
      </c>
      <c r="S226" s="143">
        <f t="shared" si="74"/>
        <v>500000</v>
      </c>
      <c r="T226" s="119">
        <f>기초자료!N224</f>
        <v>0</v>
      </c>
      <c r="U226" s="119">
        <f>기초자료!O224</f>
        <v>500000</v>
      </c>
    </row>
    <row r="227" spans="1:21" s="71" customFormat="1" ht="16.5" customHeight="1">
      <c r="A227" s="144"/>
      <c r="B227" s="311" t="s">
        <v>488</v>
      </c>
      <c r="C227" s="143">
        <f t="shared" si="67"/>
        <v>83918097</v>
      </c>
      <c r="D227" s="143">
        <f t="shared" si="69"/>
        <v>12232</v>
      </c>
      <c r="E227" s="119">
        <f>기초자료!C225</f>
        <v>10220</v>
      </c>
      <c r="F227" s="119">
        <f>기초자료!D225</f>
        <v>212</v>
      </c>
      <c r="G227" s="119">
        <f>기초자료!E225</f>
        <v>0</v>
      </c>
      <c r="H227" s="119">
        <f>기초자료!F225</f>
        <v>1800</v>
      </c>
      <c r="I227" s="119">
        <f>기초자료!G225</f>
        <v>0</v>
      </c>
      <c r="J227" s="119">
        <f>기초자료!H225</f>
        <v>0</v>
      </c>
      <c r="K227" s="119">
        <f>기초자료!I225</f>
        <v>0</v>
      </c>
      <c r="L227" s="119">
        <f>기초자료!J225</f>
        <v>0</v>
      </c>
      <c r="M227" s="143">
        <f t="shared" si="68"/>
        <v>83905865</v>
      </c>
      <c r="N227" s="143">
        <f t="shared" si="72"/>
        <v>83905865</v>
      </c>
      <c r="O227" s="119">
        <f>기초자료!K225</f>
        <v>1671381</v>
      </c>
      <c r="P227" s="143">
        <f t="shared" si="73"/>
        <v>82234484</v>
      </c>
      <c r="Q227" s="119">
        <f>기초자료!L225</f>
        <v>0</v>
      </c>
      <c r="R227" s="119">
        <f>기초자료!M225</f>
        <v>82234484</v>
      </c>
      <c r="S227" s="143">
        <f t="shared" si="74"/>
        <v>0</v>
      </c>
      <c r="T227" s="119">
        <f>기초자료!N225</f>
        <v>0</v>
      </c>
      <c r="U227" s="119">
        <f>기초자료!O225</f>
        <v>0</v>
      </c>
    </row>
    <row r="228" spans="1:21" s="71" customFormat="1" ht="16.5" customHeight="1">
      <c r="A228" s="144"/>
      <c r="B228" s="311" t="s">
        <v>489</v>
      </c>
      <c r="C228" s="143">
        <f t="shared" si="67"/>
        <v>30166698</v>
      </c>
      <c r="D228" s="143">
        <f t="shared" si="69"/>
        <v>140643</v>
      </c>
      <c r="E228" s="119">
        <f>기초자료!C226</f>
        <v>16068</v>
      </c>
      <c r="F228" s="119">
        <f>기초자료!D226</f>
        <v>10000</v>
      </c>
      <c r="G228" s="119">
        <f>기초자료!E226</f>
        <v>7275</v>
      </c>
      <c r="H228" s="119">
        <f>기초자료!F226</f>
        <v>0</v>
      </c>
      <c r="I228" s="119">
        <f>기초자료!G226</f>
        <v>2000</v>
      </c>
      <c r="J228" s="119">
        <f>기초자료!H226</f>
        <v>0</v>
      </c>
      <c r="K228" s="119">
        <f>기초자료!I226</f>
        <v>100000</v>
      </c>
      <c r="L228" s="119">
        <f>기초자료!J226</f>
        <v>5300</v>
      </c>
      <c r="M228" s="143">
        <f t="shared" si="68"/>
        <v>30026055</v>
      </c>
      <c r="N228" s="143">
        <f t="shared" si="72"/>
        <v>29628007</v>
      </c>
      <c r="O228" s="119">
        <f>기초자료!K226</f>
        <v>319726</v>
      </c>
      <c r="P228" s="143">
        <f t="shared" si="73"/>
        <v>29308281</v>
      </c>
      <c r="Q228" s="119">
        <f>기초자료!L226</f>
        <v>0</v>
      </c>
      <c r="R228" s="119">
        <f>기초자료!M226</f>
        <v>29308281</v>
      </c>
      <c r="S228" s="143">
        <f t="shared" si="74"/>
        <v>398048</v>
      </c>
      <c r="T228" s="119">
        <f>기초자료!N226</f>
        <v>358048</v>
      </c>
      <c r="U228" s="119">
        <f>기초자료!O226</f>
        <v>40000</v>
      </c>
    </row>
    <row r="229" spans="1:21" s="71" customFormat="1" ht="16.5" customHeight="1">
      <c r="A229" s="144"/>
      <c r="B229" s="311" t="s">
        <v>490</v>
      </c>
      <c r="C229" s="143">
        <f t="shared" si="67"/>
        <v>12841431</v>
      </c>
      <c r="D229" s="143">
        <f t="shared" si="69"/>
        <v>10436</v>
      </c>
      <c r="E229" s="119">
        <f>기초자료!C227</f>
        <v>3436</v>
      </c>
      <c r="F229" s="119">
        <f>기초자료!D227</f>
        <v>0</v>
      </c>
      <c r="G229" s="119">
        <f>기초자료!E227</f>
        <v>0</v>
      </c>
      <c r="H229" s="119">
        <f>기초자료!F227</f>
        <v>5000</v>
      </c>
      <c r="I229" s="119">
        <f>기초자료!G227</f>
        <v>2000</v>
      </c>
      <c r="J229" s="119">
        <f>기초자료!H227</f>
        <v>0</v>
      </c>
      <c r="K229" s="119">
        <f>기초자료!I227</f>
        <v>0</v>
      </c>
      <c r="L229" s="119">
        <f>기초자료!J227</f>
        <v>0</v>
      </c>
      <c r="M229" s="143">
        <f t="shared" si="68"/>
        <v>12830995</v>
      </c>
      <c r="N229" s="143">
        <f t="shared" si="72"/>
        <v>12753995</v>
      </c>
      <c r="O229" s="119">
        <f>기초자료!K227</f>
        <v>61930</v>
      </c>
      <c r="P229" s="143">
        <f t="shared" si="73"/>
        <v>12692065</v>
      </c>
      <c r="Q229" s="119">
        <f>기초자료!L227</f>
        <v>0</v>
      </c>
      <c r="R229" s="119">
        <f>기초자료!M227</f>
        <v>12692065</v>
      </c>
      <c r="S229" s="143">
        <f t="shared" si="74"/>
        <v>77000</v>
      </c>
      <c r="T229" s="119">
        <f>기초자료!N227</f>
        <v>0</v>
      </c>
      <c r="U229" s="119">
        <f>기초자료!O227</f>
        <v>77000</v>
      </c>
    </row>
    <row r="230" spans="1:21" s="71" customFormat="1" ht="16.5" customHeight="1">
      <c r="A230" s="144"/>
      <c r="B230" s="311" t="s">
        <v>491</v>
      </c>
      <c r="C230" s="143">
        <f t="shared" si="67"/>
        <v>72708340</v>
      </c>
      <c r="D230" s="143">
        <f t="shared" si="69"/>
        <v>315660</v>
      </c>
      <c r="E230" s="119">
        <f>기초자료!C228</f>
        <v>247824</v>
      </c>
      <c r="F230" s="119">
        <f>기초자료!D228</f>
        <v>16256</v>
      </c>
      <c r="G230" s="119">
        <f>기초자료!E228</f>
        <v>9936</v>
      </c>
      <c r="H230" s="119">
        <f>기초자료!F228</f>
        <v>2790</v>
      </c>
      <c r="I230" s="119">
        <f>기초자료!G228</f>
        <v>0</v>
      </c>
      <c r="J230" s="119">
        <f>기초자료!H228</f>
        <v>560</v>
      </c>
      <c r="K230" s="119">
        <f>기초자료!I228</f>
        <v>38294</v>
      </c>
      <c r="L230" s="119">
        <f>기초자료!J228</f>
        <v>0</v>
      </c>
      <c r="M230" s="143">
        <f t="shared" si="68"/>
        <v>72392680</v>
      </c>
      <c r="N230" s="143">
        <f t="shared" si="72"/>
        <v>71756383</v>
      </c>
      <c r="O230" s="119">
        <f>기초자료!K228</f>
        <v>3618035</v>
      </c>
      <c r="P230" s="143">
        <f t="shared" si="73"/>
        <v>68138348</v>
      </c>
      <c r="Q230" s="119">
        <f>기초자료!L228</f>
        <v>0</v>
      </c>
      <c r="R230" s="119">
        <f>기초자료!M228</f>
        <v>68138348</v>
      </c>
      <c r="S230" s="143">
        <f t="shared" si="74"/>
        <v>636297</v>
      </c>
      <c r="T230" s="119">
        <f>기초자료!N228</f>
        <v>636297</v>
      </c>
      <c r="U230" s="119">
        <f>기초자료!O228</f>
        <v>0</v>
      </c>
    </row>
    <row r="231" spans="1:21" s="71" customFormat="1" ht="16.5" customHeight="1">
      <c r="A231" s="144"/>
      <c r="B231" s="311" t="s">
        <v>492</v>
      </c>
      <c r="C231" s="143">
        <f t="shared" si="67"/>
        <v>20944259</v>
      </c>
      <c r="D231" s="143">
        <f t="shared" si="69"/>
        <v>39184</v>
      </c>
      <c r="E231" s="119">
        <f>기초자료!C229</f>
        <v>36548</v>
      </c>
      <c r="F231" s="119">
        <f>기초자료!D229</f>
        <v>2636</v>
      </c>
      <c r="G231" s="119">
        <f>기초자료!E229</f>
        <v>0</v>
      </c>
      <c r="H231" s="119">
        <f>기초자료!F229</f>
        <v>0</v>
      </c>
      <c r="I231" s="119">
        <f>기초자료!G229</f>
        <v>0</v>
      </c>
      <c r="J231" s="119">
        <f>기초자료!H229</f>
        <v>0</v>
      </c>
      <c r="K231" s="119">
        <f>기초자료!I229</f>
        <v>0</v>
      </c>
      <c r="L231" s="119">
        <f>기초자료!J229</f>
        <v>0</v>
      </c>
      <c r="M231" s="143">
        <f t="shared" si="68"/>
        <v>20905075</v>
      </c>
      <c r="N231" s="143">
        <f t="shared" si="72"/>
        <v>20905075</v>
      </c>
      <c r="O231" s="119">
        <f>기초자료!K229</f>
        <v>115075</v>
      </c>
      <c r="P231" s="143">
        <f t="shared" si="73"/>
        <v>20790000</v>
      </c>
      <c r="Q231" s="119">
        <f>기초자료!L229</f>
        <v>0</v>
      </c>
      <c r="R231" s="119">
        <f>기초자료!M229</f>
        <v>20790000</v>
      </c>
      <c r="S231" s="143">
        <f t="shared" si="74"/>
        <v>0</v>
      </c>
      <c r="T231" s="119">
        <f>기초자료!N229</f>
        <v>0</v>
      </c>
      <c r="U231" s="119">
        <f>기초자료!O229</f>
        <v>0</v>
      </c>
    </row>
    <row r="232" spans="1:21" s="71" customFormat="1" ht="16.5" customHeight="1">
      <c r="A232" s="144"/>
      <c r="B232" s="311" t="s">
        <v>493</v>
      </c>
      <c r="C232" s="143">
        <f t="shared" si="67"/>
        <v>46328172</v>
      </c>
      <c r="D232" s="143">
        <f t="shared" si="69"/>
        <v>99374</v>
      </c>
      <c r="E232" s="119">
        <f>기초자료!C230</f>
        <v>33996</v>
      </c>
      <c r="F232" s="119">
        <f>기초자료!D230</f>
        <v>11008</v>
      </c>
      <c r="G232" s="119">
        <f>기초자료!E230</f>
        <v>22870</v>
      </c>
      <c r="H232" s="119">
        <f>기초자료!F230</f>
        <v>1300</v>
      </c>
      <c r="I232" s="119">
        <f>기초자료!G230</f>
        <v>0</v>
      </c>
      <c r="J232" s="119">
        <f>기초자료!H230</f>
        <v>0</v>
      </c>
      <c r="K232" s="119">
        <f>기초자료!I230</f>
        <v>0</v>
      </c>
      <c r="L232" s="119">
        <f>기초자료!J230</f>
        <v>30200</v>
      </c>
      <c r="M232" s="143">
        <f t="shared" si="68"/>
        <v>46228798</v>
      </c>
      <c r="N232" s="143">
        <f t="shared" si="72"/>
        <v>46228798</v>
      </c>
      <c r="O232" s="119">
        <f>기초자료!K230</f>
        <v>807969</v>
      </c>
      <c r="P232" s="143">
        <f t="shared" si="73"/>
        <v>45420829</v>
      </c>
      <c r="Q232" s="119">
        <f>기초자료!L230</f>
        <v>0</v>
      </c>
      <c r="R232" s="119">
        <f>기초자료!M230</f>
        <v>45420829</v>
      </c>
      <c r="S232" s="143">
        <f t="shared" si="74"/>
        <v>0</v>
      </c>
      <c r="T232" s="119">
        <f>기초자료!N230</f>
        <v>0</v>
      </c>
      <c r="U232" s="119">
        <f>기초자료!O230</f>
        <v>0</v>
      </c>
    </row>
    <row r="233" spans="1:21" s="71" customFormat="1" ht="16.5" customHeight="1">
      <c r="A233" s="144"/>
      <c r="B233" s="311" t="s">
        <v>494</v>
      </c>
      <c r="C233" s="143">
        <f t="shared" si="67"/>
        <v>88358482</v>
      </c>
      <c r="D233" s="143">
        <f t="shared" si="69"/>
        <v>205934</v>
      </c>
      <c r="E233" s="119">
        <f>기초자료!C231</f>
        <v>30696</v>
      </c>
      <c r="F233" s="119">
        <f>기초자료!D231</f>
        <v>1612</v>
      </c>
      <c r="G233" s="119">
        <f>기초자료!E231</f>
        <v>114148</v>
      </c>
      <c r="H233" s="119">
        <f>기초자료!F231</f>
        <v>34540</v>
      </c>
      <c r="I233" s="119">
        <f>기초자료!G231</f>
        <v>2106</v>
      </c>
      <c r="J233" s="119">
        <f>기초자료!H231</f>
        <v>0</v>
      </c>
      <c r="K233" s="119">
        <f>기초자료!I231</f>
        <v>0</v>
      </c>
      <c r="L233" s="119">
        <f>기초자료!J231</f>
        <v>22832</v>
      </c>
      <c r="M233" s="143">
        <f t="shared" si="68"/>
        <v>88152548</v>
      </c>
      <c r="N233" s="143">
        <f t="shared" si="72"/>
        <v>88152548</v>
      </c>
      <c r="O233" s="119">
        <f>기초자료!K231</f>
        <v>15229548</v>
      </c>
      <c r="P233" s="143">
        <f t="shared" si="73"/>
        <v>72923000</v>
      </c>
      <c r="Q233" s="119">
        <f>기초자료!L231</f>
        <v>0</v>
      </c>
      <c r="R233" s="119">
        <f>기초자료!M231</f>
        <v>72923000</v>
      </c>
      <c r="S233" s="143">
        <f t="shared" si="74"/>
        <v>0</v>
      </c>
      <c r="T233" s="119">
        <f>기초자료!N231</f>
        <v>0</v>
      </c>
      <c r="U233" s="119">
        <f>기초자료!O231</f>
        <v>0</v>
      </c>
    </row>
    <row r="234" spans="1:21" s="71" customFormat="1" ht="16.5" customHeight="1">
      <c r="A234" s="144"/>
      <c r="B234" s="311" t="s">
        <v>495</v>
      </c>
      <c r="C234" s="143">
        <f t="shared" si="67"/>
        <v>7773695</v>
      </c>
      <c r="D234" s="143">
        <f t="shared" si="69"/>
        <v>119607</v>
      </c>
      <c r="E234" s="119">
        <f>기초자료!C232</f>
        <v>6107</v>
      </c>
      <c r="F234" s="119">
        <f>기초자료!D232</f>
        <v>0</v>
      </c>
      <c r="G234" s="119">
        <f>기초자료!E232</f>
        <v>0</v>
      </c>
      <c r="H234" s="119">
        <f>기초자료!F232</f>
        <v>7500</v>
      </c>
      <c r="I234" s="119">
        <f>기초자료!G232</f>
        <v>0</v>
      </c>
      <c r="J234" s="119">
        <f>기초자료!H232</f>
        <v>0</v>
      </c>
      <c r="K234" s="119">
        <f>기초자료!I232</f>
        <v>0</v>
      </c>
      <c r="L234" s="119">
        <f>기초자료!J232</f>
        <v>106000</v>
      </c>
      <c r="M234" s="143">
        <f t="shared" si="68"/>
        <v>7654088</v>
      </c>
      <c r="N234" s="143">
        <f t="shared" si="72"/>
        <v>7654088</v>
      </c>
      <c r="O234" s="119">
        <f>기초자료!K232</f>
        <v>7652862</v>
      </c>
      <c r="P234" s="143">
        <f t="shared" si="73"/>
        <v>1226</v>
      </c>
      <c r="Q234" s="119">
        <f>기초자료!L232</f>
        <v>0</v>
      </c>
      <c r="R234" s="119">
        <f>기초자료!M232</f>
        <v>1226</v>
      </c>
      <c r="S234" s="143">
        <f t="shared" si="74"/>
        <v>0</v>
      </c>
      <c r="T234" s="119">
        <f>기초자료!N232</f>
        <v>0</v>
      </c>
      <c r="U234" s="119">
        <f>기초자료!O232</f>
        <v>0</v>
      </c>
    </row>
    <row r="235" spans="1:21" s="74" customFormat="1" ht="16.5" customHeight="1">
      <c r="A235" s="164" t="s">
        <v>591</v>
      </c>
      <c r="B235" s="164" t="s">
        <v>579</v>
      </c>
      <c r="C235" s="165">
        <f t="shared" si="67"/>
        <v>678542526.5</v>
      </c>
      <c r="D235" s="165">
        <f t="shared" si="69"/>
        <v>7038207.5</v>
      </c>
      <c r="E235" s="165">
        <f t="shared" ref="E235:L235" si="75">SUM(E236:E253)</f>
        <v>2768732.5</v>
      </c>
      <c r="F235" s="165">
        <f t="shared" si="75"/>
        <v>814588</v>
      </c>
      <c r="G235" s="165">
        <f t="shared" si="75"/>
        <v>1498354</v>
      </c>
      <c r="H235" s="165">
        <f t="shared" si="75"/>
        <v>165211</v>
      </c>
      <c r="I235" s="165">
        <f t="shared" si="75"/>
        <v>49219</v>
      </c>
      <c r="J235" s="165">
        <f t="shared" si="75"/>
        <v>63486</v>
      </c>
      <c r="K235" s="165">
        <f t="shared" si="75"/>
        <v>1067964</v>
      </c>
      <c r="L235" s="165">
        <f t="shared" si="75"/>
        <v>610653</v>
      </c>
      <c r="M235" s="165">
        <f t="shared" si="68"/>
        <v>671504319</v>
      </c>
      <c r="N235" s="165">
        <f t="shared" ref="N235:U235" si="76">SUM(N236:N253)</f>
        <v>652241529</v>
      </c>
      <c r="O235" s="165">
        <f t="shared" si="76"/>
        <v>77435700</v>
      </c>
      <c r="P235" s="165">
        <f t="shared" si="76"/>
        <v>574805829</v>
      </c>
      <c r="Q235" s="165">
        <f t="shared" si="76"/>
        <v>0</v>
      </c>
      <c r="R235" s="165">
        <f t="shared" si="76"/>
        <v>574805829</v>
      </c>
      <c r="S235" s="165">
        <f t="shared" si="76"/>
        <v>19262790</v>
      </c>
      <c r="T235" s="165">
        <f t="shared" si="76"/>
        <v>9875790</v>
      </c>
      <c r="U235" s="165">
        <f t="shared" si="76"/>
        <v>9387000</v>
      </c>
    </row>
    <row r="236" spans="1:21" s="71" customFormat="1" ht="16.5" customHeight="1">
      <c r="A236" s="144"/>
      <c r="B236" s="106" t="s">
        <v>497</v>
      </c>
      <c r="C236" s="143">
        <f t="shared" si="67"/>
        <v>256654032</v>
      </c>
      <c r="D236" s="143">
        <f t="shared" si="69"/>
        <v>1023606</v>
      </c>
      <c r="E236" s="158">
        <f>기초자료!C234</f>
        <v>925744</v>
      </c>
      <c r="F236" s="158">
        <f>기초자료!D234</f>
        <v>14304</v>
      </c>
      <c r="G236" s="158">
        <f>기초자료!E234</f>
        <v>0</v>
      </c>
      <c r="H236" s="158">
        <f>기초자료!F234</f>
        <v>43579</v>
      </c>
      <c r="I236" s="158">
        <f>기초자료!G234</f>
        <v>1911</v>
      </c>
      <c r="J236" s="158">
        <f>기초자료!H234</f>
        <v>32247</v>
      </c>
      <c r="K236" s="158">
        <f>기초자료!I234</f>
        <v>5821</v>
      </c>
      <c r="L236" s="158">
        <f>기초자료!J234</f>
        <v>0</v>
      </c>
      <c r="M236" s="143">
        <f t="shared" si="68"/>
        <v>255630426</v>
      </c>
      <c r="N236" s="143">
        <f t="shared" ref="N236:N253" si="77">SUM(O236:P236)</f>
        <v>253110426</v>
      </c>
      <c r="O236" s="119">
        <f>기초자료!K234</f>
        <v>15406689</v>
      </c>
      <c r="P236" s="143">
        <f t="shared" ref="P236:P253" si="78">SUM(Q236:R236)</f>
        <v>237703737</v>
      </c>
      <c r="Q236" s="158">
        <f>기초자료!L234</f>
        <v>0</v>
      </c>
      <c r="R236" s="119">
        <f>기초자료!M234</f>
        <v>237703737</v>
      </c>
      <c r="S236" s="143">
        <f t="shared" si="74"/>
        <v>2520000</v>
      </c>
      <c r="T236" s="158">
        <f>기초자료!N234</f>
        <v>0</v>
      </c>
      <c r="U236" s="158">
        <f>기초자료!O234</f>
        <v>2520000</v>
      </c>
    </row>
    <row r="237" spans="1:21" s="71" customFormat="1" ht="16.5" customHeight="1">
      <c r="A237" s="144"/>
      <c r="B237" s="106" t="s">
        <v>498</v>
      </c>
      <c r="C237" s="143">
        <f t="shared" si="67"/>
        <v>42141116</v>
      </c>
      <c r="D237" s="143">
        <f t="shared" si="69"/>
        <v>266697</v>
      </c>
      <c r="E237" s="119">
        <f>기초자료!C235</f>
        <v>195802</v>
      </c>
      <c r="F237" s="119">
        <f>기초자료!D235</f>
        <v>33176</v>
      </c>
      <c r="G237" s="119">
        <f>기초자료!E235</f>
        <v>2000</v>
      </c>
      <c r="H237" s="119">
        <f>기초자료!F235</f>
        <v>5799</v>
      </c>
      <c r="I237" s="119">
        <f>기초자료!G235</f>
        <v>783</v>
      </c>
      <c r="J237" s="119">
        <f>기초자료!H235</f>
        <v>2230</v>
      </c>
      <c r="K237" s="119">
        <f>기초자료!I235</f>
        <v>14536</v>
      </c>
      <c r="L237" s="119">
        <f>기초자료!J235</f>
        <v>12371</v>
      </c>
      <c r="M237" s="143">
        <f t="shared" si="68"/>
        <v>41874419</v>
      </c>
      <c r="N237" s="143">
        <f t="shared" si="77"/>
        <v>40594419</v>
      </c>
      <c r="O237" s="119">
        <f>기초자료!K235</f>
        <v>1014878</v>
      </c>
      <c r="P237" s="143">
        <f t="shared" si="78"/>
        <v>39579541</v>
      </c>
      <c r="Q237" s="119">
        <f>기초자료!L235</f>
        <v>0</v>
      </c>
      <c r="R237" s="119">
        <f>기초자료!M235</f>
        <v>39579541</v>
      </c>
      <c r="S237" s="143">
        <f t="shared" si="74"/>
        <v>1280000</v>
      </c>
      <c r="T237" s="158">
        <f>기초자료!N235</f>
        <v>0</v>
      </c>
      <c r="U237" s="119">
        <f>기초자료!O235</f>
        <v>1280000</v>
      </c>
    </row>
    <row r="238" spans="1:21" s="71" customFormat="1" ht="16.5" customHeight="1">
      <c r="A238" s="144"/>
      <c r="B238" s="106" t="s">
        <v>499</v>
      </c>
      <c r="C238" s="143">
        <f t="shared" si="67"/>
        <v>35977904</v>
      </c>
      <c r="D238" s="143">
        <f t="shared" si="69"/>
        <v>107994</v>
      </c>
      <c r="E238" s="119">
        <f>기초자료!C236</f>
        <v>54860</v>
      </c>
      <c r="F238" s="119" t="str">
        <f>기초자료!D236</f>
        <v>-</v>
      </c>
      <c r="G238" s="119" t="str">
        <f>기초자료!E236</f>
        <v>-</v>
      </c>
      <c r="H238" s="119">
        <f>기초자료!F236</f>
        <v>4600</v>
      </c>
      <c r="I238" s="119" t="str">
        <f>기초자료!G236</f>
        <v>-</v>
      </c>
      <c r="J238" s="119">
        <f>기초자료!H236</f>
        <v>540</v>
      </c>
      <c r="K238" s="119">
        <f>기초자료!I236</f>
        <v>46054</v>
      </c>
      <c r="L238" s="119">
        <f>기초자료!J236</f>
        <v>1940</v>
      </c>
      <c r="M238" s="143">
        <f t="shared" si="68"/>
        <v>35869910</v>
      </c>
      <c r="N238" s="143">
        <f t="shared" si="77"/>
        <v>35869910</v>
      </c>
      <c r="O238" s="119">
        <f>기초자료!K236</f>
        <v>263961</v>
      </c>
      <c r="P238" s="143">
        <f t="shared" si="78"/>
        <v>35605949</v>
      </c>
      <c r="Q238" s="119">
        <f>기초자료!L236</f>
        <v>0</v>
      </c>
      <c r="R238" s="119">
        <f>기초자료!M236</f>
        <v>35605949</v>
      </c>
      <c r="S238" s="143">
        <f t="shared" si="74"/>
        <v>0</v>
      </c>
      <c r="T238" s="158">
        <f>기초자료!N236</f>
        <v>0</v>
      </c>
      <c r="U238" s="143">
        <f>기초자료!O236</f>
        <v>0</v>
      </c>
    </row>
    <row r="239" spans="1:21" s="71" customFormat="1" ht="16.5" customHeight="1">
      <c r="A239" s="144"/>
      <c r="B239" s="106" t="s">
        <v>500</v>
      </c>
      <c r="C239" s="143">
        <f t="shared" si="67"/>
        <v>6564604</v>
      </c>
      <c r="D239" s="143">
        <f t="shared" si="69"/>
        <v>201601</v>
      </c>
      <c r="E239" s="158">
        <f>기초자료!C237</f>
        <v>42701</v>
      </c>
      <c r="F239" s="158">
        <f>기초자료!D237</f>
        <v>58352</v>
      </c>
      <c r="G239" s="158">
        <f>기초자료!E237</f>
        <v>91318</v>
      </c>
      <c r="H239" s="158">
        <f>기초자료!F237</f>
        <v>2730</v>
      </c>
      <c r="I239" s="158">
        <f>기초자료!G237</f>
        <v>0</v>
      </c>
      <c r="J239" s="158">
        <f>기초자료!H237</f>
        <v>0</v>
      </c>
      <c r="K239" s="158">
        <f>기초자료!I237</f>
        <v>1500</v>
      </c>
      <c r="L239" s="158">
        <f>기초자료!J237</f>
        <v>5000</v>
      </c>
      <c r="M239" s="143">
        <f t="shared" si="68"/>
        <v>6363003</v>
      </c>
      <c r="N239" s="143">
        <f t="shared" si="77"/>
        <v>5969003</v>
      </c>
      <c r="O239" s="119">
        <f>기초자료!K237</f>
        <v>3473053</v>
      </c>
      <c r="P239" s="143">
        <f t="shared" si="78"/>
        <v>2495950</v>
      </c>
      <c r="Q239" s="158">
        <f>기초자료!L237</f>
        <v>0</v>
      </c>
      <c r="R239" s="119">
        <f>기초자료!M237</f>
        <v>2495950</v>
      </c>
      <c r="S239" s="143">
        <f t="shared" si="74"/>
        <v>394000</v>
      </c>
      <c r="T239" s="158">
        <f>기초자료!N237</f>
        <v>394000</v>
      </c>
      <c r="U239" s="119">
        <f>기초자료!O237</f>
        <v>0</v>
      </c>
    </row>
    <row r="240" spans="1:21" s="71" customFormat="1" ht="16.5" customHeight="1">
      <c r="A240" s="144"/>
      <c r="B240" s="106" t="s">
        <v>501</v>
      </c>
      <c r="C240" s="143">
        <f t="shared" si="67"/>
        <v>77211598.5</v>
      </c>
      <c r="D240" s="143">
        <f t="shared" si="69"/>
        <v>637252.5</v>
      </c>
      <c r="E240" s="119">
        <f>기초자료!C238</f>
        <v>266760.5</v>
      </c>
      <c r="F240" s="119">
        <f>기초자료!D238</f>
        <v>8710</v>
      </c>
      <c r="G240" s="119">
        <f>기초자료!E238</f>
        <v>29031</v>
      </c>
      <c r="H240" s="119">
        <f>기초자료!F238</f>
        <v>15050</v>
      </c>
      <c r="I240" s="119">
        <f>기초자료!G238</f>
        <v>1500</v>
      </c>
      <c r="J240" s="119">
        <f>기초자료!H238</f>
        <v>7196</v>
      </c>
      <c r="K240" s="119">
        <f>기초자료!I238</f>
        <v>0</v>
      </c>
      <c r="L240" s="119">
        <f>기초자료!J238</f>
        <v>309005</v>
      </c>
      <c r="M240" s="143">
        <f t="shared" si="68"/>
        <v>76574346</v>
      </c>
      <c r="N240" s="143">
        <f t="shared" si="77"/>
        <v>75574346</v>
      </c>
      <c r="O240" s="119">
        <f>기초자료!K238</f>
        <v>15524346</v>
      </c>
      <c r="P240" s="143">
        <f t="shared" si="78"/>
        <v>60050000</v>
      </c>
      <c r="Q240" s="119">
        <f>기초자료!L238</f>
        <v>0</v>
      </c>
      <c r="R240" s="119">
        <f>기초자료!M238</f>
        <v>60050000</v>
      </c>
      <c r="S240" s="143">
        <f t="shared" si="74"/>
        <v>1000000</v>
      </c>
      <c r="T240" s="158">
        <f>기초자료!N238</f>
        <v>0</v>
      </c>
      <c r="U240" s="119">
        <f>기초자료!O238</f>
        <v>1000000</v>
      </c>
    </row>
    <row r="241" spans="1:21" s="71" customFormat="1" ht="16.5" customHeight="1">
      <c r="A241" s="144"/>
      <c r="B241" s="106" t="s">
        <v>502</v>
      </c>
      <c r="C241" s="143">
        <f t="shared" si="67"/>
        <v>4546933</v>
      </c>
      <c r="D241" s="143">
        <f t="shared" si="69"/>
        <v>215618</v>
      </c>
      <c r="E241" s="119">
        <f>기초자료!C239</f>
        <v>92621</v>
      </c>
      <c r="F241" s="119">
        <f>기초자료!D239</f>
        <v>14143</v>
      </c>
      <c r="G241" s="119">
        <f>기초자료!E239</f>
        <v>102620</v>
      </c>
      <c r="H241" s="119">
        <f>기초자료!F239</f>
        <v>4889</v>
      </c>
      <c r="I241" s="119">
        <f>기초자료!G239</f>
        <v>425</v>
      </c>
      <c r="J241" s="119">
        <f>기초자료!H239</f>
        <v>920</v>
      </c>
      <c r="K241" s="119">
        <f>기초자료!I239</f>
        <v>0</v>
      </c>
      <c r="L241" s="119">
        <f>기초자료!J239</f>
        <v>0</v>
      </c>
      <c r="M241" s="143">
        <f t="shared" si="68"/>
        <v>4331315</v>
      </c>
      <c r="N241" s="143">
        <f t="shared" si="77"/>
        <v>4308315</v>
      </c>
      <c r="O241" s="119">
        <f>기초자료!K239</f>
        <v>4307940</v>
      </c>
      <c r="P241" s="143">
        <f t="shared" si="78"/>
        <v>375</v>
      </c>
      <c r="Q241" s="143">
        <f>기초자료!L239</f>
        <v>0</v>
      </c>
      <c r="R241" s="119">
        <f>기초자료!M239</f>
        <v>375</v>
      </c>
      <c r="S241" s="143">
        <f t="shared" si="74"/>
        <v>23000</v>
      </c>
      <c r="T241" s="158">
        <f>기초자료!N239</f>
        <v>0</v>
      </c>
      <c r="U241" s="119">
        <f>기초자료!O239</f>
        <v>23000</v>
      </c>
    </row>
    <row r="242" spans="1:21" s="71" customFormat="1" ht="16.5" customHeight="1">
      <c r="A242" s="144"/>
      <c r="B242" s="106" t="s">
        <v>503</v>
      </c>
      <c r="C242" s="143">
        <f t="shared" si="67"/>
        <v>10905743</v>
      </c>
      <c r="D242" s="143">
        <f t="shared" si="69"/>
        <v>735607</v>
      </c>
      <c r="E242" s="119">
        <f>기초자료!C240</f>
        <v>82508</v>
      </c>
      <c r="F242" s="119">
        <f>기초자료!D240</f>
        <v>11310</v>
      </c>
      <c r="G242" s="119">
        <f>기초자료!E240</f>
        <v>602589</v>
      </c>
      <c r="H242" s="119">
        <f>기초자료!F240</f>
        <v>6000</v>
      </c>
      <c r="I242" s="119">
        <f>기초자료!G240</f>
        <v>7700</v>
      </c>
      <c r="J242" s="119">
        <f>기초자료!H240</f>
        <v>0</v>
      </c>
      <c r="K242" s="119">
        <f>기초자료!I240</f>
        <v>0</v>
      </c>
      <c r="L242" s="119">
        <f>기초자료!J240</f>
        <v>25500</v>
      </c>
      <c r="M242" s="143">
        <f t="shared" si="68"/>
        <v>10170136</v>
      </c>
      <c r="N242" s="143">
        <f t="shared" si="77"/>
        <v>8920646</v>
      </c>
      <c r="O242" s="119">
        <f>기초자료!K240</f>
        <v>8889106</v>
      </c>
      <c r="P242" s="143">
        <f t="shared" si="78"/>
        <v>31540</v>
      </c>
      <c r="Q242" s="119">
        <f>기초자료!L240</f>
        <v>0</v>
      </c>
      <c r="R242" s="119">
        <f>기초자료!M240</f>
        <v>31540</v>
      </c>
      <c r="S242" s="143">
        <f t="shared" si="74"/>
        <v>1249490</v>
      </c>
      <c r="T242" s="158">
        <f>기초자료!N240</f>
        <v>329490</v>
      </c>
      <c r="U242" s="143">
        <f>기초자료!O240</f>
        <v>920000</v>
      </c>
    </row>
    <row r="243" spans="1:21" s="71" customFormat="1" ht="16.5" customHeight="1">
      <c r="A243" s="144"/>
      <c r="B243" s="106" t="s">
        <v>504</v>
      </c>
      <c r="C243" s="143">
        <f t="shared" si="67"/>
        <v>93597819</v>
      </c>
      <c r="D243" s="143">
        <f t="shared" si="69"/>
        <v>653847</v>
      </c>
      <c r="E243" s="119">
        <f>기초자료!C241</f>
        <v>137140</v>
      </c>
      <c r="F243" s="119">
        <f>기초자료!D241</f>
        <v>277262</v>
      </c>
      <c r="G243" s="119">
        <f>기초자료!E241</f>
        <v>70446</v>
      </c>
      <c r="H243" s="119">
        <f>기초자료!F241</f>
        <v>12092</v>
      </c>
      <c r="I243" s="119">
        <f>기초자료!G241</f>
        <v>0</v>
      </c>
      <c r="J243" s="119">
        <f>기초자료!H241</f>
        <v>0</v>
      </c>
      <c r="K243" s="119">
        <f>기초자료!I241</f>
        <v>0</v>
      </c>
      <c r="L243" s="119">
        <f>기초자료!J241</f>
        <v>156907</v>
      </c>
      <c r="M243" s="143">
        <f t="shared" si="68"/>
        <v>92943972</v>
      </c>
      <c r="N243" s="143">
        <f t="shared" si="77"/>
        <v>90543972</v>
      </c>
      <c r="O243" s="119">
        <f>기초자료!K241</f>
        <v>3646323</v>
      </c>
      <c r="P243" s="143">
        <f t="shared" si="78"/>
        <v>86897649</v>
      </c>
      <c r="Q243" s="119">
        <f>기초자료!L241</f>
        <v>0</v>
      </c>
      <c r="R243" s="119">
        <f>기초자료!M241</f>
        <v>86897649</v>
      </c>
      <c r="S243" s="143">
        <f t="shared" si="74"/>
        <v>2400000</v>
      </c>
      <c r="T243" s="158">
        <f>기초자료!N241</f>
        <v>2400000</v>
      </c>
      <c r="U243" s="119">
        <f>기초자료!O241</f>
        <v>0</v>
      </c>
    </row>
    <row r="244" spans="1:21" s="71" customFormat="1" ht="16.5" customHeight="1">
      <c r="A244" s="144"/>
      <c r="B244" s="106" t="s">
        <v>505</v>
      </c>
      <c r="C244" s="143">
        <f t="shared" si="67"/>
        <v>25014450</v>
      </c>
      <c r="D244" s="143">
        <f t="shared" si="69"/>
        <v>202448</v>
      </c>
      <c r="E244" s="119">
        <f>기초자료!C242</f>
        <v>121484</v>
      </c>
      <c r="F244" s="119">
        <f>기초자료!D242</f>
        <v>28604</v>
      </c>
      <c r="G244" s="119">
        <f>기초자료!E242</f>
        <v>44300</v>
      </c>
      <c r="H244" s="119">
        <f>기초자료!F242</f>
        <v>1000</v>
      </c>
      <c r="I244" s="119">
        <f>기초자료!G242</f>
        <v>0</v>
      </c>
      <c r="J244" s="119">
        <f>기초자료!H242</f>
        <v>7060</v>
      </c>
      <c r="K244" s="119">
        <f>기초자료!I242</f>
        <v>0</v>
      </c>
      <c r="L244" s="119">
        <f>기초자료!J242</f>
        <v>0</v>
      </c>
      <c r="M244" s="143">
        <f t="shared" si="68"/>
        <v>24812002</v>
      </c>
      <c r="N244" s="143">
        <f t="shared" si="77"/>
        <v>20529702</v>
      </c>
      <c r="O244" s="119">
        <f>기초자료!K242</f>
        <v>2084314</v>
      </c>
      <c r="P244" s="143">
        <f t="shared" si="78"/>
        <v>18445388</v>
      </c>
      <c r="Q244" s="119">
        <f>기초자료!L242</f>
        <v>0</v>
      </c>
      <c r="R244" s="119">
        <f>기초자료!M242</f>
        <v>18445388</v>
      </c>
      <c r="S244" s="143">
        <f t="shared" si="74"/>
        <v>4282300</v>
      </c>
      <c r="T244" s="158">
        <f>기초자료!N242</f>
        <v>2282300</v>
      </c>
      <c r="U244" s="119">
        <f>기초자료!O242</f>
        <v>2000000</v>
      </c>
    </row>
    <row r="245" spans="1:21" s="71" customFormat="1" ht="16.5" customHeight="1">
      <c r="A245" s="144"/>
      <c r="B245" s="106" t="s">
        <v>506</v>
      </c>
      <c r="C245" s="143">
        <f t="shared" si="67"/>
        <v>48816911</v>
      </c>
      <c r="D245" s="143">
        <f t="shared" si="69"/>
        <v>71924</v>
      </c>
      <c r="E245" s="119">
        <f>기초자료!C243</f>
        <v>33966</v>
      </c>
      <c r="F245" s="119">
        <f>기초자료!D243</f>
        <v>4340</v>
      </c>
      <c r="G245" s="119">
        <f>기초자료!E243</f>
        <v>12185</v>
      </c>
      <c r="H245" s="119">
        <f>기초자료!F243</f>
        <v>560</v>
      </c>
      <c r="I245" s="119">
        <f>기초자료!G243</f>
        <v>1400</v>
      </c>
      <c r="J245" s="119">
        <f>기초자료!H243</f>
        <v>643</v>
      </c>
      <c r="K245" s="119">
        <f>기초자료!I243</f>
        <v>0</v>
      </c>
      <c r="L245" s="119">
        <f>기초자료!J243</f>
        <v>18830</v>
      </c>
      <c r="M245" s="143">
        <f t="shared" si="68"/>
        <v>48744987</v>
      </c>
      <c r="N245" s="143">
        <f t="shared" si="77"/>
        <v>48744987</v>
      </c>
      <c r="O245" s="119">
        <f>기초자료!K243</f>
        <v>2324987</v>
      </c>
      <c r="P245" s="143">
        <f t="shared" si="78"/>
        <v>46420000</v>
      </c>
      <c r="Q245" s="119">
        <f>기초자료!L243</f>
        <v>0</v>
      </c>
      <c r="R245" s="119">
        <f>기초자료!M243</f>
        <v>46420000</v>
      </c>
      <c r="S245" s="143">
        <f t="shared" si="74"/>
        <v>0</v>
      </c>
      <c r="T245" s="158">
        <f>기초자료!N243</f>
        <v>0</v>
      </c>
      <c r="U245" s="119">
        <f>기초자료!O243</f>
        <v>0</v>
      </c>
    </row>
    <row r="246" spans="1:21" s="71" customFormat="1" ht="16.5" customHeight="1">
      <c r="A246" s="144"/>
      <c r="B246" s="106" t="s">
        <v>507</v>
      </c>
      <c r="C246" s="143">
        <f t="shared" si="67"/>
        <v>4666796</v>
      </c>
      <c r="D246" s="143">
        <f t="shared" si="69"/>
        <v>515957</v>
      </c>
      <c r="E246" s="119">
        <f>기초자료!C244</f>
        <v>37242</v>
      </c>
      <c r="F246" s="119">
        <f>기초자료!D244</f>
        <v>254367</v>
      </c>
      <c r="G246" s="119">
        <f>기초자료!E244</f>
        <v>177948</v>
      </c>
      <c r="H246" s="119">
        <f>기초자료!F244</f>
        <v>4900</v>
      </c>
      <c r="I246" s="119">
        <f>기초자료!G244</f>
        <v>0</v>
      </c>
      <c r="J246" s="119">
        <f>기초자료!H244</f>
        <v>800</v>
      </c>
      <c r="K246" s="119">
        <f>기초자료!I244</f>
        <v>0</v>
      </c>
      <c r="L246" s="119">
        <f>기초자료!J244</f>
        <v>40700</v>
      </c>
      <c r="M246" s="143">
        <f t="shared" si="68"/>
        <v>4150839</v>
      </c>
      <c r="N246" s="143">
        <f t="shared" si="77"/>
        <v>3400839</v>
      </c>
      <c r="O246" s="119">
        <f>기초자료!K244</f>
        <v>2660839</v>
      </c>
      <c r="P246" s="143">
        <f t="shared" si="78"/>
        <v>740000</v>
      </c>
      <c r="Q246" s="119">
        <f>기초자료!L244</f>
        <v>0</v>
      </c>
      <c r="R246" s="119">
        <f>기초자료!M244</f>
        <v>740000</v>
      </c>
      <c r="S246" s="143">
        <f t="shared" si="74"/>
        <v>750000</v>
      </c>
      <c r="T246" s="158">
        <f>기초자료!N244</f>
        <v>0</v>
      </c>
      <c r="U246" s="119">
        <f>기초자료!O244</f>
        <v>750000</v>
      </c>
    </row>
    <row r="247" spans="1:21" s="71" customFormat="1" ht="16.5" customHeight="1">
      <c r="A247" s="144"/>
      <c r="B247" s="106" t="s">
        <v>403</v>
      </c>
      <c r="C247" s="143">
        <f t="shared" si="67"/>
        <v>13272636</v>
      </c>
      <c r="D247" s="143">
        <f t="shared" si="69"/>
        <v>177493</v>
      </c>
      <c r="E247" s="119">
        <f>기초자료!C245</f>
        <v>131943</v>
      </c>
      <c r="F247" s="119">
        <f>기초자료!D245</f>
        <v>7940</v>
      </c>
      <c r="G247" s="119">
        <f>기초자료!E245</f>
        <v>25010</v>
      </c>
      <c r="H247" s="119">
        <f>기초자료!F245</f>
        <v>12500</v>
      </c>
      <c r="I247" s="119">
        <f>기초자료!G245</f>
        <v>0</v>
      </c>
      <c r="J247" s="119">
        <f>기초자료!H245</f>
        <v>100</v>
      </c>
      <c r="K247" s="119">
        <f>기초자료!I245</f>
        <v>0</v>
      </c>
      <c r="L247" s="119">
        <f>기초자료!J245</f>
        <v>0</v>
      </c>
      <c r="M247" s="143">
        <f>SUM(N247,S247)</f>
        <v>13095143</v>
      </c>
      <c r="N247" s="143">
        <f t="shared" si="77"/>
        <v>12395143</v>
      </c>
      <c r="O247" s="119">
        <f>기초자료!K245</f>
        <v>755143</v>
      </c>
      <c r="P247" s="143">
        <f t="shared" si="78"/>
        <v>11640000</v>
      </c>
      <c r="Q247" s="119">
        <f>기초자료!L245</f>
        <v>0</v>
      </c>
      <c r="R247" s="119">
        <f>기초자료!M245</f>
        <v>11640000</v>
      </c>
      <c r="S247" s="143">
        <f t="shared" si="74"/>
        <v>700000</v>
      </c>
      <c r="T247" s="158">
        <f>기초자료!N245</f>
        <v>0</v>
      </c>
      <c r="U247" s="119">
        <f>기초자료!O245</f>
        <v>700000</v>
      </c>
    </row>
    <row r="248" spans="1:21" s="71" customFormat="1" ht="16.5" customHeight="1">
      <c r="A248" s="144"/>
      <c r="B248" s="106" t="s">
        <v>508</v>
      </c>
      <c r="C248" s="143">
        <f t="shared" si="67"/>
        <v>1179109</v>
      </c>
      <c r="D248" s="143">
        <f t="shared" si="69"/>
        <v>138576</v>
      </c>
      <c r="E248" s="119">
        <f>기초자료!C246</f>
        <v>86523</v>
      </c>
      <c r="F248" s="119">
        <f>기초자료!D246</f>
        <v>2000</v>
      </c>
      <c r="G248" s="119">
        <f>기초자료!E246</f>
        <v>9000</v>
      </c>
      <c r="H248" s="119">
        <f>기초자료!F246</f>
        <v>11000</v>
      </c>
      <c r="I248" s="119">
        <f>기초자료!G246</f>
        <v>0</v>
      </c>
      <c r="J248" s="119">
        <f>기초자료!H246</f>
        <v>0</v>
      </c>
      <c r="K248" s="119">
        <f>기초자료!I246</f>
        <v>30053</v>
      </c>
      <c r="L248" s="119">
        <f>기초자료!J246</f>
        <v>0</v>
      </c>
      <c r="M248" s="143">
        <f t="shared" si="68"/>
        <v>1040533</v>
      </c>
      <c r="N248" s="143">
        <f t="shared" si="77"/>
        <v>946533</v>
      </c>
      <c r="O248" s="119">
        <f>기초자료!K246</f>
        <v>946533</v>
      </c>
      <c r="P248" s="143">
        <f t="shared" si="78"/>
        <v>0</v>
      </c>
      <c r="Q248" s="119">
        <f>기초자료!L246</f>
        <v>0</v>
      </c>
      <c r="R248" s="119">
        <f>기초자료!M246</f>
        <v>0</v>
      </c>
      <c r="S248" s="143">
        <f t="shared" si="74"/>
        <v>94000</v>
      </c>
      <c r="T248" s="158">
        <f>기초자료!N246</f>
        <v>0</v>
      </c>
      <c r="U248" s="119">
        <f>기초자료!O246</f>
        <v>94000</v>
      </c>
    </row>
    <row r="249" spans="1:21" s="71" customFormat="1" ht="16.5" customHeight="1">
      <c r="A249" s="144"/>
      <c r="B249" s="106" t="s">
        <v>509</v>
      </c>
      <c r="C249" s="143">
        <f t="shared" si="67"/>
        <v>1006833</v>
      </c>
      <c r="D249" s="143">
        <f t="shared" si="69"/>
        <v>99367</v>
      </c>
      <c r="E249" s="119">
        <f>기초자료!C247</f>
        <v>34567</v>
      </c>
      <c r="F249" s="119">
        <f>기초자료!D247</f>
        <v>11800</v>
      </c>
      <c r="G249" s="119">
        <f>기초자료!E247</f>
        <v>28000</v>
      </c>
      <c r="H249" s="119">
        <f>기초자료!F247</f>
        <v>1200</v>
      </c>
      <c r="I249" s="119">
        <f>기초자료!G247</f>
        <v>16700</v>
      </c>
      <c r="J249" s="119">
        <f>기초자료!H247</f>
        <v>5000</v>
      </c>
      <c r="K249" s="119">
        <f>기초자료!I247</f>
        <v>0</v>
      </c>
      <c r="L249" s="119">
        <f>기초자료!J247</f>
        <v>2100</v>
      </c>
      <c r="M249" s="143">
        <f t="shared" si="68"/>
        <v>907466</v>
      </c>
      <c r="N249" s="143">
        <f t="shared" si="77"/>
        <v>907466</v>
      </c>
      <c r="O249" s="119">
        <f>기초자료!K247</f>
        <v>453156</v>
      </c>
      <c r="P249" s="143">
        <f t="shared" si="78"/>
        <v>454310</v>
      </c>
      <c r="Q249" s="119">
        <f>기초자료!L247</f>
        <v>0</v>
      </c>
      <c r="R249" s="119">
        <f>기초자료!M247</f>
        <v>454310</v>
      </c>
      <c r="S249" s="143">
        <f t="shared" si="74"/>
        <v>0</v>
      </c>
      <c r="T249" s="158">
        <f>기초자료!N247</f>
        <v>0</v>
      </c>
      <c r="U249" s="119">
        <f>기초자료!O247</f>
        <v>0</v>
      </c>
    </row>
    <row r="250" spans="1:21" s="71" customFormat="1" ht="16.5" customHeight="1">
      <c r="A250" s="144"/>
      <c r="B250" s="106" t="s">
        <v>510</v>
      </c>
      <c r="C250" s="143">
        <f t="shared" si="67"/>
        <v>5354966</v>
      </c>
      <c r="D250" s="143">
        <f t="shared" si="69"/>
        <v>147688</v>
      </c>
      <c r="E250" s="119">
        <f>기초자료!C248</f>
        <v>24988</v>
      </c>
      <c r="F250" s="119">
        <f>기초자료!D248</f>
        <v>0</v>
      </c>
      <c r="G250" s="119">
        <f>기초자료!E248</f>
        <v>78100</v>
      </c>
      <c r="H250" s="119">
        <f>기초자료!F248</f>
        <v>1000</v>
      </c>
      <c r="I250" s="119">
        <f>기초자료!G248</f>
        <v>6300</v>
      </c>
      <c r="J250" s="119">
        <f>기초자료!H248</f>
        <v>0</v>
      </c>
      <c r="K250" s="119">
        <f>기초자료!I248</f>
        <v>0</v>
      </c>
      <c r="L250" s="119">
        <f>기초자료!J248</f>
        <v>37300</v>
      </c>
      <c r="M250" s="143">
        <f t="shared" si="68"/>
        <v>5207278</v>
      </c>
      <c r="N250" s="143">
        <f t="shared" si="77"/>
        <v>3847278</v>
      </c>
      <c r="O250" s="119">
        <f>기초자료!K248</f>
        <v>3461278</v>
      </c>
      <c r="P250" s="143">
        <f t="shared" si="78"/>
        <v>386000</v>
      </c>
      <c r="Q250" s="119">
        <f>기초자료!L248</f>
        <v>0</v>
      </c>
      <c r="R250" s="119">
        <f>기초자료!M248</f>
        <v>386000</v>
      </c>
      <c r="S250" s="143">
        <f t="shared" si="74"/>
        <v>1360000</v>
      </c>
      <c r="T250" s="158">
        <f>기초자료!N248</f>
        <v>1260000</v>
      </c>
      <c r="U250" s="119">
        <f>기초자료!O248</f>
        <v>100000</v>
      </c>
    </row>
    <row r="251" spans="1:21" s="71" customFormat="1" ht="16.5" customHeight="1">
      <c r="A251" s="144"/>
      <c r="B251" s="106" t="s">
        <v>511</v>
      </c>
      <c r="C251" s="143">
        <f t="shared" si="67"/>
        <v>46359276</v>
      </c>
      <c r="D251" s="143">
        <f t="shared" si="69"/>
        <v>193505</v>
      </c>
      <c r="E251" s="119">
        <f>기초자료!C249</f>
        <v>134849</v>
      </c>
      <c r="F251" s="119">
        <f>기초자료!D249</f>
        <v>9936</v>
      </c>
      <c r="G251" s="119">
        <f>기초자료!E249</f>
        <v>19700</v>
      </c>
      <c r="H251" s="119">
        <f>기초자료!F249</f>
        <v>18020</v>
      </c>
      <c r="I251" s="119">
        <f>기초자료!G249</f>
        <v>10500</v>
      </c>
      <c r="J251" s="119">
        <f>기초자료!H249</f>
        <v>500</v>
      </c>
      <c r="K251" s="119">
        <f>기초자료!I249</f>
        <v>0</v>
      </c>
      <c r="L251" s="119">
        <f>기초자료!J249</f>
        <v>0</v>
      </c>
      <c r="M251" s="143">
        <f t="shared" si="68"/>
        <v>46165771</v>
      </c>
      <c r="N251" s="143">
        <f t="shared" si="77"/>
        <v>42955771</v>
      </c>
      <c r="O251" s="119">
        <f>기초자료!K249</f>
        <v>8845031</v>
      </c>
      <c r="P251" s="143">
        <f t="shared" si="78"/>
        <v>34110740</v>
      </c>
      <c r="Q251" s="119">
        <f>기초자료!L249</f>
        <v>0</v>
      </c>
      <c r="R251" s="119">
        <f>기초자료!M249</f>
        <v>34110740</v>
      </c>
      <c r="S251" s="143">
        <f t="shared" si="74"/>
        <v>3210000</v>
      </c>
      <c r="T251" s="158">
        <f>기초자료!N249</f>
        <v>3210000</v>
      </c>
      <c r="U251" s="119">
        <f>기초자료!O249</f>
        <v>0</v>
      </c>
    </row>
    <row r="252" spans="1:21" s="71" customFormat="1" ht="16.5" customHeight="1">
      <c r="A252" s="144"/>
      <c r="B252" s="106" t="s">
        <v>512</v>
      </c>
      <c r="C252" s="143">
        <f t="shared" si="67"/>
        <v>1362228</v>
      </c>
      <c r="D252" s="143">
        <f t="shared" si="69"/>
        <v>302670</v>
      </c>
      <c r="E252" s="119">
        <f>기초자료!C250</f>
        <v>248290</v>
      </c>
      <c r="F252" s="119">
        <f>기초자료!D250</f>
        <v>39344</v>
      </c>
      <c r="G252" s="119">
        <f>기초자료!E250</f>
        <v>6035</v>
      </c>
      <c r="H252" s="119">
        <f>기초자료!F250</f>
        <v>8251</v>
      </c>
      <c r="I252" s="119">
        <f>기초자료!G250</f>
        <v>500</v>
      </c>
      <c r="J252" s="119">
        <f>기초자료!H250</f>
        <v>250</v>
      </c>
      <c r="K252" s="119">
        <f>기초자료!I250</f>
        <v>0</v>
      </c>
      <c r="L252" s="119">
        <f>기초자료!J250</f>
        <v>0</v>
      </c>
      <c r="M252" s="143">
        <f t="shared" si="68"/>
        <v>1059558</v>
      </c>
      <c r="N252" s="143">
        <f t="shared" si="77"/>
        <v>1059558</v>
      </c>
      <c r="O252" s="119">
        <f>기초자료!K250</f>
        <v>814908</v>
      </c>
      <c r="P252" s="143">
        <f t="shared" si="78"/>
        <v>244650</v>
      </c>
      <c r="Q252" s="119">
        <f>기초자료!L250</f>
        <v>0</v>
      </c>
      <c r="R252" s="119">
        <f>기초자료!M250</f>
        <v>244650</v>
      </c>
      <c r="S252" s="143">
        <f t="shared" si="74"/>
        <v>0</v>
      </c>
      <c r="T252" s="158">
        <f>기초자료!N250</f>
        <v>0</v>
      </c>
      <c r="U252" s="119">
        <f>기초자료!O250</f>
        <v>0</v>
      </c>
    </row>
    <row r="253" spans="1:21" s="71" customFormat="1" ht="16.5" customHeight="1">
      <c r="A253" s="144"/>
      <c r="B253" s="106" t="s">
        <v>513</v>
      </c>
      <c r="C253" s="143">
        <f t="shared" si="67"/>
        <v>3909572</v>
      </c>
      <c r="D253" s="143">
        <f t="shared" si="69"/>
        <v>1346357</v>
      </c>
      <c r="E253" s="119">
        <f>기초자료!C251</f>
        <v>116744</v>
      </c>
      <c r="F253" s="119">
        <f>기초자료!D251</f>
        <v>39000</v>
      </c>
      <c r="G253" s="119">
        <f>기초자료!E251</f>
        <v>200072</v>
      </c>
      <c r="H253" s="119">
        <f>기초자료!F251</f>
        <v>12041</v>
      </c>
      <c r="I253" s="119">
        <f>기초자료!G251</f>
        <v>1500</v>
      </c>
      <c r="J253" s="119">
        <f>기초자료!H251</f>
        <v>6000</v>
      </c>
      <c r="K253" s="119">
        <f>기초자료!I251</f>
        <v>970000</v>
      </c>
      <c r="L253" s="119">
        <f>기초자료!J251</f>
        <v>1000</v>
      </c>
      <c r="M253" s="143">
        <f t="shared" si="68"/>
        <v>2563215</v>
      </c>
      <c r="N253" s="143">
        <f t="shared" si="77"/>
        <v>2563215</v>
      </c>
      <c r="O253" s="119">
        <f>기초자료!K251</f>
        <v>2563215</v>
      </c>
      <c r="P253" s="143">
        <f t="shared" si="78"/>
        <v>0</v>
      </c>
      <c r="Q253" s="119">
        <f>기초자료!L251</f>
        <v>0</v>
      </c>
      <c r="R253" s="119">
        <f>기초자료!M251</f>
        <v>0</v>
      </c>
      <c r="S253" s="143">
        <f t="shared" si="74"/>
        <v>0</v>
      </c>
      <c r="T253" s="158">
        <f>기초자료!N251</f>
        <v>0</v>
      </c>
      <c r="U253" s="119">
        <f>기초자료!O251</f>
        <v>0</v>
      </c>
    </row>
    <row r="254" spans="1:21" s="74" customFormat="1" ht="16.5" customHeight="1">
      <c r="A254" s="164" t="s">
        <v>592</v>
      </c>
      <c r="B254" s="164" t="s">
        <v>579</v>
      </c>
      <c r="C254" s="165">
        <f t="shared" si="67"/>
        <v>414838372</v>
      </c>
      <c r="D254" s="165">
        <f>SUM(E254:L254)</f>
        <v>1600063</v>
      </c>
      <c r="E254" s="165">
        <f t="shared" ref="E254:L254" si="79">SUM(E255:E256)</f>
        <v>548327</v>
      </c>
      <c r="F254" s="165">
        <f t="shared" si="79"/>
        <v>41815</v>
      </c>
      <c r="G254" s="165">
        <f t="shared" si="79"/>
        <v>263580</v>
      </c>
      <c r="H254" s="165">
        <f t="shared" si="79"/>
        <v>185232</v>
      </c>
      <c r="I254" s="165">
        <f t="shared" si="79"/>
        <v>0</v>
      </c>
      <c r="J254" s="165">
        <f t="shared" si="79"/>
        <v>17332</v>
      </c>
      <c r="K254" s="165">
        <f t="shared" si="79"/>
        <v>480927</v>
      </c>
      <c r="L254" s="165">
        <f t="shared" si="79"/>
        <v>62850</v>
      </c>
      <c r="M254" s="165">
        <f t="shared" si="68"/>
        <v>413238309</v>
      </c>
      <c r="N254" s="165">
        <f t="shared" ref="N254:U254" si="80">SUM(N255:N256)</f>
        <v>406348309</v>
      </c>
      <c r="O254" s="165">
        <f t="shared" si="80"/>
        <v>193491075</v>
      </c>
      <c r="P254" s="165">
        <f t="shared" si="80"/>
        <v>212857234</v>
      </c>
      <c r="Q254" s="165">
        <f t="shared" si="80"/>
        <v>0</v>
      </c>
      <c r="R254" s="165">
        <f t="shared" si="80"/>
        <v>212857234</v>
      </c>
      <c r="S254" s="165">
        <f t="shared" si="80"/>
        <v>6890000</v>
      </c>
      <c r="T254" s="165">
        <f t="shared" si="80"/>
        <v>5150000</v>
      </c>
      <c r="U254" s="165">
        <f t="shared" si="80"/>
        <v>1740000</v>
      </c>
    </row>
    <row r="255" spans="1:21" s="71" customFormat="1" ht="16.5" customHeight="1">
      <c r="A255" s="144"/>
      <c r="B255" s="106" t="s">
        <v>515</v>
      </c>
      <c r="C255" s="143">
        <f t="shared" si="67"/>
        <v>96638923</v>
      </c>
      <c r="D255" s="143">
        <f>SUM(E255:L255)</f>
        <v>1274683</v>
      </c>
      <c r="E255" s="119">
        <f>기초자료!C253</f>
        <v>346052</v>
      </c>
      <c r="F255" s="119">
        <f>기초자료!D253</f>
        <v>37927</v>
      </c>
      <c r="G255" s="119">
        <f>기초자료!E253</f>
        <v>199420</v>
      </c>
      <c r="H255" s="119">
        <f>기초자료!F253</f>
        <v>164879</v>
      </c>
      <c r="I255" s="119">
        <f>기초자료!G253</f>
        <v>0</v>
      </c>
      <c r="J255" s="119">
        <f>기초자료!H253</f>
        <v>13378</v>
      </c>
      <c r="K255" s="119">
        <f>기초자료!I253</f>
        <v>480927</v>
      </c>
      <c r="L255" s="119">
        <f>기초자료!J253</f>
        <v>32100</v>
      </c>
      <c r="M255" s="143">
        <f t="shared" si="68"/>
        <v>95364240</v>
      </c>
      <c r="N255" s="143">
        <f>SUM(O255:P255)</f>
        <v>92764240</v>
      </c>
      <c r="O255" s="143">
        <f>기초자료!K253</f>
        <v>92764240</v>
      </c>
      <c r="P255" s="143">
        <f>SUM(Q255:R255)</f>
        <v>0</v>
      </c>
      <c r="Q255" s="119">
        <f>기초자료!L253</f>
        <v>0</v>
      </c>
      <c r="R255" s="119">
        <f>기초자료!M253</f>
        <v>0</v>
      </c>
      <c r="S255" s="143">
        <f>SUM(T255:U255)</f>
        <v>2600000</v>
      </c>
      <c r="T255" s="119">
        <f>기초자료!N253</f>
        <v>2600000</v>
      </c>
      <c r="U255" s="119">
        <f>기초자료!O253</f>
        <v>0</v>
      </c>
    </row>
    <row r="256" spans="1:21" s="71" customFormat="1" ht="16.5" customHeight="1">
      <c r="A256" s="159"/>
      <c r="B256" s="427" t="s">
        <v>516</v>
      </c>
      <c r="C256" s="146">
        <f t="shared" si="67"/>
        <v>318199449</v>
      </c>
      <c r="D256" s="146">
        <f>SUM(E256:L256)</f>
        <v>325380</v>
      </c>
      <c r="E256" s="120">
        <f>기초자료!C254</f>
        <v>202275</v>
      </c>
      <c r="F256" s="120">
        <f>기초자료!D254</f>
        <v>3888</v>
      </c>
      <c r="G256" s="120">
        <f>기초자료!E254</f>
        <v>64160</v>
      </c>
      <c r="H256" s="120">
        <f>기초자료!F254</f>
        <v>20353</v>
      </c>
      <c r="I256" s="120">
        <f>기초자료!G254</f>
        <v>0</v>
      </c>
      <c r="J256" s="120">
        <f>기초자료!H254</f>
        <v>3954</v>
      </c>
      <c r="K256" s="120">
        <f>기초자료!I254</f>
        <v>0</v>
      </c>
      <c r="L256" s="120">
        <f>기초자료!J254</f>
        <v>30750</v>
      </c>
      <c r="M256" s="146">
        <f t="shared" si="68"/>
        <v>317874069</v>
      </c>
      <c r="N256" s="146">
        <f>SUM(O256:P256)</f>
        <v>313584069</v>
      </c>
      <c r="O256" s="146">
        <f>기초자료!K254</f>
        <v>100726835</v>
      </c>
      <c r="P256" s="146">
        <f>SUM(Q256:R256)</f>
        <v>212857234</v>
      </c>
      <c r="Q256" s="120">
        <f>기초자료!L254</f>
        <v>0</v>
      </c>
      <c r="R256" s="120">
        <f>기초자료!M254</f>
        <v>212857234</v>
      </c>
      <c r="S256" s="146">
        <f>SUM(T256:U256)</f>
        <v>4290000</v>
      </c>
      <c r="T256" s="120">
        <f>기초자료!N254</f>
        <v>2550000</v>
      </c>
      <c r="U256" s="120">
        <f>기초자료!O254</f>
        <v>1740000</v>
      </c>
    </row>
  </sheetData>
  <mergeCells count="18">
    <mergeCell ref="N6:R6"/>
    <mergeCell ref="A8:B8"/>
    <mergeCell ref="M5:U5"/>
    <mergeCell ref="M6:M7"/>
    <mergeCell ref="A5:A7"/>
    <mergeCell ref="C5:C7"/>
    <mergeCell ref="I6:I7"/>
    <mergeCell ref="J6:J7"/>
    <mergeCell ref="D5:L5"/>
    <mergeCell ref="D6:D7"/>
    <mergeCell ref="H6:H7"/>
    <mergeCell ref="B5:B7"/>
    <mergeCell ref="E6:E7"/>
    <mergeCell ref="F6:F7"/>
    <mergeCell ref="S6:U6"/>
    <mergeCell ref="L6:L7"/>
    <mergeCell ref="G6:G7"/>
    <mergeCell ref="K6:K7"/>
  </mergeCells>
  <phoneticPr fontId="5" type="noConversion"/>
  <pageMargins left="0.35433070866141736" right="0.23622047244094491" top="0.86614173228346458" bottom="0.78740157480314965" header="0.47244094488188981" footer="0.51181102362204722"/>
  <pageSetup paperSize="9" scale="54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M57"/>
  <sheetViews>
    <sheetView view="pageBreakPreview" zoomScale="60" zoomScaleNormal="85" workbookViewId="0">
      <selection activeCell="AF74" sqref="AF74"/>
    </sheetView>
  </sheetViews>
  <sheetFormatPr defaultRowHeight="13.5"/>
  <sheetData>
    <row r="1" spans="1:13" ht="13.5" customHeight="1">
      <c r="A1" s="884" t="s">
        <v>686</v>
      </c>
      <c r="B1" s="884"/>
      <c r="C1" s="884"/>
      <c r="D1" s="884"/>
      <c r="E1" s="884"/>
      <c r="F1" s="884"/>
      <c r="G1" s="884"/>
      <c r="H1" s="884"/>
      <c r="I1" s="884"/>
      <c r="J1" s="293"/>
      <c r="K1" s="293"/>
      <c r="L1" s="293"/>
      <c r="M1" s="293"/>
    </row>
    <row r="2" spans="1:13" ht="13.5" customHeight="1">
      <c r="A2" s="884"/>
      <c r="B2" s="884"/>
      <c r="C2" s="884"/>
      <c r="D2" s="884"/>
      <c r="E2" s="884"/>
      <c r="F2" s="884"/>
      <c r="G2" s="884"/>
      <c r="H2" s="884"/>
      <c r="I2" s="884"/>
      <c r="J2" s="293"/>
      <c r="K2" s="293"/>
      <c r="L2" s="293"/>
      <c r="M2" s="293"/>
    </row>
    <row r="3" spans="1:13" ht="13.5" customHeight="1">
      <c r="A3" s="884"/>
      <c r="B3" s="884"/>
      <c r="C3" s="884"/>
      <c r="D3" s="884"/>
      <c r="E3" s="884"/>
      <c r="F3" s="884"/>
      <c r="G3" s="884"/>
      <c r="H3" s="884"/>
      <c r="I3" s="884"/>
      <c r="J3" s="293"/>
      <c r="K3" s="293"/>
      <c r="L3" s="293"/>
      <c r="M3" s="293"/>
    </row>
    <row r="4" spans="1:13" ht="13.5" customHeight="1">
      <c r="A4" s="884"/>
      <c r="B4" s="884"/>
      <c r="C4" s="884"/>
      <c r="D4" s="884"/>
      <c r="E4" s="884"/>
      <c r="F4" s="884"/>
      <c r="G4" s="884"/>
      <c r="H4" s="884"/>
      <c r="I4" s="884"/>
      <c r="J4" s="293"/>
      <c r="K4" s="293"/>
      <c r="L4" s="293"/>
      <c r="M4" s="293"/>
    </row>
    <row r="5" spans="1:13" ht="13.5" customHeight="1">
      <c r="A5" s="884"/>
      <c r="B5" s="884"/>
      <c r="C5" s="884"/>
      <c r="D5" s="884"/>
      <c r="E5" s="884"/>
      <c r="F5" s="884"/>
      <c r="G5" s="884"/>
      <c r="H5" s="884"/>
      <c r="I5" s="884"/>
      <c r="J5" s="293"/>
      <c r="K5" s="293"/>
      <c r="L5" s="293"/>
      <c r="M5" s="293"/>
    </row>
    <row r="6" spans="1:13" ht="13.5" customHeight="1">
      <c r="A6" s="884"/>
      <c r="B6" s="884"/>
      <c r="C6" s="884"/>
      <c r="D6" s="884"/>
      <c r="E6" s="884"/>
      <c r="F6" s="884"/>
      <c r="G6" s="884"/>
      <c r="H6" s="884"/>
      <c r="I6" s="884"/>
      <c r="J6" s="293"/>
      <c r="K6" s="293"/>
      <c r="L6" s="293"/>
      <c r="M6" s="293"/>
    </row>
    <row r="7" spans="1:13" ht="13.5" customHeight="1">
      <c r="A7" s="884"/>
      <c r="B7" s="884"/>
      <c r="C7" s="884"/>
      <c r="D7" s="884"/>
      <c r="E7" s="884"/>
      <c r="F7" s="884"/>
      <c r="G7" s="884"/>
      <c r="H7" s="884"/>
      <c r="I7" s="884"/>
      <c r="J7" s="293"/>
      <c r="K7" s="293"/>
      <c r="L7" s="293"/>
      <c r="M7" s="293"/>
    </row>
    <row r="8" spans="1:13" ht="13.5" customHeight="1">
      <c r="A8" s="884"/>
      <c r="B8" s="884"/>
      <c r="C8" s="884"/>
      <c r="D8" s="884"/>
      <c r="E8" s="884"/>
      <c r="F8" s="884"/>
      <c r="G8" s="884"/>
      <c r="H8" s="884"/>
      <c r="I8" s="884"/>
      <c r="J8" s="293"/>
      <c r="K8" s="293"/>
      <c r="L8" s="293"/>
      <c r="M8" s="293"/>
    </row>
    <row r="9" spans="1:13" ht="13.5" customHeight="1">
      <c r="A9" s="884"/>
      <c r="B9" s="884"/>
      <c r="C9" s="884"/>
      <c r="D9" s="884"/>
      <c r="E9" s="884"/>
      <c r="F9" s="884"/>
      <c r="G9" s="884"/>
      <c r="H9" s="884"/>
      <c r="I9" s="884"/>
      <c r="J9" s="293"/>
      <c r="K9" s="293"/>
      <c r="L9" s="293"/>
      <c r="M9" s="293"/>
    </row>
    <row r="10" spans="1:13" ht="13.5" customHeight="1">
      <c r="A10" s="884"/>
      <c r="B10" s="884"/>
      <c r="C10" s="884"/>
      <c r="D10" s="884"/>
      <c r="E10" s="884"/>
      <c r="F10" s="884"/>
      <c r="G10" s="884"/>
      <c r="H10" s="884"/>
      <c r="I10" s="884"/>
      <c r="J10" s="293"/>
      <c r="K10" s="293"/>
      <c r="L10" s="293"/>
      <c r="M10" s="293"/>
    </row>
    <row r="11" spans="1:13" ht="13.5" customHeight="1">
      <c r="A11" s="884"/>
      <c r="B11" s="884"/>
      <c r="C11" s="884"/>
      <c r="D11" s="884"/>
      <c r="E11" s="884"/>
      <c r="F11" s="884"/>
      <c r="G11" s="884"/>
      <c r="H11" s="884"/>
      <c r="I11" s="884"/>
      <c r="J11" s="293"/>
      <c r="K11" s="293"/>
      <c r="L11" s="293"/>
      <c r="M11" s="293"/>
    </row>
    <row r="12" spans="1:13" ht="13.5" customHeight="1">
      <c r="A12" s="884"/>
      <c r="B12" s="884"/>
      <c r="C12" s="884"/>
      <c r="D12" s="884"/>
      <c r="E12" s="884"/>
      <c r="F12" s="884"/>
      <c r="G12" s="884"/>
      <c r="H12" s="884"/>
      <c r="I12" s="884"/>
      <c r="J12" s="293"/>
      <c r="K12" s="293"/>
      <c r="L12" s="293"/>
      <c r="M12" s="293"/>
    </row>
    <row r="13" spans="1:13" ht="13.5" customHeight="1">
      <c r="A13" s="884"/>
      <c r="B13" s="884"/>
      <c r="C13" s="884"/>
      <c r="D13" s="884"/>
      <c r="E13" s="884"/>
      <c r="F13" s="884"/>
      <c r="G13" s="884"/>
      <c r="H13" s="884"/>
      <c r="I13" s="884"/>
      <c r="J13" s="293"/>
      <c r="K13" s="293"/>
      <c r="L13" s="293"/>
      <c r="M13" s="293"/>
    </row>
    <row r="14" spans="1:13" ht="13.5" customHeight="1">
      <c r="A14" s="884"/>
      <c r="B14" s="884"/>
      <c r="C14" s="884"/>
      <c r="D14" s="884"/>
      <c r="E14" s="884"/>
      <c r="F14" s="884"/>
      <c r="G14" s="884"/>
      <c r="H14" s="884"/>
      <c r="I14" s="884"/>
      <c r="J14" s="293"/>
      <c r="K14" s="293"/>
      <c r="L14" s="293"/>
      <c r="M14" s="293"/>
    </row>
    <row r="15" spans="1:13" ht="13.5" customHeight="1">
      <c r="A15" s="884"/>
      <c r="B15" s="884"/>
      <c r="C15" s="884"/>
      <c r="D15" s="884"/>
      <c r="E15" s="884"/>
      <c r="F15" s="884"/>
      <c r="G15" s="884"/>
      <c r="H15" s="884"/>
      <c r="I15" s="884"/>
      <c r="J15" s="293"/>
      <c r="K15" s="293"/>
      <c r="L15" s="293"/>
      <c r="M15" s="293"/>
    </row>
    <row r="16" spans="1:13" ht="13.5" customHeight="1">
      <c r="A16" s="884"/>
      <c r="B16" s="884"/>
      <c r="C16" s="884"/>
      <c r="D16" s="884"/>
      <c r="E16" s="884"/>
      <c r="F16" s="884"/>
      <c r="G16" s="884"/>
      <c r="H16" s="884"/>
      <c r="I16" s="884"/>
      <c r="J16" s="293"/>
      <c r="K16" s="293"/>
      <c r="L16" s="293"/>
      <c r="M16" s="293"/>
    </row>
    <row r="17" spans="1:13" ht="13.5" customHeight="1">
      <c r="A17" s="884"/>
      <c r="B17" s="884"/>
      <c r="C17" s="884"/>
      <c r="D17" s="884"/>
      <c r="E17" s="884"/>
      <c r="F17" s="884"/>
      <c r="G17" s="884"/>
      <c r="H17" s="884"/>
      <c r="I17" s="884"/>
      <c r="J17" s="293"/>
      <c r="K17" s="293"/>
      <c r="L17" s="293"/>
      <c r="M17" s="293"/>
    </row>
    <row r="18" spans="1:13" ht="13.5" customHeight="1">
      <c r="A18" s="884"/>
      <c r="B18" s="884"/>
      <c r="C18" s="884"/>
      <c r="D18" s="884"/>
      <c r="E18" s="884"/>
      <c r="F18" s="884"/>
      <c r="G18" s="884"/>
      <c r="H18" s="884"/>
      <c r="I18" s="884"/>
      <c r="J18" s="293"/>
      <c r="K18" s="293"/>
      <c r="L18" s="293"/>
      <c r="M18" s="293"/>
    </row>
    <row r="19" spans="1:13" ht="13.5" customHeight="1">
      <c r="A19" s="884"/>
      <c r="B19" s="884"/>
      <c r="C19" s="884"/>
      <c r="D19" s="884"/>
      <c r="E19" s="884"/>
      <c r="F19" s="884"/>
      <c r="G19" s="884"/>
      <c r="H19" s="884"/>
      <c r="I19" s="884"/>
      <c r="J19" s="293"/>
      <c r="K19" s="293"/>
      <c r="L19" s="293"/>
      <c r="M19" s="293"/>
    </row>
    <row r="20" spans="1:13" ht="13.5" customHeight="1">
      <c r="A20" s="884"/>
      <c r="B20" s="884"/>
      <c r="C20" s="884"/>
      <c r="D20" s="884"/>
      <c r="E20" s="884"/>
      <c r="F20" s="884"/>
      <c r="G20" s="884"/>
      <c r="H20" s="884"/>
      <c r="I20" s="884"/>
      <c r="J20" s="293"/>
      <c r="K20" s="293"/>
      <c r="L20" s="293"/>
      <c r="M20" s="293"/>
    </row>
    <row r="21" spans="1:13" ht="13.5" customHeight="1">
      <c r="A21" s="884"/>
      <c r="B21" s="884"/>
      <c r="C21" s="884"/>
      <c r="D21" s="884"/>
      <c r="E21" s="884"/>
      <c r="F21" s="884"/>
      <c r="G21" s="884"/>
      <c r="H21" s="884"/>
      <c r="I21" s="884"/>
      <c r="J21" s="293"/>
      <c r="K21" s="293"/>
      <c r="L21" s="293"/>
      <c r="M21" s="293"/>
    </row>
    <row r="22" spans="1:13" ht="13.5" customHeight="1">
      <c r="A22" s="884"/>
      <c r="B22" s="884"/>
      <c r="C22" s="884"/>
      <c r="D22" s="884"/>
      <c r="E22" s="884"/>
      <c r="F22" s="884"/>
      <c r="G22" s="884"/>
      <c r="H22" s="884"/>
      <c r="I22" s="884"/>
      <c r="J22" s="293"/>
      <c r="K22" s="293"/>
      <c r="L22" s="293"/>
      <c r="M22" s="293"/>
    </row>
    <row r="23" spans="1:13" ht="13.5" customHeight="1">
      <c r="A23" s="884"/>
      <c r="B23" s="884"/>
      <c r="C23" s="884"/>
      <c r="D23" s="884"/>
      <c r="E23" s="884"/>
      <c r="F23" s="884"/>
      <c r="G23" s="884"/>
      <c r="H23" s="884"/>
      <c r="I23" s="884"/>
      <c r="J23" s="293"/>
      <c r="K23" s="293"/>
      <c r="L23" s="293"/>
      <c r="M23" s="293"/>
    </row>
    <row r="24" spans="1:13" ht="13.5" customHeight="1">
      <c r="A24" s="884"/>
      <c r="B24" s="884"/>
      <c r="C24" s="884"/>
      <c r="D24" s="884"/>
      <c r="E24" s="884"/>
      <c r="F24" s="884"/>
      <c r="G24" s="884"/>
      <c r="H24" s="884"/>
      <c r="I24" s="884"/>
      <c r="J24" s="293"/>
      <c r="K24" s="293"/>
      <c r="L24" s="293"/>
      <c r="M24" s="293"/>
    </row>
    <row r="25" spans="1:13" ht="13.5" customHeight="1">
      <c r="A25" s="884"/>
      <c r="B25" s="884"/>
      <c r="C25" s="884"/>
      <c r="D25" s="884"/>
      <c r="E25" s="884"/>
      <c r="F25" s="884"/>
      <c r="G25" s="884"/>
      <c r="H25" s="884"/>
      <c r="I25" s="884"/>
      <c r="J25" s="293"/>
      <c r="K25" s="293"/>
      <c r="L25" s="293"/>
      <c r="M25" s="293"/>
    </row>
    <row r="26" spans="1:13" ht="13.5" customHeight="1">
      <c r="A26" s="884"/>
      <c r="B26" s="884"/>
      <c r="C26" s="884"/>
      <c r="D26" s="884"/>
      <c r="E26" s="884"/>
      <c r="F26" s="884"/>
      <c r="G26" s="884"/>
      <c r="H26" s="884"/>
      <c r="I26" s="884"/>
      <c r="J26" s="293"/>
      <c r="K26" s="293"/>
      <c r="L26" s="293"/>
      <c r="M26" s="293"/>
    </row>
    <row r="27" spans="1:13" ht="13.5" customHeight="1">
      <c r="A27" s="884"/>
      <c r="B27" s="884"/>
      <c r="C27" s="884"/>
      <c r="D27" s="884"/>
      <c r="E27" s="884"/>
      <c r="F27" s="884"/>
      <c r="G27" s="884"/>
      <c r="H27" s="884"/>
      <c r="I27" s="884"/>
      <c r="J27" s="293"/>
      <c r="K27" s="293"/>
      <c r="L27" s="293"/>
      <c r="M27" s="293"/>
    </row>
    <row r="28" spans="1:13" ht="13.5" customHeight="1">
      <c r="A28" s="884"/>
      <c r="B28" s="884"/>
      <c r="C28" s="884"/>
      <c r="D28" s="884"/>
      <c r="E28" s="884"/>
      <c r="F28" s="884"/>
      <c r="G28" s="884"/>
      <c r="H28" s="884"/>
      <c r="I28" s="884"/>
    </row>
    <row r="29" spans="1:13" ht="13.5" customHeight="1">
      <c r="A29" s="884"/>
      <c r="B29" s="884"/>
      <c r="C29" s="884"/>
      <c r="D29" s="884"/>
      <c r="E29" s="884"/>
      <c r="F29" s="884"/>
      <c r="G29" s="884"/>
      <c r="H29" s="884"/>
      <c r="I29" s="884"/>
    </row>
    <row r="30" spans="1:13" ht="13.5" customHeight="1">
      <c r="A30" s="884"/>
      <c r="B30" s="884"/>
      <c r="C30" s="884"/>
      <c r="D30" s="884"/>
      <c r="E30" s="884"/>
      <c r="F30" s="884"/>
      <c r="G30" s="884"/>
      <c r="H30" s="884"/>
      <c r="I30" s="884"/>
    </row>
    <row r="31" spans="1:13" ht="13.5" customHeight="1">
      <c r="A31" s="884"/>
      <c r="B31" s="884"/>
      <c r="C31" s="884"/>
      <c r="D31" s="884"/>
      <c r="E31" s="884"/>
      <c r="F31" s="884"/>
      <c r="G31" s="884"/>
      <c r="H31" s="884"/>
      <c r="I31" s="884"/>
    </row>
    <row r="32" spans="1:13" ht="13.5" customHeight="1">
      <c r="A32" s="884"/>
      <c r="B32" s="884"/>
      <c r="C32" s="884"/>
      <c r="D32" s="884"/>
      <c r="E32" s="884"/>
      <c r="F32" s="884"/>
      <c r="G32" s="884"/>
      <c r="H32" s="884"/>
      <c r="I32" s="884"/>
    </row>
    <row r="33" spans="1:9" ht="13.5" customHeight="1">
      <c r="A33" s="884"/>
      <c r="B33" s="884"/>
      <c r="C33" s="884"/>
      <c r="D33" s="884"/>
      <c r="E33" s="884"/>
      <c r="F33" s="884"/>
      <c r="G33" s="884"/>
      <c r="H33" s="884"/>
      <c r="I33" s="884"/>
    </row>
    <row r="34" spans="1:9" ht="13.5" customHeight="1">
      <c r="A34" s="884"/>
      <c r="B34" s="884"/>
      <c r="C34" s="884"/>
      <c r="D34" s="884"/>
      <c r="E34" s="884"/>
      <c r="F34" s="884"/>
      <c r="G34" s="884"/>
      <c r="H34" s="884"/>
      <c r="I34" s="884"/>
    </row>
    <row r="35" spans="1:9">
      <c r="A35" s="884"/>
      <c r="B35" s="884"/>
      <c r="C35" s="884"/>
      <c r="D35" s="884"/>
      <c r="E35" s="884"/>
      <c r="F35" s="884"/>
      <c r="G35" s="884"/>
      <c r="H35" s="884"/>
      <c r="I35" s="884"/>
    </row>
    <row r="36" spans="1:9">
      <c r="A36" s="884"/>
      <c r="B36" s="884"/>
      <c r="C36" s="884"/>
      <c r="D36" s="884"/>
      <c r="E36" s="884"/>
      <c r="F36" s="884"/>
      <c r="G36" s="884"/>
      <c r="H36" s="884"/>
      <c r="I36" s="884"/>
    </row>
    <row r="37" spans="1:9">
      <c r="A37" s="884"/>
      <c r="B37" s="884"/>
      <c r="C37" s="884"/>
      <c r="D37" s="884"/>
      <c r="E37" s="884"/>
      <c r="F37" s="884"/>
      <c r="G37" s="884"/>
      <c r="H37" s="884"/>
      <c r="I37" s="884"/>
    </row>
    <row r="38" spans="1:9">
      <c r="A38" s="884"/>
      <c r="B38" s="884"/>
      <c r="C38" s="884"/>
      <c r="D38" s="884"/>
      <c r="E38" s="884"/>
      <c r="F38" s="884"/>
      <c r="G38" s="884"/>
      <c r="H38" s="884"/>
      <c r="I38" s="884"/>
    </row>
    <row r="39" spans="1:9">
      <c r="A39" s="884"/>
      <c r="B39" s="884"/>
      <c r="C39" s="884"/>
      <c r="D39" s="884"/>
      <c r="E39" s="884"/>
      <c r="F39" s="884"/>
      <c r="G39" s="884"/>
      <c r="H39" s="884"/>
      <c r="I39" s="884"/>
    </row>
    <row r="40" spans="1:9">
      <c r="A40" s="884"/>
      <c r="B40" s="884"/>
      <c r="C40" s="884"/>
      <c r="D40" s="884"/>
      <c r="E40" s="884"/>
      <c r="F40" s="884"/>
      <c r="G40" s="884"/>
      <c r="H40" s="884"/>
      <c r="I40" s="884"/>
    </row>
    <row r="41" spans="1:9">
      <c r="A41" s="884"/>
      <c r="B41" s="884"/>
      <c r="C41" s="884"/>
      <c r="D41" s="884"/>
      <c r="E41" s="884"/>
      <c r="F41" s="884"/>
      <c r="G41" s="884"/>
      <c r="H41" s="884"/>
      <c r="I41" s="884"/>
    </row>
    <row r="42" spans="1:9">
      <c r="A42" s="884"/>
      <c r="B42" s="884"/>
      <c r="C42" s="884"/>
      <c r="D42" s="884"/>
      <c r="E42" s="884"/>
      <c r="F42" s="884"/>
      <c r="G42" s="884"/>
      <c r="H42" s="884"/>
      <c r="I42" s="884"/>
    </row>
    <row r="43" spans="1:9">
      <c r="A43" s="884"/>
      <c r="B43" s="884"/>
      <c r="C43" s="884"/>
      <c r="D43" s="884"/>
      <c r="E43" s="884"/>
      <c r="F43" s="884"/>
      <c r="G43" s="884"/>
      <c r="H43" s="884"/>
      <c r="I43" s="884"/>
    </row>
    <row r="44" spans="1:9">
      <c r="A44" s="884"/>
      <c r="B44" s="884"/>
      <c r="C44" s="884"/>
      <c r="D44" s="884"/>
      <c r="E44" s="884"/>
      <c r="F44" s="884"/>
      <c r="G44" s="884"/>
      <c r="H44" s="884"/>
      <c r="I44" s="884"/>
    </row>
    <row r="45" spans="1:9">
      <c r="A45" s="884"/>
      <c r="B45" s="884"/>
      <c r="C45" s="884"/>
      <c r="D45" s="884"/>
      <c r="E45" s="884"/>
      <c r="F45" s="884"/>
      <c r="G45" s="884"/>
      <c r="H45" s="884"/>
      <c r="I45" s="884"/>
    </row>
    <row r="46" spans="1:9">
      <c r="A46" s="884"/>
      <c r="B46" s="884"/>
      <c r="C46" s="884"/>
      <c r="D46" s="884"/>
      <c r="E46" s="884"/>
      <c r="F46" s="884"/>
      <c r="G46" s="884"/>
      <c r="H46" s="884"/>
      <c r="I46" s="884"/>
    </row>
    <row r="47" spans="1:9">
      <c r="A47" s="884"/>
      <c r="B47" s="884"/>
      <c r="C47" s="884"/>
      <c r="D47" s="884"/>
      <c r="E47" s="884"/>
      <c r="F47" s="884"/>
      <c r="G47" s="884"/>
      <c r="H47" s="884"/>
      <c r="I47" s="884"/>
    </row>
    <row r="48" spans="1:9">
      <c r="A48" s="884"/>
      <c r="B48" s="884"/>
      <c r="C48" s="884"/>
      <c r="D48" s="884"/>
      <c r="E48" s="884"/>
      <c r="F48" s="884"/>
      <c r="G48" s="884"/>
      <c r="H48" s="884"/>
      <c r="I48" s="884"/>
    </row>
    <row r="49" spans="1:9">
      <c r="A49" s="884"/>
      <c r="B49" s="884"/>
      <c r="C49" s="884"/>
      <c r="D49" s="884"/>
      <c r="E49" s="884"/>
      <c r="F49" s="884"/>
      <c r="G49" s="884"/>
      <c r="H49" s="884"/>
      <c r="I49" s="884"/>
    </row>
    <row r="50" spans="1:9">
      <c r="A50" s="884"/>
      <c r="B50" s="884"/>
      <c r="C50" s="884"/>
      <c r="D50" s="884"/>
      <c r="E50" s="884"/>
      <c r="F50" s="884"/>
      <c r="G50" s="884"/>
      <c r="H50" s="884"/>
      <c r="I50" s="884"/>
    </row>
    <row r="51" spans="1:9">
      <c r="A51" s="884"/>
      <c r="B51" s="884"/>
      <c r="C51" s="884"/>
      <c r="D51" s="884"/>
      <c r="E51" s="884"/>
      <c r="F51" s="884"/>
      <c r="G51" s="884"/>
      <c r="H51" s="884"/>
      <c r="I51" s="884"/>
    </row>
    <row r="52" spans="1:9">
      <c r="A52" s="884"/>
      <c r="B52" s="884"/>
      <c r="C52" s="884"/>
      <c r="D52" s="884"/>
      <c r="E52" s="884"/>
      <c r="F52" s="884"/>
      <c r="G52" s="884"/>
      <c r="H52" s="884"/>
      <c r="I52" s="884"/>
    </row>
    <row r="53" spans="1:9">
      <c r="A53" s="884"/>
      <c r="B53" s="884"/>
      <c r="C53" s="884"/>
      <c r="D53" s="884"/>
      <c r="E53" s="884"/>
      <c r="F53" s="884"/>
      <c r="G53" s="884"/>
      <c r="H53" s="884"/>
      <c r="I53" s="884"/>
    </row>
    <row r="54" spans="1:9">
      <c r="A54" s="884"/>
      <c r="B54" s="884"/>
      <c r="C54" s="884"/>
      <c r="D54" s="884"/>
      <c r="E54" s="884"/>
      <c r="F54" s="884"/>
      <c r="G54" s="884"/>
      <c r="H54" s="884"/>
      <c r="I54" s="884"/>
    </row>
    <row r="55" spans="1:9">
      <c r="A55" s="884"/>
      <c r="B55" s="884"/>
      <c r="C55" s="884"/>
      <c r="D55" s="884"/>
      <c r="E55" s="884"/>
      <c r="F55" s="884"/>
      <c r="G55" s="884"/>
      <c r="H55" s="884"/>
      <c r="I55" s="884"/>
    </row>
    <row r="56" spans="1:9">
      <c r="A56" s="884"/>
      <c r="B56" s="884"/>
      <c r="C56" s="884"/>
      <c r="D56" s="884"/>
      <c r="E56" s="884"/>
      <c r="F56" s="884"/>
      <c r="G56" s="884"/>
      <c r="H56" s="884"/>
      <c r="I56" s="884"/>
    </row>
    <row r="57" spans="1:9">
      <c r="A57" s="884"/>
      <c r="B57" s="884"/>
      <c r="C57" s="884"/>
      <c r="D57" s="884"/>
      <c r="E57" s="884"/>
      <c r="F57" s="884"/>
      <c r="G57" s="884"/>
      <c r="H57" s="884"/>
      <c r="I57" s="884"/>
    </row>
  </sheetData>
  <mergeCells count="1">
    <mergeCell ref="A1:I57"/>
  </mergeCells>
  <phoneticPr fontId="5" type="noConversion"/>
  <pageMargins left="0.7" right="0.7" top="0.75" bottom="0.75" header="0.3" footer="0.3"/>
  <pageSetup paperSize="9" scale="95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6"/>
  <dimension ref="A2:HU27"/>
  <sheetViews>
    <sheetView view="pageBreakPreview" zoomScale="70" zoomScaleNormal="55" zoomScaleSheetLayoutView="70" workbookViewId="0">
      <selection activeCell="AQ16" sqref="AQ16"/>
    </sheetView>
  </sheetViews>
  <sheetFormatPr defaultColWidth="9.88671875" defaultRowHeight="18" customHeight="1"/>
  <cols>
    <col min="1" max="1" width="6.21875" style="26" customWidth="1"/>
    <col min="2" max="4" width="12.109375" style="26" bestFit="1" customWidth="1"/>
    <col min="5" max="6" width="12.88671875" style="26" hidden="1" customWidth="1"/>
    <col min="7" max="7" width="10.21875" style="26" bestFit="1" customWidth="1"/>
    <col min="8" max="9" width="14.109375" style="26" hidden="1" customWidth="1"/>
    <col min="10" max="10" width="10.21875" style="26" bestFit="1" customWidth="1"/>
    <col min="11" max="12" width="15.33203125" style="26" hidden="1" customWidth="1"/>
    <col min="13" max="13" width="12.109375" style="26" bestFit="1" customWidth="1"/>
    <col min="14" max="14" width="12.88671875" style="26" hidden="1" customWidth="1"/>
    <col min="15" max="15" width="11" style="26" hidden="1" customWidth="1"/>
    <col min="16" max="16" width="10.21875" style="26" bestFit="1" customWidth="1"/>
    <col min="17" max="18" width="12.88671875" style="26" hidden="1" customWidth="1"/>
    <col min="19" max="19" width="10.21875" style="26" bestFit="1" customWidth="1"/>
    <col min="20" max="20" width="14.109375" style="26" hidden="1" customWidth="1"/>
    <col min="21" max="21" width="12.88671875" style="26" hidden="1" customWidth="1"/>
    <col min="22" max="22" width="10.21875" style="26" bestFit="1" customWidth="1"/>
    <col min="23" max="23" width="14.109375" style="26" hidden="1" customWidth="1"/>
    <col min="24" max="24" width="12.88671875" style="26" hidden="1" customWidth="1"/>
    <col min="25" max="25" width="10.21875" style="26" bestFit="1" customWidth="1"/>
    <col min="26" max="26" width="11" style="26" hidden="1" customWidth="1"/>
    <col min="27" max="27" width="5.88671875" style="26" hidden="1" customWidth="1"/>
    <col min="28" max="28" width="10.21875" style="26" bestFit="1" customWidth="1"/>
    <col min="29" max="29" width="11.21875" style="26" bestFit="1" customWidth="1"/>
    <col min="30" max="30" width="15.33203125" style="26" hidden="1" customWidth="1"/>
    <col min="31" max="31" width="14.109375" style="26" hidden="1" customWidth="1"/>
    <col min="32" max="32" width="11.21875" style="26" bestFit="1" customWidth="1"/>
    <col min="33" max="33" width="14.109375" style="26" hidden="1" customWidth="1"/>
    <col min="34" max="34" width="12.88671875" style="26" hidden="1" customWidth="1"/>
    <col min="35" max="35" width="11.21875" style="26" bestFit="1" customWidth="1"/>
    <col min="36" max="36" width="12.88671875" style="26" hidden="1" customWidth="1"/>
    <col min="37" max="37" width="11" style="26" hidden="1" customWidth="1"/>
    <col min="38" max="38" width="10.21875" style="26" bestFit="1" customWidth="1"/>
    <col min="39" max="39" width="11.21875" style="26" bestFit="1" customWidth="1"/>
    <col min="40" max="41" width="12.109375" style="26" bestFit="1" customWidth="1"/>
    <col min="42" max="42" width="11.21875" style="26" bestFit="1" customWidth="1"/>
    <col min="43" max="43" width="10.21875" style="26" bestFit="1" customWidth="1"/>
    <col min="44" max="44" width="9.77734375" style="26" bestFit="1" customWidth="1"/>
    <col min="45" max="45" width="9.88671875" style="26" customWidth="1"/>
    <col min="46" max="46" width="15.88671875" style="26" hidden="1" customWidth="1"/>
    <col min="47" max="16384" width="9.88671875" style="26"/>
  </cols>
  <sheetData>
    <row r="2" spans="1:46" ht="18" customHeight="1">
      <c r="A2" s="38" t="s">
        <v>695</v>
      </c>
    </row>
    <row r="3" spans="1:46" ht="18" customHeight="1">
      <c r="A3" s="38"/>
    </row>
    <row r="4" spans="1:46" ht="18" customHeight="1">
      <c r="A4" s="138"/>
      <c r="B4" s="138"/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8"/>
      <c r="Z4" s="138"/>
      <c r="AA4" s="138"/>
      <c r="AB4" s="138"/>
      <c r="AC4" s="138"/>
      <c r="AD4" s="138"/>
      <c r="AE4" s="138"/>
      <c r="AF4" s="138"/>
      <c r="AG4" s="138"/>
      <c r="AH4" s="138"/>
      <c r="AI4" s="138"/>
      <c r="AJ4" s="138"/>
      <c r="AK4" s="138"/>
      <c r="AL4" s="138"/>
      <c r="AM4" s="138"/>
      <c r="AN4" s="138"/>
      <c r="AO4" s="138"/>
      <c r="AP4" s="138"/>
      <c r="AQ4" s="138"/>
      <c r="AR4" s="168" t="s">
        <v>601</v>
      </c>
    </row>
    <row r="5" spans="1:46" ht="18" customHeight="1">
      <c r="A5" s="924" t="s">
        <v>540</v>
      </c>
      <c r="B5" s="924" t="s">
        <v>529</v>
      </c>
      <c r="C5" s="917" t="s">
        <v>602</v>
      </c>
      <c r="D5" s="917"/>
      <c r="E5" s="917"/>
      <c r="F5" s="917"/>
      <c r="G5" s="917"/>
      <c r="H5" s="917"/>
      <c r="I5" s="917"/>
      <c r="J5" s="917"/>
      <c r="K5" s="917"/>
      <c r="L5" s="917"/>
      <c r="M5" s="917"/>
      <c r="N5" s="917"/>
      <c r="O5" s="917"/>
      <c r="P5" s="917"/>
      <c r="Q5" s="917"/>
      <c r="R5" s="917"/>
      <c r="S5" s="917"/>
      <c r="T5" s="917"/>
      <c r="U5" s="917"/>
      <c r="V5" s="917"/>
      <c r="W5" s="917"/>
      <c r="X5" s="917"/>
      <c r="Y5" s="917"/>
      <c r="Z5" s="917"/>
      <c r="AA5" s="917"/>
      <c r="AB5" s="917"/>
      <c r="AC5" s="917"/>
      <c r="AD5" s="917"/>
      <c r="AE5" s="917"/>
      <c r="AF5" s="917"/>
      <c r="AG5" s="917"/>
      <c r="AH5" s="917"/>
      <c r="AI5" s="917"/>
      <c r="AJ5" s="917"/>
      <c r="AK5" s="917"/>
      <c r="AL5" s="917"/>
      <c r="AM5" s="917"/>
      <c r="AN5" s="917" t="s">
        <v>604</v>
      </c>
      <c r="AO5" s="917"/>
      <c r="AP5" s="917"/>
      <c r="AQ5" s="917"/>
      <c r="AR5" s="917"/>
    </row>
    <row r="6" spans="1:46" s="39" customFormat="1" ht="18" customHeight="1">
      <c r="A6" s="925"/>
      <c r="B6" s="925"/>
      <c r="C6" s="924" t="s">
        <v>543</v>
      </c>
      <c r="D6" s="917" t="s">
        <v>558</v>
      </c>
      <c r="E6" s="917"/>
      <c r="F6" s="917"/>
      <c r="G6" s="917"/>
      <c r="H6" s="917"/>
      <c r="I6" s="917"/>
      <c r="J6" s="917"/>
      <c r="K6" s="917"/>
      <c r="L6" s="917"/>
      <c r="M6" s="917"/>
      <c r="N6" s="917"/>
      <c r="O6" s="917"/>
      <c r="P6" s="917"/>
      <c r="Q6" s="917"/>
      <c r="R6" s="917"/>
      <c r="S6" s="917"/>
      <c r="T6" s="917"/>
      <c r="U6" s="917"/>
      <c r="V6" s="917"/>
      <c r="W6" s="917"/>
      <c r="X6" s="917"/>
      <c r="Y6" s="917"/>
      <c r="Z6" s="917"/>
      <c r="AA6" s="917"/>
      <c r="AB6" s="917"/>
      <c r="AC6" s="919" t="s">
        <v>559</v>
      </c>
      <c r="AD6" s="920"/>
      <c r="AE6" s="920"/>
      <c r="AF6" s="920"/>
      <c r="AG6" s="920"/>
      <c r="AH6" s="920"/>
      <c r="AI6" s="920"/>
      <c r="AJ6" s="920"/>
      <c r="AK6" s="920"/>
      <c r="AL6" s="921"/>
      <c r="AM6" s="390" t="s">
        <v>525</v>
      </c>
      <c r="AN6" s="924" t="s">
        <v>543</v>
      </c>
      <c r="AO6" s="927" t="s">
        <v>670</v>
      </c>
      <c r="AP6" s="390" t="s">
        <v>558</v>
      </c>
      <c r="AQ6" s="917" t="s">
        <v>525</v>
      </c>
      <c r="AR6" s="917"/>
    </row>
    <row r="7" spans="1:46" s="39" customFormat="1" ht="18" customHeight="1">
      <c r="A7" s="925"/>
      <c r="B7" s="925"/>
      <c r="C7" s="925"/>
      <c r="D7" s="927" t="s">
        <v>543</v>
      </c>
      <c r="E7" s="917" t="s">
        <v>605</v>
      </c>
      <c r="F7" s="917"/>
      <c r="G7" s="917"/>
      <c r="H7" s="917"/>
      <c r="I7" s="917"/>
      <c r="J7" s="917"/>
      <c r="K7" s="917"/>
      <c r="L7" s="917"/>
      <c r="M7" s="917"/>
      <c r="N7" s="919" t="s">
        <v>606</v>
      </c>
      <c r="O7" s="922"/>
      <c r="P7" s="922"/>
      <c r="Q7" s="922"/>
      <c r="R7" s="922"/>
      <c r="S7" s="922"/>
      <c r="T7" s="922"/>
      <c r="U7" s="922"/>
      <c r="V7" s="922"/>
      <c r="W7" s="922"/>
      <c r="X7" s="922"/>
      <c r="Y7" s="922"/>
      <c r="Z7" s="922"/>
      <c r="AA7" s="922"/>
      <c r="AB7" s="923"/>
      <c r="AC7" s="928" t="s">
        <v>672</v>
      </c>
      <c r="AD7" s="929" t="s">
        <v>667</v>
      </c>
      <c r="AE7" s="929"/>
      <c r="AF7" s="929"/>
      <c r="AG7" s="929" t="s">
        <v>668</v>
      </c>
      <c r="AH7" s="929"/>
      <c r="AI7" s="929"/>
      <c r="AJ7" s="929" t="s">
        <v>669</v>
      </c>
      <c r="AK7" s="929"/>
      <c r="AL7" s="929"/>
      <c r="AM7" s="927" t="s">
        <v>607</v>
      </c>
      <c r="AN7" s="925"/>
      <c r="AO7" s="928"/>
      <c r="AP7" s="391" t="s">
        <v>606</v>
      </c>
      <c r="AQ7" s="927" t="s">
        <v>608</v>
      </c>
      <c r="AR7" s="927" t="s">
        <v>609</v>
      </c>
    </row>
    <row r="8" spans="1:46" s="39" customFormat="1" ht="29.25" customHeight="1">
      <c r="A8" s="925"/>
      <c r="B8" s="925"/>
      <c r="C8" s="925"/>
      <c r="D8" s="928"/>
      <c r="E8" s="917" t="s">
        <v>610</v>
      </c>
      <c r="F8" s="917"/>
      <c r="G8" s="917"/>
      <c r="H8" s="916" t="s">
        <v>611</v>
      </c>
      <c r="I8" s="916"/>
      <c r="J8" s="916"/>
      <c r="K8" s="916" t="s">
        <v>661</v>
      </c>
      <c r="L8" s="916"/>
      <c r="M8" s="916"/>
      <c r="N8" s="916" t="s">
        <v>662</v>
      </c>
      <c r="O8" s="916"/>
      <c r="P8" s="916"/>
      <c r="Q8" s="916" t="s">
        <v>663</v>
      </c>
      <c r="R8" s="916"/>
      <c r="S8" s="916"/>
      <c r="T8" s="916" t="s">
        <v>664</v>
      </c>
      <c r="U8" s="916"/>
      <c r="V8" s="916"/>
      <c r="W8" s="916" t="s">
        <v>665</v>
      </c>
      <c r="X8" s="916"/>
      <c r="Y8" s="916"/>
      <c r="Z8" s="916" t="s">
        <v>666</v>
      </c>
      <c r="AA8" s="916"/>
      <c r="AB8" s="916"/>
      <c r="AC8" s="928"/>
      <c r="AD8" s="916"/>
      <c r="AE8" s="916"/>
      <c r="AF8" s="916"/>
      <c r="AG8" s="916"/>
      <c r="AH8" s="916"/>
      <c r="AI8" s="916"/>
      <c r="AJ8" s="916"/>
      <c r="AK8" s="916"/>
      <c r="AL8" s="916"/>
      <c r="AM8" s="928"/>
      <c r="AN8" s="925"/>
      <c r="AO8" s="928"/>
      <c r="AP8" s="927" t="s">
        <v>612</v>
      </c>
      <c r="AQ8" s="928"/>
      <c r="AR8" s="928"/>
      <c r="AT8" s="39" t="s">
        <v>312</v>
      </c>
    </row>
    <row r="9" spans="1:46" s="39" customFormat="1" ht="18" hidden="1" customHeight="1">
      <c r="A9" s="926"/>
      <c r="B9" s="926"/>
      <c r="C9" s="926"/>
      <c r="D9" s="929"/>
      <c r="E9" s="392" t="s">
        <v>613</v>
      </c>
      <c r="F9" s="392" t="s">
        <v>614</v>
      </c>
      <c r="G9" s="392" t="s">
        <v>244</v>
      </c>
      <c r="H9" s="392" t="s">
        <v>613</v>
      </c>
      <c r="I9" s="392" t="s">
        <v>614</v>
      </c>
      <c r="J9" s="392" t="s">
        <v>244</v>
      </c>
      <c r="K9" s="392" t="s">
        <v>613</v>
      </c>
      <c r="L9" s="392" t="s">
        <v>614</v>
      </c>
      <c r="M9" s="392" t="s">
        <v>244</v>
      </c>
      <c r="N9" s="392" t="s">
        <v>613</v>
      </c>
      <c r="O9" s="392" t="s">
        <v>614</v>
      </c>
      <c r="P9" s="392" t="s">
        <v>244</v>
      </c>
      <c r="Q9" s="392" t="s">
        <v>613</v>
      </c>
      <c r="R9" s="392" t="s">
        <v>614</v>
      </c>
      <c r="S9" s="392" t="s">
        <v>244</v>
      </c>
      <c r="T9" s="392" t="s">
        <v>613</v>
      </c>
      <c r="U9" s="392" t="s">
        <v>614</v>
      </c>
      <c r="V9" s="392" t="s">
        <v>244</v>
      </c>
      <c r="W9" s="392" t="s">
        <v>613</v>
      </c>
      <c r="X9" s="392" t="s">
        <v>614</v>
      </c>
      <c r="Y9" s="392" t="s">
        <v>244</v>
      </c>
      <c r="Z9" s="392" t="s">
        <v>613</v>
      </c>
      <c r="AA9" s="392" t="s">
        <v>614</v>
      </c>
      <c r="AB9" s="392" t="s">
        <v>244</v>
      </c>
      <c r="AC9" s="393"/>
      <c r="AD9" s="393" t="s">
        <v>613</v>
      </c>
      <c r="AE9" s="393" t="s">
        <v>614</v>
      </c>
      <c r="AF9" s="393" t="s">
        <v>244</v>
      </c>
      <c r="AG9" s="393" t="s">
        <v>613</v>
      </c>
      <c r="AH9" s="393" t="s">
        <v>614</v>
      </c>
      <c r="AI9" s="393" t="s">
        <v>244</v>
      </c>
      <c r="AJ9" s="393" t="s">
        <v>613</v>
      </c>
      <c r="AK9" s="393" t="s">
        <v>614</v>
      </c>
      <c r="AL9" s="393" t="s">
        <v>244</v>
      </c>
      <c r="AM9" s="929"/>
      <c r="AN9" s="926"/>
      <c r="AO9" s="929"/>
      <c r="AP9" s="929"/>
      <c r="AQ9" s="929"/>
      <c r="AR9" s="929"/>
    </row>
    <row r="10" spans="1:46" s="41" customFormat="1" ht="18" customHeight="1">
      <c r="A10" s="389" t="s">
        <v>529</v>
      </c>
      <c r="B10" s="139">
        <f t="shared" ref="B10:AR10" si="0">SUM(B11:B27)</f>
        <v>588955551.89910555</v>
      </c>
      <c r="C10" s="139">
        <f t="shared" si="0"/>
        <v>430302776.49910539</v>
      </c>
      <c r="D10" s="139">
        <f t="shared" si="0"/>
        <v>301632660.69310546</v>
      </c>
      <c r="E10" s="139" t="e">
        <f t="shared" si="0"/>
        <v>#REF!</v>
      </c>
      <c r="F10" s="139" t="e">
        <f t="shared" si="0"/>
        <v>#REF!</v>
      </c>
      <c r="G10" s="139">
        <f t="shared" si="0"/>
        <v>2429261.1999999993</v>
      </c>
      <c r="H10" s="139" t="e">
        <f t="shared" si="0"/>
        <v>#REF!</v>
      </c>
      <c r="I10" s="139" t="e">
        <f t="shared" si="0"/>
        <v>#REF!</v>
      </c>
      <c r="J10" s="139">
        <f t="shared" si="0"/>
        <v>9919084.8947365023</v>
      </c>
      <c r="K10" s="139" t="e">
        <f t="shared" si="0"/>
        <v>#REF!</v>
      </c>
      <c r="L10" s="139" t="e">
        <f t="shared" si="0"/>
        <v>#REF!</v>
      </c>
      <c r="M10" s="139">
        <f t="shared" si="0"/>
        <v>235992357.97473893</v>
      </c>
      <c r="N10" s="139" t="e">
        <f t="shared" si="0"/>
        <v>#REF!</v>
      </c>
      <c r="O10" s="139" t="e">
        <f t="shared" si="0"/>
        <v>#REF!</v>
      </c>
      <c r="P10" s="139">
        <f t="shared" si="0"/>
        <v>6202333.7599999998</v>
      </c>
      <c r="Q10" s="139">
        <f t="shared" si="0"/>
        <v>66610.8</v>
      </c>
      <c r="R10" s="139">
        <f t="shared" si="0"/>
        <v>48038</v>
      </c>
      <c r="S10" s="139">
        <f t="shared" si="0"/>
        <v>10423116.103629999</v>
      </c>
      <c r="T10" s="139">
        <f t="shared" si="0"/>
        <v>0</v>
      </c>
      <c r="U10" s="139">
        <f t="shared" si="0"/>
        <v>413379</v>
      </c>
      <c r="V10" s="139">
        <f t="shared" si="0"/>
        <v>7274755.0500000007</v>
      </c>
      <c r="W10" s="139">
        <f t="shared" si="0"/>
        <v>4465</v>
      </c>
      <c r="X10" s="139">
        <f t="shared" si="0"/>
        <v>0</v>
      </c>
      <c r="Y10" s="139">
        <f t="shared" si="0"/>
        <v>12734222.829999998</v>
      </c>
      <c r="Z10" s="139">
        <f t="shared" si="0"/>
        <v>0</v>
      </c>
      <c r="AA10" s="139">
        <f t="shared" si="0"/>
        <v>674538</v>
      </c>
      <c r="AB10" s="139">
        <f t="shared" si="0"/>
        <v>16657528.879999999</v>
      </c>
      <c r="AC10" s="139">
        <f t="shared" si="0"/>
        <v>92046923.106000006</v>
      </c>
      <c r="AD10" s="139">
        <f t="shared" si="0"/>
        <v>310390297</v>
      </c>
      <c r="AE10" s="139">
        <f t="shared" si="0"/>
        <v>127261940</v>
      </c>
      <c r="AF10" s="139">
        <f t="shared" si="0"/>
        <v>61462760.454000004</v>
      </c>
      <c r="AG10" s="139">
        <f t="shared" si="0"/>
        <v>186247</v>
      </c>
      <c r="AH10" s="139">
        <f t="shared" si="0"/>
        <v>0</v>
      </c>
      <c r="AI10" s="139">
        <f t="shared" si="0"/>
        <v>25518989.513999999</v>
      </c>
      <c r="AJ10" s="139">
        <f t="shared" si="0"/>
        <v>0</v>
      </c>
      <c r="AK10" s="139">
        <f t="shared" si="0"/>
        <v>0</v>
      </c>
      <c r="AL10" s="139">
        <f t="shared" si="0"/>
        <v>5065173.1380000003</v>
      </c>
      <c r="AM10" s="139">
        <f t="shared" si="0"/>
        <v>36623192.700000003</v>
      </c>
      <c r="AN10" s="139">
        <f t="shared" si="0"/>
        <v>158652775.39999998</v>
      </c>
      <c r="AO10" s="139">
        <f t="shared" si="0"/>
        <v>131682926.8</v>
      </c>
      <c r="AP10" s="139">
        <f t="shared" si="0"/>
        <v>13517584.699999999</v>
      </c>
      <c r="AQ10" s="139">
        <f t="shared" si="0"/>
        <v>4770517.9000000004</v>
      </c>
      <c r="AR10" s="139">
        <f t="shared" si="0"/>
        <v>8681746</v>
      </c>
      <c r="AS10" s="50"/>
      <c r="AT10" s="40">
        <f t="shared" ref="AT10:AT27" si="1">SUM(G10,J10,M10,P10,S10,V10,Y10,AB10,AC10,AM10)</f>
        <v>430302776.49910539</v>
      </c>
    </row>
    <row r="11" spans="1:46" s="41" customFormat="1" ht="18" customHeight="1">
      <c r="A11" s="140" t="s">
        <v>560</v>
      </c>
      <c r="B11" s="141">
        <f>C11+AN11</f>
        <v>94090221.557675436</v>
      </c>
      <c r="C11" s="141">
        <f>D11+AC11+AM11</f>
        <v>51089888.557675436</v>
      </c>
      <c r="D11" s="141">
        <f>G11+J11+M11+P11+S11+V11+Y11+AB11</f>
        <v>47538591.757675439</v>
      </c>
      <c r="E11" s="141" t="e">
        <f>기초자료!#REF!</f>
        <v>#REF!</v>
      </c>
      <c r="F11" s="141" t="e">
        <f>기초자료!#REF!</f>
        <v>#REF!</v>
      </c>
      <c r="G11" s="141">
        <f>기초자료!P7</f>
        <v>206442.97</v>
      </c>
      <c r="H11" s="141" t="e">
        <f>기초자료!#REF!</f>
        <v>#REF!</v>
      </c>
      <c r="I11" s="141" t="e">
        <f>기초자료!#REF!</f>
        <v>#REF!</v>
      </c>
      <c r="J11" s="141">
        <f>기초자료!Q7</f>
        <v>914318.02073650202</v>
      </c>
      <c r="K11" s="141" t="e">
        <f>기초자료!#REF!</f>
        <v>#REF!</v>
      </c>
      <c r="L11" s="141" t="e">
        <f>기초자료!#REF!</f>
        <v>#REF!</v>
      </c>
      <c r="M11" s="141">
        <f>기초자료!R7</f>
        <v>27866617.586938929</v>
      </c>
      <c r="N11" s="141" t="e">
        <f>기초자료!#REF!</f>
        <v>#REF!</v>
      </c>
      <c r="O11" s="141" t="e">
        <f>기초자료!#REF!</f>
        <v>#REF!</v>
      </c>
      <c r="P11" s="141">
        <f>기초자료!S7</f>
        <v>185516.6</v>
      </c>
      <c r="Q11" s="141">
        <f>기초자료!T7</f>
        <v>0</v>
      </c>
      <c r="R11" s="141">
        <f>기초자료!U7</f>
        <v>0</v>
      </c>
      <c r="S11" s="141">
        <f>기초자료!V7</f>
        <v>327332.09999999998</v>
      </c>
      <c r="T11" s="141">
        <f>기초자료!W7</f>
        <v>0</v>
      </c>
      <c r="U11" s="141">
        <f>기초자료!X7</f>
        <v>0</v>
      </c>
      <c r="V11" s="141">
        <f>기초자료!Y7</f>
        <v>48174</v>
      </c>
      <c r="W11" s="141">
        <f>기초자료!Z7</f>
        <v>0</v>
      </c>
      <c r="X11" s="141">
        <f>기초자료!AA7</f>
        <v>0</v>
      </c>
      <c r="Y11" s="141">
        <f>기초자료!AB7</f>
        <v>2684861</v>
      </c>
      <c r="Z11" s="141">
        <f>기초자료!AC7</f>
        <v>0</v>
      </c>
      <c r="AA11" s="141">
        <f>기초자료!AD7</f>
        <v>0</v>
      </c>
      <c r="AB11" s="141">
        <f>기초자료!AE7</f>
        <v>15305329.48</v>
      </c>
      <c r="AC11" s="141">
        <f>AF11+AI11+AL11</f>
        <v>3551296.8000000003</v>
      </c>
      <c r="AD11" s="141">
        <f>기초자료!AF7</f>
        <v>0</v>
      </c>
      <c r="AE11" s="141">
        <f>기초자료!AG7</f>
        <v>0</v>
      </c>
      <c r="AF11" s="141">
        <f>기초자료!AH7</f>
        <v>2308410.7000000002</v>
      </c>
      <c r="AG11" s="141">
        <f>기초자료!AI7</f>
        <v>0</v>
      </c>
      <c r="AH11" s="141">
        <f>기초자료!AJ7</f>
        <v>0</v>
      </c>
      <c r="AI11" s="141">
        <f>기초자료!AK7</f>
        <v>557945.1</v>
      </c>
      <c r="AJ11" s="141">
        <f>기초자료!AL7</f>
        <v>0</v>
      </c>
      <c r="AK11" s="141">
        <f>기초자료!AM7</f>
        <v>0</v>
      </c>
      <c r="AL11" s="141">
        <f>기초자료!AN7</f>
        <v>684941</v>
      </c>
      <c r="AM11" s="141">
        <f>기초자료!AO7</f>
        <v>0</v>
      </c>
      <c r="AN11" s="141">
        <f>SUM(AO11:AR11)</f>
        <v>43000333</v>
      </c>
      <c r="AO11" s="141">
        <f>기초자료!AP7</f>
        <v>41647132</v>
      </c>
      <c r="AP11" s="141">
        <f>기초자료!AQ7</f>
        <v>1188175</v>
      </c>
      <c r="AQ11" s="141">
        <f>기초자료!AR7</f>
        <v>165026</v>
      </c>
      <c r="AR11" s="141">
        <f>기초자료!AS7</f>
        <v>0</v>
      </c>
      <c r="AS11" s="42"/>
      <c r="AT11" s="40">
        <f t="shared" si="1"/>
        <v>51089888.557675436</v>
      </c>
    </row>
    <row r="12" spans="1:46" s="41" customFormat="1" ht="18" customHeight="1">
      <c r="A12" s="142" t="s">
        <v>561</v>
      </c>
      <c r="B12" s="143">
        <f t="shared" ref="B12:B27" si="2">C12+AN12</f>
        <v>39128824.560000002</v>
      </c>
      <c r="C12" s="141">
        <f t="shared" ref="C12:C27" si="3">D12+AC12+AM12</f>
        <v>38077817.859999999</v>
      </c>
      <c r="D12" s="141">
        <f t="shared" ref="D12:D26" si="4">G12+J12+M12+P12+S12+V12+Y12+AB12</f>
        <v>19203334.860000003</v>
      </c>
      <c r="E12" s="143" t="e">
        <f>기초자료!#REF!</f>
        <v>#REF!</v>
      </c>
      <c r="F12" s="143" t="e">
        <f>기초자료!#REF!</f>
        <v>#REF!</v>
      </c>
      <c r="G12" s="143">
        <f>기초자료!P33</f>
        <v>140792.87</v>
      </c>
      <c r="H12" s="143" t="e">
        <f>기초자료!#REF!</f>
        <v>#REF!</v>
      </c>
      <c r="I12" s="143" t="e">
        <f>기초자료!#REF!</f>
        <v>#REF!</v>
      </c>
      <c r="J12" s="143">
        <f>기초자료!Q33</f>
        <v>394504.02999999997</v>
      </c>
      <c r="K12" s="143" t="e">
        <f>기초자료!#REF!</f>
        <v>#REF!</v>
      </c>
      <c r="L12" s="143" t="e">
        <f>기초자료!#REF!</f>
        <v>#REF!</v>
      </c>
      <c r="M12" s="143">
        <f>기초자료!R33</f>
        <v>17847051.160000004</v>
      </c>
      <c r="N12" s="143"/>
      <c r="O12" s="143" t="e">
        <f>기초자료!#REF!</f>
        <v>#REF!</v>
      </c>
      <c r="P12" s="143">
        <f>기초자료!S33</f>
        <v>147732</v>
      </c>
      <c r="Q12" s="143">
        <f>기초자료!T33</f>
        <v>0</v>
      </c>
      <c r="R12" s="143">
        <f>기초자료!U33</f>
        <v>0</v>
      </c>
      <c r="S12" s="143">
        <f>기초자료!V33</f>
        <v>97058.6</v>
      </c>
      <c r="T12" s="143">
        <f>기초자료!W33</f>
        <v>0</v>
      </c>
      <c r="U12" s="143">
        <f>기초자료!X33</f>
        <v>0</v>
      </c>
      <c r="V12" s="143">
        <f>기초자료!Y33</f>
        <v>561798.40000000002</v>
      </c>
      <c r="W12" s="143">
        <f>기초자료!Z33</f>
        <v>0</v>
      </c>
      <c r="X12" s="143">
        <f>기초자료!AA33</f>
        <v>0</v>
      </c>
      <c r="Y12" s="143">
        <f>기초자료!AB33</f>
        <v>9595.1</v>
      </c>
      <c r="Z12" s="143">
        <f>기초자료!AC33</f>
        <v>0</v>
      </c>
      <c r="AA12" s="143">
        <f>기초자료!AD33</f>
        <v>0</v>
      </c>
      <c r="AB12" s="143">
        <f>기초자료!AE33</f>
        <v>4802.7</v>
      </c>
      <c r="AC12" s="143">
        <f t="shared" ref="AC12:AC26" si="5">AF12+AI12+AL12</f>
        <v>6228386</v>
      </c>
      <c r="AD12" s="143">
        <f>기초자료!AF33</f>
        <v>0</v>
      </c>
      <c r="AE12" s="143">
        <f>기초자료!AG33</f>
        <v>0</v>
      </c>
      <c r="AF12" s="143">
        <f>기초자료!AH33</f>
        <v>4196108.5</v>
      </c>
      <c r="AG12" s="143">
        <f>기초자료!AI33</f>
        <v>0</v>
      </c>
      <c r="AH12" s="143">
        <f>기초자료!AJ33</f>
        <v>0</v>
      </c>
      <c r="AI12" s="143">
        <f>기초자료!AK33</f>
        <v>1394827.5</v>
      </c>
      <c r="AJ12" s="143">
        <f>기초자료!AL33</f>
        <v>0</v>
      </c>
      <c r="AK12" s="143">
        <f>기초자료!AM33</f>
        <v>0</v>
      </c>
      <c r="AL12" s="143">
        <f>기초자료!AN33</f>
        <v>637450</v>
      </c>
      <c r="AM12" s="143">
        <f>기초자료!AO33</f>
        <v>12646097</v>
      </c>
      <c r="AN12" s="143">
        <f t="shared" ref="AN12:AN27" si="6">SUM(AO12:AR12)</f>
        <v>1051006.7</v>
      </c>
      <c r="AO12" s="143">
        <f>기초자료!AP33</f>
        <v>0</v>
      </c>
      <c r="AP12" s="143">
        <f>기초자료!AQ33</f>
        <v>1042833</v>
      </c>
      <c r="AQ12" s="143">
        <f>기초자료!AR33</f>
        <v>8173.7</v>
      </c>
      <c r="AR12" s="143">
        <f>기초자료!AS33</f>
        <v>0</v>
      </c>
      <c r="AS12" s="42"/>
      <c r="AT12" s="40">
        <f t="shared" si="1"/>
        <v>38077817.859999999</v>
      </c>
    </row>
    <row r="13" spans="1:46" s="41" customFormat="1" ht="18" customHeight="1">
      <c r="A13" s="142" t="s">
        <v>562</v>
      </c>
      <c r="B13" s="143">
        <f t="shared" si="2"/>
        <v>37923429.799999997</v>
      </c>
      <c r="C13" s="141">
        <f t="shared" si="3"/>
        <v>22544210.800000001</v>
      </c>
      <c r="D13" s="141">
        <f t="shared" si="4"/>
        <v>15789619</v>
      </c>
      <c r="E13" s="143" t="e">
        <f>기초자료!#REF!</f>
        <v>#REF!</v>
      </c>
      <c r="F13" s="143" t="e">
        <f>기초자료!#REF!</f>
        <v>#REF!</v>
      </c>
      <c r="G13" s="143">
        <f>기초자료!P50</f>
        <v>60469</v>
      </c>
      <c r="H13" s="143" t="e">
        <f>기초자료!#REF!</f>
        <v>#REF!</v>
      </c>
      <c r="I13" s="143" t="e">
        <f>기초자료!#REF!</f>
        <v>#REF!</v>
      </c>
      <c r="J13" s="143">
        <f>기초자료!Q50</f>
        <v>775570</v>
      </c>
      <c r="K13" s="143"/>
      <c r="L13" s="143" t="e">
        <f>기초자료!#REF!</f>
        <v>#REF!</v>
      </c>
      <c r="M13" s="143">
        <f>기초자료!R50</f>
        <v>12251608</v>
      </c>
      <c r="N13" s="143" t="e">
        <f>기초자료!#REF!</f>
        <v>#REF!</v>
      </c>
      <c r="O13" s="143" t="e">
        <f>기초자료!#REF!</f>
        <v>#REF!</v>
      </c>
      <c r="P13" s="143">
        <f>기초자료!S50</f>
        <v>2882</v>
      </c>
      <c r="Q13" s="143">
        <f>기초자료!T50</f>
        <v>0</v>
      </c>
      <c r="R13" s="143">
        <f>기초자료!U50</f>
        <v>0</v>
      </c>
      <c r="S13" s="143">
        <f>기초자료!V50</f>
        <v>127216</v>
      </c>
      <c r="T13" s="143">
        <f>기초자료!W50</f>
        <v>0</v>
      </c>
      <c r="U13" s="143">
        <f>기초자료!X50</f>
        <v>0</v>
      </c>
      <c r="V13" s="143">
        <f>기초자료!Y50</f>
        <v>305690</v>
      </c>
      <c r="W13" s="143">
        <f>기초자료!Z50</f>
        <v>0</v>
      </c>
      <c r="X13" s="143">
        <f>기초자료!AA50</f>
        <v>0</v>
      </c>
      <c r="Y13" s="143">
        <f>기초자료!AB50</f>
        <v>2255421</v>
      </c>
      <c r="Z13" s="143">
        <f>기초자료!AC50</f>
        <v>0</v>
      </c>
      <c r="AA13" s="143">
        <f>기초자료!AD50</f>
        <v>0</v>
      </c>
      <c r="AB13" s="143">
        <f>기초자료!AE50</f>
        <v>10763</v>
      </c>
      <c r="AC13" s="143">
        <f t="shared" si="5"/>
        <v>3522116.8000000003</v>
      </c>
      <c r="AD13" s="143">
        <f>기초자료!AF50</f>
        <v>0</v>
      </c>
      <c r="AE13" s="143">
        <f>기초자료!AG50</f>
        <v>0</v>
      </c>
      <c r="AF13" s="143">
        <f>기초자료!AH50</f>
        <v>2657326.7000000002</v>
      </c>
      <c r="AG13" s="143">
        <f>기초자료!AI50</f>
        <v>0</v>
      </c>
      <c r="AH13" s="143">
        <f>기초자료!AJ50</f>
        <v>0</v>
      </c>
      <c r="AI13" s="143">
        <f>기초자료!AK50</f>
        <v>711707.1</v>
      </c>
      <c r="AJ13" s="143">
        <f>기초자료!AL50</f>
        <v>0</v>
      </c>
      <c r="AK13" s="143">
        <f>기초자료!AM50</f>
        <v>0</v>
      </c>
      <c r="AL13" s="143">
        <f>기초자료!AN50</f>
        <v>153083</v>
      </c>
      <c r="AM13" s="143">
        <f>기초자료!AO50</f>
        <v>3232475</v>
      </c>
      <c r="AN13" s="143">
        <f t="shared" si="6"/>
        <v>15379219</v>
      </c>
      <c r="AO13" s="143">
        <f>기초자료!AP50</f>
        <v>14716364</v>
      </c>
      <c r="AP13" s="143">
        <f>기초자료!AQ50</f>
        <v>28751</v>
      </c>
      <c r="AQ13" s="143">
        <f>기초자료!AR50</f>
        <v>634104</v>
      </c>
      <c r="AR13" s="143">
        <f>기초자료!AS50</f>
        <v>0</v>
      </c>
      <c r="AS13" s="42"/>
      <c r="AT13" s="40">
        <f t="shared" si="1"/>
        <v>22544210.800000001</v>
      </c>
    </row>
    <row r="14" spans="1:46" s="44" customFormat="1" ht="18" customHeight="1">
      <c r="A14" s="144" t="s">
        <v>563</v>
      </c>
      <c r="B14" s="143">
        <f t="shared" si="2"/>
        <v>45958415.346340001</v>
      </c>
      <c r="C14" s="141">
        <f t="shared" si="3"/>
        <v>22725633.146340001</v>
      </c>
      <c r="D14" s="141">
        <f t="shared" si="4"/>
        <v>18362316.816339999</v>
      </c>
      <c r="E14" s="143" t="e">
        <f>기초자료!#REF!</f>
        <v>#REF!</v>
      </c>
      <c r="F14" s="143" t="e">
        <f>기초자료!#REF!</f>
        <v>#REF!</v>
      </c>
      <c r="G14" s="143">
        <f>기초자료!P59</f>
        <v>50647.47</v>
      </c>
      <c r="H14" s="143" t="e">
        <f>기초자료!#REF!</f>
        <v>#REF!</v>
      </c>
      <c r="I14" s="143" t="e">
        <f>기초자료!#REF!</f>
        <v>#REF!</v>
      </c>
      <c r="J14" s="143">
        <f>기초자료!Q59</f>
        <v>509479.16400000005</v>
      </c>
      <c r="K14" s="143" t="e">
        <f>기초자료!#REF!</f>
        <v>#REF!</v>
      </c>
      <c r="L14" s="143" t="e">
        <f>기초자료!#REF!</f>
        <v>#REF!</v>
      </c>
      <c r="M14" s="143">
        <f>기초자료!R59</f>
        <v>16567789.217799999</v>
      </c>
      <c r="N14" s="143" t="e">
        <f>기초자료!#REF!</f>
        <v>#REF!</v>
      </c>
      <c r="O14" s="143" t="e">
        <f>기초자료!#REF!</f>
        <v>#REF!</v>
      </c>
      <c r="P14" s="143">
        <f>기초자료!S59</f>
        <v>32926</v>
      </c>
      <c r="Q14" s="143">
        <f>기초자료!T59</f>
        <v>0</v>
      </c>
      <c r="R14" s="143">
        <f>기초자료!U59</f>
        <v>0</v>
      </c>
      <c r="S14" s="143">
        <f>기초자료!V59</f>
        <v>254921.30453999998</v>
      </c>
      <c r="T14" s="143">
        <f>기초자료!W59</f>
        <v>0</v>
      </c>
      <c r="U14" s="143">
        <f>기초자료!X59</f>
        <v>0</v>
      </c>
      <c r="V14" s="143">
        <f>기초자료!Y59</f>
        <v>71244.51999999999</v>
      </c>
      <c r="W14" s="143">
        <f>기초자료!Z59</f>
        <v>0</v>
      </c>
      <c r="X14" s="143">
        <f>기초자료!AA59</f>
        <v>0</v>
      </c>
      <c r="Y14" s="143">
        <f>기초자료!AB59</f>
        <v>140241.14000000001</v>
      </c>
      <c r="Z14" s="143">
        <f>기초자료!AC59</f>
        <v>0</v>
      </c>
      <c r="AA14" s="143">
        <f>기초자료!AD59</f>
        <v>0</v>
      </c>
      <c r="AB14" s="143">
        <f>기초자료!AE59</f>
        <v>735068</v>
      </c>
      <c r="AC14" s="143">
        <f t="shared" si="5"/>
        <v>4363316.330000001</v>
      </c>
      <c r="AD14" s="143">
        <f>기초자료!AF59</f>
        <v>0</v>
      </c>
      <c r="AE14" s="143">
        <f>기초자료!AG59</f>
        <v>0</v>
      </c>
      <c r="AF14" s="143">
        <f>기초자료!AH59</f>
        <v>3126570.5500000007</v>
      </c>
      <c r="AG14" s="143">
        <f>기초자료!AI59</f>
        <v>0</v>
      </c>
      <c r="AH14" s="143">
        <f>기초자료!AJ59</f>
        <v>0</v>
      </c>
      <c r="AI14" s="143">
        <f>기초자료!AK59</f>
        <v>975184.21</v>
      </c>
      <c r="AJ14" s="143">
        <f>기초자료!AL59</f>
        <v>0</v>
      </c>
      <c r="AK14" s="143">
        <f>기초자료!AM59</f>
        <v>0</v>
      </c>
      <c r="AL14" s="143">
        <f>기초자료!AN59</f>
        <v>261561.56999999998</v>
      </c>
      <c r="AM14" s="143">
        <f>기초자료!AO59</f>
        <v>0</v>
      </c>
      <c r="AN14" s="143">
        <f t="shared" si="6"/>
        <v>23232782.199999999</v>
      </c>
      <c r="AO14" s="143">
        <f>기초자료!AP59</f>
        <v>21815760.800000001</v>
      </c>
      <c r="AP14" s="143">
        <f>기초자료!AQ59</f>
        <v>1417021.4000000001</v>
      </c>
      <c r="AQ14" s="143">
        <f>기초자료!AR59</f>
        <v>0</v>
      </c>
      <c r="AR14" s="143">
        <f>기초자료!AS59</f>
        <v>0</v>
      </c>
      <c r="AS14" s="43"/>
      <c r="AT14" s="40">
        <f t="shared" si="1"/>
        <v>22725633.146340001</v>
      </c>
    </row>
    <row r="15" spans="1:46" s="41" customFormat="1" ht="18" customHeight="1">
      <c r="A15" s="142" t="s">
        <v>564</v>
      </c>
      <c r="B15" s="143">
        <f t="shared" si="2"/>
        <v>11523125.49</v>
      </c>
      <c r="C15" s="141">
        <f t="shared" si="3"/>
        <v>9583766.4900000002</v>
      </c>
      <c r="D15" s="141">
        <f t="shared" si="4"/>
        <v>5810761.29</v>
      </c>
      <c r="E15" s="143" t="e">
        <f>기초자료!#REF!</f>
        <v>#REF!</v>
      </c>
      <c r="F15" s="143" t="e">
        <f>기초자료!#REF!</f>
        <v>#REF!</v>
      </c>
      <c r="G15" s="143">
        <f>기초자료!P71</f>
        <v>24853.59</v>
      </c>
      <c r="H15" s="143" t="e">
        <f>기초자료!#REF!</f>
        <v>#REF!</v>
      </c>
      <c r="I15" s="143" t="e">
        <f>기초자료!#REF!</f>
        <v>#REF!</v>
      </c>
      <c r="J15" s="143">
        <f>기초자료!Q71</f>
        <v>321133.3</v>
      </c>
      <c r="K15" s="143" t="e">
        <f>기초자료!#REF!</f>
        <v>#REF!</v>
      </c>
      <c r="L15" s="143" t="e">
        <f>기초자료!#REF!</f>
        <v>#REF!</v>
      </c>
      <c r="M15" s="143">
        <f>기초자료!R71</f>
        <v>4521341.0999999996</v>
      </c>
      <c r="N15" s="143" t="e">
        <f>기초자료!#REF!</f>
        <v>#REF!</v>
      </c>
      <c r="O15" s="143" t="e">
        <f>기초자료!#REF!</f>
        <v>#REF!</v>
      </c>
      <c r="P15" s="143">
        <f>기초자료!S71</f>
        <v>66907</v>
      </c>
      <c r="Q15" s="143">
        <f>기초자료!T71</f>
        <v>0</v>
      </c>
      <c r="R15" s="143">
        <f>기초자료!U71</f>
        <v>0</v>
      </c>
      <c r="S15" s="143">
        <f>기초자료!V71</f>
        <v>37965.9</v>
      </c>
      <c r="T15" s="143">
        <f>기초자료!W71</f>
        <v>0</v>
      </c>
      <c r="U15" s="143">
        <f>기초자료!X71</f>
        <v>0</v>
      </c>
      <c r="V15" s="143">
        <f>기초자료!Y71</f>
        <v>788558</v>
      </c>
      <c r="W15" s="143">
        <f>기초자료!Z71</f>
        <v>0</v>
      </c>
      <c r="X15" s="143">
        <f>기초자료!AA71</f>
        <v>0</v>
      </c>
      <c r="Y15" s="143">
        <f>기초자료!AB71</f>
        <v>17227.400000000001</v>
      </c>
      <c r="Z15" s="143">
        <f>기초자료!AC71</f>
        <v>0</v>
      </c>
      <c r="AA15" s="143">
        <f>기초자료!AD71</f>
        <v>0</v>
      </c>
      <c r="AB15" s="143">
        <f>기초자료!AE71</f>
        <v>32775</v>
      </c>
      <c r="AC15" s="143">
        <f t="shared" si="5"/>
        <v>2894475.2</v>
      </c>
      <c r="AD15" s="143">
        <f>기초자료!AF71</f>
        <v>0</v>
      </c>
      <c r="AE15" s="143">
        <f>기초자료!AG71</f>
        <v>0</v>
      </c>
      <c r="AF15" s="143">
        <f>기초자료!AH71</f>
        <v>2422125</v>
      </c>
      <c r="AG15" s="143">
        <f>기초자료!AI71</f>
        <v>0</v>
      </c>
      <c r="AH15" s="143">
        <f>기초자료!AJ71</f>
        <v>0</v>
      </c>
      <c r="AI15" s="143">
        <f>기초자료!AK71</f>
        <v>412694.2</v>
      </c>
      <c r="AJ15" s="143">
        <f>기초자료!AL71</f>
        <v>0</v>
      </c>
      <c r="AK15" s="143">
        <f>기초자료!AM71</f>
        <v>0</v>
      </c>
      <c r="AL15" s="143">
        <f>기초자료!AN71</f>
        <v>59656</v>
      </c>
      <c r="AM15" s="143">
        <f>기초자료!AO71</f>
        <v>878530</v>
      </c>
      <c r="AN15" s="143">
        <f t="shared" si="6"/>
        <v>1939359</v>
      </c>
      <c r="AO15" s="143">
        <f>기초자료!AP71</f>
        <v>0</v>
      </c>
      <c r="AP15" s="143">
        <f>기초자료!AQ71</f>
        <v>1805190</v>
      </c>
      <c r="AQ15" s="143">
        <f>기초자료!AR71</f>
        <v>134169</v>
      </c>
      <c r="AR15" s="143">
        <f>기초자료!AS71</f>
        <v>0</v>
      </c>
      <c r="AS15" s="42"/>
      <c r="AT15" s="40">
        <f t="shared" si="1"/>
        <v>9583766.4900000002</v>
      </c>
    </row>
    <row r="16" spans="1:46" s="41" customFormat="1" ht="18" customHeight="1">
      <c r="A16" s="142" t="s">
        <v>565</v>
      </c>
      <c r="B16" s="143">
        <f t="shared" si="2"/>
        <v>21686943.875089999</v>
      </c>
      <c r="C16" s="141">
        <f t="shared" si="3"/>
        <v>10792814.575089999</v>
      </c>
      <c r="D16" s="141">
        <f t="shared" si="4"/>
        <v>8971379.5990899988</v>
      </c>
      <c r="E16" s="143" t="e">
        <f>기초자료!#REF!</f>
        <v>#REF!</v>
      </c>
      <c r="F16" s="143" t="e">
        <f>기초자료!#REF!</f>
        <v>#REF!</v>
      </c>
      <c r="G16" s="143">
        <f>기초자료!P77</f>
        <v>28293.54</v>
      </c>
      <c r="H16" s="143" t="e">
        <f>기초자료!#REF!</f>
        <v>#REF!</v>
      </c>
      <c r="I16" s="143" t="e">
        <f>기초자료!#REF!</f>
        <v>#REF!</v>
      </c>
      <c r="J16" s="143">
        <f>기초자료!Q77</f>
        <v>303661.47999999992</v>
      </c>
      <c r="K16" s="143" t="e">
        <f>기초자료!#REF!</f>
        <v>#REF!</v>
      </c>
      <c r="L16" s="143" t="e">
        <f>기초자료!#REF!</f>
        <v>#REF!</v>
      </c>
      <c r="M16" s="143">
        <f>기초자료!R77</f>
        <v>7633254.8000000007</v>
      </c>
      <c r="N16" s="143" t="e">
        <f>기초자료!#REF!</f>
        <v>#REF!</v>
      </c>
      <c r="O16" s="143" t="e">
        <f>기초자료!#REF!</f>
        <v>#REF!</v>
      </c>
      <c r="P16" s="143">
        <f>기초자료!S77</f>
        <v>198983.59999999998</v>
      </c>
      <c r="Q16" s="143">
        <f>기초자료!T77</f>
        <v>0</v>
      </c>
      <c r="R16" s="143">
        <f>기초자료!U77</f>
        <v>0</v>
      </c>
      <c r="S16" s="143">
        <f>기초자료!V77</f>
        <v>320969.39909000002</v>
      </c>
      <c r="T16" s="143">
        <f>기초자료!W77</f>
        <v>0</v>
      </c>
      <c r="U16" s="143">
        <f>기초자료!X77</f>
        <v>0</v>
      </c>
      <c r="V16" s="143">
        <f>기초자료!Y77</f>
        <v>143446.78000000003</v>
      </c>
      <c r="W16" s="143">
        <f>기초자료!Z77</f>
        <v>0</v>
      </c>
      <c r="X16" s="143">
        <f>기초자료!AA77</f>
        <v>0</v>
      </c>
      <c r="Y16" s="143">
        <f>기초자료!AB77</f>
        <v>342770</v>
      </c>
      <c r="Z16" s="143">
        <f>기초자료!AC77</f>
        <v>0</v>
      </c>
      <c r="AA16" s="143">
        <f>기초자료!AD77</f>
        <v>0</v>
      </c>
      <c r="AB16" s="143">
        <f>기초자료!AE77</f>
        <v>0</v>
      </c>
      <c r="AC16" s="143">
        <f t="shared" si="5"/>
        <v>1821434.9760000003</v>
      </c>
      <c r="AD16" s="143">
        <f>기초자료!AF77</f>
        <v>0</v>
      </c>
      <c r="AE16" s="143">
        <f>기초자료!AG77</f>
        <v>0</v>
      </c>
      <c r="AF16" s="143">
        <f>기초자료!AH77</f>
        <v>1462157.1040000001</v>
      </c>
      <c r="AG16" s="143">
        <f>기초자료!AI77</f>
        <v>0</v>
      </c>
      <c r="AH16" s="143">
        <f>기초자료!AJ77</f>
        <v>0</v>
      </c>
      <c r="AI16" s="143">
        <f>기초자료!AK77</f>
        <v>344193.70400000003</v>
      </c>
      <c r="AJ16" s="143">
        <f>기초자료!AL77</f>
        <v>0</v>
      </c>
      <c r="AK16" s="143">
        <f>기초자료!AM77</f>
        <v>0</v>
      </c>
      <c r="AL16" s="143">
        <f>기초자료!AN77</f>
        <v>15084.168</v>
      </c>
      <c r="AM16" s="143">
        <f>기초자료!AO77</f>
        <v>0</v>
      </c>
      <c r="AN16" s="143">
        <f t="shared" si="6"/>
        <v>10894129.300000001</v>
      </c>
      <c r="AO16" s="143">
        <f>기초자료!AP77</f>
        <v>8532912</v>
      </c>
      <c r="AP16" s="143">
        <f>기초자료!AQ77</f>
        <v>2264765.2999999998</v>
      </c>
      <c r="AQ16" s="143">
        <f>기초자료!AR77</f>
        <v>96452.000000000029</v>
      </c>
      <c r="AR16" s="143">
        <f>기초자료!AS77</f>
        <v>0</v>
      </c>
      <c r="AS16" s="42"/>
      <c r="AT16" s="40">
        <f t="shared" si="1"/>
        <v>10792814.575089999</v>
      </c>
    </row>
    <row r="17" spans="1:229" s="41" customFormat="1" ht="18" customHeight="1">
      <c r="A17" s="142" t="s">
        <v>566</v>
      </c>
      <c r="B17" s="143">
        <f t="shared" si="2"/>
        <v>17756563</v>
      </c>
      <c r="C17" s="141">
        <f t="shared" si="3"/>
        <v>14020783</v>
      </c>
      <c r="D17" s="141">
        <f t="shared" si="4"/>
        <v>10988585</v>
      </c>
      <c r="E17" s="143" t="e">
        <f>기초자료!#REF!</f>
        <v>#REF!</v>
      </c>
      <c r="F17" s="143" t="e">
        <f>기초자료!#REF!</f>
        <v>#REF!</v>
      </c>
      <c r="G17" s="143">
        <f>기초자료!P83</f>
        <v>159255</v>
      </c>
      <c r="H17" s="143" t="e">
        <f>기초자료!#REF!</f>
        <v>#REF!</v>
      </c>
      <c r="I17" s="143" t="e">
        <f>기초자료!#REF!</f>
        <v>#REF!</v>
      </c>
      <c r="J17" s="143">
        <f>기초자료!Q83</f>
        <v>339185</v>
      </c>
      <c r="K17" s="143" t="e">
        <f>기초자료!#REF!</f>
        <v>#REF!</v>
      </c>
      <c r="L17" s="143" t="e">
        <f>기초자료!#REF!</f>
        <v>#REF!</v>
      </c>
      <c r="M17" s="143">
        <f>기초자료!R83</f>
        <v>9583019</v>
      </c>
      <c r="N17" s="143" t="e">
        <f>기초자료!#REF!</f>
        <v>#REF!</v>
      </c>
      <c r="O17" s="143" t="e">
        <f>기초자료!#REF!</f>
        <v>#REF!</v>
      </c>
      <c r="P17" s="143">
        <f>기초자료!S83</f>
        <v>19573</v>
      </c>
      <c r="Q17" s="143">
        <f>기초자료!T83</f>
        <v>0</v>
      </c>
      <c r="R17" s="143">
        <f>기초자료!U83</f>
        <v>0</v>
      </c>
      <c r="S17" s="143">
        <f>기초자료!V83</f>
        <v>9555</v>
      </c>
      <c r="T17" s="143">
        <f>기초자료!W83</f>
        <v>0</v>
      </c>
      <c r="U17" s="143">
        <f>기초자료!X83</f>
        <v>0</v>
      </c>
      <c r="V17" s="143">
        <f>기초자료!Y83</f>
        <v>209361</v>
      </c>
      <c r="W17" s="143">
        <f>기초자료!Z83</f>
        <v>0</v>
      </c>
      <c r="X17" s="143">
        <f>기초자료!AA83</f>
        <v>0</v>
      </c>
      <c r="Y17" s="143">
        <f>기초자료!AB83</f>
        <v>668637</v>
      </c>
      <c r="Z17" s="143">
        <f>기초자료!AC83</f>
        <v>0</v>
      </c>
      <c r="AA17" s="143">
        <f>기초자료!AD83</f>
        <v>0</v>
      </c>
      <c r="AB17" s="143">
        <f>기초자료!AE83</f>
        <v>0</v>
      </c>
      <c r="AC17" s="143">
        <f t="shared" si="5"/>
        <v>3017675</v>
      </c>
      <c r="AD17" s="143">
        <f>기초자료!AF13</f>
        <v>0</v>
      </c>
      <c r="AE17" s="143">
        <f>기초자료!AG13</f>
        <v>0</v>
      </c>
      <c r="AF17" s="143">
        <f>기초자료!AH83</f>
        <v>1944161</v>
      </c>
      <c r="AG17" s="143">
        <f>기초자료!AI83</f>
        <v>0</v>
      </c>
      <c r="AH17" s="143">
        <f>기초자료!AJ83</f>
        <v>0</v>
      </c>
      <c r="AI17" s="143">
        <f>기초자료!AK83</f>
        <v>1073514</v>
      </c>
      <c r="AJ17" s="143">
        <f>기초자료!AL83</f>
        <v>0</v>
      </c>
      <c r="AK17" s="143">
        <f>기초자료!AM83</f>
        <v>0</v>
      </c>
      <c r="AL17" s="143">
        <f>기초자료!AN83</f>
        <v>0</v>
      </c>
      <c r="AM17" s="143">
        <f>기초자료!AO83</f>
        <v>14523</v>
      </c>
      <c r="AN17" s="143">
        <f t="shared" si="6"/>
        <v>3735780</v>
      </c>
      <c r="AO17" s="143">
        <f>기초자료!AP83</f>
        <v>3452944</v>
      </c>
      <c r="AP17" s="143">
        <f>기초자료!AQ83</f>
        <v>184752</v>
      </c>
      <c r="AQ17" s="143">
        <f>기초자료!AR83</f>
        <v>98084</v>
      </c>
      <c r="AR17" s="143">
        <f>기초자료!AS83</f>
        <v>0</v>
      </c>
      <c r="AS17" s="42"/>
      <c r="AT17" s="40">
        <f t="shared" si="1"/>
        <v>14020783</v>
      </c>
    </row>
    <row r="18" spans="1:229" s="41" customFormat="1" ht="18" customHeight="1">
      <c r="A18" s="145" t="s">
        <v>736</v>
      </c>
      <c r="B18" s="146">
        <f>C18+AN18</f>
        <v>5710497</v>
      </c>
      <c r="C18" s="146">
        <f>D18+AC18+AM18</f>
        <v>5356459</v>
      </c>
      <c r="D18" s="146">
        <f>G18+J18+M18+P18+S18+V18+Y18+AB18</f>
        <v>4132660</v>
      </c>
      <c r="E18" s="146" t="e">
        <f>기초자료!#REF!</f>
        <v>#REF!</v>
      </c>
      <c r="F18" s="146" t="e">
        <f>기초자료!#REF!</f>
        <v>#REF!</v>
      </c>
      <c r="G18" s="146">
        <f>기초자료!P89</f>
        <v>31639</v>
      </c>
      <c r="H18" s="146" t="e">
        <f>기초자료!#REF!</f>
        <v>#REF!</v>
      </c>
      <c r="I18" s="146" t="e">
        <f>기초자료!#REF!</f>
        <v>#REF!</v>
      </c>
      <c r="J18" s="146">
        <f>기초자료!Q89</f>
        <v>44307</v>
      </c>
      <c r="K18" s="146">
        <f>기초자료!R89</f>
        <v>3372792</v>
      </c>
      <c r="L18" s="146">
        <f>기초자료!S89</f>
        <v>42117</v>
      </c>
      <c r="M18" s="146">
        <f>기초자료!R89</f>
        <v>3372792</v>
      </c>
      <c r="N18" s="146">
        <f>기초자료!U89</f>
        <v>0</v>
      </c>
      <c r="O18" s="146">
        <f>기초자료!V89</f>
        <v>587046</v>
      </c>
      <c r="P18" s="146">
        <f>기초자료!S89</f>
        <v>42117</v>
      </c>
      <c r="Q18" s="146">
        <f>기초자료!X89</f>
        <v>0</v>
      </c>
      <c r="R18" s="146">
        <f>기초자료!Y89</f>
        <v>48038</v>
      </c>
      <c r="S18" s="146">
        <f>기초자료!V89</f>
        <v>587046</v>
      </c>
      <c r="T18" s="146">
        <f>기초자료!AA89</f>
        <v>0</v>
      </c>
      <c r="U18" s="146">
        <f>기초자료!AB89</f>
        <v>6721</v>
      </c>
      <c r="V18" s="146">
        <f>기초자료!Y89</f>
        <v>48038</v>
      </c>
      <c r="W18" s="146">
        <f>기초자료!AD89</f>
        <v>0</v>
      </c>
      <c r="X18" s="146">
        <f>기초자료!AE89</f>
        <v>0</v>
      </c>
      <c r="Y18" s="146">
        <f>기초자료!AB89</f>
        <v>6721</v>
      </c>
      <c r="Z18" s="146">
        <f>기초자료!AG89</f>
        <v>0</v>
      </c>
      <c r="AA18" s="146">
        <f>기초자료!AH89</f>
        <v>674538</v>
      </c>
      <c r="AB18" s="146">
        <f>기초자료!AE89</f>
        <v>0</v>
      </c>
      <c r="AC18" s="146">
        <f>AF18+AI18+AL18</f>
        <v>1223799</v>
      </c>
      <c r="AD18" s="146">
        <f>기초자료!AF253</f>
        <v>0</v>
      </c>
      <c r="AE18" s="146">
        <f>기초자료!AG253</f>
        <v>0</v>
      </c>
      <c r="AF18" s="146">
        <f>기초자료!AH89</f>
        <v>674538</v>
      </c>
      <c r="AG18" s="146">
        <f>기초자료!AI89</f>
        <v>0</v>
      </c>
      <c r="AH18" s="146">
        <f>기초자료!AJ89</f>
        <v>0</v>
      </c>
      <c r="AI18" s="146">
        <f>기초자료!AK89</f>
        <v>539391</v>
      </c>
      <c r="AJ18" s="146">
        <f>기초자료!AL89</f>
        <v>0</v>
      </c>
      <c r="AK18" s="146">
        <f>기초자료!AM89</f>
        <v>0</v>
      </c>
      <c r="AL18" s="146">
        <f>기초자료!AN89</f>
        <v>9870</v>
      </c>
      <c r="AM18" s="146">
        <f>기초자료!AO89</f>
        <v>0</v>
      </c>
      <c r="AN18" s="146">
        <f>SUM(AO18:AR18)</f>
        <v>354038</v>
      </c>
      <c r="AO18" s="146">
        <f>기초자료!AP89</f>
        <v>0</v>
      </c>
      <c r="AP18" s="146">
        <f>기초자료!AQ89</f>
        <v>285990</v>
      </c>
      <c r="AQ18" s="146">
        <f>기초자료!AR89</f>
        <v>68048</v>
      </c>
      <c r="AR18" s="146">
        <f>기초자료!AS89</f>
        <v>0</v>
      </c>
      <c r="AS18" s="42"/>
      <c r="AT18" s="40"/>
    </row>
    <row r="19" spans="1:229" s="41" customFormat="1" ht="18" customHeight="1">
      <c r="A19" s="142" t="s">
        <v>567</v>
      </c>
      <c r="B19" s="143">
        <f t="shared" si="2"/>
        <v>107645870.66000001</v>
      </c>
      <c r="C19" s="141">
        <f t="shared" si="3"/>
        <v>91934053.860000014</v>
      </c>
      <c r="D19" s="141">
        <f t="shared" si="4"/>
        <v>64394165.360000007</v>
      </c>
      <c r="E19" s="143" t="e">
        <f>기초자료!#REF!</f>
        <v>#REF!</v>
      </c>
      <c r="F19" s="143" t="e">
        <f>기초자료!#REF!</f>
        <v>#REF!</v>
      </c>
      <c r="G19" s="143">
        <f>기초자료!P91</f>
        <v>653344.9</v>
      </c>
      <c r="H19" s="143" t="e">
        <f>기초자료!#REF!</f>
        <v>#REF!</v>
      </c>
      <c r="I19" s="143" t="e">
        <f>기초자료!#REF!</f>
        <v>#REF!</v>
      </c>
      <c r="J19" s="143">
        <f>기초자료!Q91</f>
        <v>2687271</v>
      </c>
      <c r="K19" s="143" t="e">
        <f>기초자료!#REF!</f>
        <v>#REF!</v>
      </c>
      <c r="L19" s="143" t="e">
        <f>기초자료!#REF!</f>
        <v>#REF!</v>
      </c>
      <c r="M19" s="143">
        <f>기초자료!R91</f>
        <v>51097678.550000004</v>
      </c>
      <c r="N19" s="143" t="e">
        <f>기초자료!#REF!</f>
        <v>#REF!</v>
      </c>
      <c r="O19" s="143" t="e">
        <f>기초자료!#REF!</f>
        <v>#REF!</v>
      </c>
      <c r="P19" s="143">
        <f>기초자료!S91</f>
        <v>1800070.56</v>
      </c>
      <c r="Q19" s="143">
        <f>기초자료!T91</f>
        <v>66610.8</v>
      </c>
      <c r="R19" s="143">
        <f>기초자료!U91</f>
        <v>0</v>
      </c>
      <c r="S19" s="143">
        <f>기초자료!V91</f>
        <v>2454443.1</v>
      </c>
      <c r="T19" s="143">
        <f>기초자료!W91</f>
        <v>0</v>
      </c>
      <c r="U19" s="143">
        <f>기초자료!X91</f>
        <v>406658</v>
      </c>
      <c r="V19" s="143">
        <f>기초자료!Y91</f>
        <v>2990621.45</v>
      </c>
      <c r="W19" s="143">
        <f>기초자료!Z91</f>
        <v>4465</v>
      </c>
      <c r="X19" s="143">
        <f>기초자료!AA91</f>
        <v>0</v>
      </c>
      <c r="Y19" s="143">
        <f>기초자료!AB91</f>
        <v>2635409.7999999998</v>
      </c>
      <c r="Z19" s="143">
        <f>기초자료!AC91</f>
        <v>0</v>
      </c>
      <c r="AA19" s="143">
        <f>기초자료!AD91</f>
        <v>0</v>
      </c>
      <c r="AB19" s="143">
        <f>기초자료!AE91</f>
        <v>75326</v>
      </c>
      <c r="AC19" s="143">
        <f t="shared" si="5"/>
        <v>24497564.5</v>
      </c>
      <c r="AD19" s="143">
        <f>기초자료!AF91</f>
        <v>310390297</v>
      </c>
      <c r="AE19" s="143">
        <f>기초자료!AG91</f>
        <v>127261940</v>
      </c>
      <c r="AF19" s="143">
        <f>기초자료!AH91</f>
        <v>15815999.5</v>
      </c>
      <c r="AG19" s="143">
        <f>기초자료!AI91</f>
        <v>186247</v>
      </c>
      <c r="AH19" s="143">
        <f>기초자료!AJ91</f>
        <v>0</v>
      </c>
      <c r="AI19" s="143">
        <f>기초자료!AK91</f>
        <v>6516412.5999999996</v>
      </c>
      <c r="AJ19" s="143">
        <f>기초자료!AL91</f>
        <v>0</v>
      </c>
      <c r="AK19" s="143">
        <f>기초자료!AM91</f>
        <v>0</v>
      </c>
      <c r="AL19" s="143">
        <f>기초자료!AN91</f>
        <v>2165152.4</v>
      </c>
      <c r="AM19" s="143">
        <f>기초자료!AO91</f>
        <v>3042324</v>
      </c>
      <c r="AN19" s="143">
        <f t="shared" si="6"/>
        <v>15711816.800000001</v>
      </c>
      <c r="AO19" s="143">
        <f>기초자료!AP91</f>
        <v>11857327</v>
      </c>
      <c r="AP19" s="143">
        <f>기초자료!AQ91</f>
        <v>1540674.8</v>
      </c>
      <c r="AQ19" s="143">
        <f>기초자료!AR91</f>
        <v>2294788</v>
      </c>
      <c r="AR19" s="143">
        <f>기초자료!AS91</f>
        <v>19027</v>
      </c>
      <c r="AS19" s="42"/>
      <c r="AT19" s="40">
        <f t="shared" si="1"/>
        <v>91934053.860000014</v>
      </c>
    </row>
    <row r="20" spans="1:229" s="41" customFormat="1" ht="18" customHeight="1">
      <c r="A20" s="142" t="s">
        <v>568</v>
      </c>
      <c r="B20" s="143">
        <f t="shared" si="2"/>
        <v>19052396</v>
      </c>
      <c r="C20" s="141">
        <f t="shared" si="3"/>
        <v>15213587</v>
      </c>
      <c r="D20" s="141">
        <f t="shared" si="4"/>
        <v>7397783</v>
      </c>
      <c r="E20" s="143" t="e">
        <f>기초자료!#REF!</f>
        <v>#REF!</v>
      </c>
      <c r="F20" s="143" t="e">
        <f>기초자료!#REF!</f>
        <v>#REF!</v>
      </c>
      <c r="G20" s="143">
        <f>기초자료!P123</f>
        <v>101852</v>
      </c>
      <c r="H20" s="143" t="e">
        <f>기초자료!#REF!</f>
        <v>#REF!</v>
      </c>
      <c r="I20" s="143" t="e">
        <f>기초자료!#REF!</f>
        <v>#REF!</v>
      </c>
      <c r="J20" s="143">
        <f>기초자료!Q123</f>
        <v>283149</v>
      </c>
      <c r="K20" s="143" t="e">
        <f>기초자료!#REF!</f>
        <v>#REF!</v>
      </c>
      <c r="L20" s="143" t="e">
        <f>기초자료!#REF!</f>
        <v>#REF!</v>
      </c>
      <c r="M20" s="143">
        <f>기초자료!R123</f>
        <v>5589505</v>
      </c>
      <c r="N20" s="143" t="e">
        <f>기초자료!#REF!</f>
        <v>#REF!</v>
      </c>
      <c r="O20" s="143" t="e">
        <f>기초자료!#REF!</f>
        <v>#REF!</v>
      </c>
      <c r="P20" s="143">
        <f>기초자료!S123</f>
        <v>18417</v>
      </c>
      <c r="Q20" s="143">
        <f>기초자료!T123</f>
        <v>0</v>
      </c>
      <c r="R20" s="143">
        <f>기초자료!U123</f>
        <v>0</v>
      </c>
      <c r="S20" s="143">
        <f>기초자료!V123</f>
        <v>273476</v>
      </c>
      <c r="T20" s="143">
        <f>기초자료!W123</f>
        <v>0</v>
      </c>
      <c r="U20" s="143">
        <f>기초자료!X123</f>
        <v>0</v>
      </c>
      <c r="V20" s="143">
        <f>기초자료!Y123</f>
        <v>98970</v>
      </c>
      <c r="W20" s="143">
        <f>기초자료!Z123</f>
        <v>0</v>
      </c>
      <c r="X20" s="143">
        <f>기초자료!AA123</f>
        <v>0</v>
      </c>
      <c r="Y20" s="143">
        <f>기초자료!AB123</f>
        <v>1032414</v>
      </c>
      <c r="Z20" s="143">
        <f>기초자료!AC123</f>
        <v>0</v>
      </c>
      <c r="AA20" s="143">
        <f>기초자료!AD123</f>
        <v>0</v>
      </c>
      <c r="AB20" s="143">
        <f>기초자료!AE123</f>
        <v>0</v>
      </c>
      <c r="AC20" s="143">
        <f t="shared" si="5"/>
        <v>2428705</v>
      </c>
      <c r="AD20" s="143">
        <f>기초자료!AF123</f>
        <v>0</v>
      </c>
      <c r="AE20" s="143">
        <f>기초자료!AG123</f>
        <v>0</v>
      </c>
      <c r="AF20" s="143">
        <f>기초자료!AH123</f>
        <v>1663712</v>
      </c>
      <c r="AG20" s="143">
        <f>기초자료!AI123</f>
        <v>0</v>
      </c>
      <c r="AH20" s="143">
        <f>기초자료!AJ123</f>
        <v>0</v>
      </c>
      <c r="AI20" s="143">
        <f>기초자료!AK123</f>
        <v>731285</v>
      </c>
      <c r="AJ20" s="143">
        <f>기초자료!AL123</f>
        <v>0</v>
      </c>
      <c r="AK20" s="143">
        <f>기초자료!AM123</f>
        <v>0</v>
      </c>
      <c r="AL20" s="143">
        <f>기초자료!AN123</f>
        <v>33708</v>
      </c>
      <c r="AM20" s="143">
        <f>기초자료!AO123</f>
        <v>5387099</v>
      </c>
      <c r="AN20" s="143">
        <f t="shared" si="6"/>
        <v>3838809</v>
      </c>
      <c r="AO20" s="143">
        <f>기초자료!AP123</f>
        <v>3622237</v>
      </c>
      <c r="AP20" s="143">
        <f>기초자료!AQ123</f>
        <v>161038</v>
      </c>
      <c r="AQ20" s="143">
        <f>기초자료!AR123</f>
        <v>55534</v>
      </c>
      <c r="AR20" s="143">
        <f>기초자료!AS123</f>
        <v>0</v>
      </c>
      <c r="AS20" s="46"/>
      <c r="AT20" s="40">
        <f t="shared" si="1"/>
        <v>15213587</v>
      </c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47"/>
      <c r="BS20" s="47"/>
      <c r="BT20" s="47"/>
      <c r="BU20" s="47"/>
      <c r="BV20" s="47"/>
      <c r="BW20" s="47"/>
      <c r="BX20" s="47"/>
      <c r="BY20" s="47"/>
      <c r="BZ20" s="47"/>
      <c r="CA20" s="47"/>
      <c r="CB20" s="47"/>
      <c r="CC20" s="47"/>
      <c r="CD20" s="47"/>
      <c r="CE20" s="47"/>
      <c r="CF20" s="47"/>
      <c r="CG20" s="47"/>
      <c r="CH20" s="47"/>
      <c r="CI20" s="47"/>
      <c r="CJ20" s="47"/>
      <c r="CK20" s="47"/>
      <c r="CL20" s="47"/>
      <c r="CM20" s="47"/>
      <c r="CN20" s="47"/>
      <c r="CO20" s="47"/>
      <c r="CP20" s="47"/>
      <c r="CQ20" s="47"/>
      <c r="CR20" s="47"/>
      <c r="CS20" s="47"/>
      <c r="CT20" s="47"/>
      <c r="CU20" s="47"/>
      <c r="CV20" s="47"/>
      <c r="CW20" s="47"/>
      <c r="CX20" s="47"/>
      <c r="CY20" s="47"/>
      <c r="CZ20" s="47"/>
      <c r="DA20" s="47"/>
      <c r="DB20" s="47"/>
      <c r="DC20" s="47"/>
      <c r="DD20" s="47"/>
      <c r="DE20" s="47"/>
      <c r="DF20" s="47"/>
      <c r="DG20" s="47"/>
      <c r="DH20" s="47"/>
      <c r="DI20" s="47"/>
      <c r="DJ20" s="47"/>
      <c r="DK20" s="47"/>
      <c r="DL20" s="47"/>
      <c r="DM20" s="47"/>
      <c r="DN20" s="47"/>
      <c r="DO20" s="47"/>
      <c r="DP20" s="47"/>
      <c r="DQ20" s="47"/>
      <c r="DR20" s="47"/>
      <c r="DS20" s="47"/>
      <c r="DT20" s="47"/>
      <c r="DU20" s="47"/>
      <c r="DV20" s="47"/>
      <c r="DW20" s="47"/>
      <c r="DX20" s="47"/>
      <c r="DY20" s="47"/>
      <c r="DZ20" s="47"/>
      <c r="EA20" s="47"/>
      <c r="EB20" s="47"/>
      <c r="EC20" s="47"/>
      <c r="ED20" s="47"/>
      <c r="EE20" s="47"/>
      <c r="EF20" s="47"/>
      <c r="EG20" s="47"/>
      <c r="EH20" s="47"/>
      <c r="EI20" s="47"/>
      <c r="EJ20" s="47"/>
      <c r="EK20" s="47"/>
      <c r="EL20" s="47"/>
      <c r="EM20" s="47"/>
      <c r="EN20" s="47"/>
      <c r="EO20" s="47"/>
      <c r="EP20" s="47"/>
      <c r="EQ20" s="47"/>
      <c r="ER20" s="47"/>
      <c r="ES20" s="47"/>
      <c r="ET20" s="47"/>
      <c r="EU20" s="47"/>
      <c r="EV20" s="47"/>
      <c r="EW20" s="47"/>
      <c r="EX20" s="47"/>
      <c r="EY20" s="47"/>
      <c r="EZ20" s="47"/>
      <c r="FA20" s="47"/>
      <c r="FB20" s="47"/>
      <c r="FC20" s="47"/>
      <c r="FD20" s="47"/>
      <c r="FE20" s="47"/>
      <c r="FF20" s="47"/>
      <c r="FG20" s="47"/>
      <c r="FH20" s="47"/>
      <c r="FI20" s="47"/>
      <c r="FJ20" s="47"/>
      <c r="FK20" s="47"/>
      <c r="FL20" s="47"/>
      <c r="FM20" s="47"/>
      <c r="FN20" s="47"/>
      <c r="FO20" s="47"/>
      <c r="FP20" s="47"/>
      <c r="FQ20" s="47"/>
      <c r="FR20" s="47"/>
      <c r="FS20" s="47"/>
      <c r="FT20" s="47"/>
      <c r="FU20" s="47"/>
      <c r="FV20" s="47"/>
      <c r="FW20" s="47"/>
      <c r="FX20" s="47"/>
      <c r="FY20" s="47"/>
      <c r="FZ20" s="47"/>
      <c r="GA20" s="47"/>
      <c r="GB20" s="47"/>
      <c r="GC20" s="47"/>
      <c r="GD20" s="47"/>
      <c r="GE20" s="47"/>
      <c r="GF20" s="47"/>
      <c r="GG20" s="47"/>
      <c r="GH20" s="47"/>
      <c r="GI20" s="47"/>
      <c r="GJ20" s="47"/>
      <c r="GK20" s="47"/>
      <c r="GL20" s="47"/>
      <c r="GM20" s="47"/>
      <c r="GN20" s="47"/>
      <c r="GO20" s="47"/>
      <c r="GP20" s="47"/>
      <c r="GQ20" s="47"/>
      <c r="GR20" s="47"/>
      <c r="GS20" s="47"/>
      <c r="GT20" s="47"/>
      <c r="GU20" s="47"/>
      <c r="GV20" s="47"/>
      <c r="GW20" s="47"/>
      <c r="GX20" s="47"/>
      <c r="GY20" s="47"/>
      <c r="GZ20" s="47"/>
      <c r="HA20" s="47"/>
      <c r="HB20" s="47"/>
      <c r="HC20" s="47"/>
      <c r="HD20" s="47"/>
      <c r="HE20" s="47"/>
      <c r="HF20" s="47"/>
      <c r="HG20" s="47"/>
      <c r="HH20" s="47"/>
      <c r="HI20" s="47"/>
      <c r="HJ20" s="47"/>
      <c r="HK20" s="47"/>
      <c r="HL20" s="47"/>
      <c r="HM20" s="47"/>
      <c r="HN20" s="47"/>
      <c r="HO20" s="47"/>
      <c r="HP20" s="47"/>
      <c r="HQ20" s="47"/>
      <c r="HR20" s="47"/>
      <c r="HS20" s="47"/>
      <c r="HT20" s="47"/>
      <c r="HU20" s="47"/>
    </row>
    <row r="21" spans="1:229" s="41" customFormat="1" ht="19.5" customHeight="1">
      <c r="A21" s="142" t="s">
        <v>569</v>
      </c>
      <c r="B21" s="143">
        <f t="shared" si="2"/>
        <v>20169895.98</v>
      </c>
      <c r="C21" s="141">
        <f t="shared" si="3"/>
        <v>15572924.98</v>
      </c>
      <c r="D21" s="141">
        <f t="shared" si="4"/>
        <v>7005162.9800000004</v>
      </c>
      <c r="E21" s="143" t="e">
        <f>기초자료!#REF!</f>
        <v>#REF!</v>
      </c>
      <c r="F21" s="143" t="e">
        <f>기초자료!#REF!</f>
        <v>#REF!</v>
      </c>
      <c r="G21" s="143">
        <f>기초자료!P142</f>
        <v>93106.16</v>
      </c>
      <c r="H21" s="143" t="e">
        <f>기초자료!#REF!</f>
        <v>#REF!</v>
      </c>
      <c r="I21" s="143" t="e">
        <f>기초자료!#REF!</f>
        <v>#REF!</v>
      </c>
      <c r="J21" s="143">
        <f>기초자료!Q142</f>
        <v>335420</v>
      </c>
      <c r="K21" s="143" t="e">
        <f>기초자료!#REF!</f>
        <v>#REF!</v>
      </c>
      <c r="L21" s="143" t="e">
        <f>기초자료!#REF!</f>
        <v>#REF!</v>
      </c>
      <c r="M21" s="143">
        <f>기초자료!R142</f>
        <v>5457107.1200000001</v>
      </c>
      <c r="N21" s="143" t="e">
        <f>기초자료!#REF!</f>
        <v>#REF!</v>
      </c>
      <c r="O21" s="143" t="e">
        <f>기초자료!#REF!</f>
        <v>#REF!</v>
      </c>
      <c r="P21" s="143">
        <f>기초자료!S142</f>
        <v>196198</v>
      </c>
      <c r="Q21" s="143">
        <f>기초자료!T142</f>
        <v>0</v>
      </c>
      <c r="R21" s="143">
        <f>기초자료!U142</f>
        <v>0</v>
      </c>
      <c r="S21" s="143">
        <f>기초자료!V142</f>
        <v>301507</v>
      </c>
      <c r="T21" s="143">
        <f>기초자료!W142</f>
        <v>0</v>
      </c>
      <c r="U21" s="143">
        <f>기초자료!X142</f>
        <v>0</v>
      </c>
      <c r="V21" s="143">
        <f>기초자료!Y142</f>
        <v>75763</v>
      </c>
      <c r="W21" s="143">
        <f>기초자료!Z142</f>
        <v>0</v>
      </c>
      <c r="X21" s="143">
        <f>기초자료!AA142</f>
        <v>0</v>
      </c>
      <c r="Y21" s="143">
        <f>기초자료!AB142</f>
        <v>326711</v>
      </c>
      <c r="Z21" s="143">
        <f>기초자료!AC142</f>
        <v>0</v>
      </c>
      <c r="AA21" s="143">
        <f>기초자료!AD142</f>
        <v>0</v>
      </c>
      <c r="AB21" s="143">
        <f>기초자료!AE142</f>
        <v>219350.7</v>
      </c>
      <c r="AC21" s="143">
        <f t="shared" si="5"/>
        <v>7707104</v>
      </c>
      <c r="AD21" s="143">
        <f>기초자료!AF142</f>
        <v>0</v>
      </c>
      <c r="AE21" s="143">
        <f>기초자료!AG142</f>
        <v>0</v>
      </c>
      <c r="AF21" s="143">
        <f>기초자료!AH142</f>
        <v>4408968</v>
      </c>
      <c r="AG21" s="143">
        <f>기초자료!AI142</f>
        <v>0</v>
      </c>
      <c r="AH21" s="143">
        <f>기초자료!AJ142</f>
        <v>0</v>
      </c>
      <c r="AI21" s="143">
        <f>기초자료!AK142</f>
        <v>3154977</v>
      </c>
      <c r="AJ21" s="143">
        <f>기초자료!AL142</f>
        <v>0</v>
      </c>
      <c r="AK21" s="143">
        <f>기초자료!AM142</f>
        <v>0</v>
      </c>
      <c r="AL21" s="143">
        <f>기초자료!AN142</f>
        <v>143159</v>
      </c>
      <c r="AM21" s="143">
        <f>기초자료!AO142</f>
        <v>860658</v>
      </c>
      <c r="AN21" s="143">
        <f t="shared" si="6"/>
        <v>4596971</v>
      </c>
      <c r="AO21" s="143">
        <f>기초자료!AP142</f>
        <v>4043398</v>
      </c>
      <c r="AP21" s="143">
        <f>기초자료!AQ142</f>
        <v>338753</v>
      </c>
      <c r="AQ21" s="143">
        <f>기초자료!AR142</f>
        <v>102892</v>
      </c>
      <c r="AR21" s="143">
        <f>기초자료!AS142</f>
        <v>111928</v>
      </c>
      <c r="AS21" s="42"/>
      <c r="AT21" s="40">
        <f t="shared" si="1"/>
        <v>15572924.98</v>
      </c>
    </row>
    <row r="22" spans="1:229" s="41" customFormat="1" ht="19.5" customHeight="1">
      <c r="A22" s="142" t="s">
        <v>570</v>
      </c>
      <c r="B22" s="143">
        <f t="shared" si="2"/>
        <v>21152072.899999999</v>
      </c>
      <c r="C22" s="141">
        <f t="shared" si="3"/>
        <v>15101331.899999999</v>
      </c>
      <c r="D22" s="141">
        <f t="shared" si="4"/>
        <v>8644223.0999999996</v>
      </c>
      <c r="E22" s="143" t="e">
        <f>기초자료!#REF!</f>
        <v>#REF!</v>
      </c>
      <c r="F22" s="143" t="e">
        <f>기초자료!#REF!</f>
        <v>#REF!</v>
      </c>
      <c r="G22" s="143">
        <f>기초자료!P155</f>
        <v>166237</v>
      </c>
      <c r="H22" s="143" t="e">
        <f>기초자료!#REF!</f>
        <v>#REF!</v>
      </c>
      <c r="I22" s="143" t="e">
        <f>기초자료!#REF!</f>
        <v>#REF!</v>
      </c>
      <c r="J22" s="143">
        <f>기초자료!Q155</f>
        <v>609378</v>
      </c>
      <c r="K22" s="143" t="e">
        <f>기초자료!#REF!</f>
        <v>#REF!</v>
      </c>
      <c r="L22" s="143" t="e">
        <f>기초자료!#REF!</f>
        <v>#REF!</v>
      </c>
      <c r="M22" s="143">
        <f>기초자료!R155</f>
        <v>6200626.0999999996</v>
      </c>
      <c r="N22" s="143" t="e">
        <f>기초자료!#REF!</f>
        <v>#REF!</v>
      </c>
      <c r="O22" s="143" t="e">
        <f>기초자료!#REF!</f>
        <v>#REF!</v>
      </c>
      <c r="P22" s="143">
        <f>기초자료!S155</f>
        <v>640130</v>
      </c>
      <c r="Q22" s="143">
        <f>기초자료!T155</f>
        <v>0</v>
      </c>
      <c r="R22" s="143">
        <f>기초자료!U155</f>
        <v>0</v>
      </c>
      <c r="S22" s="143">
        <f>기초자료!V155</f>
        <v>439939</v>
      </c>
      <c r="T22" s="143">
        <f>기초자료!W155</f>
        <v>0</v>
      </c>
      <c r="U22" s="143">
        <f>기초자료!X155</f>
        <v>0</v>
      </c>
      <c r="V22" s="143">
        <f>기초자료!Y155</f>
        <v>74619</v>
      </c>
      <c r="W22" s="143">
        <f>기초자료!Z155</f>
        <v>0</v>
      </c>
      <c r="X22" s="143">
        <f>기초자료!AA155</f>
        <v>0</v>
      </c>
      <c r="Y22" s="143">
        <f>기초자료!AB155</f>
        <v>397840</v>
      </c>
      <c r="Z22" s="143">
        <f>기초자료!AC155</f>
        <v>0</v>
      </c>
      <c r="AA22" s="143">
        <f>기초자료!AD155</f>
        <v>0</v>
      </c>
      <c r="AB22" s="143">
        <f>기초자료!AE155</f>
        <v>115454</v>
      </c>
      <c r="AC22" s="143">
        <f t="shared" si="5"/>
        <v>5134175.8</v>
      </c>
      <c r="AD22" s="143">
        <f>기초자료!AF155</f>
        <v>0</v>
      </c>
      <c r="AE22" s="143">
        <f>기초자료!AG155</f>
        <v>0</v>
      </c>
      <c r="AF22" s="143">
        <f>기초자료!AH155</f>
        <v>3131811.5999999996</v>
      </c>
      <c r="AG22" s="143">
        <f>기초자료!AI155</f>
        <v>0</v>
      </c>
      <c r="AH22" s="143">
        <f>기초자료!AJ155</f>
        <v>0</v>
      </c>
      <c r="AI22" s="143">
        <f>기초자료!AK155</f>
        <v>1656669.2</v>
      </c>
      <c r="AJ22" s="143">
        <f>기초자료!AL155</f>
        <v>0</v>
      </c>
      <c r="AK22" s="143">
        <f>기초자료!AM155</f>
        <v>0</v>
      </c>
      <c r="AL22" s="143">
        <f>기초자료!AN155</f>
        <v>345695</v>
      </c>
      <c r="AM22" s="143">
        <f>기초자료!AO155</f>
        <v>1322933</v>
      </c>
      <c r="AN22" s="143">
        <f t="shared" si="6"/>
        <v>6050741</v>
      </c>
      <c r="AO22" s="143">
        <f>기초자료!AP155</f>
        <v>5812400</v>
      </c>
      <c r="AP22" s="143">
        <f>기초자료!AQ155</f>
        <v>171712</v>
      </c>
      <c r="AQ22" s="143">
        <f>기초자료!AR155</f>
        <v>60455</v>
      </c>
      <c r="AR22" s="143">
        <f>기초자료!AS155</f>
        <v>6174</v>
      </c>
      <c r="AS22" s="42"/>
      <c r="AT22" s="40">
        <f t="shared" si="1"/>
        <v>15101331.899999999</v>
      </c>
    </row>
    <row r="23" spans="1:229" s="49" customFormat="1" ht="18" customHeight="1">
      <c r="A23" s="167" t="s">
        <v>571</v>
      </c>
      <c r="B23" s="143">
        <f t="shared" si="2"/>
        <v>26245009.100000001</v>
      </c>
      <c r="C23" s="141">
        <f t="shared" si="3"/>
        <v>25112055.900000002</v>
      </c>
      <c r="D23" s="141">
        <f t="shared" si="4"/>
        <v>20173366.5</v>
      </c>
      <c r="E23" s="143" t="e">
        <f>기초자료!#REF!</f>
        <v>#REF!</v>
      </c>
      <c r="F23" s="143" t="e">
        <f>기초자료!#REF!</f>
        <v>#REF!</v>
      </c>
      <c r="G23" s="143">
        <f>기초자료!P171</f>
        <v>41099.899999999994</v>
      </c>
      <c r="H23" s="143" t="e">
        <f>기초자료!#REF!</f>
        <v>#REF!</v>
      </c>
      <c r="I23" s="143" t="e">
        <f>기초자료!#REF!</f>
        <v>#REF!</v>
      </c>
      <c r="J23" s="143">
        <f>기초자료!Q171</f>
        <v>288515</v>
      </c>
      <c r="K23" s="143" t="e">
        <f>기초자료!#REF!</f>
        <v>#REF!</v>
      </c>
      <c r="L23" s="143" t="e">
        <f>기초자료!#REF!</f>
        <v>#REF!</v>
      </c>
      <c r="M23" s="143">
        <f>기초자료!R171</f>
        <v>16562007</v>
      </c>
      <c r="N23" s="143" t="e">
        <f>기초자료!#REF!</f>
        <v>#REF!</v>
      </c>
      <c r="O23" s="143" t="e">
        <f>기초자료!#REF!</f>
        <v>#REF!</v>
      </c>
      <c r="P23" s="143">
        <f>기초자료!S171</f>
        <v>1243219</v>
      </c>
      <c r="Q23" s="143">
        <f>기초자료!T171</f>
        <v>0</v>
      </c>
      <c r="R23" s="143">
        <f>기초자료!U171</f>
        <v>0</v>
      </c>
      <c r="S23" s="143">
        <f>기초자료!V171</f>
        <v>1422853</v>
      </c>
      <c r="T23" s="143">
        <f>기초자료!W171</f>
        <v>0</v>
      </c>
      <c r="U23" s="143">
        <f>기초자료!X171</f>
        <v>0</v>
      </c>
      <c r="V23" s="143">
        <f>기초자료!Y171</f>
        <v>160395</v>
      </c>
      <c r="W23" s="143">
        <f>기초자료!Z171</f>
        <v>0</v>
      </c>
      <c r="X23" s="143">
        <f>기초자료!AA171</f>
        <v>0</v>
      </c>
      <c r="Y23" s="143">
        <f>기초자료!AB171</f>
        <v>455277.6</v>
      </c>
      <c r="Z23" s="143">
        <f>기초자료!AC171</f>
        <v>0</v>
      </c>
      <c r="AA23" s="143">
        <f>기초자료!AD171</f>
        <v>0</v>
      </c>
      <c r="AB23" s="143">
        <f>기초자료!AE171</f>
        <v>0</v>
      </c>
      <c r="AC23" s="143">
        <f t="shared" si="5"/>
        <v>3276388.8</v>
      </c>
      <c r="AD23" s="143">
        <f>기초자료!AF171</f>
        <v>0</v>
      </c>
      <c r="AE23" s="143">
        <f>기초자료!AG171</f>
        <v>0</v>
      </c>
      <c r="AF23" s="143">
        <f>기초자료!AH171</f>
        <v>2691023.4</v>
      </c>
      <c r="AG23" s="143">
        <f>기초자료!AI171</f>
        <v>0</v>
      </c>
      <c r="AH23" s="143">
        <f>기초자료!AJ171</f>
        <v>0</v>
      </c>
      <c r="AI23" s="143">
        <f>기초자료!AK171</f>
        <v>523418.39999999997</v>
      </c>
      <c r="AJ23" s="143">
        <f>기초자료!AL171</f>
        <v>0</v>
      </c>
      <c r="AK23" s="143">
        <f>기초자료!AM171</f>
        <v>0</v>
      </c>
      <c r="AL23" s="143">
        <f>기초자료!AN171</f>
        <v>61947</v>
      </c>
      <c r="AM23" s="143">
        <f>기초자료!AO171</f>
        <v>1662300.6</v>
      </c>
      <c r="AN23" s="143">
        <f t="shared" si="6"/>
        <v>1132953.2</v>
      </c>
      <c r="AO23" s="143">
        <f>기초자료!AP171</f>
        <v>525728</v>
      </c>
      <c r="AP23" s="143">
        <f>기초자료!AQ171</f>
        <v>408392</v>
      </c>
      <c r="AQ23" s="143">
        <f>기초자료!AR171</f>
        <v>198833.2</v>
      </c>
      <c r="AR23" s="143">
        <f>기초자료!AS171</f>
        <v>0</v>
      </c>
      <c r="AS23" s="48"/>
      <c r="AT23" s="40">
        <f t="shared" si="1"/>
        <v>25112055.900000002</v>
      </c>
    </row>
    <row r="24" spans="1:229" s="41" customFormat="1" ht="18" customHeight="1">
      <c r="A24" s="142" t="s">
        <v>572</v>
      </c>
      <c r="B24" s="143">
        <f t="shared" si="2"/>
        <v>40361349</v>
      </c>
      <c r="C24" s="141">
        <f t="shared" si="3"/>
        <v>22582027</v>
      </c>
      <c r="D24" s="141">
        <f t="shared" si="4"/>
        <v>16751483</v>
      </c>
      <c r="E24" s="143" t="e">
        <f>기초자료!#REF!</f>
        <v>#REF!</v>
      </c>
      <c r="F24" s="143" t="e">
        <f>기초자료!#REF!</f>
        <v>#REF!</v>
      </c>
      <c r="G24" s="143">
        <f>기초자료!P186</f>
        <v>127204</v>
      </c>
      <c r="H24" s="143" t="e">
        <f>기초자료!#REF!</f>
        <v>#REF!</v>
      </c>
      <c r="I24" s="143" t="e">
        <f>기초자료!#REF!</f>
        <v>#REF!</v>
      </c>
      <c r="J24" s="143">
        <f>기초자료!Q186</f>
        <v>413999</v>
      </c>
      <c r="K24" s="143" t="e">
        <f>기초자료!#REF!</f>
        <v>#REF!</v>
      </c>
      <c r="L24" s="143" t="e">
        <f>기초자료!#REF!</f>
        <v>#REF!</v>
      </c>
      <c r="M24" s="143">
        <f>기초자료!R186</f>
        <v>11689342</v>
      </c>
      <c r="N24" s="143" t="e">
        <f>기초자료!#REF!</f>
        <v>#REF!</v>
      </c>
      <c r="O24" s="143" t="e">
        <f>기초자료!#REF!</f>
        <v>#REF!</v>
      </c>
      <c r="P24" s="143">
        <f>기초자료!S186</f>
        <v>565049</v>
      </c>
      <c r="Q24" s="143">
        <f>기초자료!T186</f>
        <v>0</v>
      </c>
      <c r="R24" s="143">
        <f>기초자료!U186</f>
        <v>0</v>
      </c>
      <c r="S24" s="143">
        <f>기초자료!V186</f>
        <v>2680551</v>
      </c>
      <c r="T24" s="143">
        <f>기초자료!W186</f>
        <v>0</v>
      </c>
      <c r="U24" s="143">
        <f>기초자료!X186</f>
        <v>0</v>
      </c>
      <c r="V24" s="143">
        <f>기초자료!Y186</f>
        <v>559841</v>
      </c>
      <c r="W24" s="143">
        <f>기초자료!Z186</f>
        <v>0</v>
      </c>
      <c r="X24" s="143">
        <f>기초자료!AA186</f>
        <v>0</v>
      </c>
      <c r="Y24" s="143">
        <f>기초자료!AB186</f>
        <v>581157</v>
      </c>
      <c r="Z24" s="143">
        <f>기초자료!AC186</f>
        <v>0</v>
      </c>
      <c r="AA24" s="143">
        <f>기초자료!AD186</f>
        <v>0</v>
      </c>
      <c r="AB24" s="143">
        <f>기초자료!AE186</f>
        <v>134340</v>
      </c>
      <c r="AC24" s="143">
        <f t="shared" si="5"/>
        <v>5465060</v>
      </c>
      <c r="AD24" s="143">
        <f>기초자료!AF186</f>
        <v>0</v>
      </c>
      <c r="AE24" s="143">
        <f>기초자료!AG186</f>
        <v>0</v>
      </c>
      <c r="AF24" s="143">
        <f>기초자료!AH186</f>
        <v>4026255</v>
      </c>
      <c r="AG24" s="143">
        <f>기초자료!AI186</f>
        <v>0</v>
      </c>
      <c r="AH24" s="143">
        <f>기초자료!AJ186</f>
        <v>0</v>
      </c>
      <c r="AI24" s="143">
        <f>기초자료!AK186</f>
        <v>1088666</v>
      </c>
      <c r="AJ24" s="143">
        <f>기초자료!AL186</f>
        <v>0</v>
      </c>
      <c r="AK24" s="143">
        <f>기초자료!AM186</f>
        <v>0</v>
      </c>
      <c r="AL24" s="143">
        <f>기초자료!AN186</f>
        <v>350139</v>
      </c>
      <c r="AM24" s="143">
        <f>기초자료!AO186</f>
        <v>365484</v>
      </c>
      <c r="AN24" s="143">
        <f t="shared" si="6"/>
        <v>17779322</v>
      </c>
      <c r="AO24" s="143">
        <f>기초자료!AP186</f>
        <v>8713089</v>
      </c>
      <c r="AP24" s="143">
        <f>기초자료!AQ186</f>
        <v>187535</v>
      </c>
      <c r="AQ24" s="143">
        <f>기초자료!AR186</f>
        <v>334581</v>
      </c>
      <c r="AR24" s="143">
        <f>기초자료!AS186</f>
        <v>8544117</v>
      </c>
      <c r="AS24" s="42"/>
      <c r="AT24" s="40">
        <f t="shared" si="1"/>
        <v>22582027</v>
      </c>
    </row>
    <row r="25" spans="1:229" s="41" customFormat="1" ht="18" customHeight="1">
      <c r="A25" s="142" t="s">
        <v>573</v>
      </c>
      <c r="B25" s="143">
        <f t="shared" si="2"/>
        <v>26538955.5</v>
      </c>
      <c r="C25" s="141">
        <f t="shared" si="3"/>
        <v>25314087.5</v>
      </c>
      <c r="D25" s="141">
        <f t="shared" si="4"/>
        <v>13259822.9</v>
      </c>
      <c r="E25" s="143" t="e">
        <f>기초자료!#REF!</f>
        <v>#REF!</v>
      </c>
      <c r="F25" s="143" t="e">
        <f>기초자료!#REF!</f>
        <v>#REF!</v>
      </c>
      <c r="G25" s="143">
        <f>기초자료!P209</f>
        <v>219739</v>
      </c>
      <c r="H25" s="143" t="e">
        <f>기초자료!#REF!</f>
        <v>#REF!</v>
      </c>
      <c r="I25" s="143" t="e">
        <f>기초자료!#REF!</f>
        <v>#REF!</v>
      </c>
      <c r="J25" s="143">
        <f>기초자료!Q209</f>
        <v>901265</v>
      </c>
      <c r="K25" s="143" t="e">
        <f>기초자료!#REF!</f>
        <v>#REF!</v>
      </c>
      <c r="L25" s="143" t="e">
        <f>기초자료!#REF!</f>
        <v>#REF!</v>
      </c>
      <c r="M25" s="143">
        <f>기초자료!R209</f>
        <v>10112656</v>
      </c>
      <c r="N25" s="143" t="e">
        <f>기초자료!#REF!</f>
        <v>#REF!</v>
      </c>
      <c r="O25" s="143" t="e">
        <f>기초자료!#REF!</f>
        <v>#REF!</v>
      </c>
      <c r="P25" s="143">
        <f>기초자료!S209</f>
        <v>729930</v>
      </c>
      <c r="Q25" s="143">
        <f>기초자료!T209</f>
        <v>0</v>
      </c>
      <c r="R25" s="143">
        <f>기초자료!U209</f>
        <v>0</v>
      </c>
      <c r="S25" s="143">
        <f>기초자료!V209</f>
        <v>267659</v>
      </c>
      <c r="T25" s="143">
        <f>기초자료!W209</f>
        <v>0</v>
      </c>
      <c r="U25" s="143">
        <f>기초자료!X209</f>
        <v>0</v>
      </c>
      <c r="V25" s="143">
        <f>기초자료!Y209</f>
        <v>836327.9</v>
      </c>
      <c r="W25" s="143">
        <f>기초자료!Z209</f>
        <v>0</v>
      </c>
      <c r="X25" s="143">
        <f>기초자료!AA209</f>
        <v>0</v>
      </c>
      <c r="Y25" s="143">
        <f>기초자료!AB209</f>
        <v>192246</v>
      </c>
      <c r="Z25" s="143">
        <f>기초자료!AC209</f>
        <v>0</v>
      </c>
      <c r="AA25" s="143">
        <f>기초자료!AD209</f>
        <v>0</v>
      </c>
      <c r="AB25" s="143">
        <f>기초자료!AE209</f>
        <v>0</v>
      </c>
      <c r="AC25" s="143">
        <f t="shared" si="5"/>
        <v>6694587</v>
      </c>
      <c r="AD25" s="143">
        <f>기초자료!AF209</f>
        <v>0</v>
      </c>
      <c r="AE25" s="143">
        <f>기초자료!AG209</f>
        <v>0</v>
      </c>
      <c r="AF25" s="143">
        <f>기초자료!AH209</f>
        <v>5189584</v>
      </c>
      <c r="AG25" s="143">
        <f>기초자료!AI209</f>
        <v>0</v>
      </c>
      <c r="AH25" s="143">
        <f>기초자료!AJ209</f>
        <v>0</v>
      </c>
      <c r="AI25" s="143">
        <f>기초자료!AK209</f>
        <v>1484616</v>
      </c>
      <c r="AJ25" s="143">
        <f>기초자료!AL209</f>
        <v>0</v>
      </c>
      <c r="AK25" s="143">
        <f>기초자료!AM209</f>
        <v>0</v>
      </c>
      <c r="AL25" s="143">
        <f>기초자료!AN209</f>
        <v>20387</v>
      </c>
      <c r="AM25" s="143">
        <f>기초자료!AO209</f>
        <v>5359677.5999999996</v>
      </c>
      <c r="AN25" s="143">
        <f t="shared" si="6"/>
        <v>1224868</v>
      </c>
      <c r="AO25" s="143">
        <f>기초자료!AP209</f>
        <v>815418</v>
      </c>
      <c r="AP25" s="143">
        <f>기초자료!AQ209</f>
        <v>77285</v>
      </c>
      <c r="AQ25" s="143">
        <f>기초자료!AR209</f>
        <v>331665</v>
      </c>
      <c r="AR25" s="143">
        <f>기초자료!AS209</f>
        <v>500</v>
      </c>
      <c r="AS25" s="42"/>
      <c r="AT25" s="40">
        <f t="shared" si="1"/>
        <v>25314087.5</v>
      </c>
    </row>
    <row r="26" spans="1:229" s="41" customFormat="1" ht="18" customHeight="1">
      <c r="A26" s="142" t="s">
        <v>574</v>
      </c>
      <c r="B26" s="143">
        <f t="shared" si="2"/>
        <v>46563067.689999998</v>
      </c>
      <c r="C26" s="141">
        <f t="shared" si="3"/>
        <v>37832420.489999995</v>
      </c>
      <c r="D26" s="141">
        <f t="shared" si="4"/>
        <v>28631432.489999998</v>
      </c>
      <c r="E26" s="143" t="e">
        <f>기초자료!#REF!</f>
        <v>#REF!</v>
      </c>
      <c r="F26" s="143" t="e">
        <f>기초자료!#REF!</f>
        <v>#REF!</v>
      </c>
      <c r="G26" s="143">
        <f>기초자료!P233</f>
        <v>322508.80000000005</v>
      </c>
      <c r="H26" s="143" t="e">
        <f>기초자료!#REF!</f>
        <v>#REF!</v>
      </c>
      <c r="I26" s="143" t="e">
        <f>기초자료!#REF!</f>
        <v>#REF!</v>
      </c>
      <c r="J26" s="143">
        <f>기초자료!Q233</f>
        <v>662982.80000000005</v>
      </c>
      <c r="K26" s="143" t="e">
        <f>기초자료!#REF!</f>
        <v>#REF!</v>
      </c>
      <c r="L26" s="143" t="e">
        <f>기초자료!#REF!</f>
        <v>#REF!</v>
      </c>
      <c r="M26" s="143">
        <f>기초자료!R233</f>
        <v>25749243.239999998</v>
      </c>
      <c r="N26" s="143" t="e">
        <f>기초자료!#REF!</f>
        <v>#REF!</v>
      </c>
      <c r="O26" s="143" t="e">
        <f>기초자료!#REF!</f>
        <v>#REF!</v>
      </c>
      <c r="P26" s="143">
        <f>기초자료!S233</f>
        <v>302173</v>
      </c>
      <c r="Q26" s="143">
        <f>기초자료!T2308</f>
        <v>0</v>
      </c>
      <c r="R26" s="143">
        <f>기초자료!U233</f>
        <v>0</v>
      </c>
      <c r="S26" s="143">
        <f>기초자료!V233</f>
        <v>772158.7</v>
      </c>
      <c r="T26" s="143">
        <f>기초자료!W233</f>
        <v>0</v>
      </c>
      <c r="U26" s="143">
        <f>기초자료!X233</f>
        <v>0</v>
      </c>
      <c r="V26" s="143">
        <f>기초자료!Y233</f>
        <v>263267</v>
      </c>
      <c r="W26" s="143">
        <f>기초자료!Z233</f>
        <v>0</v>
      </c>
      <c r="X26" s="143">
        <f>기초자료!AA233</f>
        <v>0</v>
      </c>
      <c r="Y26" s="143">
        <f>기초자료!AB233</f>
        <v>534778.94999999995</v>
      </c>
      <c r="Z26" s="143">
        <f>기초자료!AC2308</f>
        <v>0</v>
      </c>
      <c r="AA26" s="143">
        <f>기초자료!AD233</f>
        <v>0</v>
      </c>
      <c r="AB26" s="143">
        <f>기초자료!AE233</f>
        <v>24320</v>
      </c>
      <c r="AC26" s="143">
        <f t="shared" si="5"/>
        <v>8088335</v>
      </c>
      <c r="AD26" s="143">
        <f>기초자료!AF233</f>
        <v>0</v>
      </c>
      <c r="AE26" s="143">
        <f>기초자료!AG233</f>
        <v>0</v>
      </c>
      <c r="AF26" s="143">
        <f>기초자료!AH233</f>
        <v>5252258</v>
      </c>
      <c r="AG26" s="143">
        <f>기초자료!AI233</f>
        <v>0</v>
      </c>
      <c r="AH26" s="143">
        <f>기초자료!AJ233</f>
        <v>0</v>
      </c>
      <c r="AI26" s="143">
        <f>기초자료!AK233</f>
        <v>2728826</v>
      </c>
      <c r="AJ26" s="143">
        <f>기초자료!AL233</f>
        <v>0</v>
      </c>
      <c r="AK26" s="143">
        <f>기초자료!AM233</f>
        <v>0</v>
      </c>
      <c r="AL26" s="143">
        <f>기초자료!AN233</f>
        <v>107251</v>
      </c>
      <c r="AM26" s="143">
        <f>기초자료!AO233</f>
        <v>1112653</v>
      </c>
      <c r="AN26" s="143">
        <f t="shared" si="6"/>
        <v>8730647.1999999993</v>
      </c>
      <c r="AO26" s="143">
        <f>기초자료!AP233</f>
        <v>6128217</v>
      </c>
      <c r="AP26" s="143">
        <f>기초자료!AQ233</f>
        <v>2414717.2000000002</v>
      </c>
      <c r="AQ26" s="143">
        <f>기초자료!AR233</f>
        <v>187713</v>
      </c>
      <c r="AR26" s="143">
        <f>기초자료!AS233</f>
        <v>0</v>
      </c>
      <c r="AS26" s="42"/>
      <c r="AT26" s="40">
        <f t="shared" si="1"/>
        <v>37832420.489999995</v>
      </c>
    </row>
    <row r="27" spans="1:229" s="41" customFormat="1" ht="18" customHeight="1">
      <c r="A27" s="145" t="s">
        <v>575</v>
      </c>
      <c r="B27" s="146">
        <f t="shared" si="2"/>
        <v>7448914.4399999995</v>
      </c>
      <c r="C27" s="146">
        <f t="shared" si="3"/>
        <v>7448914.4399999995</v>
      </c>
      <c r="D27" s="146">
        <f>G27+J27+M27+P27+S27+V27+Y27+AB27</f>
        <v>4577973.04</v>
      </c>
      <c r="E27" s="146" t="e">
        <f>기초자료!#REF!</f>
        <v>#REF!</v>
      </c>
      <c r="F27" s="146" t="e">
        <f>기초자료!#REF!</f>
        <v>#REF!</v>
      </c>
      <c r="G27" s="146">
        <f>기초자료!P252</f>
        <v>1776</v>
      </c>
      <c r="H27" s="146" t="e">
        <f>기초자료!#REF!</f>
        <v>#REF!</v>
      </c>
      <c r="I27" s="146" t="e">
        <f>기초자료!#REF!</f>
        <v>#REF!</v>
      </c>
      <c r="J27" s="146">
        <f>기초자료!Q252</f>
        <v>134947.1</v>
      </c>
      <c r="K27" s="146" t="e">
        <f>기초자료!#REF!</f>
        <v>#REF!</v>
      </c>
      <c r="L27" s="146" t="e">
        <f>기초자료!#REF!</f>
        <v>#REF!</v>
      </c>
      <c r="M27" s="146">
        <f>기초자료!R252</f>
        <v>3890720.1</v>
      </c>
      <c r="N27" s="146" t="e">
        <f>기초자료!#REF!</f>
        <v>#REF!</v>
      </c>
      <c r="O27" s="146" t="e">
        <f>기초자료!#REF!</f>
        <v>#REF!</v>
      </c>
      <c r="P27" s="146">
        <f>기초자료!S252</f>
        <v>10510</v>
      </c>
      <c r="Q27" s="146">
        <f>기초자료!T252</f>
        <v>0</v>
      </c>
      <c r="R27" s="146">
        <f>기초자료!U252</f>
        <v>0</v>
      </c>
      <c r="S27" s="146">
        <f>기초자료!V252</f>
        <v>48465</v>
      </c>
      <c r="T27" s="146">
        <f>기초자료!W252</f>
        <v>0</v>
      </c>
      <c r="U27" s="146">
        <f>기초자료!X252</f>
        <v>0</v>
      </c>
      <c r="V27" s="146">
        <f>기초자료!Y252</f>
        <v>38640</v>
      </c>
      <c r="W27" s="146">
        <f>기초자료!Z252</f>
        <v>0</v>
      </c>
      <c r="X27" s="146">
        <f>기초자료!AA252</f>
        <v>0</v>
      </c>
      <c r="Y27" s="146">
        <f>기초자료!AB252</f>
        <v>452914.83999999997</v>
      </c>
      <c r="Z27" s="146">
        <f>기초자료!AC252</f>
        <v>0</v>
      </c>
      <c r="AA27" s="146">
        <f>기초자료!AD252</f>
        <v>0</v>
      </c>
      <c r="AB27" s="146">
        <f>기초자료!AE252</f>
        <v>0</v>
      </c>
      <c r="AC27" s="146">
        <f>AF27+AI27+AL27</f>
        <v>2132502.9</v>
      </c>
      <c r="AD27" s="146">
        <f>기초자료!AF252</f>
        <v>0</v>
      </c>
      <c r="AE27" s="146">
        <f>기초자료!AG252</f>
        <v>0</v>
      </c>
      <c r="AF27" s="146">
        <f>기초자료!AH252</f>
        <v>491751.4</v>
      </c>
      <c r="AG27" s="146">
        <f>기초자료!AI252</f>
        <v>0</v>
      </c>
      <c r="AH27" s="146">
        <f>기초자료!AJ252</f>
        <v>0</v>
      </c>
      <c r="AI27" s="146">
        <f>기초자료!AK252</f>
        <v>1624662.5</v>
      </c>
      <c r="AJ27" s="146">
        <f>기초자료!AL252</f>
        <v>0</v>
      </c>
      <c r="AK27" s="146">
        <f>기초자료!AM252</f>
        <v>0</v>
      </c>
      <c r="AL27" s="146">
        <f>기초자료!AN252</f>
        <v>16089</v>
      </c>
      <c r="AM27" s="146">
        <f>기초자료!AO252</f>
        <v>738438.5</v>
      </c>
      <c r="AN27" s="146">
        <f t="shared" si="6"/>
        <v>0</v>
      </c>
      <c r="AO27" s="146">
        <f>기초자료!AP252</f>
        <v>0</v>
      </c>
      <c r="AP27" s="146">
        <f>기초자료!AQ252</f>
        <v>0</v>
      </c>
      <c r="AQ27" s="146">
        <f>기초자료!AR252</f>
        <v>0</v>
      </c>
      <c r="AR27" s="146">
        <f>기초자료!AS252</f>
        <v>0</v>
      </c>
      <c r="AS27" s="42"/>
      <c r="AT27" s="40">
        <f t="shared" si="1"/>
        <v>7448914.4399999995</v>
      </c>
    </row>
  </sheetData>
  <mergeCells count="29">
    <mergeCell ref="AN6:AN9"/>
    <mergeCell ref="AJ7:AL8"/>
    <mergeCell ref="Q8:S8"/>
    <mergeCell ref="T8:V8"/>
    <mergeCell ref="AD7:AF8"/>
    <mergeCell ref="Z8:AB8"/>
    <mergeCell ref="AC6:AL6"/>
    <mergeCell ref="AC7:AC8"/>
    <mergeCell ref="AO6:AO9"/>
    <mergeCell ref="AN5:AR5"/>
    <mergeCell ref="C5:AM5"/>
    <mergeCell ref="E8:G8"/>
    <mergeCell ref="H8:J8"/>
    <mergeCell ref="K8:M8"/>
    <mergeCell ref="N8:P8"/>
    <mergeCell ref="D6:AB6"/>
    <mergeCell ref="N7:AB7"/>
    <mergeCell ref="AG7:AI8"/>
    <mergeCell ref="AP8:AP9"/>
    <mergeCell ref="AQ7:AQ9"/>
    <mergeCell ref="AR7:AR9"/>
    <mergeCell ref="AM7:AM9"/>
    <mergeCell ref="AQ6:AR6"/>
    <mergeCell ref="E7:M7"/>
    <mergeCell ref="A5:A9"/>
    <mergeCell ref="B5:B9"/>
    <mergeCell ref="C6:C9"/>
    <mergeCell ref="D7:D9"/>
    <mergeCell ref="W8:Y8"/>
  </mergeCells>
  <phoneticPr fontId="5" type="noConversion"/>
  <pageMargins left="0.35433070866141736" right="0.23622047244094491" top="0.86614173228346458" bottom="0.78740157480314965" header="0.47244094488188981" footer="0.51181102362204722"/>
  <pageSetup paperSize="9" scale="52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7"/>
  <dimension ref="A2:HV258"/>
  <sheetViews>
    <sheetView view="pageBreakPreview" zoomScale="85" zoomScaleNormal="55" zoomScaleSheetLayoutView="85" workbookViewId="0">
      <pane xSplit="2" ySplit="11" topLeftCell="C12" activePane="bottomRight" state="frozen"/>
      <selection activeCell="H264" sqref="H264"/>
      <selection pane="topRight" activeCell="H264" sqref="H264"/>
      <selection pane="bottomLeft" activeCell="H264" sqref="H264"/>
      <selection pane="bottomRight" activeCell="B12" sqref="B12:B36"/>
    </sheetView>
  </sheetViews>
  <sheetFormatPr defaultColWidth="5.77734375" defaultRowHeight="12" customHeight="1"/>
  <cols>
    <col min="1" max="1" width="5.44140625" style="26" customWidth="1"/>
    <col min="2" max="2" width="12.21875" style="26" bestFit="1" customWidth="1"/>
    <col min="3" max="3" width="11.6640625" style="26" customWidth="1"/>
    <col min="4" max="4" width="12.21875" style="26" customWidth="1"/>
    <col min="5" max="5" width="12.109375" style="26" customWidth="1"/>
    <col min="6" max="7" width="9" style="26" hidden="1" customWidth="1"/>
    <col min="8" max="8" width="9.6640625" style="26" bestFit="1" customWidth="1"/>
    <col min="9" max="10" width="9.77734375" style="26" hidden="1" customWidth="1"/>
    <col min="11" max="11" width="10.6640625" style="26" bestFit="1" customWidth="1"/>
    <col min="12" max="13" width="10.6640625" style="26" hidden="1" customWidth="1"/>
    <col min="14" max="14" width="11.109375" style="26" customWidth="1"/>
    <col min="15" max="15" width="9" style="26" hidden="1" customWidth="1"/>
    <col min="16" max="16" width="1.33203125" style="26" hidden="1" customWidth="1"/>
    <col min="17" max="17" width="10.21875" style="26" bestFit="1" customWidth="1"/>
    <col min="18" max="19" width="9" style="26" hidden="1" customWidth="1"/>
    <col min="20" max="20" width="9.33203125" style="26" bestFit="1" customWidth="1"/>
    <col min="21" max="21" width="9.77734375" style="26" hidden="1" customWidth="1"/>
    <col min="22" max="22" width="5.33203125" style="26" hidden="1" customWidth="1"/>
    <col min="23" max="23" width="9" style="26" bestFit="1" customWidth="1"/>
    <col min="24" max="24" width="9.77734375" style="26" hidden="1" customWidth="1"/>
    <col min="25" max="25" width="9" style="26" hidden="1" customWidth="1"/>
    <col min="26" max="26" width="10.6640625" style="26" bestFit="1" customWidth="1"/>
    <col min="27" max="27" width="9" style="26" hidden="1" customWidth="1"/>
    <col min="28" max="28" width="7.6640625" style="26" hidden="1" customWidth="1"/>
    <col min="29" max="29" width="9.33203125" style="26" bestFit="1" customWidth="1"/>
    <col min="30" max="30" width="10.77734375" style="26" customWidth="1"/>
    <col min="31" max="31" width="10.6640625" style="26" hidden="1" customWidth="1"/>
    <col min="32" max="32" width="1.33203125" style="26" hidden="1" customWidth="1"/>
    <col min="33" max="33" width="10.88671875" style="26" customWidth="1"/>
    <col min="34" max="34" width="9.77734375" style="26" hidden="1" customWidth="1"/>
    <col min="35" max="35" width="9" style="26" hidden="1" customWidth="1"/>
    <col min="36" max="36" width="10.21875" style="26" bestFit="1" customWidth="1"/>
    <col min="37" max="37" width="9" style="26" hidden="1" customWidth="1"/>
    <col min="38" max="38" width="4.77734375" style="26" hidden="1" customWidth="1"/>
    <col min="39" max="39" width="9.6640625" style="26" bestFit="1" customWidth="1"/>
    <col min="40" max="40" width="10.44140625" style="26" customWidth="1"/>
    <col min="41" max="41" width="11.5546875" style="26" customWidth="1"/>
    <col min="42" max="42" width="11.88671875" style="26" customWidth="1"/>
    <col min="43" max="43" width="11.21875" style="26" customWidth="1"/>
    <col min="44" max="44" width="9" style="26" bestFit="1" customWidth="1"/>
    <col min="45" max="45" width="10.33203125" style="26" customWidth="1"/>
    <col min="46" max="46" width="2.88671875" style="26" bestFit="1" customWidth="1"/>
    <col min="47" max="47" width="11.6640625" style="26" bestFit="1" customWidth="1"/>
    <col min="48" max="16384" width="5.77734375" style="26"/>
  </cols>
  <sheetData>
    <row r="2" spans="1:47" ht="23.25" customHeight="1">
      <c r="A2" s="38" t="s">
        <v>696</v>
      </c>
    </row>
    <row r="3" spans="1:47" ht="12" customHeight="1">
      <c r="A3" s="38"/>
    </row>
    <row r="4" spans="1:47" s="72" customFormat="1" ht="12" customHeight="1">
      <c r="A4" s="138"/>
      <c r="B4" s="138"/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8"/>
      <c r="Z4" s="138"/>
      <c r="AA4" s="138"/>
      <c r="AB4" s="138"/>
      <c r="AC4" s="138"/>
      <c r="AD4" s="138"/>
      <c r="AE4" s="138"/>
      <c r="AF4" s="138"/>
      <c r="AG4" s="138"/>
      <c r="AH4" s="138"/>
      <c r="AI4" s="138"/>
      <c r="AJ4" s="138"/>
      <c r="AK4" s="138"/>
      <c r="AL4" s="138"/>
      <c r="AM4" s="138"/>
      <c r="AN4" s="138"/>
      <c r="AO4" s="138"/>
      <c r="AP4" s="138"/>
      <c r="AQ4" s="138"/>
      <c r="AR4" s="138"/>
      <c r="AS4" s="168" t="s">
        <v>331</v>
      </c>
    </row>
    <row r="5" spans="1:47" s="72" customFormat="1" ht="12" customHeight="1">
      <c r="A5" s="924" t="s">
        <v>259</v>
      </c>
      <c r="B5" s="924" t="s">
        <v>260</v>
      </c>
      <c r="C5" s="924" t="s">
        <v>231</v>
      </c>
      <c r="D5" s="917" t="s">
        <v>303</v>
      </c>
      <c r="E5" s="917"/>
      <c r="F5" s="917"/>
      <c r="G5" s="917"/>
      <c r="H5" s="917"/>
      <c r="I5" s="917"/>
      <c r="J5" s="917"/>
      <c r="K5" s="917"/>
      <c r="L5" s="917"/>
      <c r="M5" s="917"/>
      <c r="N5" s="917"/>
      <c r="O5" s="917"/>
      <c r="P5" s="917"/>
      <c r="Q5" s="917"/>
      <c r="R5" s="917"/>
      <c r="S5" s="917"/>
      <c r="T5" s="917"/>
      <c r="U5" s="917"/>
      <c r="V5" s="917"/>
      <c r="W5" s="917"/>
      <c r="X5" s="917"/>
      <c r="Y5" s="917"/>
      <c r="Z5" s="917"/>
      <c r="AA5" s="917"/>
      <c r="AB5" s="917"/>
      <c r="AC5" s="917"/>
      <c r="AD5" s="917"/>
      <c r="AE5" s="917"/>
      <c r="AF5" s="917"/>
      <c r="AG5" s="917"/>
      <c r="AH5" s="917"/>
      <c r="AI5" s="917"/>
      <c r="AJ5" s="917"/>
      <c r="AK5" s="917"/>
      <c r="AL5" s="917"/>
      <c r="AM5" s="917"/>
      <c r="AN5" s="917"/>
      <c r="AO5" s="917" t="s">
        <v>310</v>
      </c>
      <c r="AP5" s="917"/>
      <c r="AQ5" s="917"/>
      <c r="AR5" s="917"/>
      <c r="AS5" s="917"/>
    </row>
    <row r="6" spans="1:47" s="20" customFormat="1" ht="12" customHeight="1">
      <c r="A6" s="925"/>
      <c r="B6" s="925"/>
      <c r="C6" s="925"/>
      <c r="D6" s="924" t="s">
        <v>683</v>
      </c>
      <c r="E6" s="917" t="s">
        <v>257</v>
      </c>
      <c r="F6" s="917"/>
      <c r="G6" s="917"/>
      <c r="H6" s="917"/>
      <c r="I6" s="917"/>
      <c r="J6" s="917"/>
      <c r="K6" s="917"/>
      <c r="L6" s="917"/>
      <c r="M6" s="917"/>
      <c r="N6" s="917"/>
      <c r="O6" s="917"/>
      <c r="P6" s="917"/>
      <c r="Q6" s="917"/>
      <c r="R6" s="917"/>
      <c r="S6" s="917"/>
      <c r="T6" s="917"/>
      <c r="U6" s="917"/>
      <c r="V6" s="917"/>
      <c r="W6" s="917"/>
      <c r="X6" s="917"/>
      <c r="Y6" s="917"/>
      <c r="Z6" s="917"/>
      <c r="AA6" s="917"/>
      <c r="AB6" s="917"/>
      <c r="AC6" s="917"/>
      <c r="AD6" s="917" t="s">
        <v>244</v>
      </c>
      <c r="AE6" s="917"/>
      <c r="AF6" s="917"/>
      <c r="AG6" s="917"/>
      <c r="AH6" s="917"/>
      <c r="AI6" s="917"/>
      <c r="AJ6" s="917"/>
      <c r="AK6" s="917"/>
      <c r="AL6" s="917"/>
      <c r="AM6" s="917"/>
      <c r="AN6" s="113" t="s">
        <v>236</v>
      </c>
      <c r="AO6" s="924" t="s">
        <v>241</v>
      </c>
      <c r="AP6" s="927" t="s">
        <v>306</v>
      </c>
      <c r="AQ6" s="113" t="s">
        <v>257</v>
      </c>
      <c r="AR6" s="917" t="s">
        <v>236</v>
      </c>
      <c r="AS6" s="917"/>
    </row>
    <row r="7" spans="1:47" s="20" customFormat="1" ht="12" customHeight="1">
      <c r="A7" s="925"/>
      <c r="B7" s="925"/>
      <c r="C7" s="925"/>
      <c r="D7" s="925"/>
      <c r="E7" s="927" t="s">
        <v>241</v>
      </c>
      <c r="F7" s="917" t="s">
        <v>242</v>
      </c>
      <c r="G7" s="917"/>
      <c r="H7" s="917"/>
      <c r="I7" s="917"/>
      <c r="J7" s="917"/>
      <c r="K7" s="917"/>
      <c r="L7" s="917"/>
      <c r="M7" s="917"/>
      <c r="N7" s="917"/>
      <c r="O7" s="919" t="s">
        <v>243</v>
      </c>
      <c r="P7" s="922"/>
      <c r="Q7" s="922"/>
      <c r="R7" s="922"/>
      <c r="S7" s="922"/>
      <c r="T7" s="922"/>
      <c r="U7" s="922"/>
      <c r="V7" s="922"/>
      <c r="W7" s="922"/>
      <c r="X7" s="922"/>
      <c r="Y7" s="922"/>
      <c r="Z7" s="922"/>
      <c r="AA7" s="922"/>
      <c r="AB7" s="922"/>
      <c r="AC7" s="923"/>
      <c r="AD7" s="927" t="s">
        <v>241</v>
      </c>
      <c r="AE7" s="916" t="s">
        <v>253</v>
      </c>
      <c r="AF7" s="916"/>
      <c r="AG7" s="916"/>
      <c r="AH7" s="916" t="s">
        <v>254</v>
      </c>
      <c r="AI7" s="916"/>
      <c r="AJ7" s="916"/>
      <c r="AK7" s="916" t="s">
        <v>255</v>
      </c>
      <c r="AL7" s="916"/>
      <c r="AM7" s="916"/>
      <c r="AN7" s="927" t="s">
        <v>256</v>
      </c>
      <c r="AO7" s="925"/>
      <c r="AP7" s="928"/>
      <c r="AQ7" s="114" t="s">
        <v>243</v>
      </c>
      <c r="AR7" s="927" t="s">
        <v>307</v>
      </c>
      <c r="AS7" s="927" t="s">
        <v>308</v>
      </c>
    </row>
    <row r="8" spans="1:47" s="20" customFormat="1" ht="32.25" customHeight="1">
      <c r="A8" s="925"/>
      <c r="B8" s="925"/>
      <c r="C8" s="925"/>
      <c r="D8" s="925"/>
      <c r="E8" s="928"/>
      <c r="F8" s="917" t="s">
        <v>245</v>
      </c>
      <c r="G8" s="917"/>
      <c r="H8" s="917"/>
      <c r="I8" s="916" t="s">
        <v>246</v>
      </c>
      <c r="J8" s="916"/>
      <c r="K8" s="916"/>
      <c r="L8" s="916" t="s">
        <v>247</v>
      </c>
      <c r="M8" s="916"/>
      <c r="N8" s="916"/>
      <c r="O8" s="916" t="s">
        <v>248</v>
      </c>
      <c r="P8" s="916"/>
      <c r="Q8" s="916"/>
      <c r="R8" s="916" t="s">
        <v>249</v>
      </c>
      <c r="S8" s="916"/>
      <c r="T8" s="916"/>
      <c r="U8" s="916" t="s">
        <v>250</v>
      </c>
      <c r="V8" s="916"/>
      <c r="W8" s="916"/>
      <c r="X8" s="916" t="s">
        <v>251</v>
      </c>
      <c r="Y8" s="916"/>
      <c r="Z8" s="916"/>
      <c r="AA8" s="916" t="s">
        <v>252</v>
      </c>
      <c r="AB8" s="916"/>
      <c r="AC8" s="916"/>
      <c r="AD8" s="928"/>
      <c r="AE8" s="916"/>
      <c r="AF8" s="916"/>
      <c r="AG8" s="916"/>
      <c r="AH8" s="916"/>
      <c r="AI8" s="916"/>
      <c r="AJ8" s="916"/>
      <c r="AK8" s="916"/>
      <c r="AL8" s="916"/>
      <c r="AM8" s="916"/>
      <c r="AN8" s="928"/>
      <c r="AO8" s="925"/>
      <c r="AP8" s="928"/>
      <c r="AQ8" s="927" t="s">
        <v>311</v>
      </c>
      <c r="AR8" s="928"/>
      <c r="AS8" s="928"/>
      <c r="AU8" s="20" t="s">
        <v>309</v>
      </c>
    </row>
    <row r="9" spans="1:47" s="20" customFormat="1" ht="12" hidden="1" customHeight="1">
      <c r="A9" s="926"/>
      <c r="B9" s="926"/>
      <c r="C9" s="926"/>
      <c r="D9" s="926"/>
      <c r="E9" s="929"/>
      <c r="F9" s="113" t="s">
        <v>616</v>
      </c>
      <c r="G9" s="113" t="s">
        <v>617</v>
      </c>
      <c r="H9" s="113" t="s">
        <v>559</v>
      </c>
      <c r="I9" s="113" t="s">
        <v>616</v>
      </c>
      <c r="J9" s="113" t="s">
        <v>617</v>
      </c>
      <c r="K9" s="113" t="s">
        <v>559</v>
      </c>
      <c r="L9" s="113" t="s">
        <v>616</v>
      </c>
      <c r="M9" s="113" t="s">
        <v>617</v>
      </c>
      <c r="N9" s="113" t="s">
        <v>559</v>
      </c>
      <c r="O9" s="113" t="s">
        <v>616</v>
      </c>
      <c r="P9" s="113" t="s">
        <v>617</v>
      </c>
      <c r="Q9" s="113" t="s">
        <v>559</v>
      </c>
      <c r="R9" s="113" t="s">
        <v>616</v>
      </c>
      <c r="S9" s="113" t="s">
        <v>617</v>
      </c>
      <c r="T9" s="113" t="s">
        <v>559</v>
      </c>
      <c r="U9" s="113" t="s">
        <v>616</v>
      </c>
      <c r="V9" s="113" t="s">
        <v>617</v>
      </c>
      <c r="W9" s="113" t="s">
        <v>559</v>
      </c>
      <c r="X9" s="113" t="s">
        <v>616</v>
      </c>
      <c r="Y9" s="113" t="s">
        <v>617</v>
      </c>
      <c r="Z9" s="113" t="s">
        <v>559</v>
      </c>
      <c r="AA9" s="113" t="s">
        <v>616</v>
      </c>
      <c r="AB9" s="113" t="s">
        <v>617</v>
      </c>
      <c r="AC9" s="113" t="s">
        <v>559</v>
      </c>
      <c r="AD9" s="929"/>
      <c r="AE9" s="114" t="s">
        <v>616</v>
      </c>
      <c r="AF9" s="114" t="s">
        <v>617</v>
      </c>
      <c r="AG9" s="114" t="s">
        <v>559</v>
      </c>
      <c r="AH9" s="114" t="s">
        <v>616</v>
      </c>
      <c r="AI9" s="114" t="s">
        <v>617</v>
      </c>
      <c r="AJ9" s="114" t="s">
        <v>559</v>
      </c>
      <c r="AK9" s="114" t="s">
        <v>616</v>
      </c>
      <c r="AL9" s="114" t="s">
        <v>617</v>
      </c>
      <c r="AM9" s="114" t="s">
        <v>559</v>
      </c>
      <c r="AN9" s="929"/>
      <c r="AO9" s="926"/>
      <c r="AP9" s="929"/>
      <c r="AQ9" s="929"/>
      <c r="AR9" s="929"/>
      <c r="AS9" s="929"/>
    </row>
    <row r="10" spans="1:47" s="78" customFormat="1" ht="12" customHeight="1">
      <c r="A10" s="912" t="s">
        <v>231</v>
      </c>
      <c r="B10" s="912"/>
      <c r="C10" s="169">
        <f>SUM(C11,C37,C54,C63,C75,C81,C87,C93,C95,C127,C146,C159,C175,C190,C213,C237,C256)</f>
        <v>588955551.89910555</v>
      </c>
      <c r="D10" s="169">
        <f>D11+D37+D54+D63+D75+D81+D87+D95+D127+D146+D159+D175+D190+D213+D237+D256+D93</f>
        <v>430302776.49910539</v>
      </c>
      <c r="E10" s="169">
        <f>SUM(E11,E37,E54,E63,E75,E81,E87,E95,E127,E146,E159,E175,E190,E213,E237,E256,E93)</f>
        <v>301632660.69310546</v>
      </c>
      <c r="F10" s="169" t="e">
        <f t="shared" ref="F10:AN10" si="0">F11+F37+F54+F63+F75+F81+F87+F95+F127+F146+F159+F175+F190+F213+F237+F256</f>
        <v>#REF!</v>
      </c>
      <c r="G10" s="169" t="e">
        <f t="shared" si="0"/>
        <v>#REF!</v>
      </c>
      <c r="H10" s="169">
        <f>H11+H37+H54+H63+H75+H81+H87+H95+H127+H146+H159+H175+H190+H213+H237+H256+H93</f>
        <v>2429261.1999999997</v>
      </c>
      <c r="I10" s="169" t="e">
        <f t="shared" si="0"/>
        <v>#REF!</v>
      </c>
      <c r="J10" s="169" t="e">
        <f t="shared" si="0"/>
        <v>#REF!</v>
      </c>
      <c r="K10" s="169">
        <f>K11+K37+K54+K63+K75+K81+K87+K95+K127+K146+K159+K175+K190+K213+K237+K256+K93</f>
        <v>9919084.8947365023</v>
      </c>
      <c r="L10" s="169" t="e">
        <f t="shared" si="0"/>
        <v>#REF!</v>
      </c>
      <c r="M10" s="169" t="e">
        <f t="shared" si="0"/>
        <v>#REF!</v>
      </c>
      <c r="N10" s="169">
        <f>N11+N37+N54+N63+N75+N81+N87+N95+N127+N146+N159+N175+N190+N213+N237+N256+N93</f>
        <v>235992357.97473893</v>
      </c>
      <c r="O10" s="169" t="e">
        <f t="shared" si="0"/>
        <v>#REF!</v>
      </c>
      <c r="P10" s="169" t="e">
        <f t="shared" si="0"/>
        <v>#REF!</v>
      </c>
      <c r="Q10" s="169">
        <f t="shared" si="0"/>
        <v>6160216.7599999998</v>
      </c>
      <c r="R10" s="169" t="e">
        <f t="shared" si="0"/>
        <v>#REF!</v>
      </c>
      <c r="S10" s="169" t="e">
        <f t="shared" si="0"/>
        <v>#REF!</v>
      </c>
      <c r="T10" s="169">
        <f t="shared" si="0"/>
        <v>9836070.1036299989</v>
      </c>
      <c r="U10" s="169" t="e">
        <f t="shared" si="0"/>
        <v>#REF!</v>
      </c>
      <c r="V10" s="169" t="e">
        <f t="shared" si="0"/>
        <v>#REF!</v>
      </c>
      <c r="W10" s="169">
        <f t="shared" si="0"/>
        <v>7226717.0500000007</v>
      </c>
      <c r="X10" s="169" t="e">
        <f t="shared" si="0"/>
        <v>#REF!</v>
      </c>
      <c r="Y10" s="169" t="e">
        <f t="shared" si="0"/>
        <v>#REF!</v>
      </c>
      <c r="Z10" s="169">
        <f>Z11+Z37+Z54+Z63+Z75+Z81+Z87+Z95+Z127+Z146+Z159+Z175+Z190+Z213+Z237+Z256</f>
        <v>12727501.829999998</v>
      </c>
      <c r="AA10" s="169" t="e">
        <f t="shared" si="0"/>
        <v>#REF!</v>
      </c>
      <c r="AB10" s="169" t="e">
        <f t="shared" si="0"/>
        <v>#REF!</v>
      </c>
      <c r="AC10" s="169">
        <f t="shared" si="0"/>
        <v>16657528.879999999</v>
      </c>
      <c r="AD10" s="169">
        <f t="shared" si="0"/>
        <v>90823124.105999991</v>
      </c>
      <c r="AE10" s="169" t="e">
        <f t="shared" si="0"/>
        <v>#REF!</v>
      </c>
      <c r="AF10" s="169" t="e">
        <f t="shared" si="0"/>
        <v>#REF!</v>
      </c>
      <c r="AG10" s="169">
        <f>AG11+AG37+AG54+AG63+AG75+AG81+AG87+AG95+AG127+AG146+AG159+AG175+AG190+AG213+AG237+AG256+AG93</f>
        <v>61462760.454000004</v>
      </c>
      <c r="AH10" s="169" t="e">
        <f t="shared" si="0"/>
        <v>#REF!</v>
      </c>
      <c r="AI10" s="169" t="e">
        <f t="shared" si="0"/>
        <v>#REF!</v>
      </c>
      <c r="AJ10" s="169">
        <f t="shared" si="0"/>
        <v>24979598.513999999</v>
      </c>
      <c r="AK10" s="169" t="e">
        <f t="shared" si="0"/>
        <v>#REF!</v>
      </c>
      <c r="AL10" s="169" t="e">
        <f t="shared" si="0"/>
        <v>#REF!</v>
      </c>
      <c r="AM10" s="169">
        <f t="shared" si="0"/>
        <v>5055303.1380000003</v>
      </c>
      <c r="AN10" s="169">
        <f t="shared" si="0"/>
        <v>36623192.700000003</v>
      </c>
      <c r="AO10" s="169">
        <f>SUM(AO11,AO37,AO54,AO63,AO75,AO81,AO87,AO95,AO127,AO146,AO159,AO175,AO190,AO213,AO237,AO256)</f>
        <v>158298737.39999998</v>
      </c>
      <c r="AP10" s="169">
        <f>AP11+AP37+AP54+AP63+AP75+AP81+AP87+AP95+AP127+AP146+AP159+AP175+AP190+AP213+AP237+AP256</f>
        <v>131682926.8</v>
      </c>
      <c r="AQ10" s="169">
        <f>AQ11+AQ37+AQ54+AQ63+AQ75+AQ81+AQ87+AQ95+AQ127+AQ146+AQ159+AQ175+AQ190+AQ213+AQ237+AQ256</f>
        <v>13231594.699999999</v>
      </c>
      <c r="AR10" s="169">
        <f>AR11+AR37+AR54+AR63+AR75+AR81+AR87+AR95+AR127+AR146+AR159+AR175+AR190+AR213+AR237+AR256</f>
        <v>4702469.9000000004</v>
      </c>
      <c r="AS10" s="169">
        <f>AS11+AS37+AS54+AS63+AS75+AS81+AS87+AS95+AS127+AS146+AS159+AS175+AS190+AS213+AS237+AS256</f>
        <v>8681746</v>
      </c>
      <c r="AT10" s="76"/>
      <c r="AU10" s="77">
        <f t="shared" ref="AU10:AU73" si="1">SUM(H10,K10,N10,Q10,T10,W10,Z10,AC10,AD10,AN10)</f>
        <v>428395055.49910539</v>
      </c>
    </row>
    <row r="11" spans="1:47" s="78" customFormat="1" ht="12" customHeight="1">
      <c r="A11" s="162" t="s">
        <v>275</v>
      </c>
      <c r="B11" s="162" t="s">
        <v>241</v>
      </c>
      <c r="C11" s="163">
        <f t="shared" ref="C11:C74" si="2">SUM(D11,AO11)</f>
        <v>94090221.557675436</v>
      </c>
      <c r="D11" s="170">
        <f>SUM(E11,AD11,AN11)</f>
        <v>51089888.557675436</v>
      </c>
      <c r="E11" s="170">
        <f>SUM(H11,K11,N11,Q11,T11,W11,Z11,AC11)</f>
        <v>47538591.757675439</v>
      </c>
      <c r="F11" s="170" t="e">
        <f t="shared" ref="F11:AS11" si="3">SUM(F12:F36)</f>
        <v>#REF!</v>
      </c>
      <c r="G11" s="170" t="e">
        <f t="shared" si="3"/>
        <v>#REF!</v>
      </c>
      <c r="H11" s="170">
        <f t="shared" si="3"/>
        <v>206442.97</v>
      </c>
      <c r="I11" s="170" t="e">
        <f t="shared" si="3"/>
        <v>#REF!</v>
      </c>
      <c r="J11" s="170" t="e">
        <f t="shared" si="3"/>
        <v>#REF!</v>
      </c>
      <c r="K11" s="170">
        <f t="shared" si="3"/>
        <v>914318.02073650202</v>
      </c>
      <c r="L11" s="170" t="e">
        <f t="shared" si="3"/>
        <v>#REF!</v>
      </c>
      <c r="M11" s="170" t="e">
        <f t="shared" si="3"/>
        <v>#REF!</v>
      </c>
      <c r="N11" s="170">
        <f t="shared" si="3"/>
        <v>27866617.586938929</v>
      </c>
      <c r="O11" s="170" t="e">
        <f t="shared" si="3"/>
        <v>#REF!</v>
      </c>
      <c r="P11" s="170" t="e">
        <f t="shared" si="3"/>
        <v>#REF!</v>
      </c>
      <c r="Q11" s="170">
        <f t="shared" si="3"/>
        <v>185516.6</v>
      </c>
      <c r="R11" s="170">
        <f t="shared" si="3"/>
        <v>0</v>
      </c>
      <c r="S11" s="170">
        <f t="shared" si="3"/>
        <v>0</v>
      </c>
      <c r="T11" s="170">
        <f t="shared" si="3"/>
        <v>327332.09999999998</v>
      </c>
      <c r="U11" s="170">
        <f t="shared" si="3"/>
        <v>0</v>
      </c>
      <c r="V11" s="170">
        <f t="shared" si="3"/>
        <v>0</v>
      </c>
      <c r="W11" s="170">
        <f t="shared" si="3"/>
        <v>48174</v>
      </c>
      <c r="X11" s="170">
        <f t="shared" si="3"/>
        <v>0</v>
      </c>
      <c r="Y11" s="170">
        <f t="shared" si="3"/>
        <v>0</v>
      </c>
      <c r="Z11" s="170">
        <f t="shared" si="3"/>
        <v>2684861</v>
      </c>
      <c r="AA11" s="170">
        <f t="shared" si="3"/>
        <v>0</v>
      </c>
      <c r="AB11" s="170">
        <f t="shared" si="3"/>
        <v>0</v>
      </c>
      <c r="AC11" s="170">
        <f t="shared" si="3"/>
        <v>15305329.48</v>
      </c>
      <c r="AD11" s="170">
        <f t="shared" si="3"/>
        <v>3551296.8</v>
      </c>
      <c r="AE11" s="170">
        <f t="shared" si="3"/>
        <v>0</v>
      </c>
      <c r="AF11" s="170">
        <f t="shared" si="3"/>
        <v>0</v>
      </c>
      <c r="AG11" s="170">
        <f t="shared" si="3"/>
        <v>2308410.7000000002</v>
      </c>
      <c r="AH11" s="170">
        <f t="shared" si="3"/>
        <v>0</v>
      </c>
      <c r="AI11" s="170">
        <f t="shared" si="3"/>
        <v>0</v>
      </c>
      <c r="AJ11" s="170">
        <f t="shared" si="3"/>
        <v>557945.1</v>
      </c>
      <c r="AK11" s="170">
        <f t="shared" si="3"/>
        <v>0</v>
      </c>
      <c r="AL11" s="170">
        <f t="shared" si="3"/>
        <v>0</v>
      </c>
      <c r="AM11" s="170">
        <f t="shared" si="3"/>
        <v>684941</v>
      </c>
      <c r="AN11" s="170">
        <f t="shared" si="3"/>
        <v>0</v>
      </c>
      <c r="AO11" s="170">
        <f>SUM(AP11,AQ11,AR11,AS11)</f>
        <v>43000333</v>
      </c>
      <c r="AP11" s="170">
        <f>SUM(AP12:AP36)</f>
        <v>41647132</v>
      </c>
      <c r="AQ11" s="170">
        <f>SUM(AQ12:AQ36)</f>
        <v>1188175</v>
      </c>
      <c r="AR11" s="170">
        <f t="shared" si="3"/>
        <v>165026</v>
      </c>
      <c r="AS11" s="170">
        <f t="shared" si="3"/>
        <v>0</v>
      </c>
      <c r="AT11" s="79"/>
      <c r="AU11" s="77">
        <f t="shared" si="1"/>
        <v>51089888.557675436</v>
      </c>
    </row>
    <row r="12" spans="1:47" s="72" customFormat="1" ht="12" customHeight="1">
      <c r="A12" s="144"/>
      <c r="B12" s="820" t="s">
        <v>894</v>
      </c>
      <c r="C12" s="143">
        <f t="shared" si="2"/>
        <v>6139153</v>
      </c>
      <c r="D12" s="171">
        <f>SUM(E12,AD12,AN12)</f>
        <v>2405087</v>
      </c>
      <c r="E12" s="171">
        <f t="shared" ref="E12:E75" si="4">SUM(H12,K12,N12,Q12,T12,W12,Z12,AC12)</f>
        <v>2347810</v>
      </c>
      <c r="F12" s="172" t="e">
        <f>기초자료!#REF!</f>
        <v>#REF!</v>
      </c>
      <c r="G12" s="172" t="e">
        <f>기초자료!#REF!</f>
        <v>#REF!</v>
      </c>
      <c r="H12" s="172">
        <f>기초자료!P8</f>
        <v>22023</v>
      </c>
      <c r="I12" s="172" t="e">
        <f>기초자료!#REF!</f>
        <v>#REF!</v>
      </c>
      <c r="J12" s="172" t="e">
        <f>기초자료!#REF!</f>
        <v>#REF!</v>
      </c>
      <c r="K12" s="172">
        <f>기초자료!Q8</f>
        <v>60479</v>
      </c>
      <c r="L12" s="172" t="e">
        <f>기초자료!#REF!</f>
        <v>#REF!</v>
      </c>
      <c r="M12" s="171" t="e">
        <f>기초자료!#REF!</f>
        <v>#REF!</v>
      </c>
      <c r="N12" s="172">
        <f>기초자료!R8</f>
        <v>2144794</v>
      </c>
      <c r="O12" s="172" t="e">
        <f>기초자료!#REF!</f>
        <v>#REF!</v>
      </c>
      <c r="P12" s="172" t="e">
        <f>기초자료!#REF!</f>
        <v>#REF!</v>
      </c>
      <c r="Q12" s="171">
        <f>기초자료!S8</f>
        <v>109380</v>
      </c>
      <c r="R12" s="172">
        <f>기초자료!T8</f>
        <v>0</v>
      </c>
      <c r="S12" s="172">
        <f>기초자료!U8</f>
        <v>0</v>
      </c>
      <c r="T12" s="172">
        <f>기초자료!V8</f>
        <v>5833</v>
      </c>
      <c r="U12" s="172">
        <f>기초자료!W8</f>
        <v>0</v>
      </c>
      <c r="V12" s="172">
        <f>기초자료!X8</f>
        <v>0</v>
      </c>
      <c r="W12" s="172">
        <f>기초자료!Y8</f>
        <v>0</v>
      </c>
      <c r="X12" s="172">
        <f>기초자료!Z8</f>
        <v>0</v>
      </c>
      <c r="Y12" s="172">
        <f>기초자료!AA8</f>
        <v>0</v>
      </c>
      <c r="Z12" s="172">
        <f>기초자료!AB8</f>
        <v>0</v>
      </c>
      <c r="AA12" s="172">
        <f>기초자료!AC8</f>
        <v>0</v>
      </c>
      <c r="AB12" s="172">
        <f>기초자료!AD8</f>
        <v>0</v>
      </c>
      <c r="AC12" s="172">
        <f>기초자료!AE8</f>
        <v>5301</v>
      </c>
      <c r="AD12" s="172">
        <f t="shared" ref="AD12:AD36" si="5">AG12+AJ12+AM12</f>
        <v>57277</v>
      </c>
      <c r="AE12" s="172">
        <f>기초자료!AF8</f>
        <v>0</v>
      </c>
      <c r="AF12" s="172">
        <f>기초자료!AG8</f>
        <v>0</v>
      </c>
      <c r="AG12" s="172">
        <f>기초자료!AH8</f>
        <v>30312</v>
      </c>
      <c r="AH12" s="172">
        <f>기초자료!AI8</f>
        <v>0</v>
      </c>
      <c r="AI12" s="172">
        <f>기초자료!AJ8</f>
        <v>0</v>
      </c>
      <c r="AJ12" s="172">
        <f>기초자료!AK8</f>
        <v>15341</v>
      </c>
      <c r="AK12" s="172">
        <f>기초자료!AL8</f>
        <v>0</v>
      </c>
      <c r="AL12" s="172">
        <f>기초자료!AM8</f>
        <v>0</v>
      </c>
      <c r="AM12" s="172">
        <f>기초자료!AN8</f>
        <v>11624</v>
      </c>
      <c r="AN12" s="172">
        <f>기초자료!AO8</f>
        <v>0</v>
      </c>
      <c r="AO12" s="171">
        <f>SUM(AP12,AQ12,AR12,AS12)</f>
        <v>3734066</v>
      </c>
      <c r="AP12" s="172">
        <f>기초자료!AP8</f>
        <v>3734066</v>
      </c>
      <c r="AQ12" s="172">
        <f>기초자료!AQ8</f>
        <v>0</v>
      </c>
      <c r="AR12" s="172">
        <f>기초자료!AR8</f>
        <v>0</v>
      </c>
      <c r="AS12" s="172">
        <f>기초자료!AS8</f>
        <v>0</v>
      </c>
      <c r="AT12" s="77"/>
      <c r="AU12" s="77">
        <f t="shared" si="1"/>
        <v>2405087</v>
      </c>
    </row>
    <row r="13" spans="1:47" s="72" customFormat="1" ht="12" customHeight="1">
      <c r="A13" s="144"/>
      <c r="B13" s="820" t="s">
        <v>895</v>
      </c>
      <c r="C13" s="143">
        <f t="shared" si="2"/>
        <v>2968673.5</v>
      </c>
      <c r="D13" s="171">
        <f t="shared" ref="D13:D75" si="6">SUM(E13,AD13,AN13)</f>
        <v>1345396.5</v>
      </c>
      <c r="E13" s="171">
        <f t="shared" si="4"/>
        <v>1297916.3999999999</v>
      </c>
      <c r="F13" s="172" t="e">
        <f>기초자료!#REF!</f>
        <v>#REF!</v>
      </c>
      <c r="G13" s="172" t="e">
        <f>기초자료!#REF!</f>
        <v>#REF!</v>
      </c>
      <c r="H13" s="172">
        <f>기초자료!P9</f>
        <v>5486.2</v>
      </c>
      <c r="I13" s="172" t="e">
        <f>기초자료!#REF!</f>
        <v>#REF!</v>
      </c>
      <c r="J13" s="172" t="e">
        <f>기초자료!#REF!</f>
        <v>#REF!</v>
      </c>
      <c r="K13" s="172">
        <f>기초자료!Q9</f>
        <v>13398.199999999999</v>
      </c>
      <c r="L13" s="172" t="e">
        <f>기초자료!#REF!</f>
        <v>#REF!</v>
      </c>
      <c r="M13" s="171" t="e">
        <f>기초자료!#REF!</f>
        <v>#REF!</v>
      </c>
      <c r="N13" s="172">
        <f>기초자료!R9</f>
        <v>1262276</v>
      </c>
      <c r="O13" s="172" t="e">
        <f>기초자료!#REF!</f>
        <v>#REF!</v>
      </c>
      <c r="P13" s="172" t="e">
        <f>기초자료!#REF!</f>
        <v>#REF!</v>
      </c>
      <c r="Q13" s="171">
        <f>기초자료!S9</f>
        <v>622</v>
      </c>
      <c r="R13" s="172">
        <f>기초자료!T9</f>
        <v>0</v>
      </c>
      <c r="S13" s="172">
        <f>기초자료!U9</f>
        <v>0</v>
      </c>
      <c r="T13" s="172">
        <f>기초자료!V9</f>
        <v>1262</v>
      </c>
      <c r="U13" s="172">
        <f>기초자료!W9</f>
        <v>0</v>
      </c>
      <c r="V13" s="172">
        <f>기초자료!X9</f>
        <v>0</v>
      </c>
      <c r="W13" s="172">
        <f>기초자료!Y9</f>
        <v>0</v>
      </c>
      <c r="X13" s="172">
        <f>기초자료!Z9</f>
        <v>0</v>
      </c>
      <c r="Y13" s="172">
        <f>기초자료!AA9</f>
        <v>0</v>
      </c>
      <c r="Z13" s="172">
        <f>기초자료!AB9</f>
        <v>14872</v>
      </c>
      <c r="AA13" s="172">
        <f>기초자료!AC9</f>
        <v>0</v>
      </c>
      <c r="AB13" s="172">
        <f>기초자료!AD9</f>
        <v>0</v>
      </c>
      <c r="AC13" s="172">
        <f>기초자료!AE9</f>
        <v>0</v>
      </c>
      <c r="AD13" s="172">
        <f t="shared" si="5"/>
        <v>47480.1</v>
      </c>
      <c r="AE13" s="172">
        <f>기초자료!AF9</f>
        <v>0</v>
      </c>
      <c r="AF13" s="172">
        <f>기초자료!AG9</f>
        <v>0</v>
      </c>
      <c r="AG13" s="172">
        <f>기초자료!AH9</f>
        <v>24535.1</v>
      </c>
      <c r="AH13" s="172">
        <f>기초자료!AI9</f>
        <v>0</v>
      </c>
      <c r="AI13" s="172">
        <f>기초자료!AJ9</f>
        <v>0</v>
      </c>
      <c r="AJ13" s="172">
        <f>기초자료!AK9</f>
        <v>21777</v>
      </c>
      <c r="AK13" s="172">
        <f>기초자료!AL9</f>
        <v>0</v>
      </c>
      <c r="AL13" s="172">
        <f>기초자료!AM9</f>
        <v>0</v>
      </c>
      <c r="AM13" s="172">
        <f>기초자료!AN9</f>
        <v>1168</v>
      </c>
      <c r="AN13" s="172">
        <f>기초자료!AO9</f>
        <v>0</v>
      </c>
      <c r="AO13" s="171">
        <f t="shared" ref="AO13:AO75" si="7">SUM(AP13,AQ13,AR13,AS13)</f>
        <v>1623277</v>
      </c>
      <c r="AP13" s="172">
        <f>기초자료!AP9</f>
        <v>1623277</v>
      </c>
      <c r="AQ13" s="172">
        <f>기초자료!AQ9</f>
        <v>0</v>
      </c>
      <c r="AR13" s="172">
        <f>기초자료!AR9</f>
        <v>0</v>
      </c>
      <c r="AS13" s="172">
        <f>기초자료!AS9</f>
        <v>0</v>
      </c>
      <c r="AT13" s="77"/>
      <c r="AU13" s="77">
        <f t="shared" si="1"/>
        <v>1345396.5</v>
      </c>
    </row>
    <row r="14" spans="1:47" s="72" customFormat="1" ht="12" customHeight="1">
      <c r="A14" s="144"/>
      <c r="B14" s="820" t="s">
        <v>896</v>
      </c>
      <c r="C14" s="143">
        <f t="shared" si="2"/>
        <v>304120</v>
      </c>
      <c r="D14" s="171">
        <f t="shared" si="6"/>
        <v>304120</v>
      </c>
      <c r="E14" s="171">
        <f t="shared" si="4"/>
        <v>289304</v>
      </c>
      <c r="F14" s="172" t="e">
        <f>기초자료!#REF!</f>
        <v>#REF!</v>
      </c>
      <c r="G14" s="172" t="e">
        <f>기초자료!#REF!</f>
        <v>#REF!</v>
      </c>
      <c r="H14" s="172">
        <f>기초자료!P10</f>
        <v>15200</v>
      </c>
      <c r="I14" s="172" t="e">
        <f>기초자료!#REF!</f>
        <v>#REF!</v>
      </c>
      <c r="J14" s="172" t="e">
        <f>기초자료!#REF!</f>
        <v>#REF!</v>
      </c>
      <c r="K14" s="172">
        <f>기초자료!Q10</f>
        <v>6080</v>
      </c>
      <c r="L14" s="172" t="e">
        <f>기초자료!#REF!</f>
        <v>#REF!</v>
      </c>
      <c r="M14" s="171" t="e">
        <f>기초자료!#REF!</f>
        <v>#REF!</v>
      </c>
      <c r="N14" s="172">
        <f>기초자료!R10</f>
        <v>257374</v>
      </c>
      <c r="O14" s="172" t="e">
        <f>기초자료!#REF!</f>
        <v>#REF!</v>
      </c>
      <c r="P14" s="172" t="e">
        <f>기초자료!#REF!</f>
        <v>#REF!</v>
      </c>
      <c r="Q14" s="171">
        <f>기초자료!S10</f>
        <v>10650</v>
      </c>
      <c r="R14" s="172">
        <f>기초자료!T10</f>
        <v>0</v>
      </c>
      <c r="S14" s="172">
        <f>기초자료!U10</f>
        <v>0</v>
      </c>
      <c r="T14" s="172">
        <f>기초자료!V10</f>
        <v>0</v>
      </c>
      <c r="U14" s="172">
        <f>기초자료!W10</f>
        <v>0</v>
      </c>
      <c r="V14" s="172">
        <f>기초자료!X10</f>
        <v>0</v>
      </c>
      <c r="W14" s="172">
        <f>기초자료!Y10</f>
        <v>0</v>
      </c>
      <c r="X14" s="172">
        <f>기초자료!Z10</f>
        <v>0</v>
      </c>
      <c r="Y14" s="172">
        <f>기초자료!AA10</f>
        <v>0</v>
      </c>
      <c r="Z14" s="172">
        <f>기초자료!AB10</f>
        <v>0</v>
      </c>
      <c r="AA14" s="172">
        <f>기초자료!AC10</f>
        <v>0</v>
      </c>
      <c r="AB14" s="172">
        <f>기초자료!AD10</f>
        <v>0</v>
      </c>
      <c r="AC14" s="172">
        <f>기초자료!AE10</f>
        <v>0</v>
      </c>
      <c r="AD14" s="172">
        <f t="shared" si="5"/>
        <v>14816</v>
      </c>
      <c r="AE14" s="172">
        <f>기초자료!AF10</f>
        <v>0</v>
      </c>
      <c r="AF14" s="172">
        <f>기초자료!AG10</f>
        <v>0</v>
      </c>
      <c r="AG14" s="172">
        <f>기초자료!AH10</f>
        <v>12753</v>
      </c>
      <c r="AH14" s="172">
        <f>기초자료!AI10</f>
        <v>0</v>
      </c>
      <c r="AI14" s="172">
        <f>기초자료!AJ10</f>
        <v>0</v>
      </c>
      <c r="AJ14" s="172">
        <f>기초자료!AK10</f>
        <v>2063</v>
      </c>
      <c r="AK14" s="172">
        <f>기초자료!AL10</f>
        <v>0</v>
      </c>
      <c r="AL14" s="172">
        <f>기초자료!AM10</f>
        <v>0</v>
      </c>
      <c r="AM14" s="172">
        <f>기초자료!AN10</f>
        <v>0</v>
      </c>
      <c r="AN14" s="172">
        <f>기초자료!AO10</f>
        <v>0</v>
      </c>
      <c r="AO14" s="171">
        <f t="shared" si="7"/>
        <v>0</v>
      </c>
      <c r="AP14" s="172">
        <f>기초자료!AP10</f>
        <v>0</v>
      </c>
      <c r="AQ14" s="172">
        <f>기초자료!AQ10</f>
        <v>0</v>
      </c>
      <c r="AR14" s="172">
        <f>기초자료!AR10</f>
        <v>0</v>
      </c>
      <c r="AS14" s="172">
        <f>기초자료!AS10</f>
        <v>0</v>
      </c>
      <c r="AT14" s="77"/>
      <c r="AU14" s="77">
        <f t="shared" si="1"/>
        <v>304120</v>
      </c>
    </row>
    <row r="15" spans="1:47" s="72" customFormat="1" ht="12" customHeight="1">
      <c r="A15" s="144"/>
      <c r="B15" s="820" t="s">
        <v>897</v>
      </c>
      <c r="C15" s="143">
        <f t="shared" si="2"/>
        <v>860619</v>
      </c>
      <c r="D15" s="171">
        <f t="shared" si="6"/>
        <v>860619</v>
      </c>
      <c r="E15" s="171">
        <f t="shared" si="4"/>
        <v>821091</v>
      </c>
      <c r="F15" s="172" t="e">
        <f>기초자료!#REF!</f>
        <v>#REF!</v>
      </c>
      <c r="G15" s="172" t="e">
        <f>기초자료!#REF!</f>
        <v>#REF!</v>
      </c>
      <c r="H15" s="172">
        <f>기초자료!P11</f>
        <v>9960</v>
      </c>
      <c r="I15" s="172" t="e">
        <f>기초자료!#REF!</f>
        <v>#REF!</v>
      </c>
      <c r="J15" s="172" t="e">
        <f>기초자료!#REF!</f>
        <v>#REF!</v>
      </c>
      <c r="K15" s="172">
        <f>기초자료!Q11</f>
        <v>17386</v>
      </c>
      <c r="L15" s="172" t="e">
        <f>기초자료!#REF!</f>
        <v>#REF!</v>
      </c>
      <c r="M15" s="171" t="e">
        <f>기초자료!#REF!</f>
        <v>#REF!</v>
      </c>
      <c r="N15" s="172">
        <f>기초자료!R11</f>
        <v>790590</v>
      </c>
      <c r="O15" s="172" t="e">
        <f>기초자료!#REF!</f>
        <v>#REF!</v>
      </c>
      <c r="P15" s="172" t="e">
        <f>기초자료!#REF!</f>
        <v>#REF!</v>
      </c>
      <c r="Q15" s="171">
        <f>기초자료!S11</f>
        <v>0</v>
      </c>
      <c r="R15" s="172">
        <f>기초자료!T11</f>
        <v>0</v>
      </c>
      <c r="S15" s="172">
        <f>기초자료!U11</f>
        <v>0</v>
      </c>
      <c r="T15" s="172">
        <f>기초자료!V11</f>
        <v>1745</v>
      </c>
      <c r="U15" s="172">
        <f>기초자료!W11</f>
        <v>0</v>
      </c>
      <c r="V15" s="172">
        <f>기초자료!X11</f>
        <v>0</v>
      </c>
      <c r="W15" s="172">
        <f>기초자료!Y11</f>
        <v>0</v>
      </c>
      <c r="X15" s="172">
        <f>기초자료!Z11</f>
        <v>0</v>
      </c>
      <c r="Y15" s="172">
        <f>기초자료!AA11</f>
        <v>0</v>
      </c>
      <c r="Z15" s="172">
        <f>기초자료!AB11</f>
        <v>1410</v>
      </c>
      <c r="AA15" s="172">
        <f>기초자료!AC11</f>
        <v>0</v>
      </c>
      <c r="AB15" s="172">
        <f>기초자료!AD11</f>
        <v>0</v>
      </c>
      <c r="AC15" s="172">
        <f>기초자료!AE11</f>
        <v>0</v>
      </c>
      <c r="AD15" s="172">
        <f t="shared" si="5"/>
        <v>39528</v>
      </c>
      <c r="AE15" s="172">
        <f>기초자료!AF11</f>
        <v>0</v>
      </c>
      <c r="AF15" s="172">
        <f>기초자료!AG11</f>
        <v>0</v>
      </c>
      <c r="AG15" s="172">
        <f>기초자료!AH11</f>
        <v>31854</v>
      </c>
      <c r="AH15" s="172">
        <f>기초자료!AI11</f>
        <v>0</v>
      </c>
      <c r="AI15" s="172">
        <f>기초자료!AJ11</f>
        <v>0</v>
      </c>
      <c r="AJ15" s="172">
        <f>기초자료!AK11</f>
        <v>3637</v>
      </c>
      <c r="AK15" s="172">
        <f>기초자료!AL11</f>
        <v>0</v>
      </c>
      <c r="AL15" s="172">
        <f>기초자료!AM11</f>
        <v>0</v>
      </c>
      <c r="AM15" s="172">
        <f>기초자료!AN11</f>
        <v>4037</v>
      </c>
      <c r="AN15" s="172">
        <f>기초자료!AO11</f>
        <v>0</v>
      </c>
      <c r="AO15" s="171">
        <f t="shared" si="7"/>
        <v>0</v>
      </c>
      <c r="AP15" s="172">
        <f>기초자료!AP11</f>
        <v>0</v>
      </c>
      <c r="AQ15" s="172">
        <f>기초자료!AQ11</f>
        <v>0</v>
      </c>
      <c r="AR15" s="172">
        <f>기초자료!AR11</f>
        <v>0</v>
      </c>
      <c r="AS15" s="172">
        <f>기초자료!AS11</f>
        <v>0</v>
      </c>
      <c r="AT15" s="77"/>
      <c r="AU15" s="77">
        <f t="shared" si="1"/>
        <v>860619</v>
      </c>
    </row>
    <row r="16" spans="1:47" s="72" customFormat="1" ht="12" customHeight="1">
      <c r="A16" s="144"/>
      <c r="B16" s="820" t="s">
        <v>898</v>
      </c>
      <c r="C16" s="143">
        <f t="shared" si="2"/>
        <v>2926338</v>
      </c>
      <c r="D16" s="171">
        <f t="shared" si="6"/>
        <v>619610</v>
      </c>
      <c r="E16" s="171">
        <f t="shared" si="4"/>
        <v>598707</v>
      </c>
      <c r="F16" s="172" t="e">
        <f>기초자료!#REF!</f>
        <v>#REF!</v>
      </c>
      <c r="G16" s="172" t="e">
        <f>기초자료!#REF!</f>
        <v>#REF!</v>
      </c>
      <c r="H16" s="172">
        <f>기초자료!P12</f>
        <v>7399</v>
      </c>
      <c r="I16" s="172" t="e">
        <f>기초자료!#REF!</f>
        <v>#REF!</v>
      </c>
      <c r="J16" s="172" t="e">
        <f>기초자료!#REF!</f>
        <v>#REF!</v>
      </c>
      <c r="K16" s="172">
        <f>기초자료!Q12</f>
        <v>30756</v>
      </c>
      <c r="L16" s="172" t="e">
        <f>기초자료!#REF!</f>
        <v>#REF!</v>
      </c>
      <c r="M16" s="171" t="e">
        <f>기초자료!#REF!</f>
        <v>#REF!</v>
      </c>
      <c r="N16" s="172">
        <f>기초자료!R12</f>
        <v>560552</v>
      </c>
      <c r="O16" s="172" t="e">
        <f>기초자료!#REF!</f>
        <v>#REF!</v>
      </c>
      <c r="P16" s="172" t="e">
        <f>기초자료!#REF!</f>
        <v>#REF!</v>
      </c>
      <c r="Q16" s="171">
        <f>기초자료!S12</f>
        <v>0</v>
      </c>
      <c r="R16" s="172">
        <f>기초자료!T12</f>
        <v>0</v>
      </c>
      <c r="S16" s="172">
        <f>기초자료!U12</f>
        <v>0</v>
      </c>
      <c r="T16" s="172">
        <f>기초자료!V12</f>
        <v>0</v>
      </c>
      <c r="U16" s="172">
        <f>기초자료!W12</f>
        <v>0</v>
      </c>
      <c r="V16" s="172">
        <f>기초자료!X12</f>
        <v>0</v>
      </c>
      <c r="W16" s="172">
        <f>기초자료!Y12</f>
        <v>0</v>
      </c>
      <c r="X16" s="172">
        <f>기초자료!Z12</f>
        <v>0</v>
      </c>
      <c r="Y16" s="172">
        <f>기초자료!AA12</f>
        <v>0</v>
      </c>
      <c r="Z16" s="172">
        <f>기초자료!AB12</f>
        <v>0</v>
      </c>
      <c r="AA16" s="172">
        <f>기초자료!AC12</f>
        <v>0</v>
      </c>
      <c r="AB16" s="172">
        <f>기초자료!AD12</f>
        <v>0</v>
      </c>
      <c r="AC16" s="172">
        <f>기초자료!AE12</f>
        <v>0</v>
      </c>
      <c r="AD16" s="172">
        <f t="shared" si="5"/>
        <v>20903</v>
      </c>
      <c r="AE16" s="172">
        <f>기초자료!AF12</f>
        <v>0</v>
      </c>
      <c r="AF16" s="172">
        <f>기초자료!AG12</f>
        <v>0</v>
      </c>
      <c r="AG16" s="172">
        <f>기초자료!AH12</f>
        <v>18861</v>
      </c>
      <c r="AH16" s="172">
        <f>기초자료!AI12</f>
        <v>0</v>
      </c>
      <c r="AI16" s="172">
        <f>기초자료!AJ12</f>
        <v>0</v>
      </c>
      <c r="AJ16" s="172">
        <f>기초자료!AK12</f>
        <v>2042</v>
      </c>
      <c r="AK16" s="172">
        <f>기초자료!AL12</f>
        <v>0</v>
      </c>
      <c r="AL16" s="172">
        <f>기초자료!AM12</f>
        <v>0</v>
      </c>
      <c r="AM16" s="172">
        <f>기초자료!AN12</f>
        <v>0</v>
      </c>
      <c r="AN16" s="172">
        <f>기초자료!AO12</f>
        <v>0</v>
      </c>
      <c r="AO16" s="171">
        <f t="shared" si="7"/>
        <v>2306728</v>
      </c>
      <c r="AP16" s="172">
        <f>기초자료!AP12</f>
        <v>2302448</v>
      </c>
      <c r="AQ16" s="172">
        <f>기초자료!AQ12</f>
        <v>0</v>
      </c>
      <c r="AR16" s="172">
        <f>기초자료!AR12</f>
        <v>4280</v>
      </c>
      <c r="AS16" s="172">
        <f>기초자료!AS12</f>
        <v>0</v>
      </c>
      <c r="AT16" s="77"/>
      <c r="AU16" s="77">
        <f t="shared" si="1"/>
        <v>619610</v>
      </c>
    </row>
    <row r="17" spans="1:47" s="72" customFormat="1" ht="12" customHeight="1">
      <c r="A17" s="144"/>
      <c r="B17" s="820" t="s">
        <v>899</v>
      </c>
      <c r="C17" s="143">
        <f t="shared" si="2"/>
        <v>495992.05</v>
      </c>
      <c r="D17" s="171">
        <f t="shared" si="6"/>
        <v>495992.05</v>
      </c>
      <c r="E17" s="171">
        <f t="shared" si="4"/>
        <v>471050.05</v>
      </c>
      <c r="F17" s="172" t="e">
        <f>기초자료!#REF!</f>
        <v>#REF!</v>
      </c>
      <c r="G17" s="172" t="e">
        <f>기초자료!#REF!</f>
        <v>#REF!</v>
      </c>
      <c r="H17" s="172">
        <f>기초자료!P13</f>
        <v>3255.45</v>
      </c>
      <c r="I17" s="172" t="e">
        <f>기초자료!#REF!</f>
        <v>#REF!</v>
      </c>
      <c r="J17" s="172" t="e">
        <f>기초자료!#REF!</f>
        <v>#REF!</v>
      </c>
      <c r="K17" s="172">
        <f>기초자료!Q13</f>
        <v>22919</v>
      </c>
      <c r="L17" s="172" t="e">
        <f>기초자료!#REF!</f>
        <v>#REF!</v>
      </c>
      <c r="M17" s="171" t="e">
        <f>기초자료!#REF!</f>
        <v>#REF!</v>
      </c>
      <c r="N17" s="172">
        <f>기초자료!R13</f>
        <v>442486</v>
      </c>
      <c r="O17" s="172" t="e">
        <f>기초자료!#REF!</f>
        <v>#REF!</v>
      </c>
      <c r="P17" s="172" t="e">
        <f>기초자료!#REF!</f>
        <v>#REF!</v>
      </c>
      <c r="Q17" s="171">
        <f>기초자료!S13</f>
        <v>2389.6</v>
      </c>
      <c r="R17" s="172">
        <f>기초자료!T13</f>
        <v>0</v>
      </c>
      <c r="S17" s="172">
        <f>기초자료!U13</f>
        <v>0</v>
      </c>
      <c r="T17" s="172">
        <f>기초자료!V13</f>
        <v>0</v>
      </c>
      <c r="U17" s="172">
        <f>기초자료!W13</f>
        <v>0</v>
      </c>
      <c r="V17" s="172">
        <f>기초자료!X13</f>
        <v>0</v>
      </c>
      <c r="W17" s="172">
        <f>기초자료!Y13</f>
        <v>0</v>
      </c>
      <c r="X17" s="172">
        <f>기초자료!Z13</f>
        <v>0</v>
      </c>
      <c r="Y17" s="172">
        <f>기초자료!AA13</f>
        <v>0</v>
      </c>
      <c r="Z17" s="172">
        <f>기초자료!AB13</f>
        <v>0</v>
      </c>
      <c r="AA17" s="172">
        <f>기초자료!AC13</f>
        <v>0</v>
      </c>
      <c r="AB17" s="172">
        <f>기초자료!AD13</f>
        <v>0</v>
      </c>
      <c r="AC17" s="172">
        <f>기초자료!AE13</f>
        <v>0</v>
      </c>
      <c r="AD17" s="172">
        <f t="shared" si="5"/>
        <v>24942</v>
      </c>
      <c r="AE17" s="172">
        <f>기초자료!AF13</f>
        <v>0</v>
      </c>
      <c r="AF17" s="172">
        <f>기초자료!AG13</f>
        <v>0</v>
      </c>
      <c r="AG17" s="172">
        <f>기초자료!AH13</f>
        <v>10910</v>
      </c>
      <c r="AH17" s="172">
        <f>기초자료!AI13</f>
        <v>0</v>
      </c>
      <c r="AI17" s="172">
        <f>기초자료!AJ13</f>
        <v>0</v>
      </c>
      <c r="AJ17" s="172">
        <f>기초자료!AK13</f>
        <v>10771</v>
      </c>
      <c r="AK17" s="172">
        <f>기초자료!AL13</f>
        <v>0</v>
      </c>
      <c r="AL17" s="172">
        <f>기초자료!AM13</f>
        <v>0</v>
      </c>
      <c r="AM17" s="172">
        <f>기초자료!AN13</f>
        <v>3261</v>
      </c>
      <c r="AN17" s="172">
        <f>기초자료!AO13</f>
        <v>0</v>
      </c>
      <c r="AO17" s="171">
        <f t="shared" si="7"/>
        <v>0</v>
      </c>
      <c r="AP17" s="172">
        <f>기초자료!AP13</f>
        <v>0</v>
      </c>
      <c r="AQ17" s="172">
        <f>기초자료!AQ13</f>
        <v>0</v>
      </c>
      <c r="AR17" s="172">
        <f>기초자료!AR13</f>
        <v>0</v>
      </c>
      <c r="AS17" s="172">
        <f>기초자료!AS13</f>
        <v>0</v>
      </c>
      <c r="AT17" s="77"/>
      <c r="AU17" s="77">
        <f t="shared" si="1"/>
        <v>495992.05</v>
      </c>
    </row>
    <row r="18" spans="1:47" s="72" customFormat="1" ht="12" customHeight="1">
      <c r="A18" s="144"/>
      <c r="B18" s="820" t="s">
        <v>900</v>
      </c>
      <c r="C18" s="143">
        <f t="shared" si="2"/>
        <v>4578913</v>
      </c>
      <c r="D18" s="171">
        <f t="shared" si="6"/>
        <v>1374828</v>
      </c>
      <c r="E18" s="171">
        <f t="shared" si="4"/>
        <v>1247164</v>
      </c>
      <c r="F18" s="172" t="e">
        <f>기초자료!#REF!</f>
        <v>#REF!</v>
      </c>
      <c r="G18" s="172" t="e">
        <f>기초자료!#REF!</f>
        <v>#REF!</v>
      </c>
      <c r="H18" s="172">
        <f>기초자료!P14</f>
        <v>1389</v>
      </c>
      <c r="I18" s="172" t="e">
        <f>기초자료!#REF!</f>
        <v>#REF!</v>
      </c>
      <c r="J18" s="172" t="e">
        <f>기초자료!#REF!</f>
        <v>#REF!</v>
      </c>
      <c r="K18" s="172">
        <f>기초자료!Q14</f>
        <v>20996</v>
      </c>
      <c r="L18" s="172" t="e">
        <f>기초자료!#REF!</f>
        <v>#REF!</v>
      </c>
      <c r="M18" s="171" t="e">
        <f>기초자료!#REF!</f>
        <v>#REF!</v>
      </c>
      <c r="N18" s="172">
        <f>기초자료!R14</f>
        <v>1086118</v>
      </c>
      <c r="O18" s="172" t="e">
        <f>기초자료!#REF!</f>
        <v>#REF!</v>
      </c>
      <c r="P18" s="172" t="e">
        <f>기초자료!#REF!</f>
        <v>#REF!</v>
      </c>
      <c r="Q18" s="171">
        <f>기초자료!S14</f>
        <v>0</v>
      </c>
      <c r="R18" s="172">
        <f>기초자료!T14</f>
        <v>0</v>
      </c>
      <c r="S18" s="172">
        <f>기초자료!U14</f>
        <v>0</v>
      </c>
      <c r="T18" s="172">
        <f>기초자료!V14</f>
        <v>0</v>
      </c>
      <c r="U18" s="172">
        <f>기초자료!W14</f>
        <v>0</v>
      </c>
      <c r="V18" s="172">
        <f>기초자료!X14</f>
        <v>0</v>
      </c>
      <c r="W18" s="172">
        <f>기초자료!Y14</f>
        <v>0</v>
      </c>
      <c r="X18" s="172">
        <f>기초자료!Z14</f>
        <v>0</v>
      </c>
      <c r="Y18" s="172">
        <f>기초자료!AA14</f>
        <v>0</v>
      </c>
      <c r="Z18" s="172">
        <f>기초자료!AB14</f>
        <v>0</v>
      </c>
      <c r="AA18" s="172">
        <f>기초자료!AC14</f>
        <v>0</v>
      </c>
      <c r="AB18" s="172">
        <f>기초자료!AD14</f>
        <v>0</v>
      </c>
      <c r="AC18" s="172">
        <f>기초자료!AE14</f>
        <v>138661</v>
      </c>
      <c r="AD18" s="172">
        <f t="shared" si="5"/>
        <v>127664</v>
      </c>
      <c r="AE18" s="172">
        <f>기초자료!AF14</f>
        <v>0</v>
      </c>
      <c r="AF18" s="172">
        <f>기초자료!AG14</f>
        <v>0</v>
      </c>
      <c r="AG18" s="172">
        <f>기초자료!AH14</f>
        <v>111124</v>
      </c>
      <c r="AH18" s="172">
        <f>기초자료!AI14</f>
        <v>0</v>
      </c>
      <c r="AI18" s="172">
        <f>기초자료!AJ14</f>
        <v>0</v>
      </c>
      <c r="AJ18" s="172">
        <f>기초자료!AK14</f>
        <v>16540</v>
      </c>
      <c r="AK18" s="172">
        <f>기초자료!AL14</f>
        <v>0</v>
      </c>
      <c r="AL18" s="172">
        <f>기초자료!AM14</f>
        <v>0</v>
      </c>
      <c r="AM18" s="172">
        <f>기초자료!AN14</f>
        <v>0</v>
      </c>
      <c r="AN18" s="172">
        <f>기초자료!AO14</f>
        <v>0</v>
      </c>
      <c r="AO18" s="171">
        <f t="shared" si="7"/>
        <v>3204085</v>
      </c>
      <c r="AP18" s="172">
        <f>기초자료!AP14</f>
        <v>2668772</v>
      </c>
      <c r="AQ18" s="172">
        <f>기초자료!AQ14</f>
        <v>535313</v>
      </c>
      <c r="AR18" s="172">
        <f>기초자료!AR14</f>
        <v>0</v>
      </c>
      <c r="AS18" s="172">
        <f>기초자료!AS14</f>
        <v>0</v>
      </c>
      <c r="AT18" s="77"/>
      <c r="AU18" s="77">
        <f t="shared" si="1"/>
        <v>1374828</v>
      </c>
    </row>
    <row r="19" spans="1:47" s="72" customFormat="1" ht="12" customHeight="1">
      <c r="A19" s="144"/>
      <c r="B19" s="820" t="s">
        <v>901</v>
      </c>
      <c r="C19" s="143">
        <f t="shared" si="2"/>
        <v>2973771</v>
      </c>
      <c r="D19" s="171">
        <f t="shared" si="6"/>
        <v>925202</v>
      </c>
      <c r="E19" s="171">
        <f t="shared" si="4"/>
        <v>874130</v>
      </c>
      <c r="F19" s="172" t="e">
        <f>기초자료!#REF!</f>
        <v>#REF!</v>
      </c>
      <c r="G19" s="172" t="e">
        <f>기초자료!#REF!</f>
        <v>#REF!</v>
      </c>
      <c r="H19" s="172">
        <f>기초자료!P15</f>
        <v>1846</v>
      </c>
      <c r="I19" s="172" t="e">
        <f>기초자료!#REF!</f>
        <v>#REF!</v>
      </c>
      <c r="J19" s="172" t="e">
        <f>기초자료!#REF!</f>
        <v>#REF!</v>
      </c>
      <c r="K19" s="172">
        <f>기초자료!Q15</f>
        <v>9700</v>
      </c>
      <c r="L19" s="172" t="e">
        <f>기초자료!#REF!</f>
        <v>#REF!</v>
      </c>
      <c r="M19" s="171" t="e">
        <f>기초자료!#REF!</f>
        <v>#REF!</v>
      </c>
      <c r="N19" s="172">
        <f>기초자료!R15</f>
        <v>861064</v>
      </c>
      <c r="O19" s="172" t="e">
        <f>기초자료!#REF!</f>
        <v>#REF!</v>
      </c>
      <c r="P19" s="172" t="e">
        <f>기초자료!#REF!</f>
        <v>#REF!</v>
      </c>
      <c r="Q19" s="171">
        <f>기초자료!S15</f>
        <v>0</v>
      </c>
      <c r="R19" s="172">
        <f>기초자료!T15</f>
        <v>0</v>
      </c>
      <c r="S19" s="172">
        <f>기초자료!U15</f>
        <v>0</v>
      </c>
      <c r="T19" s="172">
        <f>기초자료!V15</f>
        <v>1520</v>
      </c>
      <c r="U19" s="172">
        <f>기초자료!W15</f>
        <v>0</v>
      </c>
      <c r="V19" s="172">
        <f>기초자료!X15</f>
        <v>0</v>
      </c>
      <c r="W19" s="172">
        <f>기초자료!Y15</f>
        <v>0</v>
      </c>
      <c r="X19" s="172">
        <f>기초자료!Z15</f>
        <v>0</v>
      </c>
      <c r="Y19" s="172">
        <f>기초자료!AA15</f>
        <v>0</v>
      </c>
      <c r="Z19" s="172">
        <f>기초자료!AB15</f>
        <v>0</v>
      </c>
      <c r="AA19" s="172">
        <f>기초자료!AC15</f>
        <v>0</v>
      </c>
      <c r="AB19" s="172">
        <f>기초자료!AD15</f>
        <v>0</v>
      </c>
      <c r="AC19" s="172">
        <f>기초자료!AE15</f>
        <v>0</v>
      </c>
      <c r="AD19" s="172">
        <f t="shared" si="5"/>
        <v>51072</v>
      </c>
      <c r="AE19" s="172">
        <f>기초자료!AF15</f>
        <v>0</v>
      </c>
      <c r="AF19" s="172">
        <f>기초자료!AG15</f>
        <v>0</v>
      </c>
      <c r="AG19" s="172">
        <f>기초자료!AH15</f>
        <v>27311</v>
      </c>
      <c r="AH19" s="172">
        <f>기초자료!AI15</f>
        <v>0</v>
      </c>
      <c r="AI19" s="172">
        <f>기초자료!AJ15</f>
        <v>0</v>
      </c>
      <c r="AJ19" s="172">
        <f>기초자료!AK15</f>
        <v>23761</v>
      </c>
      <c r="AK19" s="172">
        <f>기초자료!AL15</f>
        <v>0</v>
      </c>
      <c r="AL19" s="172">
        <f>기초자료!AM15</f>
        <v>0</v>
      </c>
      <c r="AM19" s="172">
        <f>기초자료!AN15</f>
        <v>0</v>
      </c>
      <c r="AN19" s="172">
        <f>기초자료!AO15</f>
        <v>0</v>
      </c>
      <c r="AO19" s="171">
        <f t="shared" si="7"/>
        <v>2048569</v>
      </c>
      <c r="AP19" s="172">
        <f>기초자료!AP15</f>
        <v>2048569</v>
      </c>
      <c r="AQ19" s="172">
        <f>기초자료!AQ15</f>
        <v>0</v>
      </c>
      <c r="AR19" s="172">
        <f>기초자료!AR15</f>
        <v>0</v>
      </c>
      <c r="AS19" s="172">
        <f>기초자료!AS15</f>
        <v>0</v>
      </c>
      <c r="AT19" s="77"/>
      <c r="AU19" s="77">
        <f t="shared" si="1"/>
        <v>925202</v>
      </c>
    </row>
    <row r="20" spans="1:47" s="72" customFormat="1" ht="12" customHeight="1">
      <c r="A20" s="144"/>
      <c r="B20" s="820" t="s">
        <v>902</v>
      </c>
      <c r="C20" s="143">
        <f t="shared" si="2"/>
        <v>1686885</v>
      </c>
      <c r="D20" s="171">
        <f t="shared" si="6"/>
        <v>1575192</v>
      </c>
      <c r="E20" s="171">
        <f t="shared" si="4"/>
        <v>1553875</v>
      </c>
      <c r="F20" s="172" t="e">
        <f>기초자료!#REF!</f>
        <v>#REF!</v>
      </c>
      <c r="G20" s="172" t="e">
        <f>기초자료!#REF!</f>
        <v>#REF!</v>
      </c>
      <c r="H20" s="172">
        <f>기초자료!P16</f>
        <v>5545</v>
      </c>
      <c r="I20" s="172" t="e">
        <f>기초자료!#REF!</f>
        <v>#REF!</v>
      </c>
      <c r="J20" s="172" t="e">
        <f>기초자료!#REF!</f>
        <v>#REF!</v>
      </c>
      <c r="K20" s="172">
        <f>기초자료!Q16</f>
        <v>24147</v>
      </c>
      <c r="L20" s="172" t="e">
        <f>기초자료!#REF!</f>
        <v>#REF!</v>
      </c>
      <c r="M20" s="171" t="e">
        <f>기초자료!#REF!</f>
        <v>#REF!</v>
      </c>
      <c r="N20" s="172">
        <f>기초자료!R16</f>
        <v>1524183</v>
      </c>
      <c r="O20" s="172" t="e">
        <f>기초자료!#REF!</f>
        <v>#REF!</v>
      </c>
      <c r="P20" s="172" t="e">
        <f>기초자료!#REF!</f>
        <v>#REF!</v>
      </c>
      <c r="Q20" s="171">
        <f>기초자료!S16</f>
        <v>0</v>
      </c>
      <c r="R20" s="172">
        <f>기초자료!T16</f>
        <v>0</v>
      </c>
      <c r="S20" s="172">
        <f>기초자료!U16</f>
        <v>0</v>
      </c>
      <c r="T20" s="172">
        <f>기초자료!V16</f>
        <v>0</v>
      </c>
      <c r="U20" s="172">
        <f>기초자료!W16</f>
        <v>0</v>
      </c>
      <c r="V20" s="172">
        <f>기초자료!X16</f>
        <v>0</v>
      </c>
      <c r="W20" s="172">
        <f>기초자료!Y16</f>
        <v>0</v>
      </c>
      <c r="X20" s="172">
        <f>기초자료!Z16</f>
        <v>0</v>
      </c>
      <c r="Y20" s="172">
        <f>기초자료!AA16</f>
        <v>0</v>
      </c>
      <c r="Z20" s="172">
        <f>기초자료!AB16</f>
        <v>0</v>
      </c>
      <c r="AA20" s="172">
        <f>기초자료!AC16</f>
        <v>0</v>
      </c>
      <c r="AB20" s="172">
        <f>기초자료!AD16</f>
        <v>0</v>
      </c>
      <c r="AC20" s="172">
        <f>기초자료!AE16</f>
        <v>0</v>
      </c>
      <c r="AD20" s="172">
        <f t="shared" si="5"/>
        <v>21317</v>
      </c>
      <c r="AE20" s="172">
        <f>기초자료!AF16</f>
        <v>0</v>
      </c>
      <c r="AF20" s="172">
        <f>기초자료!AG16</f>
        <v>0</v>
      </c>
      <c r="AG20" s="172">
        <f>기초자료!AH16</f>
        <v>11050</v>
      </c>
      <c r="AH20" s="172">
        <f>기초자료!AI16</f>
        <v>0</v>
      </c>
      <c r="AI20" s="172">
        <f>기초자료!AJ16</f>
        <v>0</v>
      </c>
      <c r="AJ20" s="172">
        <f>기초자료!AK16</f>
        <v>10267</v>
      </c>
      <c r="AK20" s="172">
        <f>기초자료!AL16</f>
        <v>0</v>
      </c>
      <c r="AL20" s="172">
        <f>기초자료!AM16</f>
        <v>0</v>
      </c>
      <c r="AM20" s="172">
        <f>기초자료!AN16</f>
        <v>0</v>
      </c>
      <c r="AN20" s="172">
        <f>기초자료!AO16</f>
        <v>0</v>
      </c>
      <c r="AO20" s="171">
        <f t="shared" si="7"/>
        <v>111693</v>
      </c>
      <c r="AP20" s="172">
        <f>기초자료!AP16</f>
        <v>108825</v>
      </c>
      <c r="AQ20" s="172">
        <f>기초자료!AQ16</f>
        <v>0</v>
      </c>
      <c r="AR20" s="172">
        <f>기초자료!AR16</f>
        <v>2868</v>
      </c>
      <c r="AS20" s="172">
        <f>기초자료!AS16</f>
        <v>0</v>
      </c>
      <c r="AT20" s="77"/>
      <c r="AU20" s="77">
        <f t="shared" si="1"/>
        <v>1575192</v>
      </c>
    </row>
    <row r="21" spans="1:47" s="72" customFormat="1" ht="12" customHeight="1">
      <c r="A21" s="144"/>
      <c r="B21" s="820" t="s">
        <v>903</v>
      </c>
      <c r="C21" s="143">
        <f t="shared" si="2"/>
        <v>1285959</v>
      </c>
      <c r="D21" s="171">
        <f t="shared" si="6"/>
        <v>1246590</v>
      </c>
      <c r="E21" s="171">
        <f t="shared" si="4"/>
        <v>1218487</v>
      </c>
      <c r="F21" s="172" t="e">
        <f>기초자료!#REF!</f>
        <v>#REF!</v>
      </c>
      <c r="G21" s="172" t="e">
        <f>기초자료!#REF!</f>
        <v>#REF!</v>
      </c>
      <c r="H21" s="172">
        <f>기초자료!P17</f>
        <v>10078</v>
      </c>
      <c r="I21" s="172" t="e">
        <f>기초자료!#REF!</f>
        <v>#REF!</v>
      </c>
      <c r="J21" s="172" t="e">
        <f>기초자료!#REF!</f>
        <v>#REF!</v>
      </c>
      <c r="K21" s="172">
        <f>기초자료!Q17</f>
        <v>47905</v>
      </c>
      <c r="L21" s="172" t="e">
        <f>기초자료!#REF!</f>
        <v>#REF!</v>
      </c>
      <c r="M21" s="171" t="e">
        <f>기초자료!#REF!</f>
        <v>#REF!</v>
      </c>
      <c r="N21" s="172">
        <f>기초자료!R17</f>
        <v>1003635</v>
      </c>
      <c r="O21" s="172" t="e">
        <f>기초자료!#REF!</f>
        <v>#REF!</v>
      </c>
      <c r="P21" s="172" t="e">
        <f>기초자료!#REF!</f>
        <v>#REF!</v>
      </c>
      <c r="Q21" s="171">
        <f>기초자료!S17</f>
        <v>0</v>
      </c>
      <c r="R21" s="172">
        <f>기초자료!T17</f>
        <v>0</v>
      </c>
      <c r="S21" s="172">
        <f>기초자료!U17</f>
        <v>0</v>
      </c>
      <c r="T21" s="172">
        <f>기초자료!V17</f>
        <v>0</v>
      </c>
      <c r="U21" s="172">
        <f>기초자료!W17</f>
        <v>0</v>
      </c>
      <c r="V21" s="172">
        <f>기초자료!X17</f>
        <v>0</v>
      </c>
      <c r="W21" s="172">
        <f>기초자료!Y17</f>
        <v>0</v>
      </c>
      <c r="X21" s="172">
        <f>기초자료!Z17</f>
        <v>0</v>
      </c>
      <c r="Y21" s="172">
        <f>기초자료!AA17</f>
        <v>0</v>
      </c>
      <c r="Z21" s="172">
        <f>기초자료!AB17</f>
        <v>23854</v>
      </c>
      <c r="AA21" s="172">
        <f>기초자료!AC17</f>
        <v>0</v>
      </c>
      <c r="AB21" s="172">
        <f>기초자료!AD17</f>
        <v>0</v>
      </c>
      <c r="AC21" s="172">
        <f>기초자료!AE17</f>
        <v>133015</v>
      </c>
      <c r="AD21" s="172">
        <f t="shared" si="5"/>
        <v>28103</v>
      </c>
      <c r="AE21" s="172">
        <f>기초자료!AF17</f>
        <v>0</v>
      </c>
      <c r="AF21" s="172">
        <f>기초자료!AG17</f>
        <v>0</v>
      </c>
      <c r="AG21" s="172">
        <f>기초자료!AH17</f>
        <v>20015</v>
      </c>
      <c r="AH21" s="172">
        <f>기초자료!AI17</f>
        <v>0</v>
      </c>
      <c r="AI21" s="172">
        <f>기초자료!AJ17</f>
        <v>0</v>
      </c>
      <c r="AJ21" s="172">
        <f>기초자료!AK17</f>
        <v>8088</v>
      </c>
      <c r="AK21" s="172">
        <f>기초자료!AL17</f>
        <v>0</v>
      </c>
      <c r="AL21" s="172">
        <f>기초자료!AM17</f>
        <v>0</v>
      </c>
      <c r="AM21" s="172">
        <f>기초자료!AN17</f>
        <v>0</v>
      </c>
      <c r="AN21" s="172">
        <f>기초자료!AO17</f>
        <v>0</v>
      </c>
      <c r="AO21" s="171">
        <f t="shared" si="7"/>
        <v>39369</v>
      </c>
      <c r="AP21" s="172">
        <f>기초자료!AP17</f>
        <v>0</v>
      </c>
      <c r="AQ21" s="172">
        <f>기초자료!AQ17</f>
        <v>0</v>
      </c>
      <c r="AR21" s="172">
        <f>기초자료!AR17</f>
        <v>39369</v>
      </c>
      <c r="AS21" s="172">
        <f>기초자료!AS17</f>
        <v>0</v>
      </c>
      <c r="AT21" s="77"/>
      <c r="AU21" s="77">
        <f t="shared" si="1"/>
        <v>1246590</v>
      </c>
    </row>
    <row r="22" spans="1:47" s="72" customFormat="1" ht="12" customHeight="1">
      <c r="A22" s="144"/>
      <c r="B22" s="820" t="s">
        <v>904</v>
      </c>
      <c r="C22" s="143">
        <f t="shared" si="2"/>
        <v>8356933</v>
      </c>
      <c r="D22" s="171">
        <f t="shared" si="6"/>
        <v>1047022</v>
      </c>
      <c r="E22" s="171">
        <f t="shared" si="4"/>
        <v>857279</v>
      </c>
      <c r="F22" s="172" t="e">
        <f>기초자료!#REF!</f>
        <v>#REF!</v>
      </c>
      <c r="G22" s="172" t="e">
        <f>기초자료!#REF!</f>
        <v>#REF!</v>
      </c>
      <c r="H22" s="172">
        <f>기초자료!P18</f>
        <v>2348</v>
      </c>
      <c r="I22" s="172" t="e">
        <f>기초자료!#REF!</f>
        <v>#REF!</v>
      </c>
      <c r="J22" s="172" t="e">
        <f>기초자료!#REF!</f>
        <v>#REF!</v>
      </c>
      <c r="K22" s="172">
        <f>기초자료!Q18</f>
        <v>61145</v>
      </c>
      <c r="L22" s="172" t="e">
        <f>기초자료!#REF!</f>
        <v>#REF!</v>
      </c>
      <c r="M22" s="171" t="e">
        <f>기초자료!#REF!</f>
        <v>#REF!</v>
      </c>
      <c r="N22" s="172">
        <f>기초자료!R18</f>
        <v>756656</v>
      </c>
      <c r="O22" s="172" t="e">
        <f>기초자료!#REF!</f>
        <v>#REF!</v>
      </c>
      <c r="P22" s="172" t="e">
        <f>기초자료!#REF!</f>
        <v>#REF!</v>
      </c>
      <c r="Q22" s="171">
        <f>기초자료!S18</f>
        <v>0</v>
      </c>
      <c r="R22" s="172">
        <f>기초자료!T18</f>
        <v>0</v>
      </c>
      <c r="S22" s="172">
        <f>기초자료!U18</f>
        <v>0</v>
      </c>
      <c r="T22" s="172">
        <f>기초자료!V18</f>
        <v>10286</v>
      </c>
      <c r="U22" s="172">
        <f>기초자료!W18</f>
        <v>0</v>
      </c>
      <c r="V22" s="172">
        <f>기초자료!X18</f>
        <v>0</v>
      </c>
      <c r="W22" s="172">
        <f>기초자료!Y18</f>
        <v>0</v>
      </c>
      <c r="X22" s="172">
        <f>기초자료!Z18</f>
        <v>0</v>
      </c>
      <c r="Y22" s="172">
        <f>기초자료!AA18</f>
        <v>0</v>
      </c>
      <c r="Z22" s="172">
        <f>기초자료!AB18</f>
        <v>26844</v>
      </c>
      <c r="AA22" s="172">
        <f>기초자료!AC18</f>
        <v>0</v>
      </c>
      <c r="AB22" s="172">
        <f>기초자료!AD18</f>
        <v>0</v>
      </c>
      <c r="AC22" s="172">
        <f>기초자료!AE18</f>
        <v>0</v>
      </c>
      <c r="AD22" s="172">
        <f t="shared" si="5"/>
        <v>189743</v>
      </c>
      <c r="AE22" s="172">
        <f>기초자료!AF18</f>
        <v>0</v>
      </c>
      <c r="AF22" s="172">
        <f>기초자료!AG18</f>
        <v>0</v>
      </c>
      <c r="AG22" s="172">
        <f>기초자료!AH18</f>
        <v>111492</v>
      </c>
      <c r="AH22" s="172">
        <f>기초자료!AI18</f>
        <v>0</v>
      </c>
      <c r="AI22" s="172">
        <f>기초자료!AJ18</f>
        <v>0</v>
      </c>
      <c r="AJ22" s="172">
        <f>기초자료!AK18</f>
        <v>18483</v>
      </c>
      <c r="AK22" s="172">
        <f>기초자료!AL18</f>
        <v>0</v>
      </c>
      <c r="AL22" s="172">
        <f>기초자료!AM18</f>
        <v>0</v>
      </c>
      <c r="AM22" s="172">
        <f>기초자료!AN18</f>
        <v>59768</v>
      </c>
      <c r="AN22" s="172">
        <f>기초자료!AO18</f>
        <v>0</v>
      </c>
      <c r="AO22" s="171">
        <f t="shared" si="7"/>
        <v>7309911</v>
      </c>
      <c r="AP22" s="172">
        <f>기초자료!AP18</f>
        <v>7215651</v>
      </c>
      <c r="AQ22" s="172">
        <f>기초자료!AQ18</f>
        <v>0</v>
      </c>
      <c r="AR22" s="172">
        <f>기초자료!AR18</f>
        <v>94260</v>
      </c>
      <c r="AS22" s="172">
        <f>기초자료!AS18</f>
        <v>0</v>
      </c>
      <c r="AT22" s="77"/>
      <c r="AU22" s="77">
        <f t="shared" si="1"/>
        <v>1047022</v>
      </c>
    </row>
    <row r="23" spans="1:47" s="72" customFormat="1" ht="12" customHeight="1">
      <c r="A23" s="144"/>
      <c r="B23" s="820" t="s">
        <v>905</v>
      </c>
      <c r="C23" s="143">
        <f t="shared" si="2"/>
        <v>4365912</v>
      </c>
      <c r="D23" s="171">
        <f t="shared" si="6"/>
        <v>2354431</v>
      </c>
      <c r="E23" s="171">
        <f t="shared" si="4"/>
        <v>2276325</v>
      </c>
      <c r="F23" s="172" t="e">
        <f>기초자료!#REF!</f>
        <v>#REF!</v>
      </c>
      <c r="G23" s="172" t="e">
        <f>기초자료!#REF!</f>
        <v>#REF!</v>
      </c>
      <c r="H23" s="172">
        <f>기초자료!P19</f>
        <v>21660</v>
      </c>
      <c r="I23" s="172" t="e">
        <f>기초자료!#REF!</f>
        <v>#REF!</v>
      </c>
      <c r="J23" s="172" t="e">
        <f>기초자료!#REF!</f>
        <v>#REF!</v>
      </c>
      <c r="K23" s="172">
        <f>기초자료!Q19</f>
        <v>43090</v>
      </c>
      <c r="L23" s="172" t="e">
        <f>기초자료!#REF!</f>
        <v>#REF!</v>
      </c>
      <c r="M23" s="171" t="e">
        <f>기초자료!#REF!</f>
        <v>#REF!</v>
      </c>
      <c r="N23" s="172">
        <f>기초자료!R19</f>
        <v>2174029</v>
      </c>
      <c r="O23" s="172" t="e">
        <f>기초자료!#REF!</f>
        <v>#REF!</v>
      </c>
      <c r="P23" s="172" t="e">
        <f>기초자료!#REF!</f>
        <v>#REF!</v>
      </c>
      <c r="Q23" s="171">
        <f>기초자료!S19</f>
        <v>0</v>
      </c>
      <c r="R23" s="172">
        <f>기초자료!T19</f>
        <v>0</v>
      </c>
      <c r="S23" s="172">
        <f>기초자료!U19</f>
        <v>0</v>
      </c>
      <c r="T23" s="172">
        <f>기초자료!V19</f>
        <v>37546</v>
      </c>
      <c r="U23" s="172">
        <f>기초자료!W19</f>
        <v>0</v>
      </c>
      <c r="V23" s="172">
        <f>기초자료!X19</f>
        <v>0</v>
      </c>
      <c r="W23" s="172">
        <f>기초자료!Y19</f>
        <v>0</v>
      </c>
      <c r="X23" s="172">
        <f>기초자료!Z19</f>
        <v>0</v>
      </c>
      <c r="Y23" s="172">
        <f>기초자료!AA19</f>
        <v>0</v>
      </c>
      <c r="Z23" s="172">
        <f>기초자료!AB19</f>
        <v>0</v>
      </c>
      <c r="AA23" s="172">
        <f>기초자료!AC19</f>
        <v>0</v>
      </c>
      <c r="AB23" s="172">
        <f>기초자료!AD19</f>
        <v>0</v>
      </c>
      <c r="AC23" s="172">
        <f>기초자료!AE19</f>
        <v>0</v>
      </c>
      <c r="AD23" s="172">
        <f t="shared" si="5"/>
        <v>78106</v>
      </c>
      <c r="AE23" s="172">
        <f>기초자료!AF19</f>
        <v>0</v>
      </c>
      <c r="AF23" s="172">
        <f>기초자료!AG19</f>
        <v>0</v>
      </c>
      <c r="AG23" s="172">
        <f>기초자료!AH19</f>
        <v>36043</v>
      </c>
      <c r="AH23" s="172">
        <f>기초자료!AI19</f>
        <v>0</v>
      </c>
      <c r="AI23" s="172">
        <f>기초자료!AJ19</f>
        <v>0</v>
      </c>
      <c r="AJ23" s="172">
        <f>기초자료!AK19</f>
        <v>6241</v>
      </c>
      <c r="AK23" s="172">
        <f>기초자료!AL19</f>
        <v>0</v>
      </c>
      <c r="AL23" s="172">
        <f>기초자료!AM19</f>
        <v>0</v>
      </c>
      <c r="AM23" s="172">
        <f>기초자료!AN19</f>
        <v>35822</v>
      </c>
      <c r="AN23" s="172">
        <f>기초자료!AO19</f>
        <v>0</v>
      </c>
      <c r="AO23" s="171">
        <f t="shared" si="7"/>
        <v>2011481</v>
      </c>
      <c r="AP23" s="172">
        <f>기초자료!AP19</f>
        <v>2004186</v>
      </c>
      <c r="AQ23" s="172">
        <f>기초자료!AQ19</f>
        <v>0</v>
      </c>
      <c r="AR23" s="172">
        <f>기초자료!AR19</f>
        <v>7295</v>
      </c>
      <c r="AS23" s="172">
        <f>기초자료!AS19</f>
        <v>0</v>
      </c>
      <c r="AT23" s="77"/>
      <c r="AU23" s="77">
        <f t="shared" si="1"/>
        <v>2354431</v>
      </c>
    </row>
    <row r="24" spans="1:47" s="72" customFormat="1" ht="12" customHeight="1">
      <c r="A24" s="144"/>
      <c r="B24" s="820" t="s">
        <v>906</v>
      </c>
      <c r="C24" s="143">
        <f t="shared" si="2"/>
        <v>3684386</v>
      </c>
      <c r="D24" s="171">
        <f t="shared" si="6"/>
        <v>924766</v>
      </c>
      <c r="E24" s="171">
        <f t="shared" si="4"/>
        <v>839857</v>
      </c>
      <c r="F24" s="172" t="e">
        <f>기초자료!#REF!</f>
        <v>#REF!</v>
      </c>
      <c r="G24" s="172" t="e">
        <f>기초자료!#REF!</f>
        <v>#REF!</v>
      </c>
      <c r="H24" s="172">
        <f>기초자료!P20</f>
        <v>5284</v>
      </c>
      <c r="I24" s="172" t="e">
        <f>기초자료!#REF!</f>
        <v>#REF!</v>
      </c>
      <c r="J24" s="172" t="e">
        <f>기초자료!#REF!</f>
        <v>#REF!</v>
      </c>
      <c r="K24" s="172">
        <f>기초자료!Q20</f>
        <v>49138</v>
      </c>
      <c r="L24" s="172" t="e">
        <f>기초자료!#REF!</f>
        <v>#REF!</v>
      </c>
      <c r="M24" s="171" t="e">
        <f>기초자료!#REF!</f>
        <v>#REF!</v>
      </c>
      <c r="N24" s="172">
        <f>기초자료!R20</f>
        <v>782401</v>
      </c>
      <c r="O24" s="172" t="e">
        <f>기초자료!#REF!</f>
        <v>#REF!</v>
      </c>
      <c r="P24" s="172" t="e">
        <f>기초자료!#REF!</f>
        <v>#REF!</v>
      </c>
      <c r="Q24" s="171">
        <f>기초자료!S20</f>
        <v>0</v>
      </c>
      <c r="R24" s="172">
        <f>기초자료!T20</f>
        <v>0</v>
      </c>
      <c r="S24" s="172">
        <f>기초자료!U20</f>
        <v>0</v>
      </c>
      <c r="T24" s="172">
        <f>기초자료!V20</f>
        <v>3034</v>
      </c>
      <c r="U24" s="172">
        <f>기초자료!W20</f>
        <v>0</v>
      </c>
      <c r="V24" s="172">
        <f>기초자료!X20</f>
        <v>0</v>
      </c>
      <c r="W24" s="172">
        <f>기초자료!Y20</f>
        <v>0</v>
      </c>
      <c r="X24" s="172">
        <f>기초자료!Z20</f>
        <v>0</v>
      </c>
      <c r="Y24" s="172">
        <f>기초자료!AA20</f>
        <v>0</v>
      </c>
      <c r="Z24" s="172">
        <f>기초자료!AB20</f>
        <v>0</v>
      </c>
      <c r="AA24" s="172">
        <f>기초자료!AC20</f>
        <v>0</v>
      </c>
      <c r="AB24" s="172">
        <f>기초자료!AD20</f>
        <v>0</v>
      </c>
      <c r="AC24" s="172">
        <f>기초자료!AE20</f>
        <v>0</v>
      </c>
      <c r="AD24" s="172">
        <f t="shared" si="5"/>
        <v>84909</v>
      </c>
      <c r="AE24" s="172">
        <f>기초자료!AF20</f>
        <v>0</v>
      </c>
      <c r="AF24" s="172">
        <f>기초자료!AG20</f>
        <v>0</v>
      </c>
      <c r="AG24" s="172">
        <f>기초자료!AH20</f>
        <v>39828</v>
      </c>
      <c r="AH24" s="172">
        <f>기초자료!AI20</f>
        <v>0</v>
      </c>
      <c r="AI24" s="172">
        <f>기초자료!AJ20</f>
        <v>0</v>
      </c>
      <c r="AJ24" s="172">
        <f>기초자료!AK20</f>
        <v>37274</v>
      </c>
      <c r="AK24" s="172">
        <f>기초자료!AL20</f>
        <v>0</v>
      </c>
      <c r="AL24" s="172">
        <f>기초자료!AM20</f>
        <v>0</v>
      </c>
      <c r="AM24" s="172">
        <f>기초자료!AN20</f>
        <v>7807</v>
      </c>
      <c r="AN24" s="172">
        <f>기초자료!AO20</f>
        <v>0</v>
      </c>
      <c r="AO24" s="171">
        <f t="shared" si="7"/>
        <v>2759620</v>
      </c>
      <c r="AP24" s="172">
        <f>기초자료!AP20</f>
        <v>2759620</v>
      </c>
      <c r="AQ24" s="172">
        <f>기초자료!AQ20</f>
        <v>0</v>
      </c>
      <c r="AR24" s="172">
        <f>기초자료!AR20</f>
        <v>0</v>
      </c>
      <c r="AS24" s="172">
        <f>기초자료!AS20</f>
        <v>0</v>
      </c>
      <c r="AT24" s="77"/>
      <c r="AU24" s="77">
        <f t="shared" si="1"/>
        <v>924766</v>
      </c>
    </row>
    <row r="25" spans="1:47" s="72" customFormat="1" ht="12" customHeight="1">
      <c r="A25" s="144"/>
      <c r="B25" s="820" t="s">
        <v>907</v>
      </c>
      <c r="C25" s="143">
        <f t="shared" si="2"/>
        <v>2491376.9500000002</v>
      </c>
      <c r="D25" s="171">
        <f t="shared" si="6"/>
        <v>2474627.9500000002</v>
      </c>
      <c r="E25" s="171">
        <f t="shared" si="4"/>
        <v>2173200.9500000002</v>
      </c>
      <c r="F25" s="172" t="e">
        <f>기초자료!#REF!</f>
        <v>#REF!</v>
      </c>
      <c r="G25" s="172" t="e">
        <f>기초자료!#REF!</f>
        <v>#REF!</v>
      </c>
      <c r="H25" s="172">
        <f>기초자료!P21</f>
        <v>16115</v>
      </c>
      <c r="I25" s="172" t="e">
        <f>기초자료!#REF!</f>
        <v>#REF!</v>
      </c>
      <c r="J25" s="172" t="e">
        <f>기초자료!#REF!</f>
        <v>#REF!</v>
      </c>
      <c r="K25" s="172">
        <f>기초자료!Q21</f>
        <v>39784.949999999997</v>
      </c>
      <c r="L25" s="172" t="e">
        <f>기초자료!#REF!</f>
        <v>#REF!</v>
      </c>
      <c r="M25" s="171" t="e">
        <f>기초자료!#REF!</f>
        <v>#REF!</v>
      </c>
      <c r="N25" s="172">
        <f>기초자료!R21</f>
        <v>2028512</v>
      </c>
      <c r="O25" s="172" t="e">
        <f>기초자료!#REF!</f>
        <v>#REF!</v>
      </c>
      <c r="P25" s="172" t="e">
        <f>기초자료!#REF!</f>
        <v>#REF!</v>
      </c>
      <c r="Q25" s="171">
        <f>기초자료!S21</f>
        <v>3404</v>
      </c>
      <c r="R25" s="172">
        <f>기초자료!T21</f>
        <v>0</v>
      </c>
      <c r="S25" s="172">
        <f>기초자료!U21</f>
        <v>0</v>
      </c>
      <c r="T25" s="172">
        <f>기초자료!V21</f>
        <v>85385</v>
      </c>
      <c r="U25" s="172">
        <f>기초자료!W21</f>
        <v>0</v>
      </c>
      <c r="V25" s="172">
        <f>기초자료!X21</f>
        <v>0</v>
      </c>
      <c r="W25" s="172">
        <f>기초자료!Y21</f>
        <v>0</v>
      </c>
      <c r="X25" s="172">
        <f>기초자료!Z21</f>
        <v>0</v>
      </c>
      <c r="Y25" s="172">
        <f>기초자료!AA21</f>
        <v>0</v>
      </c>
      <c r="Z25" s="172">
        <f>기초자료!AB21</f>
        <v>0</v>
      </c>
      <c r="AA25" s="172">
        <f>기초자료!AC21</f>
        <v>0</v>
      </c>
      <c r="AB25" s="172">
        <f>기초자료!AD21</f>
        <v>0</v>
      </c>
      <c r="AC25" s="172">
        <f>기초자료!AE21</f>
        <v>0</v>
      </c>
      <c r="AD25" s="172">
        <f t="shared" si="5"/>
        <v>301427</v>
      </c>
      <c r="AE25" s="172">
        <f>기초자료!AF21</f>
        <v>0</v>
      </c>
      <c r="AF25" s="172">
        <f>기초자료!AG21</f>
        <v>0</v>
      </c>
      <c r="AG25" s="172">
        <f>기초자료!AH21</f>
        <v>237719</v>
      </c>
      <c r="AH25" s="172">
        <f>기초자료!AI21</f>
        <v>0</v>
      </c>
      <c r="AI25" s="172">
        <f>기초자료!AJ21</f>
        <v>0</v>
      </c>
      <c r="AJ25" s="172">
        <f>기초자료!AK21</f>
        <v>60897</v>
      </c>
      <c r="AK25" s="172">
        <f>기초자료!AL21</f>
        <v>0</v>
      </c>
      <c r="AL25" s="172">
        <f>기초자료!AM21</f>
        <v>0</v>
      </c>
      <c r="AM25" s="172">
        <f>기초자료!AN21</f>
        <v>2811</v>
      </c>
      <c r="AN25" s="172">
        <f>기초자료!AO21</f>
        <v>0</v>
      </c>
      <c r="AO25" s="171">
        <f t="shared" si="7"/>
        <v>16749</v>
      </c>
      <c r="AP25" s="172">
        <f>기초자료!AP21</f>
        <v>0</v>
      </c>
      <c r="AQ25" s="172">
        <f>기초자료!AQ21</f>
        <v>10579</v>
      </c>
      <c r="AR25" s="172">
        <f>기초자료!AR21</f>
        <v>6170</v>
      </c>
      <c r="AS25" s="172">
        <f>기초자료!AS21</f>
        <v>0</v>
      </c>
      <c r="AT25" s="77"/>
      <c r="AU25" s="77">
        <f t="shared" si="1"/>
        <v>2474627.9500000002</v>
      </c>
    </row>
    <row r="26" spans="1:47" s="72" customFormat="1" ht="12" customHeight="1">
      <c r="A26" s="144"/>
      <c r="B26" s="820" t="s">
        <v>908</v>
      </c>
      <c r="C26" s="143">
        <f t="shared" si="2"/>
        <v>2500243</v>
      </c>
      <c r="D26" s="171">
        <f t="shared" si="6"/>
        <v>1496772</v>
      </c>
      <c r="E26" s="171">
        <f t="shared" si="4"/>
        <v>1329806</v>
      </c>
      <c r="F26" s="172" t="e">
        <f>기초자료!#REF!</f>
        <v>#REF!</v>
      </c>
      <c r="G26" s="172" t="e">
        <f>기초자료!#REF!</f>
        <v>#REF!</v>
      </c>
      <c r="H26" s="172">
        <f>기초자료!P22</f>
        <v>23093</v>
      </c>
      <c r="I26" s="172" t="e">
        <f>기초자료!#REF!</f>
        <v>#REF!</v>
      </c>
      <c r="J26" s="172" t="e">
        <f>기초자료!#REF!</f>
        <v>#REF!</v>
      </c>
      <c r="K26" s="172">
        <f>기초자료!Q22</f>
        <v>49423</v>
      </c>
      <c r="L26" s="172" t="e">
        <f>기초자료!#REF!</f>
        <v>#REF!</v>
      </c>
      <c r="M26" s="171" t="e">
        <f>기초자료!#REF!</f>
        <v>#REF!</v>
      </c>
      <c r="N26" s="172">
        <f>기초자료!R22</f>
        <v>1115893</v>
      </c>
      <c r="O26" s="172" t="e">
        <f>기초자료!#REF!</f>
        <v>#REF!</v>
      </c>
      <c r="P26" s="172" t="e">
        <f>기초자료!#REF!</f>
        <v>#REF!</v>
      </c>
      <c r="Q26" s="171">
        <f>기초자료!S22</f>
        <v>0</v>
      </c>
      <c r="R26" s="172">
        <f>기초자료!T22</f>
        <v>0</v>
      </c>
      <c r="S26" s="172">
        <f>기초자료!U22</f>
        <v>0</v>
      </c>
      <c r="T26" s="172">
        <f>기초자료!V22</f>
        <v>141397</v>
      </c>
      <c r="U26" s="172">
        <f>기초자료!W22</f>
        <v>0</v>
      </c>
      <c r="V26" s="172">
        <f>기초자료!X22</f>
        <v>0</v>
      </c>
      <c r="W26" s="172">
        <f>기초자료!Y22</f>
        <v>0</v>
      </c>
      <c r="X26" s="172">
        <f>기초자료!Z22</f>
        <v>0</v>
      </c>
      <c r="Y26" s="172">
        <f>기초자료!AA22</f>
        <v>0</v>
      </c>
      <c r="Z26" s="172">
        <f>기초자료!AB22</f>
        <v>0</v>
      </c>
      <c r="AA26" s="172">
        <f>기초자료!AC22</f>
        <v>0</v>
      </c>
      <c r="AB26" s="172">
        <f>기초자료!AD22</f>
        <v>0</v>
      </c>
      <c r="AC26" s="172">
        <f>기초자료!AE22</f>
        <v>0</v>
      </c>
      <c r="AD26" s="172">
        <f t="shared" si="5"/>
        <v>166966</v>
      </c>
      <c r="AE26" s="172">
        <f>기초자료!AF22</f>
        <v>0</v>
      </c>
      <c r="AF26" s="172">
        <f>기초자료!AG22</f>
        <v>0</v>
      </c>
      <c r="AG26" s="172">
        <f>기초자료!AH22</f>
        <v>156536</v>
      </c>
      <c r="AH26" s="172">
        <f>기초자료!AI22</f>
        <v>0</v>
      </c>
      <c r="AI26" s="172">
        <f>기초자료!AJ22</f>
        <v>0</v>
      </c>
      <c r="AJ26" s="172">
        <f>기초자료!AK22</f>
        <v>6865</v>
      </c>
      <c r="AK26" s="172">
        <f>기초자료!AL22</f>
        <v>0</v>
      </c>
      <c r="AL26" s="172">
        <f>기초자료!AM22</f>
        <v>0</v>
      </c>
      <c r="AM26" s="172">
        <f>기초자료!AN22</f>
        <v>3565</v>
      </c>
      <c r="AN26" s="172">
        <f>기초자료!AO22</f>
        <v>0</v>
      </c>
      <c r="AO26" s="171">
        <f t="shared" si="7"/>
        <v>1003471</v>
      </c>
      <c r="AP26" s="172">
        <f>기초자료!AP22</f>
        <v>1003471</v>
      </c>
      <c r="AQ26" s="172">
        <f>기초자료!AQ22</f>
        <v>0</v>
      </c>
      <c r="AR26" s="172">
        <f>기초자료!AR22</f>
        <v>0</v>
      </c>
      <c r="AS26" s="172">
        <f>기초자료!AS22</f>
        <v>0</v>
      </c>
      <c r="AT26" s="77"/>
      <c r="AU26" s="77">
        <f t="shared" si="1"/>
        <v>1496772</v>
      </c>
    </row>
    <row r="27" spans="1:47" s="72" customFormat="1" ht="12" customHeight="1">
      <c r="A27" s="144"/>
      <c r="B27" s="820" t="s">
        <v>909</v>
      </c>
      <c r="C27" s="143">
        <f t="shared" si="2"/>
        <v>3317811.0576754324</v>
      </c>
      <c r="D27" s="171">
        <f t="shared" si="6"/>
        <v>3315941.0576754324</v>
      </c>
      <c r="E27" s="171">
        <f t="shared" si="4"/>
        <v>2748409.3576754322</v>
      </c>
      <c r="F27" s="172" t="e">
        <f>기초자료!#REF!</f>
        <v>#REF!</v>
      </c>
      <c r="G27" s="172" t="e">
        <f>기초자료!#REF!</f>
        <v>#REF!</v>
      </c>
      <c r="H27" s="172">
        <f>기초자료!P23</f>
        <v>1526.3200000000002</v>
      </c>
      <c r="I27" s="172" t="e">
        <f>기초자료!#REF!</f>
        <v>#REF!</v>
      </c>
      <c r="J27" s="172" t="e">
        <f>기초자료!#REF!</f>
        <v>#REF!</v>
      </c>
      <c r="K27" s="172">
        <f>기초자료!Q23</f>
        <v>72002.870736501965</v>
      </c>
      <c r="L27" s="172" t="e">
        <f>기초자료!#REF!</f>
        <v>#REF!</v>
      </c>
      <c r="M27" s="171" t="e">
        <f>기초자료!#REF!</f>
        <v>#REF!</v>
      </c>
      <c r="N27" s="172">
        <f>기초자료!R23</f>
        <v>2627729.5869389302</v>
      </c>
      <c r="O27" s="172" t="e">
        <f>기초자료!#REF!</f>
        <v>#REF!</v>
      </c>
      <c r="P27" s="172" t="e">
        <f>기초자료!#REF!</f>
        <v>#REF!</v>
      </c>
      <c r="Q27" s="171">
        <f>기초자료!S23</f>
        <v>0</v>
      </c>
      <c r="R27" s="172">
        <f>기초자료!T23</f>
        <v>0</v>
      </c>
      <c r="S27" s="172">
        <f>기초자료!U23</f>
        <v>0</v>
      </c>
      <c r="T27" s="172">
        <f>기초자료!V23</f>
        <v>9648.1</v>
      </c>
      <c r="U27" s="172">
        <f>기초자료!W23</f>
        <v>0</v>
      </c>
      <c r="V27" s="172">
        <f>기초자료!X23</f>
        <v>0</v>
      </c>
      <c r="W27" s="172">
        <f>기초자료!Y23</f>
        <v>0</v>
      </c>
      <c r="X27" s="172">
        <f>기초자료!Z23</f>
        <v>0</v>
      </c>
      <c r="Y27" s="172">
        <f>기초자료!AA23</f>
        <v>0</v>
      </c>
      <c r="Z27" s="172">
        <f>기초자료!AB23</f>
        <v>0</v>
      </c>
      <c r="AA27" s="172">
        <f>기초자료!AC23</f>
        <v>0</v>
      </c>
      <c r="AB27" s="172">
        <f>기초자료!AD23</f>
        <v>0</v>
      </c>
      <c r="AC27" s="172">
        <f>기초자료!AE23</f>
        <v>37502.479999999996</v>
      </c>
      <c r="AD27" s="172">
        <f t="shared" si="5"/>
        <v>567531.69999999995</v>
      </c>
      <c r="AE27" s="172">
        <f>기초자료!AF23</f>
        <v>0</v>
      </c>
      <c r="AF27" s="172">
        <f>기초자료!AG23</f>
        <v>0</v>
      </c>
      <c r="AG27" s="172">
        <f>기초자료!AH23</f>
        <v>144971.6</v>
      </c>
      <c r="AH27" s="172">
        <f>기초자료!AI23</f>
        <v>0</v>
      </c>
      <c r="AI27" s="172">
        <f>기초자료!AJ23</f>
        <v>0</v>
      </c>
      <c r="AJ27" s="172">
        <f>기초자료!AK23</f>
        <v>13869.099999999999</v>
      </c>
      <c r="AK27" s="172">
        <f>기초자료!AL23</f>
        <v>0</v>
      </c>
      <c r="AL27" s="172">
        <f>기초자료!AM23</f>
        <v>0</v>
      </c>
      <c r="AM27" s="172">
        <f>기초자료!AN23</f>
        <v>408691</v>
      </c>
      <c r="AN27" s="172">
        <f>기초자료!AO23</f>
        <v>0</v>
      </c>
      <c r="AO27" s="171">
        <f t="shared" si="7"/>
        <v>1870</v>
      </c>
      <c r="AP27" s="172">
        <f>기초자료!AP23</f>
        <v>0</v>
      </c>
      <c r="AQ27" s="172">
        <f>기초자료!AQ23</f>
        <v>0</v>
      </c>
      <c r="AR27" s="172">
        <f>기초자료!AR23</f>
        <v>1870</v>
      </c>
      <c r="AS27" s="172">
        <f>기초자료!AS23</f>
        <v>0</v>
      </c>
      <c r="AT27" s="77"/>
      <c r="AU27" s="77">
        <f t="shared" si="1"/>
        <v>3315941.0576754324</v>
      </c>
    </row>
    <row r="28" spans="1:47" s="72" customFormat="1" ht="12" customHeight="1">
      <c r="A28" s="144"/>
      <c r="B28" s="820" t="s">
        <v>910</v>
      </c>
      <c r="C28" s="143">
        <f t="shared" si="2"/>
        <v>2406356</v>
      </c>
      <c r="D28" s="171">
        <f t="shared" si="6"/>
        <v>716340</v>
      </c>
      <c r="E28" s="171">
        <f t="shared" si="4"/>
        <v>643808</v>
      </c>
      <c r="F28" s="172" t="e">
        <f>기초자료!#REF!</f>
        <v>#REF!</v>
      </c>
      <c r="G28" s="172" t="e">
        <f>기초자료!#REF!</f>
        <v>#REF!</v>
      </c>
      <c r="H28" s="172">
        <f>기초자료!P24</f>
        <v>7812</v>
      </c>
      <c r="I28" s="172" t="e">
        <f>기초자료!#REF!</f>
        <v>#REF!</v>
      </c>
      <c r="J28" s="172" t="e">
        <f>기초자료!#REF!</f>
        <v>#REF!</v>
      </c>
      <c r="K28" s="172">
        <f>기초자료!Q24</f>
        <v>18760</v>
      </c>
      <c r="L28" s="172" t="e">
        <f>기초자료!#REF!</f>
        <v>#REF!</v>
      </c>
      <c r="M28" s="171" t="e">
        <f>기초자료!#REF!</f>
        <v>#REF!</v>
      </c>
      <c r="N28" s="172">
        <f>기초자료!R24</f>
        <v>612918</v>
      </c>
      <c r="O28" s="172" t="e">
        <f>기초자료!#REF!</f>
        <v>#REF!</v>
      </c>
      <c r="P28" s="172" t="e">
        <f>기초자료!#REF!</f>
        <v>#REF!</v>
      </c>
      <c r="Q28" s="171">
        <f>기초자료!S24</f>
        <v>0</v>
      </c>
      <c r="R28" s="172">
        <f>기초자료!T24</f>
        <v>0</v>
      </c>
      <c r="S28" s="172">
        <f>기초자료!U24</f>
        <v>0</v>
      </c>
      <c r="T28" s="172">
        <f>기초자료!V24</f>
        <v>4318</v>
      </c>
      <c r="U28" s="172">
        <f>기초자료!W24</f>
        <v>0</v>
      </c>
      <c r="V28" s="172">
        <f>기초자료!X24</f>
        <v>0</v>
      </c>
      <c r="W28" s="172">
        <f>기초자료!Y24</f>
        <v>0</v>
      </c>
      <c r="X28" s="172">
        <f>기초자료!Z24</f>
        <v>0</v>
      </c>
      <c r="Y28" s="172">
        <f>기초자료!AA24</f>
        <v>0</v>
      </c>
      <c r="Z28" s="172">
        <f>기초자료!AB24</f>
        <v>0</v>
      </c>
      <c r="AA28" s="172">
        <f>기초자료!AC24</f>
        <v>0</v>
      </c>
      <c r="AB28" s="172">
        <f>기초자료!AD24</f>
        <v>0</v>
      </c>
      <c r="AC28" s="172">
        <f>기초자료!AE24</f>
        <v>0</v>
      </c>
      <c r="AD28" s="172">
        <f t="shared" si="5"/>
        <v>72532</v>
      </c>
      <c r="AE28" s="172">
        <f>기초자료!AF24</f>
        <v>0</v>
      </c>
      <c r="AF28" s="172">
        <f>기초자료!AG24</f>
        <v>0</v>
      </c>
      <c r="AG28" s="172">
        <f>기초자료!AH24</f>
        <v>32579</v>
      </c>
      <c r="AH28" s="172">
        <f>기초자료!AI24</f>
        <v>0</v>
      </c>
      <c r="AI28" s="172">
        <f>기초자료!AJ24</f>
        <v>0</v>
      </c>
      <c r="AJ28" s="172">
        <f>기초자료!AK24</f>
        <v>39953</v>
      </c>
      <c r="AK28" s="172">
        <f>기초자료!AL24</f>
        <v>0</v>
      </c>
      <c r="AL28" s="172">
        <f>기초자료!AM24</f>
        <v>0</v>
      </c>
      <c r="AM28" s="172">
        <f>기초자료!AN24</f>
        <v>0</v>
      </c>
      <c r="AN28" s="172">
        <f>기초자료!AO24</f>
        <v>0</v>
      </c>
      <c r="AO28" s="171">
        <f t="shared" si="7"/>
        <v>1690016</v>
      </c>
      <c r="AP28" s="172">
        <f>기초자료!AP24</f>
        <v>1685425</v>
      </c>
      <c r="AQ28" s="172">
        <f>기초자료!AQ24</f>
        <v>0</v>
      </c>
      <c r="AR28" s="172">
        <f>기초자료!AR24</f>
        <v>4591</v>
      </c>
      <c r="AS28" s="172">
        <f>기초자료!AS24</f>
        <v>0</v>
      </c>
      <c r="AT28" s="77"/>
      <c r="AU28" s="77">
        <f t="shared" si="1"/>
        <v>716340</v>
      </c>
    </row>
    <row r="29" spans="1:47" s="72" customFormat="1" ht="12" customHeight="1">
      <c r="A29" s="144"/>
      <c r="B29" s="820" t="s">
        <v>911</v>
      </c>
      <c r="C29" s="143">
        <f t="shared" si="2"/>
        <v>1888607</v>
      </c>
      <c r="D29" s="171">
        <f t="shared" si="6"/>
        <v>88125</v>
      </c>
      <c r="E29" s="171">
        <f t="shared" si="4"/>
        <v>45879</v>
      </c>
      <c r="F29" s="172" t="e">
        <f>기초자료!#REF!</f>
        <v>#REF!</v>
      </c>
      <c r="G29" s="172" t="e">
        <f>기초자료!#REF!</f>
        <v>#REF!</v>
      </c>
      <c r="H29" s="172">
        <f>기초자료!P25</f>
        <v>4175</v>
      </c>
      <c r="I29" s="172" t="e">
        <f>기초자료!#REF!</f>
        <v>#REF!</v>
      </c>
      <c r="J29" s="172" t="e">
        <f>기초자료!#REF!</f>
        <v>#REF!</v>
      </c>
      <c r="K29" s="172">
        <f>기초자료!Q25</f>
        <v>16568</v>
      </c>
      <c r="L29" s="172" t="e">
        <f>기초자료!#REF!</f>
        <v>#REF!</v>
      </c>
      <c r="M29" s="171" t="e">
        <f>기초자료!#REF!</f>
        <v>#REF!</v>
      </c>
      <c r="N29" s="172">
        <f>기초자료!R25</f>
        <v>13704</v>
      </c>
      <c r="O29" s="172" t="e">
        <f>기초자료!#REF!</f>
        <v>#REF!</v>
      </c>
      <c r="P29" s="172" t="e">
        <f>기초자료!#REF!</f>
        <v>#REF!</v>
      </c>
      <c r="Q29" s="171">
        <f>기초자료!S25</f>
        <v>0</v>
      </c>
      <c r="R29" s="172">
        <f>기초자료!T25</f>
        <v>0</v>
      </c>
      <c r="S29" s="172">
        <f>기초자료!U25</f>
        <v>0</v>
      </c>
      <c r="T29" s="172">
        <f>기초자료!V25</f>
        <v>11432</v>
      </c>
      <c r="U29" s="172">
        <f>기초자료!W25</f>
        <v>0</v>
      </c>
      <c r="V29" s="172">
        <f>기초자료!X25</f>
        <v>0</v>
      </c>
      <c r="W29" s="172">
        <f>기초자료!Y25</f>
        <v>0</v>
      </c>
      <c r="X29" s="172">
        <f>기초자료!Z25</f>
        <v>0</v>
      </c>
      <c r="Y29" s="172">
        <f>기초자료!AA25</f>
        <v>0</v>
      </c>
      <c r="Z29" s="172">
        <f>기초자료!AB25</f>
        <v>0</v>
      </c>
      <c r="AA29" s="172">
        <f>기초자료!AC25</f>
        <v>0</v>
      </c>
      <c r="AB29" s="172">
        <f>기초자료!AD25</f>
        <v>0</v>
      </c>
      <c r="AC29" s="172">
        <f>기초자료!AE25</f>
        <v>0</v>
      </c>
      <c r="AD29" s="172">
        <f t="shared" si="5"/>
        <v>42246</v>
      </c>
      <c r="AE29" s="172">
        <f>기초자료!AF25</f>
        <v>0</v>
      </c>
      <c r="AF29" s="172">
        <f>기초자료!AG25</f>
        <v>0</v>
      </c>
      <c r="AG29" s="172">
        <f>기초자료!AH25</f>
        <v>42120</v>
      </c>
      <c r="AH29" s="172">
        <f>기초자료!AI25</f>
        <v>0</v>
      </c>
      <c r="AI29" s="172">
        <f>기초자료!AJ25</f>
        <v>0</v>
      </c>
      <c r="AJ29" s="172">
        <f>기초자료!AK25</f>
        <v>126</v>
      </c>
      <c r="AK29" s="172">
        <f>기초자료!AL25</f>
        <v>0</v>
      </c>
      <c r="AL29" s="172">
        <f>기초자료!AM25</f>
        <v>0</v>
      </c>
      <c r="AM29" s="172">
        <f>기초자료!AN25</f>
        <v>0</v>
      </c>
      <c r="AN29" s="172">
        <f>기초자료!AO25</f>
        <v>0</v>
      </c>
      <c r="AO29" s="171">
        <f t="shared" si="7"/>
        <v>1800482</v>
      </c>
      <c r="AP29" s="172">
        <f>기초자료!AP25</f>
        <v>1796159</v>
      </c>
      <c r="AQ29" s="172">
        <f>기초자료!AQ25</f>
        <v>0</v>
      </c>
      <c r="AR29" s="172">
        <f>기초자료!AR25</f>
        <v>4323</v>
      </c>
      <c r="AS29" s="172">
        <f>기초자료!AS25</f>
        <v>0</v>
      </c>
      <c r="AT29" s="77"/>
      <c r="AU29" s="77">
        <f t="shared" si="1"/>
        <v>88125</v>
      </c>
    </row>
    <row r="30" spans="1:47" s="72" customFormat="1" ht="12" customHeight="1">
      <c r="A30" s="144"/>
      <c r="B30" s="820" t="s">
        <v>912</v>
      </c>
      <c r="C30" s="143">
        <f t="shared" si="2"/>
        <v>618951</v>
      </c>
      <c r="D30" s="171">
        <f t="shared" si="6"/>
        <v>618951</v>
      </c>
      <c r="E30" s="171">
        <f t="shared" si="4"/>
        <v>583732</v>
      </c>
      <c r="F30" s="172" t="e">
        <f>기초자료!#REF!</f>
        <v>#REF!</v>
      </c>
      <c r="G30" s="172" t="e">
        <f>기초자료!#REF!</f>
        <v>#REF!</v>
      </c>
      <c r="H30" s="172">
        <f>기초자료!P26</f>
        <v>17313</v>
      </c>
      <c r="I30" s="172" t="e">
        <f>기초자료!#REF!</f>
        <v>#REF!</v>
      </c>
      <c r="J30" s="172" t="e">
        <f>기초자료!#REF!</f>
        <v>#REF!</v>
      </c>
      <c r="K30" s="172">
        <f>기초자료!Q26</f>
        <v>21855</v>
      </c>
      <c r="L30" s="172" t="e">
        <f>기초자료!#REF!</f>
        <v>#REF!</v>
      </c>
      <c r="M30" s="171" t="e">
        <f>기초자료!#REF!</f>
        <v>#REF!</v>
      </c>
      <c r="N30" s="172">
        <f>기초자료!R26</f>
        <v>542194</v>
      </c>
      <c r="O30" s="172" t="e">
        <f>기초자료!#REF!</f>
        <v>#REF!</v>
      </c>
      <c r="P30" s="172" t="e">
        <f>기초자료!#REF!</f>
        <v>#REF!</v>
      </c>
      <c r="Q30" s="171">
        <f>기초자료!S26</f>
        <v>2370</v>
      </c>
      <c r="R30" s="172">
        <f>기초자료!T26</f>
        <v>0</v>
      </c>
      <c r="S30" s="172">
        <f>기초자료!U26</f>
        <v>0</v>
      </c>
      <c r="T30" s="172">
        <f>기초자료!V26</f>
        <v>0</v>
      </c>
      <c r="U30" s="172">
        <f>기초자료!W26</f>
        <v>0</v>
      </c>
      <c r="V30" s="172">
        <f>기초자료!X26</f>
        <v>0</v>
      </c>
      <c r="W30" s="172">
        <f>기초자료!Y26</f>
        <v>0</v>
      </c>
      <c r="X30" s="172">
        <f>기초자료!Z26</f>
        <v>0</v>
      </c>
      <c r="Y30" s="172">
        <f>기초자료!AA26</f>
        <v>0</v>
      </c>
      <c r="Z30" s="172">
        <f>기초자료!AB26</f>
        <v>0</v>
      </c>
      <c r="AA30" s="172">
        <f>기초자료!AC26</f>
        <v>0</v>
      </c>
      <c r="AB30" s="172">
        <f>기초자료!AD26</f>
        <v>0</v>
      </c>
      <c r="AC30" s="172">
        <f>기초자료!AE26</f>
        <v>0</v>
      </c>
      <c r="AD30" s="172">
        <f t="shared" si="5"/>
        <v>35219</v>
      </c>
      <c r="AE30" s="172">
        <f>기초자료!AF26</f>
        <v>0</v>
      </c>
      <c r="AF30" s="172">
        <f>기초자료!AG26</f>
        <v>0</v>
      </c>
      <c r="AG30" s="172">
        <f>기초자료!AH26</f>
        <v>26387</v>
      </c>
      <c r="AH30" s="172">
        <f>기초자료!AI26</f>
        <v>0</v>
      </c>
      <c r="AI30" s="172">
        <f>기초자료!AJ26</f>
        <v>0</v>
      </c>
      <c r="AJ30" s="172">
        <f>기초자료!AK26</f>
        <v>1752</v>
      </c>
      <c r="AK30" s="172">
        <f>기초자료!AL26</f>
        <v>0</v>
      </c>
      <c r="AL30" s="172">
        <f>기초자료!AM26</f>
        <v>0</v>
      </c>
      <c r="AM30" s="172">
        <f>기초자료!AN26</f>
        <v>7080</v>
      </c>
      <c r="AN30" s="172">
        <f>기초자료!AO26</f>
        <v>0</v>
      </c>
      <c r="AO30" s="171">
        <f t="shared" si="7"/>
        <v>0</v>
      </c>
      <c r="AP30" s="172">
        <f>기초자료!AP26</f>
        <v>0</v>
      </c>
      <c r="AQ30" s="172">
        <f>기초자료!AQ26</f>
        <v>0</v>
      </c>
      <c r="AR30" s="172">
        <f>기초자료!AR26</f>
        <v>0</v>
      </c>
      <c r="AS30" s="172">
        <f>기초자료!AS26</f>
        <v>0</v>
      </c>
      <c r="AT30" s="77"/>
      <c r="AU30" s="77">
        <f t="shared" si="1"/>
        <v>618951</v>
      </c>
    </row>
    <row r="31" spans="1:47" s="72" customFormat="1" ht="12" customHeight="1">
      <c r="A31" s="144"/>
      <c r="B31" s="820" t="s">
        <v>913</v>
      </c>
      <c r="C31" s="143">
        <f t="shared" si="2"/>
        <v>2653418</v>
      </c>
      <c r="D31" s="171">
        <f t="shared" si="6"/>
        <v>2011135</v>
      </c>
      <c r="E31" s="171">
        <f t="shared" si="4"/>
        <v>1984286</v>
      </c>
      <c r="F31" s="172" t="e">
        <f>기초자료!#REF!</f>
        <v>#REF!</v>
      </c>
      <c r="G31" s="172" t="e">
        <f>기초자료!#REF!</f>
        <v>#REF!</v>
      </c>
      <c r="H31" s="172">
        <f>기초자료!P27</f>
        <v>9838</v>
      </c>
      <c r="I31" s="172" t="e">
        <f>기초자료!#REF!</f>
        <v>#REF!</v>
      </c>
      <c r="J31" s="172" t="e">
        <f>기초자료!#REF!</f>
        <v>#REF!</v>
      </c>
      <c r="K31" s="172">
        <f>기초자료!Q27</f>
        <v>15135</v>
      </c>
      <c r="L31" s="172" t="e">
        <f>기초자료!#REF!</f>
        <v>#REF!</v>
      </c>
      <c r="M31" s="171" t="e">
        <f>기초자료!#REF!</f>
        <v>#REF!</v>
      </c>
      <c r="N31" s="172">
        <f>기초자료!R27</f>
        <v>1950630</v>
      </c>
      <c r="O31" s="172" t="e">
        <f>기초자료!#REF!</f>
        <v>#REF!</v>
      </c>
      <c r="P31" s="172" t="e">
        <f>기초자료!#REF!</f>
        <v>#REF!</v>
      </c>
      <c r="Q31" s="171">
        <f>기초자료!S27</f>
        <v>8683</v>
      </c>
      <c r="R31" s="172">
        <f>기초자료!T27</f>
        <v>0</v>
      </c>
      <c r="S31" s="172">
        <f>기초자료!U27</f>
        <v>0</v>
      </c>
      <c r="T31" s="172">
        <f>기초자료!V27</f>
        <v>0</v>
      </c>
      <c r="U31" s="172">
        <f>기초자료!W27</f>
        <v>0</v>
      </c>
      <c r="V31" s="172">
        <f>기초자료!X27</f>
        <v>0</v>
      </c>
      <c r="W31" s="172">
        <f>기초자료!Y27</f>
        <v>0</v>
      </c>
      <c r="X31" s="172">
        <f>기초자료!Z27</f>
        <v>0</v>
      </c>
      <c r="Y31" s="172">
        <f>기초자료!AA27</f>
        <v>0</v>
      </c>
      <c r="Z31" s="172">
        <f>기초자료!AB27</f>
        <v>0</v>
      </c>
      <c r="AA31" s="172">
        <f>기초자료!AC27</f>
        <v>0</v>
      </c>
      <c r="AB31" s="172">
        <f>기초자료!AD27</f>
        <v>0</v>
      </c>
      <c r="AC31" s="172">
        <f>기초자료!AE27</f>
        <v>0</v>
      </c>
      <c r="AD31" s="172">
        <f t="shared" si="5"/>
        <v>26849</v>
      </c>
      <c r="AE31" s="172">
        <f>기초자료!AF27</f>
        <v>0</v>
      </c>
      <c r="AF31" s="172">
        <f>기초자료!AG27</f>
        <v>0</v>
      </c>
      <c r="AG31" s="172">
        <f>기초자료!AH27</f>
        <v>9519</v>
      </c>
      <c r="AH31" s="172" t="str">
        <f>기초자료!AI27</f>
        <v xml:space="preserve"> - </v>
      </c>
      <c r="AI31" s="172" t="str">
        <f>기초자료!AJ27</f>
        <v xml:space="preserve"> - </v>
      </c>
      <c r="AJ31" s="172">
        <f>기초자료!AK27</f>
        <v>14319</v>
      </c>
      <c r="AK31" s="172" t="str">
        <f>기초자료!AL27</f>
        <v xml:space="preserve"> - </v>
      </c>
      <c r="AL31" s="172" t="str">
        <f>기초자료!AM27</f>
        <v xml:space="preserve"> - </v>
      </c>
      <c r="AM31" s="172">
        <f>기초자료!AN27</f>
        <v>3011</v>
      </c>
      <c r="AN31" s="172">
        <f>기초자료!AO27</f>
        <v>0</v>
      </c>
      <c r="AO31" s="171">
        <f t="shared" si="7"/>
        <v>642283</v>
      </c>
      <c r="AP31" s="172">
        <f>기초자료!AP27</f>
        <v>0</v>
      </c>
      <c r="AQ31" s="172">
        <f>기초자료!AQ27</f>
        <v>642283</v>
      </c>
      <c r="AR31" s="172">
        <f>기초자료!AR27</f>
        <v>0</v>
      </c>
      <c r="AS31" s="172">
        <f>기초자료!AS27</f>
        <v>0</v>
      </c>
      <c r="AT31" s="77"/>
      <c r="AU31" s="77">
        <f t="shared" si="1"/>
        <v>2011135</v>
      </c>
    </row>
    <row r="32" spans="1:47" s="72" customFormat="1" ht="12" customHeight="1">
      <c r="A32" s="144"/>
      <c r="B32" s="820" t="s">
        <v>914</v>
      </c>
      <c r="C32" s="143">
        <f t="shared" si="2"/>
        <v>10504390</v>
      </c>
      <c r="D32" s="171">
        <f t="shared" si="6"/>
        <v>257479</v>
      </c>
      <c r="E32" s="171">
        <f t="shared" si="4"/>
        <v>254183</v>
      </c>
      <c r="F32" s="172" t="e">
        <f>기초자료!#REF!</f>
        <v>#REF!</v>
      </c>
      <c r="G32" s="172" t="e">
        <f>기초자료!#REF!</f>
        <v>#REF!</v>
      </c>
      <c r="H32" s="172">
        <f>기초자료!P28</f>
        <v>3975</v>
      </c>
      <c r="I32" s="172" t="e">
        <f>기초자료!#REF!</f>
        <v>#REF!</v>
      </c>
      <c r="J32" s="172" t="e">
        <f>기초자료!#REF!</f>
        <v>#REF!</v>
      </c>
      <c r="K32" s="172">
        <f>기초자료!Q28</f>
        <v>27577</v>
      </c>
      <c r="L32" s="172" t="e">
        <f>기초자료!#REF!</f>
        <v>#REF!</v>
      </c>
      <c r="M32" s="171" t="e">
        <f>기초자료!#REF!</f>
        <v>#REF!</v>
      </c>
      <c r="N32" s="172">
        <f>기초자료!R28</f>
        <v>222631</v>
      </c>
      <c r="O32" s="172" t="e">
        <f>기초자료!#REF!</f>
        <v>#REF!</v>
      </c>
      <c r="P32" s="172" t="e">
        <f>기초자료!#REF!</f>
        <v>#REF!</v>
      </c>
      <c r="Q32" s="171">
        <f>기초자료!S28</f>
        <v>0</v>
      </c>
      <c r="R32" s="172">
        <f>기초자료!T28</f>
        <v>0</v>
      </c>
      <c r="S32" s="172">
        <f>기초자료!U28</f>
        <v>0</v>
      </c>
      <c r="T32" s="172">
        <f>기초자료!V28</f>
        <v>0</v>
      </c>
      <c r="U32" s="172">
        <f>기초자료!W28</f>
        <v>0</v>
      </c>
      <c r="V32" s="172">
        <f>기초자료!X28</f>
        <v>0</v>
      </c>
      <c r="W32" s="172">
        <f>기초자료!Y28</f>
        <v>0</v>
      </c>
      <c r="X32" s="172">
        <f>기초자료!Z28</f>
        <v>0</v>
      </c>
      <c r="Y32" s="172">
        <f>기초자료!AA28</f>
        <v>0</v>
      </c>
      <c r="Z32" s="172">
        <f>기초자료!AB28</f>
        <v>0</v>
      </c>
      <c r="AA32" s="172">
        <f>기초자료!AC28</f>
        <v>0</v>
      </c>
      <c r="AB32" s="172">
        <f>기초자료!AD28</f>
        <v>0</v>
      </c>
      <c r="AC32" s="172">
        <f>기초자료!AE28</f>
        <v>0</v>
      </c>
      <c r="AD32" s="172">
        <f t="shared" si="5"/>
        <v>3296</v>
      </c>
      <c r="AE32" s="172">
        <f>기초자료!AF28</f>
        <v>0</v>
      </c>
      <c r="AF32" s="172">
        <f>기초자료!AG28</f>
        <v>0</v>
      </c>
      <c r="AG32" s="172">
        <f>기초자료!AH28</f>
        <v>0</v>
      </c>
      <c r="AH32" s="172">
        <f>기초자료!AI28</f>
        <v>0</v>
      </c>
      <c r="AI32" s="172">
        <f>기초자료!AJ28</f>
        <v>0</v>
      </c>
      <c r="AJ32" s="172">
        <f>기초자료!AK28</f>
        <v>3296</v>
      </c>
      <c r="AK32" s="172">
        <f>기초자료!AL28</f>
        <v>0</v>
      </c>
      <c r="AL32" s="172">
        <f>기초자료!AM28</f>
        <v>0</v>
      </c>
      <c r="AM32" s="172">
        <f>기초자료!AN28</f>
        <v>0</v>
      </c>
      <c r="AN32" s="172">
        <f>기초자료!AO28</f>
        <v>0</v>
      </c>
      <c r="AO32" s="171">
        <f t="shared" si="7"/>
        <v>10246911</v>
      </c>
      <c r="AP32" s="172">
        <f>기초자료!AP28</f>
        <v>10246911</v>
      </c>
      <c r="AQ32" s="172">
        <f>기초자료!AQ28</f>
        <v>0</v>
      </c>
      <c r="AR32" s="172">
        <f>기초자료!AR28</f>
        <v>0</v>
      </c>
      <c r="AS32" s="172">
        <f>기초자료!AS28</f>
        <v>0</v>
      </c>
      <c r="AT32" s="77"/>
      <c r="AU32" s="77">
        <f t="shared" si="1"/>
        <v>257479</v>
      </c>
    </row>
    <row r="33" spans="1:47" s="72" customFormat="1" ht="12" customHeight="1">
      <c r="A33" s="144"/>
      <c r="B33" s="820" t="s">
        <v>915</v>
      </c>
      <c r="C33" s="143">
        <f t="shared" si="2"/>
        <v>14658055</v>
      </c>
      <c r="D33" s="171">
        <f t="shared" si="6"/>
        <v>14658055</v>
      </c>
      <c r="E33" s="171">
        <f t="shared" si="4"/>
        <v>13790299</v>
      </c>
      <c r="F33" s="172" t="e">
        <f>기초자료!#REF!</f>
        <v>#REF!</v>
      </c>
      <c r="G33" s="172" t="e">
        <f>기초자료!#REF!</f>
        <v>#REF!</v>
      </c>
      <c r="H33" s="172">
        <f>기초자료!P29</f>
        <v>5879</v>
      </c>
      <c r="I33" s="172" t="e">
        <f>기초자료!#REF!</f>
        <v>#REF!</v>
      </c>
      <c r="J33" s="172" t="e">
        <f>기초자료!#REF!</f>
        <v>#REF!</v>
      </c>
      <c r="K33" s="172">
        <f>기초자료!Q29</f>
        <v>61044</v>
      </c>
      <c r="L33" s="172" t="e">
        <f>기초자료!#REF!</f>
        <v>#REF!</v>
      </c>
      <c r="M33" s="171" t="e">
        <f>기초자료!#REF!</f>
        <v>#REF!</v>
      </c>
      <c r="N33" s="172">
        <f>기초자료!R29</f>
        <v>631699</v>
      </c>
      <c r="O33" s="172" t="e">
        <f>기초자료!#REF!</f>
        <v>#REF!</v>
      </c>
      <c r="P33" s="172" t="e">
        <f>기초자료!#REF!</f>
        <v>#REF!</v>
      </c>
      <c r="Q33" s="171">
        <f>기초자료!S29</f>
        <v>0</v>
      </c>
      <c r="R33" s="172">
        <f>기초자료!T29</f>
        <v>0</v>
      </c>
      <c r="S33" s="172">
        <f>기초자료!U29</f>
        <v>0</v>
      </c>
      <c r="T33" s="172">
        <f>기초자료!V29</f>
        <v>0</v>
      </c>
      <c r="U33" s="172">
        <f>기초자료!W29</f>
        <v>0</v>
      </c>
      <c r="V33" s="172">
        <f>기초자료!X29</f>
        <v>0</v>
      </c>
      <c r="W33" s="172">
        <f>기초자료!Y29</f>
        <v>8806</v>
      </c>
      <c r="X33" s="172">
        <f>기초자료!Z29</f>
        <v>0</v>
      </c>
      <c r="Y33" s="172">
        <f>기초자료!AA29</f>
        <v>0</v>
      </c>
      <c r="Z33" s="172">
        <f>기초자료!AB29</f>
        <v>10184</v>
      </c>
      <c r="AA33" s="172">
        <f>기초자료!AC29</f>
        <v>0</v>
      </c>
      <c r="AB33" s="172">
        <f>기초자료!AD29</f>
        <v>0</v>
      </c>
      <c r="AC33" s="172">
        <f>기초자료!AE29</f>
        <v>13072687</v>
      </c>
      <c r="AD33" s="172">
        <f t="shared" si="5"/>
        <v>867756</v>
      </c>
      <c r="AE33" s="172">
        <f>기초자료!AF29</f>
        <v>0</v>
      </c>
      <c r="AF33" s="172">
        <f>기초자료!AG29</f>
        <v>0</v>
      </c>
      <c r="AG33" s="172">
        <f>기초자료!AH29</f>
        <v>716980</v>
      </c>
      <c r="AH33" s="172">
        <f>기초자료!AI29</f>
        <v>0</v>
      </c>
      <c r="AI33" s="172">
        <f>기초자료!AJ29</f>
        <v>0</v>
      </c>
      <c r="AJ33" s="172">
        <f>기초자료!AK29</f>
        <v>110829</v>
      </c>
      <c r="AK33" s="172">
        <f>기초자료!AL29</f>
        <v>0</v>
      </c>
      <c r="AL33" s="172">
        <f>기초자료!AM29</f>
        <v>0</v>
      </c>
      <c r="AM33" s="172">
        <f>기초자료!AN29</f>
        <v>39947</v>
      </c>
      <c r="AN33" s="172">
        <f>기초자료!AO29</f>
        <v>0</v>
      </c>
      <c r="AO33" s="171">
        <f t="shared" si="7"/>
        <v>0</v>
      </c>
      <c r="AP33" s="172">
        <f>기초자료!AP29</f>
        <v>0</v>
      </c>
      <c r="AQ33" s="172">
        <f>기초자료!AQ29</f>
        <v>0</v>
      </c>
      <c r="AR33" s="172">
        <f>기초자료!AR29</f>
        <v>0</v>
      </c>
      <c r="AS33" s="172">
        <f>기초자료!AS29</f>
        <v>0</v>
      </c>
      <c r="AT33" s="77"/>
      <c r="AU33" s="77">
        <f t="shared" si="1"/>
        <v>14658055</v>
      </c>
    </row>
    <row r="34" spans="1:47" s="72" customFormat="1" ht="12" customHeight="1">
      <c r="A34" s="144"/>
      <c r="B34" s="820" t="s">
        <v>916</v>
      </c>
      <c r="C34" s="143">
        <f t="shared" si="2"/>
        <v>5813516</v>
      </c>
      <c r="D34" s="171">
        <f t="shared" si="6"/>
        <v>3363764</v>
      </c>
      <c r="E34" s="171">
        <f t="shared" si="4"/>
        <v>3095622</v>
      </c>
      <c r="F34" s="172" t="e">
        <f>기초자료!#REF!</f>
        <v>#REF!</v>
      </c>
      <c r="G34" s="172" t="e">
        <f>기초자료!#REF!</f>
        <v>#REF!</v>
      </c>
      <c r="H34" s="172">
        <f>기초자료!P30</f>
        <v>1744</v>
      </c>
      <c r="I34" s="172" t="e">
        <f>기초자료!#REF!</f>
        <v>#REF!</v>
      </c>
      <c r="J34" s="172" t="e">
        <f>기초자료!#REF!</f>
        <v>#REF!</v>
      </c>
      <c r="K34" s="172">
        <f>기초자료!Q30</f>
        <v>39793</v>
      </c>
      <c r="L34" s="172" t="e">
        <f>기초자료!#REF!</f>
        <v>#REF!</v>
      </c>
      <c r="M34" s="171" t="e">
        <f>기초자료!#REF!</f>
        <v>#REF!</v>
      </c>
      <c r="N34" s="172">
        <f>기초자료!R30</f>
        <v>1827510</v>
      </c>
      <c r="O34" s="172" t="e">
        <f>기초자료!#REF!</f>
        <v>#REF!</v>
      </c>
      <c r="P34" s="172" t="e">
        <f>기초자료!#REF!</f>
        <v>#REF!</v>
      </c>
      <c r="Q34" s="171">
        <f>기초자료!S30</f>
        <v>41792</v>
      </c>
      <c r="R34" s="172">
        <f>기초자료!T30</f>
        <v>0</v>
      </c>
      <c r="S34" s="172">
        <f>기초자료!U30</f>
        <v>0</v>
      </c>
      <c r="T34" s="172">
        <f>기초자료!V30</f>
        <v>13926</v>
      </c>
      <c r="U34" s="172">
        <f>기초자료!W30</f>
        <v>0</v>
      </c>
      <c r="V34" s="172">
        <f>기초자료!X30</f>
        <v>0</v>
      </c>
      <c r="W34" s="172">
        <f>기초자료!Y30</f>
        <v>8937</v>
      </c>
      <c r="X34" s="172">
        <f>기초자료!Z30</f>
        <v>0</v>
      </c>
      <c r="Y34" s="172">
        <f>기초자료!AA30</f>
        <v>0</v>
      </c>
      <c r="Z34" s="172">
        <f>기초자료!AB30</f>
        <v>0</v>
      </c>
      <c r="AA34" s="172">
        <f>기초자료!AC30</f>
        <v>0</v>
      </c>
      <c r="AB34" s="172">
        <f>기초자료!AD30</f>
        <v>0</v>
      </c>
      <c r="AC34" s="172">
        <f>기초자료!AE30</f>
        <v>1161920</v>
      </c>
      <c r="AD34" s="172">
        <f t="shared" si="5"/>
        <v>268142</v>
      </c>
      <c r="AE34" s="172">
        <f>기초자료!AF30</f>
        <v>0</v>
      </c>
      <c r="AF34" s="172">
        <f>기초자료!AG30</f>
        <v>0</v>
      </c>
      <c r="AG34" s="172">
        <f>기초자료!AH30</f>
        <v>180740</v>
      </c>
      <c r="AH34" s="172">
        <f>기초자료!AI30</f>
        <v>0</v>
      </c>
      <c r="AI34" s="172">
        <f>기초자료!AJ30</f>
        <v>0</v>
      </c>
      <c r="AJ34" s="172">
        <f>기초자료!AK30</f>
        <v>66950</v>
      </c>
      <c r="AK34" s="172">
        <f>기초자료!AL30</f>
        <v>0</v>
      </c>
      <c r="AL34" s="172">
        <f>기초자료!AM30</f>
        <v>0</v>
      </c>
      <c r="AM34" s="172">
        <f>기초자료!AN30</f>
        <v>20452</v>
      </c>
      <c r="AN34" s="172">
        <f>기초자료!AO30</f>
        <v>0</v>
      </c>
      <c r="AO34" s="171">
        <f t="shared" si="7"/>
        <v>2449752</v>
      </c>
      <c r="AP34" s="172">
        <f>기초자료!AP30</f>
        <v>2449752</v>
      </c>
      <c r="AQ34" s="172">
        <f>기초자료!AQ30</f>
        <v>0</v>
      </c>
      <c r="AR34" s="172">
        <f>기초자료!AR30</f>
        <v>0</v>
      </c>
      <c r="AS34" s="172">
        <f>기초자료!AS30</f>
        <v>0</v>
      </c>
      <c r="AT34" s="77"/>
      <c r="AU34" s="77">
        <f t="shared" si="1"/>
        <v>3363764</v>
      </c>
    </row>
    <row r="35" spans="1:47" s="72" customFormat="1" ht="12" customHeight="1">
      <c r="A35" s="144"/>
      <c r="B35" s="820" t="s">
        <v>917</v>
      </c>
      <c r="C35" s="143">
        <f t="shared" si="2"/>
        <v>4837569</v>
      </c>
      <c r="D35" s="171">
        <f t="shared" si="6"/>
        <v>4837569</v>
      </c>
      <c r="E35" s="171">
        <f t="shared" si="4"/>
        <v>4553398</v>
      </c>
      <c r="F35" s="172" t="e">
        <f>기초자료!#REF!</f>
        <v>#REF!</v>
      </c>
      <c r="G35" s="172" t="e">
        <f>기초자료!#REF!</f>
        <v>#REF!</v>
      </c>
      <c r="H35" s="172">
        <f>기초자료!P31</f>
        <v>750</v>
      </c>
      <c r="I35" s="172" t="e">
        <f>기초자료!#REF!</f>
        <v>#REF!</v>
      </c>
      <c r="J35" s="172" t="e">
        <f>기초자료!#REF!</f>
        <v>#REF!</v>
      </c>
      <c r="K35" s="172">
        <f>기초자료!Q31</f>
        <v>103671</v>
      </c>
      <c r="L35" s="172" t="e">
        <f>기초자료!#REF!</f>
        <v>#REF!</v>
      </c>
      <c r="M35" s="171" t="e">
        <f>기초자료!#REF!</f>
        <v>#REF!</v>
      </c>
      <c r="N35" s="172">
        <f>기초자료!R31</f>
        <v>1838650</v>
      </c>
      <c r="O35" s="172" t="e">
        <f>기초자료!#REF!</f>
        <v>#REF!</v>
      </c>
      <c r="P35" s="172" t="e">
        <f>기초자료!#REF!</f>
        <v>#REF!</v>
      </c>
      <c r="Q35" s="171">
        <f>기초자료!S31</f>
        <v>0</v>
      </c>
      <c r="R35" s="172">
        <f>기초자료!T31</f>
        <v>0</v>
      </c>
      <c r="S35" s="172">
        <f>기초자료!U31</f>
        <v>0</v>
      </c>
      <c r="T35" s="172">
        <f>기초자료!V31</f>
        <v>0</v>
      </c>
      <c r="U35" s="172">
        <f>기초자료!W31</f>
        <v>0</v>
      </c>
      <c r="V35" s="172">
        <f>기초자료!X31</f>
        <v>0</v>
      </c>
      <c r="W35" s="172">
        <f>기초자료!Y31</f>
        <v>2630</v>
      </c>
      <c r="X35" s="172">
        <f>기초자료!Z31</f>
        <v>0</v>
      </c>
      <c r="Y35" s="172">
        <f>기초자료!AA31</f>
        <v>0</v>
      </c>
      <c r="Z35" s="172">
        <f>기초자료!AB31</f>
        <v>2607697</v>
      </c>
      <c r="AA35" s="172">
        <f>기초자료!AC31</f>
        <v>0</v>
      </c>
      <c r="AB35" s="172">
        <f>기초자료!AD31</f>
        <v>0</v>
      </c>
      <c r="AC35" s="172">
        <f>기초자료!AE31</f>
        <v>0</v>
      </c>
      <c r="AD35" s="172">
        <f t="shared" si="5"/>
        <v>284171</v>
      </c>
      <c r="AE35" s="172">
        <f>기초자료!AF31</f>
        <v>0</v>
      </c>
      <c r="AF35" s="172">
        <f>기초자료!AG31</f>
        <v>0</v>
      </c>
      <c r="AG35" s="172">
        <f>기초자료!AH31</f>
        <v>182923</v>
      </c>
      <c r="AH35" s="172">
        <f>기초자료!AI31</f>
        <v>0</v>
      </c>
      <c r="AI35" s="172">
        <f>기초자료!AJ31</f>
        <v>0</v>
      </c>
      <c r="AJ35" s="172">
        <f>기초자료!AK31</f>
        <v>46475</v>
      </c>
      <c r="AK35" s="172">
        <f>기초자료!AL31</f>
        <v>0</v>
      </c>
      <c r="AL35" s="172">
        <f>기초자료!AM31</f>
        <v>0</v>
      </c>
      <c r="AM35" s="172">
        <f>기초자료!AN31</f>
        <v>54773</v>
      </c>
      <c r="AN35" s="172">
        <f>기초자료!AO31</f>
        <v>0</v>
      </c>
      <c r="AO35" s="171">
        <f t="shared" si="7"/>
        <v>0</v>
      </c>
      <c r="AP35" s="172">
        <f>기초자료!AP31</f>
        <v>0</v>
      </c>
      <c r="AQ35" s="172">
        <f>기초자료!AQ31</f>
        <v>0</v>
      </c>
      <c r="AR35" s="172">
        <f>기초자료!AR31</f>
        <v>0</v>
      </c>
      <c r="AS35" s="172">
        <f>기초자료!AS31</f>
        <v>0</v>
      </c>
      <c r="AT35" s="77"/>
      <c r="AU35" s="77">
        <f t="shared" si="1"/>
        <v>4837569</v>
      </c>
    </row>
    <row r="36" spans="1:47" s="72" customFormat="1" ht="12" customHeight="1">
      <c r="A36" s="144"/>
      <c r="B36" s="820" t="s">
        <v>918</v>
      </c>
      <c r="C36" s="143">
        <f t="shared" si="2"/>
        <v>1772274</v>
      </c>
      <c r="D36" s="171">
        <f t="shared" si="6"/>
        <v>1772274</v>
      </c>
      <c r="E36" s="171">
        <f t="shared" si="4"/>
        <v>1642973</v>
      </c>
      <c r="F36" s="172" t="e">
        <f>기초자료!#REF!</f>
        <v>#REF!</v>
      </c>
      <c r="G36" s="172" t="e">
        <f>기초자료!#REF!</f>
        <v>#REF!</v>
      </c>
      <c r="H36" s="172">
        <f>기초자료!P32</f>
        <v>2749</v>
      </c>
      <c r="I36" s="172" t="e">
        <f>기초자료!#REF!</f>
        <v>#REF!</v>
      </c>
      <c r="J36" s="172" t="e">
        <f>기초자료!#REF!</f>
        <v>#REF!</v>
      </c>
      <c r="K36" s="172">
        <f>기초자료!Q32</f>
        <v>41565</v>
      </c>
      <c r="L36" s="172" t="e">
        <f>기초자료!#REF!</f>
        <v>#REF!</v>
      </c>
      <c r="M36" s="171" t="e">
        <f>기초자료!#REF!</f>
        <v>#REF!</v>
      </c>
      <c r="N36" s="172">
        <f>기초자료!R32</f>
        <v>808389</v>
      </c>
      <c r="O36" s="172" t="e">
        <f>기초자료!#REF!</f>
        <v>#REF!</v>
      </c>
      <c r="P36" s="172" t="e">
        <f>기초자료!#REF!</f>
        <v>#REF!</v>
      </c>
      <c r="Q36" s="171">
        <f>기초자료!S32</f>
        <v>6226</v>
      </c>
      <c r="R36" s="172">
        <f>기초자료!T32</f>
        <v>0</v>
      </c>
      <c r="S36" s="172">
        <f>기초자료!U32</f>
        <v>0</v>
      </c>
      <c r="T36" s="172">
        <f>기초자료!V32</f>
        <v>0</v>
      </c>
      <c r="U36" s="172">
        <f>기초자료!W32</f>
        <v>0</v>
      </c>
      <c r="V36" s="172">
        <f>기초자료!X32</f>
        <v>0</v>
      </c>
      <c r="W36" s="172">
        <f>기초자료!Y32</f>
        <v>27801</v>
      </c>
      <c r="X36" s="172">
        <f>기초자료!Z32</f>
        <v>0</v>
      </c>
      <c r="Y36" s="172">
        <f>기초자료!AA32</f>
        <v>0</v>
      </c>
      <c r="Z36" s="172">
        <f>기초자료!AB32</f>
        <v>0</v>
      </c>
      <c r="AA36" s="172">
        <f>기초자료!AC32</f>
        <v>0</v>
      </c>
      <c r="AB36" s="172">
        <f>기초자료!AD32</f>
        <v>0</v>
      </c>
      <c r="AC36" s="172">
        <f>기초자료!AE32</f>
        <v>756243</v>
      </c>
      <c r="AD36" s="172">
        <f t="shared" si="5"/>
        <v>129301</v>
      </c>
      <c r="AE36" s="172">
        <f>기초자료!AF32</f>
        <v>0</v>
      </c>
      <c r="AF36" s="172">
        <f>기초자료!AG32</f>
        <v>0</v>
      </c>
      <c r="AG36" s="172">
        <f>기초자료!AH32</f>
        <v>91848</v>
      </c>
      <c r="AH36" s="172">
        <f>기초자료!AI32</f>
        <v>0</v>
      </c>
      <c r="AI36" s="172">
        <f>기초자료!AJ32</f>
        <v>0</v>
      </c>
      <c r="AJ36" s="172">
        <f>기초자료!AK32</f>
        <v>16329</v>
      </c>
      <c r="AK36" s="172">
        <f>기초자료!AL32</f>
        <v>0</v>
      </c>
      <c r="AL36" s="172">
        <f>기초자료!AM32</f>
        <v>0</v>
      </c>
      <c r="AM36" s="172">
        <f>기초자료!AN32</f>
        <v>21124</v>
      </c>
      <c r="AN36" s="172">
        <f>기초자료!AO32</f>
        <v>0</v>
      </c>
      <c r="AO36" s="171">
        <f t="shared" si="7"/>
        <v>0</v>
      </c>
      <c r="AP36" s="172">
        <f>기초자료!AP32</f>
        <v>0</v>
      </c>
      <c r="AQ36" s="172">
        <f>기초자료!AQ32</f>
        <v>0</v>
      </c>
      <c r="AR36" s="172">
        <f>기초자료!AR32</f>
        <v>0</v>
      </c>
      <c r="AS36" s="172">
        <f>기초자료!AS32</f>
        <v>0</v>
      </c>
      <c r="AT36" s="77"/>
      <c r="AU36" s="77">
        <f t="shared" si="1"/>
        <v>1772274</v>
      </c>
    </row>
    <row r="37" spans="1:47" s="78" customFormat="1" ht="12" customHeight="1">
      <c r="A37" s="164" t="s">
        <v>301</v>
      </c>
      <c r="B37" s="164" t="s">
        <v>241</v>
      </c>
      <c r="C37" s="165">
        <f t="shared" si="2"/>
        <v>39128824.560000002</v>
      </c>
      <c r="D37" s="173">
        <f t="shared" si="6"/>
        <v>38077817.859999999</v>
      </c>
      <c r="E37" s="173">
        <f t="shared" si="4"/>
        <v>19203334.860000003</v>
      </c>
      <c r="F37" s="173" t="e">
        <f t="shared" ref="F37:AS37" si="8">SUM(F38:F53)</f>
        <v>#REF!</v>
      </c>
      <c r="G37" s="173" t="e">
        <f t="shared" si="8"/>
        <v>#REF!</v>
      </c>
      <c r="H37" s="173">
        <f t="shared" si="8"/>
        <v>140792.87</v>
      </c>
      <c r="I37" s="173" t="e">
        <f t="shared" si="8"/>
        <v>#REF!</v>
      </c>
      <c r="J37" s="173" t="e">
        <f t="shared" si="8"/>
        <v>#REF!</v>
      </c>
      <c r="K37" s="173">
        <f t="shared" si="8"/>
        <v>394504.02999999997</v>
      </c>
      <c r="L37" s="173" t="e">
        <f t="shared" si="8"/>
        <v>#REF!</v>
      </c>
      <c r="M37" s="173" t="e">
        <f t="shared" si="8"/>
        <v>#REF!</v>
      </c>
      <c r="N37" s="173">
        <f t="shared" si="8"/>
        <v>17847051.160000004</v>
      </c>
      <c r="O37" s="173" t="e">
        <f t="shared" si="8"/>
        <v>#REF!</v>
      </c>
      <c r="P37" s="173" t="e">
        <f t="shared" si="8"/>
        <v>#REF!</v>
      </c>
      <c r="Q37" s="173">
        <f t="shared" si="8"/>
        <v>147732</v>
      </c>
      <c r="R37" s="173">
        <f t="shared" si="8"/>
        <v>0</v>
      </c>
      <c r="S37" s="173">
        <f t="shared" si="8"/>
        <v>0</v>
      </c>
      <c r="T37" s="173">
        <f t="shared" si="8"/>
        <v>97058.6</v>
      </c>
      <c r="U37" s="173">
        <f t="shared" si="8"/>
        <v>0</v>
      </c>
      <c r="V37" s="173">
        <f t="shared" si="8"/>
        <v>0</v>
      </c>
      <c r="W37" s="173">
        <f t="shared" si="8"/>
        <v>561798.40000000002</v>
      </c>
      <c r="X37" s="173">
        <f t="shared" si="8"/>
        <v>0</v>
      </c>
      <c r="Y37" s="173">
        <f t="shared" si="8"/>
        <v>0</v>
      </c>
      <c r="Z37" s="173">
        <f t="shared" si="8"/>
        <v>9595.1</v>
      </c>
      <c r="AA37" s="173">
        <f t="shared" si="8"/>
        <v>0</v>
      </c>
      <c r="AB37" s="173">
        <f t="shared" si="8"/>
        <v>0</v>
      </c>
      <c r="AC37" s="173">
        <f t="shared" si="8"/>
        <v>4802.7</v>
      </c>
      <c r="AD37" s="173">
        <f t="shared" si="8"/>
        <v>6228385.9999999981</v>
      </c>
      <c r="AE37" s="173">
        <f t="shared" si="8"/>
        <v>0</v>
      </c>
      <c r="AF37" s="173">
        <f t="shared" si="8"/>
        <v>0</v>
      </c>
      <c r="AG37" s="173">
        <f t="shared" si="8"/>
        <v>4196108.5</v>
      </c>
      <c r="AH37" s="173">
        <f t="shared" si="8"/>
        <v>0</v>
      </c>
      <c r="AI37" s="173">
        <f t="shared" si="8"/>
        <v>0</v>
      </c>
      <c r="AJ37" s="173">
        <f t="shared" si="8"/>
        <v>1394827.5</v>
      </c>
      <c r="AK37" s="173">
        <f t="shared" si="8"/>
        <v>0</v>
      </c>
      <c r="AL37" s="173">
        <f t="shared" si="8"/>
        <v>0</v>
      </c>
      <c r="AM37" s="173">
        <f t="shared" si="8"/>
        <v>637450</v>
      </c>
      <c r="AN37" s="173">
        <f t="shared" si="8"/>
        <v>12646097</v>
      </c>
      <c r="AO37" s="173">
        <f t="shared" si="7"/>
        <v>1051006.7</v>
      </c>
      <c r="AP37" s="173">
        <f>SUM(AP38:AP53)</f>
        <v>0</v>
      </c>
      <c r="AQ37" s="173">
        <f>SUM(AQ38:AQ53)</f>
        <v>1042833</v>
      </c>
      <c r="AR37" s="173">
        <f t="shared" si="8"/>
        <v>8173.7</v>
      </c>
      <c r="AS37" s="173">
        <f t="shared" si="8"/>
        <v>0</v>
      </c>
      <c r="AT37" s="79"/>
      <c r="AU37" s="77">
        <f t="shared" si="1"/>
        <v>38077817.859999999</v>
      </c>
    </row>
    <row r="38" spans="1:47" s="72" customFormat="1" ht="12" customHeight="1">
      <c r="A38" s="144"/>
      <c r="B38" s="459" t="s">
        <v>5</v>
      </c>
      <c r="C38" s="143">
        <f t="shared" si="2"/>
        <v>2346219.0499999998</v>
      </c>
      <c r="D38" s="171">
        <f t="shared" si="6"/>
        <v>2346219.0499999998</v>
      </c>
      <c r="E38" s="171">
        <f t="shared" si="4"/>
        <v>2346219.0499999998</v>
      </c>
      <c r="F38" s="172" t="e">
        <f>기초자료!#REF!</f>
        <v>#REF!</v>
      </c>
      <c r="G38" s="172" t="e">
        <f>기초자료!#REF!</f>
        <v>#REF!</v>
      </c>
      <c r="H38" s="172">
        <f>기초자료!P34</f>
        <v>3037.3</v>
      </c>
      <c r="I38" s="172" t="e">
        <f>기초자료!#REF!</f>
        <v>#REF!</v>
      </c>
      <c r="J38" s="172" t="e">
        <f>기초자료!#REF!</f>
        <v>#REF!</v>
      </c>
      <c r="K38" s="172">
        <f>기초자료!Q34</f>
        <v>81.599999999999994</v>
      </c>
      <c r="L38" s="172" t="e">
        <f>기초자료!#REF!</f>
        <v>#REF!</v>
      </c>
      <c r="M38" s="171" t="e">
        <f>기초자료!#REF!</f>
        <v>#REF!</v>
      </c>
      <c r="N38" s="172">
        <f>기초자료!R34</f>
        <v>2343100.15</v>
      </c>
      <c r="O38" s="172" t="e">
        <f>기초자료!#REF!</f>
        <v>#REF!</v>
      </c>
      <c r="P38" s="172" t="e">
        <f>기초자료!#REF!</f>
        <v>#REF!</v>
      </c>
      <c r="Q38" s="171">
        <f>기초자료!S34</f>
        <v>0</v>
      </c>
      <c r="R38" s="172" t="str">
        <f>기초자료!T34</f>
        <v xml:space="preserve"> - </v>
      </c>
      <c r="S38" s="172" t="str">
        <f>기초자료!U34</f>
        <v xml:space="preserve"> - </v>
      </c>
      <c r="T38" s="172">
        <f>기초자료!V34</f>
        <v>0</v>
      </c>
      <c r="U38" s="172">
        <f>기초자료!W34</f>
        <v>0</v>
      </c>
      <c r="V38" s="172">
        <f>기초자료!X34</f>
        <v>0</v>
      </c>
      <c r="W38" s="172">
        <f>기초자료!Y34</f>
        <v>0</v>
      </c>
      <c r="X38" s="172">
        <f>기초자료!Z34</f>
        <v>0</v>
      </c>
      <c r="Y38" s="172">
        <f>기초자료!AA34</f>
        <v>0</v>
      </c>
      <c r="Z38" s="172">
        <f>기초자료!AB34</f>
        <v>0</v>
      </c>
      <c r="AA38" s="172">
        <f>기초자료!AC34</f>
        <v>0</v>
      </c>
      <c r="AB38" s="172">
        <f>기초자료!AD34</f>
        <v>0</v>
      </c>
      <c r="AC38" s="172">
        <f>기초자료!AE34</f>
        <v>0</v>
      </c>
      <c r="AD38" s="172">
        <f t="shared" ref="AD38:AD53" si="9">SUM(AG38,AJ38,AM38)</f>
        <v>0</v>
      </c>
      <c r="AE38" s="172">
        <f>기초자료!AF34</f>
        <v>0</v>
      </c>
      <c r="AF38" s="172">
        <f>기초자료!AG34</f>
        <v>0</v>
      </c>
      <c r="AG38" s="172">
        <f>기초자료!AH34</f>
        <v>0</v>
      </c>
      <c r="AH38" s="172">
        <f>기초자료!AI34</f>
        <v>0</v>
      </c>
      <c r="AI38" s="172">
        <f>기초자료!AJ34</f>
        <v>0</v>
      </c>
      <c r="AJ38" s="172">
        <f>기초자료!AK34</f>
        <v>0</v>
      </c>
      <c r="AK38" s="172">
        <f>기초자료!AL34</f>
        <v>0</v>
      </c>
      <c r="AL38" s="172">
        <f>기초자료!AM34</f>
        <v>0</v>
      </c>
      <c r="AM38" s="172">
        <f>기초자료!AN34</f>
        <v>0</v>
      </c>
      <c r="AN38" s="172">
        <f>기초자료!AO34</f>
        <v>0</v>
      </c>
      <c r="AO38" s="171">
        <f t="shared" si="7"/>
        <v>0</v>
      </c>
      <c r="AP38" s="172">
        <f>기초자료!AP34</f>
        <v>0</v>
      </c>
      <c r="AQ38" s="172">
        <f>기초자료!AQ34</f>
        <v>0</v>
      </c>
      <c r="AR38" s="172">
        <f>기초자료!AR34</f>
        <v>0</v>
      </c>
      <c r="AS38" s="172">
        <f>기초자료!AS34</f>
        <v>0</v>
      </c>
      <c r="AT38" s="77"/>
      <c r="AU38" s="77">
        <f t="shared" si="1"/>
        <v>2346219.0499999998</v>
      </c>
    </row>
    <row r="39" spans="1:47" s="72" customFormat="1" ht="12" customHeight="1">
      <c r="A39" s="144"/>
      <c r="B39" s="459" t="s">
        <v>30</v>
      </c>
      <c r="C39" s="143">
        <f t="shared" si="2"/>
        <v>2608044</v>
      </c>
      <c r="D39" s="171">
        <f t="shared" si="6"/>
        <v>2608044</v>
      </c>
      <c r="E39" s="171">
        <f t="shared" si="4"/>
        <v>2565735</v>
      </c>
      <c r="F39" s="172" t="e">
        <f>기초자료!#REF!</f>
        <v>#REF!</v>
      </c>
      <c r="G39" s="172" t="e">
        <f>기초자료!#REF!</f>
        <v>#REF!</v>
      </c>
      <c r="H39" s="172">
        <f>기초자료!P35</f>
        <v>0</v>
      </c>
      <c r="I39" s="172" t="e">
        <f>기초자료!#REF!</f>
        <v>#REF!</v>
      </c>
      <c r="J39" s="172" t="e">
        <f>기초자료!#REF!</f>
        <v>#REF!</v>
      </c>
      <c r="K39" s="172">
        <f>기초자료!Q35</f>
        <v>8887</v>
      </c>
      <c r="L39" s="172" t="e">
        <f>기초자료!#REF!</f>
        <v>#REF!</v>
      </c>
      <c r="M39" s="171" t="e">
        <f>기초자료!#REF!</f>
        <v>#REF!</v>
      </c>
      <c r="N39" s="172">
        <f>기초자료!R35</f>
        <v>2508173</v>
      </c>
      <c r="O39" s="172" t="e">
        <f>기초자료!#REF!</f>
        <v>#REF!</v>
      </c>
      <c r="P39" s="172" t="e">
        <f>기초자료!#REF!</f>
        <v>#REF!</v>
      </c>
      <c r="Q39" s="171">
        <f>기초자료!S35</f>
        <v>0</v>
      </c>
      <c r="R39" s="172" t="str">
        <f>기초자료!T35</f>
        <v xml:space="preserve"> - </v>
      </c>
      <c r="S39" s="172" t="str">
        <f>기초자료!U35</f>
        <v xml:space="preserve"> - </v>
      </c>
      <c r="T39" s="172">
        <f>기초자료!V35</f>
        <v>0</v>
      </c>
      <c r="U39" s="172">
        <f>기초자료!W35</f>
        <v>0</v>
      </c>
      <c r="V39" s="172">
        <f>기초자료!X35</f>
        <v>0</v>
      </c>
      <c r="W39" s="172">
        <f>기초자료!Y35</f>
        <v>48675</v>
      </c>
      <c r="X39" s="172">
        <f>기초자료!Z35</f>
        <v>0</v>
      </c>
      <c r="Y39" s="172">
        <f>기초자료!AA35</f>
        <v>0</v>
      </c>
      <c r="Z39" s="172">
        <f>기초자료!AB35</f>
        <v>0</v>
      </c>
      <c r="AA39" s="172">
        <f>기초자료!AC35</f>
        <v>0</v>
      </c>
      <c r="AB39" s="172">
        <f>기초자료!AD35</f>
        <v>0</v>
      </c>
      <c r="AC39" s="172">
        <f>기초자료!AE35</f>
        <v>0</v>
      </c>
      <c r="AD39" s="172">
        <f t="shared" si="9"/>
        <v>42309</v>
      </c>
      <c r="AE39" s="172">
        <f>기초자료!AF35</f>
        <v>0</v>
      </c>
      <c r="AF39" s="172">
        <f>기초자료!AG35</f>
        <v>0</v>
      </c>
      <c r="AG39" s="172">
        <f>기초자료!AH35</f>
        <v>0</v>
      </c>
      <c r="AH39" s="172">
        <f>기초자료!AI35</f>
        <v>0</v>
      </c>
      <c r="AI39" s="172">
        <f>기초자료!AJ35</f>
        <v>0</v>
      </c>
      <c r="AJ39" s="172">
        <f>기초자료!AK35</f>
        <v>42309</v>
      </c>
      <c r="AK39" s="172">
        <f>기초자료!AL35</f>
        <v>0</v>
      </c>
      <c r="AL39" s="172">
        <f>기초자료!AM35</f>
        <v>0</v>
      </c>
      <c r="AM39" s="172">
        <f>기초자료!AN35</f>
        <v>0</v>
      </c>
      <c r="AN39" s="172">
        <f>기초자료!AO35</f>
        <v>0</v>
      </c>
      <c r="AO39" s="171">
        <f t="shared" si="7"/>
        <v>0</v>
      </c>
      <c r="AP39" s="172">
        <f>기초자료!AP35</f>
        <v>0</v>
      </c>
      <c r="AQ39" s="172">
        <f>기초자료!AQ35</f>
        <v>0</v>
      </c>
      <c r="AR39" s="172">
        <f>기초자료!AR35</f>
        <v>0</v>
      </c>
      <c r="AS39" s="172">
        <f>기초자료!AS35</f>
        <v>0</v>
      </c>
      <c r="AT39" s="77"/>
      <c r="AU39" s="77">
        <f t="shared" si="1"/>
        <v>2608044</v>
      </c>
    </row>
    <row r="40" spans="1:47" s="72" customFormat="1" ht="12" customHeight="1">
      <c r="A40" s="144"/>
      <c r="B40" s="459" t="s">
        <v>31</v>
      </c>
      <c r="C40" s="143">
        <f t="shared" si="2"/>
        <v>1027894.5</v>
      </c>
      <c r="D40" s="171">
        <f t="shared" si="6"/>
        <v>1022709.5</v>
      </c>
      <c r="E40" s="171">
        <f t="shared" si="4"/>
        <v>1022709.5</v>
      </c>
      <c r="F40" s="172" t="e">
        <f>기초자료!#REF!</f>
        <v>#REF!</v>
      </c>
      <c r="G40" s="172" t="e">
        <f>기초자료!#REF!</f>
        <v>#REF!</v>
      </c>
      <c r="H40" s="172">
        <f>기초자료!P36</f>
        <v>95.5</v>
      </c>
      <c r="I40" s="172" t="e">
        <f>기초자료!#REF!</f>
        <v>#REF!</v>
      </c>
      <c r="J40" s="172" t="e">
        <f>기초자료!#REF!</f>
        <v>#REF!</v>
      </c>
      <c r="K40" s="172">
        <f>기초자료!Q36</f>
        <v>400</v>
      </c>
      <c r="L40" s="172" t="e">
        <f>기초자료!#REF!</f>
        <v>#REF!</v>
      </c>
      <c r="M40" s="171" t="e">
        <f>기초자료!#REF!</f>
        <v>#REF!</v>
      </c>
      <c r="N40" s="172">
        <f>기초자료!R36</f>
        <v>1022214</v>
      </c>
      <c r="O40" s="172" t="e">
        <f>기초자료!#REF!</f>
        <v>#REF!</v>
      </c>
      <c r="P40" s="172" t="e">
        <f>기초자료!#REF!</f>
        <v>#REF!</v>
      </c>
      <c r="Q40" s="171">
        <f>기초자료!S36</f>
        <v>0</v>
      </c>
      <c r="R40" s="172" t="str">
        <f>기초자료!T36</f>
        <v xml:space="preserve"> - </v>
      </c>
      <c r="S40" s="172" t="str">
        <f>기초자료!U36</f>
        <v xml:space="preserve"> - </v>
      </c>
      <c r="T40" s="172">
        <f>기초자료!V36</f>
        <v>0</v>
      </c>
      <c r="U40" s="172">
        <f>기초자료!W36</f>
        <v>0</v>
      </c>
      <c r="V40" s="172">
        <f>기초자료!X36</f>
        <v>0</v>
      </c>
      <c r="W40" s="172">
        <f>기초자료!Y36</f>
        <v>0</v>
      </c>
      <c r="X40" s="172">
        <f>기초자료!Z36</f>
        <v>0</v>
      </c>
      <c r="Y40" s="172">
        <f>기초자료!AA36</f>
        <v>0</v>
      </c>
      <c r="Z40" s="172">
        <f>기초자료!AB36</f>
        <v>0</v>
      </c>
      <c r="AA40" s="172">
        <f>기초자료!AC36</f>
        <v>0</v>
      </c>
      <c r="AB40" s="172">
        <f>기초자료!AD36</f>
        <v>0</v>
      </c>
      <c r="AC40" s="172">
        <f>기초자료!AE36</f>
        <v>0</v>
      </c>
      <c r="AD40" s="172">
        <f t="shared" si="9"/>
        <v>0</v>
      </c>
      <c r="AE40" s="172">
        <f>기초자료!AF36</f>
        <v>0</v>
      </c>
      <c r="AF40" s="172">
        <f>기초자료!AG36</f>
        <v>0</v>
      </c>
      <c r="AG40" s="172">
        <f>기초자료!AH36</f>
        <v>0</v>
      </c>
      <c r="AH40" s="172">
        <f>기초자료!AI36</f>
        <v>0</v>
      </c>
      <c r="AI40" s="172">
        <f>기초자료!AJ36</f>
        <v>0</v>
      </c>
      <c r="AJ40" s="172">
        <f>기초자료!AK36</f>
        <v>0</v>
      </c>
      <c r="AK40" s="172">
        <f>기초자료!AL36</f>
        <v>0</v>
      </c>
      <c r="AL40" s="172">
        <f>기초자료!AM36</f>
        <v>0</v>
      </c>
      <c r="AM40" s="172">
        <f>기초자료!AN36</f>
        <v>0</v>
      </c>
      <c r="AN40" s="172">
        <f>기초자료!AO36</f>
        <v>0</v>
      </c>
      <c r="AO40" s="171">
        <f t="shared" si="7"/>
        <v>5185</v>
      </c>
      <c r="AP40" s="172">
        <f>기초자료!AP36</f>
        <v>0</v>
      </c>
      <c r="AQ40" s="172">
        <f>기초자료!AQ36</f>
        <v>0</v>
      </c>
      <c r="AR40" s="172">
        <f>기초자료!AR36</f>
        <v>5185</v>
      </c>
      <c r="AS40" s="172">
        <f>기초자료!AS36</f>
        <v>0</v>
      </c>
      <c r="AT40" s="77"/>
      <c r="AU40" s="77">
        <f t="shared" si="1"/>
        <v>1022709.5</v>
      </c>
    </row>
    <row r="41" spans="1:47" s="72" customFormat="1" ht="12" customHeight="1">
      <c r="A41" s="144"/>
      <c r="B41" s="459" t="s">
        <v>32</v>
      </c>
      <c r="C41" s="143">
        <f t="shared" si="2"/>
        <v>2332243</v>
      </c>
      <c r="D41" s="171">
        <f t="shared" si="6"/>
        <v>2332243</v>
      </c>
      <c r="E41" s="171">
        <f t="shared" si="4"/>
        <v>756112</v>
      </c>
      <c r="F41" s="172" t="e">
        <f>기초자료!#REF!</f>
        <v>#REF!</v>
      </c>
      <c r="G41" s="172" t="e">
        <f>기초자료!#REF!</f>
        <v>#REF!</v>
      </c>
      <c r="H41" s="172">
        <f>기초자료!P37</f>
        <v>2964</v>
      </c>
      <c r="I41" s="172" t="e">
        <f>기초자료!#REF!</f>
        <v>#REF!</v>
      </c>
      <c r="J41" s="172" t="e">
        <f>기초자료!#REF!</f>
        <v>#REF!</v>
      </c>
      <c r="K41" s="172">
        <f>기초자료!Q37</f>
        <v>20885</v>
      </c>
      <c r="L41" s="172" t="e">
        <f>기초자료!#REF!</f>
        <v>#REF!</v>
      </c>
      <c r="M41" s="171" t="e">
        <f>기초자료!#REF!</f>
        <v>#REF!</v>
      </c>
      <c r="N41" s="172">
        <f>기초자료!R37</f>
        <v>732263</v>
      </c>
      <c r="O41" s="172" t="e">
        <f>기초자료!#REF!</f>
        <v>#REF!</v>
      </c>
      <c r="P41" s="172" t="e">
        <f>기초자료!#REF!</f>
        <v>#REF!</v>
      </c>
      <c r="Q41" s="171">
        <f>기초자료!S37</f>
        <v>0</v>
      </c>
      <c r="R41" s="172" t="str">
        <f>기초자료!T37</f>
        <v xml:space="preserve"> - </v>
      </c>
      <c r="S41" s="172" t="str">
        <f>기초자료!U37</f>
        <v xml:space="preserve"> - </v>
      </c>
      <c r="T41" s="172">
        <f>기초자료!V37</f>
        <v>0</v>
      </c>
      <c r="U41" s="172">
        <f>기초자료!W37</f>
        <v>0</v>
      </c>
      <c r="V41" s="172">
        <f>기초자료!X37</f>
        <v>0</v>
      </c>
      <c r="W41" s="172">
        <f>기초자료!Y37</f>
        <v>0</v>
      </c>
      <c r="X41" s="172">
        <f>기초자료!Z37</f>
        <v>0</v>
      </c>
      <c r="Y41" s="172">
        <f>기초자료!AA37</f>
        <v>0</v>
      </c>
      <c r="Z41" s="172">
        <f>기초자료!AB37</f>
        <v>0</v>
      </c>
      <c r="AA41" s="172">
        <f>기초자료!AC37</f>
        <v>0</v>
      </c>
      <c r="AB41" s="172">
        <f>기초자료!AD37</f>
        <v>0</v>
      </c>
      <c r="AC41" s="172">
        <f>기초자료!AE37</f>
        <v>0</v>
      </c>
      <c r="AD41" s="172">
        <f t="shared" si="9"/>
        <v>54357</v>
      </c>
      <c r="AE41" s="172">
        <f>기초자료!AF37</f>
        <v>0</v>
      </c>
      <c r="AF41" s="172">
        <f>기초자료!AG37</f>
        <v>0</v>
      </c>
      <c r="AG41" s="172">
        <f>기초자료!AH37</f>
        <v>15730</v>
      </c>
      <c r="AH41" s="172">
        <f>기초자료!AI37</f>
        <v>0</v>
      </c>
      <c r="AI41" s="172">
        <f>기초자료!AJ37</f>
        <v>0</v>
      </c>
      <c r="AJ41" s="172">
        <f>기초자료!AK37</f>
        <v>10889</v>
      </c>
      <c r="AK41" s="172">
        <f>기초자료!AL37</f>
        <v>0</v>
      </c>
      <c r="AL41" s="172">
        <f>기초자료!AM37</f>
        <v>0</v>
      </c>
      <c r="AM41" s="172">
        <f>기초자료!AN37</f>
        <v>27738</v>
      </c>
      <c r="AN41" s="172">
        <f>기초자료!AO37</f>
        <v>1521774</v>
      </c>
      <c r="AO41" s="171">
        <f t="shared" si="7"/>
        <v>0</v>
      </c>
      <c r="AP41" s="172">
        <f>기초자료!AP37</f>
        <v>0</v>
      </c>
      <c r="AQ41" s="172">
        <f>기초자료!AQ37</f>
        <v>0</v>
      </c>
      <c r="AR41" s="172">
        <f>기초자료!AR37</f>
        <v>0</v>
      </c>
      <c r="AS41" s="172">
        <f>기초자료!AS37</f>
        <v>0</v>
      </c>
      <c r="AT41" s="77"/>
      <c r="AU41" s="77">
        <f t="shared" si="1"/>
        <v>2332243</v>
      </c>
    </row>
    <row r="42" spans="1:47" s="72" customFormat="1" ht="12" customHeight="1">
      <c r="A42" s="144"/>
      <c r="B42" s="459" t="s">
        <v>33</v>
      </c>
      <c r="C42" s="143">
        <f t="shared" si="2"/>
        <v>6195877.7000000002</v>
      </c>
      <c r="D42" s="171">
        <f t="shared" si="6"/>
        <v>6195877.7000000002</v>
      </c>
      <c r="E42" s="171">
        <f t="shared" si="4"/>
        <v>3741793.7</v>
      </c>
      <c r="F42" s="172" t="e">
        <f>기초자료!#REF!</f>
        <v>#REF!</v>
      </c>
      <c r="G42" s="172" t="e">
        <f>기초자료!#REF!</f>
        <v>#REF!</v>
      </c>
      <c r="H42" s="172">
        <f>기초자료!P38</f>
        <v>0</v>
      </c>
      <c r="I42" s="172" t="e">
        <f>기초자료!#REF!</f>
        <v>#REF!</v>
      </c>
      <c r="J42" s="172" t="e">
        <f>기초자료!#REF!</f>
        <v>#REF!</v>
      </c>
      <c r="K42" s="172">
        <f>기초자료!Q38</f>
        <v>18690</v>
      </c>
      <c r="L42" s="172" t="e">
        <f>기초자료!#REF!</f>
        <v>#REF!</v>
      </c>
      <c r="M42" s="171" t="e">
        <f>기초자료!#REF!</f>
        <v>#REF!</v>
      </c>
      <c r="N42" s="172">
        <f>기초자료!R38</f>
        <v>3719441</v>
      </c>
      <c r="O42" s="172" t="e">
        <f>기초자료!#REF!</f>
        <v>#REF!</v>
      </c>
      <c r="P42" s="172" t="e">
        <f>기초자료!#REF!</f>
        <v>#REF!</v>
      </c>
      <c r="Q42" s="171">
        <f>기초자료!S38</f>
        <v>0</v>
      </c>
      <c r="R42" s="172" t="str">
        <f>기초자료!T38</f>
        <v xml:space="preserve"> - </v>
      </c>
      <c r="S42" s="172" t="str">
        <f>기초자료!U38</f>
        <v xml:space="preserve"> - </v>
      </c>
      <c r="T42" s="172">
        <f>기초자료!V38</f>
        <v>0</v>
      </c>
      <c r="U42" s="172">
        <f>기초자료!W38</f>
        <v>0</v>
      </c>
      <c r="V42" s="172">
        <f>기초자료!X38</f>
        <v>0</v>
      </c>
      <c r="W42" s="172">
        <f>기초자료!Y38</f>
        <v>0</v>
      </c>
      <c r="X42" s="172">
        <f>기초자료!Z38</f>
        <v>0</v>
      </c>
      <c r="Y42" s="172">
        <f>기초자료!AA38</f>
        <v>0</v>
      </c>
      <c r="Z42" s="172">
        <f>기초자료!AB38</f>
        <v>0</v>
      </c>
      <c r="AA42" s="172">
        <f>기초자료!AC38</f>
        <v>0</v>
      </c>
      <c r="AB42" s="172">
        <f>기초자료!AD38</f>
        <v>0</v>
      </c>
      <c r="AC42" s="172">
        <f>기초자료!AE38</f>
        <v>3662.7</v>
      </c>
      <c r="AD42" s="172">
        <f t="shared" si="9"/>
        <v>1394955</v>
      </c>
      <c r="AE42" s="172">
        <f>기초자료!AF38</f>
        <v>0</v>
      </c>
      <c r="AF42" s="172">
        <f>기초자료!AG38</f>
        <v>0</v>
      </c>
      <c r="AG42" s="172">
        <f>기초자료!AH38</f>
        <v>1394955</v>
      </c>
      <c r="AH42" s="172">
        <f>기초자료!AI38</f>
        <v>0</v>
      </c>
      <c r="AI42" s="172">
        <f>기초자료!AJ38</f>
        <v>0</v>
      </c>
      <c r="AJ42" s="172">
        <f>기초자료!AK38</f>
        <v>0</v>
      </c>
      <c r="AK42" s="172">
        <f>기초자료!AL38</f>
        <v>0</v>
      </c>
      <c r="AL42" s="172">
        <f>기초자료!AM38</f>
        <v>0</v>
      </c>
      <c r="AM42" s="172">
        <f>기초자료!AN38</f>
        <v>0</v>
      </c>
      <c r="AN42" s="172">
        <f>기초자료!AO38</f>
        <v>1059129</v>
      </c>
      <c r="AO42" s="171">
        <f t="shared" si="7"/>
        <v>0</v>
      </c>
      <c r="AP42" s="172">
        <f>기초자료!AP38</f>
        <v>0</v>
      </c>
      <c r="AQ42" s="172">
        <f>기초자료!AQ38</f>
        <v>0</v>
      </c>
      <c r="AR42" s="172">
        <f>기초자료!AR38</f>
        <v>0</v>
      </c>
      <c r="AS42" s="172">
        <f>기초자료!AS38</f>
        <v>0</v>
      </c>
      <c r="AT42" s="77"/>
      <c r="AU42" s="77">
        <f t="shared" si="1"/>
        <v>6195877.7000000002</v>
      </c>
    </row>
    <row r="43" spans="1:47" s="72" customFormat="1" ht="12" customHeight="1">
      <c r="A43" s="144"/>
      <c r="B43" s="459" t="s">
        <v>34</v>
      </c>
      <c r="C43" s="143">
        <f t="shared" si="2"/>
        <v>1457151.2</v>
      </c>
      <c r="D43" s="171">
        <f t="shared" si="6"/>
        <v>1454205.5</v>
      </c>
      <c r="E43" s="171">
        <f t="shared" si="4"/>
        <v>1451831.3</v>
      </c>
      <c r="F43" s="172" t="e">
        <f>기초자료!#REF!</f>
        <v>#REF!</v>
      </c>
      <c r="G43" s="172" t="e">
        <f>기초자료!#REF!</f>
        <v>#REF!</v>
      </c>
      <c r="H43" s="172">
        <f>기초자료!P39</f>
        <v>12415.1</v>
      </c>
      <c r="I43" s="172" t="e">
        <f>기초자료!#REF!</f>
        <v>#REF!</v>
      </c>
      <c r="J43" s="172" t="e">
        <f>기초자료!#REF!</f>
        <v>#REF!</v>
      </c>
      <c r="K43" s="172">
        <f>기초자료!Q39</f>
        <v>7154.1999999999989</v>
      </c>
      <c r="L43" s="172" t="e">
        <f>기초자료!#REF!</f>
        <v>#REF!</v>
      </c>
      <c r="M43" s="171" t="e">
        <f>기초자료!#REF!</f>
        <v>#REF!</v>
      </c>
      <c r="N43" s="172">
        <f>기초자료!R39</f>
        <v>1329058</v>
      </c>
      <c r="O43" s="172" t="e">
        <f>기초자료!#REF!</f>
        <v>#REF!</v>
      </c>
      <c r="P43" s="172" t="e">
        <f>기초자료!#REF!</f>
        <v>#REF!</v>
      </c>
      <c r="Q43" s="171">
        <f>기초자료!S39</f>
        <v>103204</v>
      </c>
      <c r="R43" s="172" t="str">
        <f>기초자료!T39</f>
        <v xml:space="preserve"> - </v>
      </c>
      <c r="S43" s="172" t="str">
        <f>기초자료!U39</f>
        <v xml:space="preserve"> - </v>
      </c>
      <c r="T43" s="172">
        <f>기초자료!V39</f>
        <v>0</v>
      </c>
      <c r="U43" s="172">
        <f>기초자료!W39</f>
        <v>0</v>
      </c>
      <c r="V43" s="172">
        <f>기초자료!X39</f>
        <v>0</v>
      </c>
      <c r="W43" s="172">
        <f>기초자료!Y39</f>
        <v>0</v>
      </c>
      <c r="X43" s="172">
        <f>기초자료!Z39</f>
        <v>0</v>
      </c>
      <c r="Y43" s="172">
        <f>기초자료!AA39</f>
        <v>0</v>
      </c>
      <c r="Z43" s="172">
        <f>기초자료!AB39</f>
        <v>0</v>
      </c>
      <c r="AA43" s="172">
        <f>기초자료!AC39</f>
        <v>0</v>
      </c>
      <c r="AB43" s="172">
        <f>기초자료!AD39</f>
        <v>0</v>
      </c>
      <c r="AC43" s="172">
        <f>기초자료!AE39</f>
        <v>0</v>
      </c>
      <c r="AD43" s="172">
        <f t="shared" si="9"/>
        <v>2374.1999999999998</v>
      </c>
      <c r="AE43" s="172">
        <f>기초자료!AF39</f>
        <v>0</v>
      </c>
      <c r="AF43" s="172">
        <f>기초자료!AG39</f>
        <v>0</v>
      </c>
      <c r="AG43" s="172">
        <f>기초자료!AH39</f>
        <v>0</v>
      </c>
      <c r="AH43" s="172">
        <f>기초자료!AI39</f>
        <v>0</v>
      </c>
      <c r="AI43" s="172">
        <f>기초자료!AJ39</f>
        <v>0</v>
      </c>
      <c r="AJ43" s="172">
        <f>기초자료!AK39</f>
        <v>2374.1999999999998</v>
      </c>
      <c r="AK43" s="172">
        <f>기초자료!AL39</f>
        <v>0</v>
      </c>
      <c r="AL43" s="172">
        <f>기초자료!AM39</f>
        <v>0</v>
      </c>
      <c r="AM43" s="172">
        <f>기초자료!AN39</f>
        <v>0</v>
      </c>
      <c r="AN43" s="172">
        <f>기초자료!AO39</f>
        <v>0</v>
      </c>
      <c r="AO43" s="171">
        <f t="shared" si="7"/>
        <v>2945.7</v>
      </c>
      <c r="AP43" s="172">
        <f>기초자료!AP39</f>
        <v>0</v>
      </c>
      <c r="AQ43" s="172">
        <f>기초자료!AQ39</f>
        <v>0</v>
      </c>
      <c r="AR43" s="172">
        <f>기초자료!AR39</f>
        <v>2945.7</v>
      </c>
      <c r="AS43" s="172">
        <f>기초자료!AS39</f>
        <v>0</v>
      </c>
      <c r="AT43" s="77"/>
      <c r="AU43" s="77">
        <f t="shared" si="1"/>
        <v>1454205.5</v>
      </c>
    </row>
    <row r="44" spans="1:47" s="72" customFormat="1" ht="12" customHeight="1">
      <c r="A44" s="144"/>
      <c r="B44" s="459" t="s">
        <v>35</v>
      </c>
      <c r="C44" s="143">
        <f t="shared" si="2"/>
        <v>2065228.07</v>
      </c>
      <c r="D44" s="171">
        <f t="shared" si="6"/>
        <v>1899768.07</v>
      </c>
      <c r="E44" s="171">
        <f t="shared" si="4"/>
        <v>172205.07</v>
      </c>
      <c r="F44" s="172" t="e">
        <f>기초자료!#REF!</f>
        <v>#REF!</v>
      </c>
      <c r="G44" s="172" t="e">
        <f>기초자료!#REF!</f>
        <v>#REF!</v>
      </c>
      <c r="H44" s="172">
        <f>기초자료!P40</f>
        <v>12436.65</v>
      </c>
      <c r="I44" s="172" t="e">
        <f>기초자료!#REF!</f>
        <v>#REF!</v>
      </c>
      <c r="J44" s="172" t="e">
        <f>기초자료!#REF!</f>
        <v>#REF!</v>
      </c>
      <c r="K44" s="172">
        <f>기초자료!Q40</f>
        <v>6435.2199999999993</v>
      </c>
      <c r="L44" s="172" t="e">
        <f>기초자료!#REF!</f>
        <v>#REF!</v>
      </c>
      <c r="M44" s="171" t="e">
        <f>기초자료!#REF!</f>
        <v>#REF!</v>
      </c>
      <c r="N44" s="172">
        <f>기초자료!R40</f>
        <v>33595</v>
      </c>
      <c r="O44" s="172" t="e">
        <f>기초자료!#REF!</f>
        <v>#REF!</v>
      </c>
      <c r="P44" s="172" t="e">
        <f>기초자료!#REF!</f>
        <v>#REF!</v>
      </c>
      <c r="Q44" s="171">
        <f>기초자료!S40</f>
        <v>44179</v>
      </c>
      <c r="R44" s="172">
        <f>기초자료!T40</f>
        <v>0</v>
      </c>
      <c r="S44" s="172">
        <f>기초자료!U40</f>
        <v>0</v>
      </c>
      <c r="T44" s="172">
        <f>기초자료!V40</f>
        <v>5521.2</v>
      </c>
      <c r="U44" s="172">
        <f>기초자료!W40</f>
        <v>0</v>
      </c>
      <c r="V44" s="172">
        <f>기초자료!X40</f>
        <v>0</v>
      </c>
      <c r="W44" s="172">
        <f>기초자료!Y40</f>
        <v>70038</v>
      </c>
      <c r="X44" s="172">
        <f>기초자료!Z40</f>
        <v>0</v>
      </c>
      <c r="Y44" s="172">
        <f>기초자료!AA40</f>
        <v>0</v>
      </c>
      <c r="Z44" s="172">
        <f>기초자료!AB40</f>
        <v>0</v>
      </c>
      <c r="AA44" s="172">
        <f>기초자료!AC40</f>
        <v>0</v>
      </c>
      <c r="AB44" s="172">
        <f>기초자료!AD40</f>
        <v>0</v>
      </c>
      <c r="AC44" s="172">
        <f>기초자료!AE40</f>
        <v>0</v>
      </c>
      <c r="AD44" s="172">
        <f t="shared" si="9"/>
        <v>53160</v>
      </c>
      <c r="AE44" s="172">
        <f>기초자료!AF40</f>
        <v>0</v>
      </c>
      <c r="AF44" s="172">
        <f>기초자료!AG40</f>
        <v>0</v>
      </c>
      <c r="AG44" s="172">
        <f>기초자료!AH40</f>
        <v>22299.200000000001</v>
      </c>
      <c r="AH44" s="172">
        <f>기초자료!AI40</f>
        <v>0</v>
      </c>
      <c r="AI44" s="172">
        <f>기초자료!AJ40</f>
        <v>0</v>
      </c>
      <c r="AJ44" s="172">
        <f>기초자료!AK40</f>
        <v>30860.799999999999</v>
      </c>
      <c r="AK44" s="172">
        <f>기초자료!AL40</f>
        <v>0</v>
      </c>
      <c r="AL44" s="172">
        <f>기초자료!AM40</f>
        <v>0</v>
      </c>
      <c r="AM44" s="172">
        <f>기초자료!AN40</f>
        <v>0</v>
      </c>
      <c r="AN44" s="172">
        <f>기초자료!AO40</f>
        <v>1674403</v>
      </c>
      <c r="AO44" s="171">
        <f t="shared" si="7"/>
        <v>165460</v>
      </c>
      <c r="AP44" s="172">
        <f>기초자료!AP40</f>
        <v>0</v>
      </c>
      <c r="AQ44" s="172">
        <f>기초자료!AQ40</f>
        <v>165417</v>
      </c>
      <c r="AR44" s="172">
        <f>기초자료!AR40</f>
        <v>43</v>
      </c>
      <c r="AS44" s="172">
        <f>기초자료!AS40</f>
        <v>0</v>
      </c>
      <c r="AT44" s="77"/>
      <c r="AU44" s="77">
        <f t="shared" si="1"/>
        <v>1899768.07</v>
      </c>
    </row>
    <row r="45" spans="1:47" s="72" customFormat="1" ht="12" customHeight="1">
      <c r="A45" s="144"/>
      <c r="B45" s="459" t="s">
        <v>36</v>
      </c>
      <c r="C45" s="143">
        <f t="shared" si="2"/>
        <v>731924.5</v>
      </c>
      <c r="D45" s="171">
        <f t="shared" si="6"/>
        <v>731924.5</v>
      </c>
      <c r="E45" s="171">
        <f t="shared" si="4"/>
        <v>488215.40000000008</v>
      </c>
      <c r="F45" s="172" t="e">
        <f>기초자료!#REF!</f>
        <v>#REF!</v>
      </c>
      <c r="G45" s="172" t="e">
        <f>기초자료!#REF!</f>
        <v>#REF!</v>
      </c>
      <c r="H45" s="172">
        <f>기초자료!P41</f>
        <v>1144.8</v>
      </c>
      <c r="I45" s="172" t="e">
        <f>기초자료!#REF!</f>
        <v>#REF!</v>
      </c>
      <c r="J45" s="172" t="e">
        <f>기초자료!#REF!</f>
        <v>#REF!</v>
      </c>
      <c r="K45" s="172">
        <f>기초자료!Q41</f>
        <v>56315.399999999994</v>
      </c>
      <c r="L45" s="172" t="e">
        <f>기초자료!#REF!</f>
        <v>#REF!</v>
      </c>
      <c r="M45" s="171" t="e">
        <f>기초자료!#REF!</f>
        <v>#REF!</v>
      </c>
      <c r="N45" s="172">
        <f>기초자료!R41</f>
        <v>371754.30000000005</v>
      </c>
      <c r="O45" s="172" t="e">
        <f>기초자료!#REF!</f>
        <v>#REF!</v>
      </c>
      <c r="P45" s="172" t="e">
        <f>기초자료!#REF!</f>
        <v>#REF!</v>
      </c>
      <c r="Q45" s="171">
        <f>기초자료!S41</f>
        <v>349</v>
      </c>
      <c r="R45" s="172">
        <f>기초자료!T41</f>
        <v>0</v>
      </c>
      <c r="S45" s="172">
        <f>기초자료!U41</f>
        <v>0</v>
      </c>
      <c r="T45" s="172">
        <f>기초자료!V41</f>
        <v>58651.9</v>
      </c>
      <c r="U45" s="172">
        <f>기초자료!W41</f>
        <v>0</v>
      </c>
      <c r="V45" s="172">
        <f>기초자료!X41</f>
        <v>0</v>
      </c>
      <c r="W45" s="172">
        <f>기초자료!Y41</f>
        <v>0</v>
      </c>
      <c r="X45" s="172">
        <f>기초자료!Z41</f>
        <v>0</v>
      </c>
      <c r="Y45" s="172">
        <f>기초자료!AA41</f>
        <v>0</v>
      </c>
      <c r="Z45" s="172">
        <f>기초자료!AB41</f>
        <v>0</v>
      </c>
      <c r="AA45" s="172">
        <f>기초자료!AC41</f>
        <v>0</v>
      </c>
      <c r="AB45" s="172">
        <f>기초자료!AD41</f>
        <v>0</v>
      </c>
      <c r="AC45" s="172">
        <f>기초자료!AE41</f>
        <v>0</v>
      </c>
      <c r="AD45" s="172">
        <f t="shared" si="9"/>
        <v>243709.09999999998</v>
      </c>
      <c r="AE45" s="172">
        <f>기초자료!AF41</f>
        <v>0</v>
      </c>
      <c r="AF45" s="172">
        <f>기초자료!AG41</f>
        <v>0</v>
      </c>
      <c r="AG45" s="172">
        <f>기초자료!AH41</f>
        <v>141158.39999999999</v>
      </c>
      <c r="AH45" s="172">
        <f>기초자료!AI41</f>
        <v>0</v>
      </c>
      <c r="AI45" s="172">
        <f>기초자료!AJ41</f>
        <v>0</v>
      </c>
      <c r="AJ45" s="172">
        <f>기초자료!AK41</f>
        <v>102550.7</v>
      </c>
      <c r="AK45" s="172">
        <f>기초자료!AL41</f>
        <v>0</v>
      </c>
      <c r="AL45" s="172">
        <f>기초자료!AM41</f>
        <v>0</v>
      </c>
      <c r="AM45" s="172">
        <f>기초자료!AN41</f>
        <v>0</v>
      </c>
      <c r="AN45" s="172">
        <f>기초자료!AO41</f>
        <v>0</v>
      </c>
      <c r="AO45" s="171">
        <f t="shared" si="7"/>
        <v>0</v>
      </c>
      <c r="AP45" s="172">
        <f>기초자료!AP41</f>
        <v>0</v>
      </c>
      <c r="AQ45" s="172">
        <f>기초자료!AQ41</f>
        <v>0</v>
      </c>
      <c r="AR45" s="172">
        <f>기초자료!AR41</f>
        <v>0</v>
      </c>
      <c r="AS45" s="172">
        <f>기초자료!AS41</f>
        <v>0</v>
      </c>
      <c r="AT45" s="77"/>
      <c r="AU45" s="77">
        <f t="shared" si="1"/>
        <v>731924.5</v>
      </c>
    </row>
    <row r="46" spans="1:47" s="72" customFormat="1" ht="12" customHeight="1">
      <c r="A46" s="144"/>
      <c r="B46" s="459" t="s">
        <v>37</v>
      </c>
      <c r="C46" s="143">
        <f t="shared" si="2"/>
        <v>2424394</v>
      </c>
      <c r="D46" s="171">
        <f t="shared" si="6"/>
        <v>2424394</v>
      </c>
      <c r="E46" s="171">
        <f t="shared" si="4"/>
        <v>2095186</v>
      </c>
      <c r="F46" s="172" t="e">
        <f>기초자료!#REF!</f>
        <v>#REF!</v>
      </c>
      <c r="G46" s="172" t="e">
        <f>기초자료!#REF!</f>
        <v>#REF!</v>
      </c>
      <c r="H46" s="172">
        <f>기초자료!P42</f>
        <v>20435</v>
      </c>
      <c r="I46" s="172" t="e">
        <f>기초자료!#REF!</f>
        <v>#REF!</v>
      </c>
      <c r="J46" s="172" t="e">
        <f>기초자료!#REF!</f>
        <v>#REF!</v>
      </c>
      <c r="K46" s="172">
        <f>기초자료!Q42</f>
        <v>74298</v>
      </c>
      <c r="L46" s="172" t="e">
        <f>기초자료!#REF!</f>
        <v>#REF!</v>
      </c>
      <c r="M46" s="171" t="e">
        <f>기초자료!#REF!</f>
        <v>#REF!</v>
      </c>
      <c r="N46" s="172">
        <f>기초자료!R42</f>
        <v>1719432</v>
      </c>
      <c r="O46" s="172" t="e">
        <f>기초자료!#REF!</f>
        <v>#REF!</v>
      </c>
      <c r="P46" s="172" t="e">
        <f>기초자료!#REF!</f>
        <v>#REF!</v>
      </c>
      <c r="Q46" s="171">
        <f>기초자료!S42</f>
        <v>0</v>
      </c>
      <c r="R46" s="172">
        <f>기초자료!T42</f>
        <v>0</v>
      </c>
      <c r="S46" s="172">
        <f>기초자료!U42</f>
        <v>0</v>
      </c>
      <c r="T46" s="172">
        <f>기초자료!V42</f>
        <v>14097</v>
      </c>
      <c r="U46" s="172">
        <f>기초자료!W42</f>
        <v>0</v>
      </c>
      <c r="V46" s="172">
        <f>기초자료!X42</f>
        <v>0</v>
      </c>
      <c r="W46" s="172">
        <f>기초자료!Y42</f>
        <v>266924</v>
      </c>
      <c r="X46" s="172">
        <f>기초자료!Z42</f>
        <v>0</v>
      </c>
      <c r="Y46" s="172">
        <f>기초자료!AA42</f>
        <v>0</v>
      </c>
      <c r="Z46" s="172">
        <f>기초자료!AB42</f>
        <v>0</v>
      </c>
      <c r="AA46" s="172">
        <f>기초자료!AC42</f>
        <v>0</v>
      </c>
      <c r="AB46" s="172">
        <f>기초자료!AD42</f>
        <v>0</v>
      </c>
      <c r="AC46" s="172">
        <f>기초자료!AE42</f>
        <v>0</v>
      </c>
      <c r="AD46" s="172">
        <f t="shared" si="9"/>
        <v>309938</v>
      </c>
      <c r="AE46" s="172">
        <f>기초자료!AF42</f>
        <v>0</v>
      </c>
      <c r="AF46" s="172">
        <f>기초자료!AG42</f>
        <v>0</v>
      </c>
      <c r="AG46" s="172">
        <f>기초자료!AH42</f>
        <v>179601</v>
      </c>
      <c r="AH46" s="172">
        <f>기초자료!AI42</f>
        <v>0</v>
      </c>
      <c r="AI46" s="172">
        <f>기초자료!AJ42</f>
        <v>0</v>
      </c>
      <c r="AJ46" s="172">
        <f>기초자료!AK42</f>
        <v>130337</v>
      </c>
      <c r="AK46" s="172">
        <f>기초자료!AL42</f>
        <v>0</v>
      </c>
      <c r="AL46" s="172">
        <f>기초자료!AM42</f>
        <v>0</v>
      </c>
      <c r="AM46" s="172">
        <f>기초자료!AN42</f>
        <v>0</v>
      </c>
      <c r="AN46" s="172">
        <f>기초자료!AO42</f>
        <v>19270</v>
      </c>
      <c r="AO46" s="171">
        <f t="shared" si="7"/>
        <v>0</v>
      </c>
      <c r="AP46" s="172">
        <f>기초자료!AP42</f>
        <v>0</v>
      </c>
      <c r="AQ46" s="172">
        <f>기초자료!AQ42</f>
        <v>0</v>
      </c>
      <c r="AR46" s="172">
        <f>기초자료!AR42</f>
        <v>0</v>
      </c>
      <c r="AS46" s="172">
        <f>기초자료!AS42</f>
        <v>0</v>
      </c>
      <c r="AT46" s="77"/>
      <c r="AU46" s="77">
        <f t="shared" si="1"/>
        <v>2424394</v>
      </c>
    </row>
    <row r="47" spans="1:47" s="72" customFormat="1" ht="12" customHeight="1">
      <c r="A47" s="144"/>
      <c r="B47" s="459" t="s">
        <v>38</v>
      </c>
      <c r="C47" s="143">
        <f t="shared" si="2"/>
        <v>655913.01</v>
      </c>
      <c r="D47" s="171">
        <f t="shared" si="6"/>
        <v>655913.01</v>
      </c>
      <c r="E47" s="171">
        <f t="shared" si="4"/>
        <v>223908.51</v>
      </c>
      <c r="F47" s="172" t="e">
        <f>기초자료!#REF!</f>
        <v>#REF!</v>
      </c>
      <c r="G47" s="172" t="e">
        <f>기초자료!#REF!</f>
        <v>#REF!</v>
      </c>
      <c r="H47" s="172">
        <f>기초자료!P43</f>
        <v>2135.6999999999998</v>
      </c>
      <c r="I47" s="172" t="e">
        <f>기초자료!#REF!</f>
        <v>#REF!</v>
      </c>
      <c r="J47" s="172" t="e">
        <f>기초자료!#REF!</f>
        <v>#REF!</v>
      </c>
      <c r="K47" s="172">
        <f>기초자료!Q43</f>
        <v>35739.07</v>
      </c>
      <c r="L47" s="172" t="e">
        <f>기초자료!#REF!</f>
        <v>#REF!</v>
      </c>
      <c r="M47" s="171" t="e">
        <f>기초자료!#REF!</f>
        <v>#REF!</v>
      </c>
      <c r="N47" s="172">
        <f>기초자료!R43</f>
        <v>65096.14</v>
      </c>
      <c r="O47" s="172" t="e">
        <f>기초자료!#REF!</f>
        <v>#REF!</v>
      </c>
      <c r="P47" s="172" t="e">
        <f>기초자료!#REF!</f>
        <v>#REF!</v>
      </c>
      <c r="Q47" s="171">
        <f>기초자료!S43</f>
        <v>0</v>
      </c>
      <c r="R47" s="172">
        <f>기초자료!T43</f>
        <v>0</v>
      </c>
      <c r="S47" s="172">
        <f>기초자료!U43</f>
        <v>0</v>
      </c>
      <c r="T47" s="172">
        <f>기초자료!V43</f>
        <v>4140.5</v>
      </c>
      <c r="U47" s="172">
        <f>기초자료!W43</f>
        <v>0</v>
      </c>
      <c r="V47" s="172">
        <f>기초자료!X43</f>
        <v>0</v>
      </c>
      <c r="W47" s="172">
        <f>기초자료!Y43</f>
        <v>108999</v>
      </c>
      <c r="X47" s="172">
        <f>기초자료!Z43</f>
        <v>0</v>
      </c>
      <c r="Y47" s="172">
        <f>기초자료!AA43</f>
        <v>0</v>
      </c>
      <c r="Z47" s="172">
        <f>기초자료!AB43</f>
        <v>6658.1</v>
      </c>
      <c r="AA47" s="172">
        <f>기초자료!AC43</f>
        <v>0</v>
      </c>
      <c r="AB47" s="172">
        <f>기초자료!AD43</f>
        <v>0</v>
      </c>
      <c r="AC47" s="172">
        <f>기초자료!AE43</f>
        <v>1140</v>
      </c>
      <c r="AD47" s="172">
        <f t="shared" si="9"/>
        <v>432004.5</v>
      </c>
      <c r="AE47" s="172">
        <f>기초자료!AF43</f>
        <v>0</v>
      </c>
      <c r="AF47" s="172">
        <f>기초자료!AG43</f>
        <v>0</v>
      </c>
      <c r="AG47" s="172">
        <f>기초자료!AH43</f>
        <v>411175.1</v>
      </c>
      <c r="AH47" s="172">
        <f>기초자료!AI43</f>
        <v>0</v>
      </c>
      <c r="AI47" s="172">
        <f>기초자료!AJ43</f>
        <v>0</v>
      </c>
      <c r="AJ47" s="172">
        <f>기초자료!AK43</f>
        <v>20829.400000000001</v>
      </c>
      <c r="AK47" s="172">
        <f>기초자료!AL43</f>
        <v>0</v>
      </c>
      <c r="AL47" s="172">
        <f>기초자료!AM43</f>
        <v>0</v>
      </c>
      <c r="AM47" s="172">
        <f>기초자료!AN43</f>
        <v>0</v>
      </c>
      <c r="AN47" s="172">
        <f>기초자료!AO43</f>
        <v>0</v>
      </c>
      <c r="AO47" s="171">
        <f t="shared" si="7"/>
        <v>0</v>
      </c>
      <c r="AP47" s="172">
        <f>기초자료!AP43</f>
        <v>0</v>
      </c>
      <c r="AQ47" s="172">
        <f>기초자료!AQ43</f>
        <v>0</v>
      </c>
      <c r="AR47" s="172">
        <f>기초자료!AR43</f>
        <v>0</v>
      </c>
      <c r="AS47" s="172">
        <f>기초자료!AS43</f>
        <v>0</v>
      </c>
      <c r="AT47" s="77"/>
      <c r="AU47" s="77">
        <f t="shared" si="1"/>
        <v>655913.01</v>
      </c>
    </row>
    <row r="48" spans="1:47" s="72" customFormat="1" ht="12" customHeight="1">
      <c r="A48" s="144"/>
      <c r="B48" s="459" t="s">
        <v>39</v>
      </c>
      <c r="C48" s="143">
        <f t="shared" si="2"/>
        <v>9507050.5800000001</v>
      </c>
      <c r="D48" s="171">
        <f t="shared" si="6"/>
        <v>9116495.5800000001</v>
      </c>
      <c r="E48" s="171">
        <f t="shared" si="4"/>
        <v>2544035.6800000002</v>
      </c>
      <c r="F48" s="172" t="e">
        <f>기초자료!#REF!</f>
        <v>#REF!</v>
      </c>
      <c r="G48" s="172" t="e">
        <f>기초자료!#REF!</f>
        <v>#REF!</v>
      </c>
      <c r="H48" s="172">
        <f>기초자료!P44</f>
        <v>3796.32</v>
      </c>
      <c r="I48" s="172" t="e">
        <f>기초자료!#REF!</f>
        <v>#REF!</v>
      </c>
      <c r="J48" s="172" t="e">
        <f>기초자료!#REF!</f>
        <v>#REF!</v>
      </c>
      <c r="K48" s="172">
        <f>기초자료!Q44</f>
        <v>23861.360000000004</v>
      </c>
      <c r="L48" s="172" t="e">
        <f>기초자료!#REF!</f>
        <v>#REF!</v>
      </c>
      <c r="M48" s="171" t="e">
        <f>기초자료!#REF!</f>
        <v>#REF!</v>
      </c>
      <c r="N48" s="172">
        <f>기초자료!R44</f>
        <v>2516378</v>
      </c>
      <c r="O48" s="172" t="e">
        <f>기초자료!#REF!</f>
        <v>#REF!</v>
      </c>
      <c r="P48" s="172" t="e">
        <f>기초자료!#REF!</f>
        <v>#REF!</v>
      </c>
      <c r="Q48" s="171">
        <f>기초자료!S44</f>
        <v>0</v>
      </c>
      <c r="R48" s="172">
        <f>기초자료!T44</f>
        <v>0</v>
      </c>
      <c r="S48" s="172">
        <f>기초자료!U44</f>
        <v>0</v>
      </c>
      <c r="T48" s="172">
        <f>기초자료!V44</f>
        <v>0</v>
      </c>
      <c r="U48" s="172">
        <f>기초자료!W44</f>
        <v>0</v>
      </c>
      <c r="V48" s="172">
        <f>기초자료!X44</f>
        <v>0</v>
      </c>
      <c r="W48" s="172">
        <f>기초자료!Y44</f>
        <v>0</v>
      </c>
      <c r="X48" s="172">
        <f>기초자료!Z44</f>
        <v>0</v>
      </c>
      <c r="Y48" s="172">
        <f>기초자료!AA44</f>
        <v>0</v>
      </c>
      <c r="Z48" s="172">
        <f>기초자료!AB44</f>
        <v>0</v>
      </c>
      <c r="AA48" s="172">
        <f>기초자료!AC44</f>
        <v>0</v>
      </c>
      <c r="AB48" s="172">
        <f>기초자료!AD44</f>
        <v>0</v>
      </c>
      <c r="AC48" s="172">
        <f>기초자료!AE44</f>
        <v>0</v>
      </c>
      <c r="AD48" s="172">
        <f t="shared" si="9"/>
        <v>46676.899999999994</v>
      </c>
      <c r="AE48" s="172">
        <f>기초자료!AF44</f>
        <v>0</v>
      </c>
      <c r="AF48" s="172">
        <f>기초자료!AG44</f>
        <v>0</v>
      </c>
      <c r="AG48" s="172">
        <f>기초자료!AH44</f>
        <v>25738.5</v>
      </c>
      <c r="AH48" s="172">
        <f>기초자료!AI44</f>
        <v>0</v>
      </c>
      <c r="AI48" s="172">
        <f>기초자료!AJ44</f>
        <v>0</v>
      </c>
      <c r="AJ48" s="172">
        <f>기초자료!AK44</f>
        <v>20938.399999999998</v>
      </c>
      <c r="AK48" s="172">
        <f>기초자료!AL44</f>
        <v>0</v>
      </c>
      <c r="AL48" s="172">
        <f>기초자료!AM44</f>
        <v>0</v>
      </c>
      <c r="AM48" s="172">
        <f>기초자료!AN44</f>
        <v>0</v>
      </c>
      <c r="AN48" s="172">
        <f>기초자료!AO44</f>
        <v>6525783</v>
      </c>
      <c r="AO48" s="171">
        <f t="shared" si="7"/>
        <v>390555</v>
      </c>
      <c r="AP48" s="172">
        <f>기초자료!AP44</f>
        <v>0</v>
      </c>
      <c r="AQ48" s="172">
        <f>기초자료!AQ44</f>
        <v>390555</v>
      </c>
      <c r="AR48" s="172">
        <f>기초자료!AR44</f>
        <v>0</v>
      </c>
      <c r="AS48" s="172">
        <f>기초자료!AS44</f>
        <v>0</v>
      </c>
      <c r="AT48" s="77"/>
      <c r="AU48" s="77">
        <f t="shared" si="1"/>
        <v>9116495.5800000001</v>
      </c>
    </row>
    <row r="49" spans="1:47" s="72" customFormat="1" ht="12" customHeight="1">
      <c r="A49" s="144"/>
      <c r="B49" s="459" t="s">
        <v>19</v>
      </c>
      <c r="C49" s="143">
        <f t="shared" si="2"/>
        <v>4120760</v>
      </c>
      <c r="D49" s="171">
        <f t="shared" si="6"/>
        <v>4120760</v>
      </c>
      <c r="E49" s="171">
        <f t="shared" si="4"/>
        <v>753430</v>
      </c>
      <c r="F49" s="172" t="e">
        <f>기초자료!#REF!</f>
        <v>#REF!</v>
      </c>
      <c r="G49" s="172" t="e">
        <f>기초자료!#REF!</f>
        <v>#REF!</v>
      </c>
      <c r="H49" s="172">
        <f>기초자료!P45</f>
        <v>28592</v>
      </c>
      <c r="I49" s="172" t="e">
        <f>기초자료!#REF!</f>
        <v>#REF!</v>
      </c>
      <c r="J49" s="172" t="e">
        <f>기초자료!#REF!</f>
        <v>#REF!</v>
      </c>
      <c r="K49" s="172">
        <f>기초자료!Q45</f>
        <v>29611</v>
      </c>
      <c r="L49" s="172" t="e">
        <f>기초자료!#REF!</f>
        <v>#REF!</v>
      </c>
      <c r="M49" s="171" t="e">
        <f>기초자료!#REF!</f>
        <v>#REF!</v>
      </c>
      <c r="N49" s="172">
        <f>기초자료!R45</f>
        <v>657254</v>
      </c>
      <c r="O49" s="172" t="e">
        <f>기초자료!#REF!</f>
        <v>#REF!</v>
      </c>
      <c r="P49" s="172" t="e">
        <f>기초자료!#REF!</f>
        <v>#REF!</v>
      </c>
      <c r="Q49" s="171">
        <f>기초자료!S45</f>
        <v>0</v>
      </c>
      <c r="R49" s="172">
        <f>기초자료!T45</f>
        <v>0</v>
      </c>
      <c r="S49" s="172">
        <f>기초자료!U45</f>
        <v>0</v>
      </c>
      <c r="T49" s="172">
        <f>기초자료!V45</f>
        <v>14648</v>
      </c>
      <c r="U49" s="172">
        <f>기초자료!W45</f>
        <v>0</v>
      </c>
      <c r="V49" s="172">
        <f>기초자료!X45</f>
        <v>0</v>
      </c>
      <c r="W49" s="172">
        <f>기초자료!Y45</f>
        <v>23325</v>
      </c>
      <c r="X49" s="172">
        <f>기초자료!Z45</f>
        <v>0</v>
      </c>
      <c r="Y49" s="172">
        <f>기초자료!AA45</f>
        <v>0</v>
      </c>
      <c r="Z49" s="172">
        <f>기초자료!AB45</f>
        <v>0</v>
      </c>
      <c r="AA49" s="172">
        <f>기초자료!AC45</f>
        <v>0</v>
      </c>
      <c r="AB49" s="172">
        <f>기초자료!AD45</f>
        <v>0</v>
      </c>
      <c r="AC49" s="172">
        <f>기초자료!AE45</f>
        <v>0</v>
      </c>
      <c r="AD49" s="172">
        <f t="shared" si="9"/>
        <v>2745778</v>
      </c>
      <c r="AE49" s="172">
        <f>기초자료!AF45</f>
        <v>0</v>
      </c>
      <c r="AF49" s="172">
        <f>기초자료!AG45</f>
        <v>0</v>
      </c>
      <c r="AG49" s="172">
        <f>기초자료!AH45</f>
        <v>1194161</v>
      </c>
      <c r="AH49" s="172">
        <f>기초자료!AI45</f>
        <v>0</v>
      </c>
      <c r="AI49" s="172">
        <f>기초자료!AJ45</f>
        <v>0</v>
      </c>
      <c r="AJ49" s="172">
        <f>기초자료!AK45</f>
        <v>941905</v>
      </c>
      <c r="AK49" s="172">
        <f>기초자료!AL45</f>
        <v>0</v>
      </c>
      <c r="AL49" s="172">
        <f>기초자료!AM45</f>
        <v>0</v>
      </c>
      <c r="AM49" s="172">
        <f>기초자료!AN45</f>
        <v>609712</v>
      </c>
      <c r="AN49" s="172">
        <f>기초자료!AO45</f>
        <v>621552</v>
      </c>
      <c r="AO49" s="171">
        <f t="shared" si="7"/>
        <v>0</v>
      </c>
      <c r="AP49" s="172">
        <f>기초자료!AP45</f>
        <v>0</v>
      </c>
      <c r="AQ49" s="172">
        <f>기초자료!AQ45</f>
        <v>0</v>
      </c>
      <c r="AR49" s="172">
        <f>기초자료!AR45</f>
        <v>0</v>
      </c>
      <c r="AS49" s="172">
        <f>기초자료!AS45</f>
        <v>0</v>
      </c>
      <c r="AT49" s="77"/>
      <c r="AU49" s="77">
        <f t="shared" si="1"/>
        <v>4120760</v>
      </c>
    </row>
    <row r="50" spans="1:47" s="72" customFormat="1" ht="12" customHeight="1">
      <c r="A50" s="144"/>
      <c r="B50" s="459" t="s">
        <v>40</v>
      </c>
      <c r="C50" s="143">
        <f t="shared" si="2"/>
        <v>1219968</v>
      </c>
      <c r="D50" s="171">
        <f t="shared" si="6"/>
        <v>1219968</v>
      </c>
      <c r="E50" s="171">
        <f t="shared" si="4"/>
        <v>43152</v>
      </c>
      <c r="F50" s="172" t="e">
        <f>기초자료!#REF!</f>
        <v>#REF!</v>
      </c>
      <c r="G50" s="172" t="e">
        <f>기초자료!#REF!</f>
        <v>#REF!</v>
      </c>
      <c r="H50" s="172">
        <f>기초자료!P46</f>
        <v>10989</v>
      </c>
      <c r="I50" s="172" t="e">
        <f>기초자료!#REF!</f>
        <v>#REF!</v>
      </c>
      <c r="J50" s="172" t="e">
        <f>기초자료!#REF!</f>
        <v>#REF!</v>
      </c>
      <c r="K50" s="172">
        <f>기초자료!Q46</f>
        <v>13342</v>
      </c>
      <c r="L50" s="172" t="e">
        <f>기초자료!#REF!</f>
        <v>#REF!</v>
      </c>
      <c r="M50" s="171" t="e">
        <f>기초자료!#REF!</f>
        <v>#REF!</v>
      </c>
      <c r="N50" s="172">
        <f>기초자료!R46</f>
        <v>15884</v>
      </c>
      <c r="O50" s="172" t="e">
        <f>기초자료!#REF!</f>
        <v>#REF!</v>
      </c>
      <c r="P50" s="172" t="e">
        <f>기초자료!#REF!</f>
        <v>#REF!</v>
      </c>
      <c r="Q50" s="171">
        <f>기초자료!S46</f>
        <v>0</v>
      </c>
      <c r="R50" s="172">
        <f>기초자료!T46</f>
        <v>0</v>
      </c>
      <c r="S50" s="172">
        <f>기초자료!U46</f>
        <v>0</v>
      </c>
      <c r="T50" s="172">
        <f>기초자료!V46</f>
        <v>0</v>
      </c>
      <c r="U50" s="172">
        <f>기초자료!W46</f>
        <v>0</v>
      </c>
      <c r="V50" s="172">
        <f>기초자료!X46</f>
        <v>0</v>
      </c>
      <c r="W50" s="172">
        <f>기초자료!Y46</f>
        <v>0</v>
      </c>
      <c r="X50" s="172">
        <f>기초자료!Z46</f>
        <v>0</v>
      </c>
      <c r="Y50" s="172">
        <f>기초자료!AA46</f>
        <v>0</v>
      </c>
      <c r="Z50" s="172">
        <f>기초자료!AB46</f>
        <v>2937</v>
      </c>
      <c r="AA50" s="172">
        <f>기초자료!AC46</f>
        <v>0</v>
      </c>
      <c r="AB50" s="172">
        <f>기초자료!AD46</f>
        <v>0</v>
      </c>
      <c r="AC50" s="172">
        <f>기초자료!AE46</f>
        <v>0</v>
      </c>
      <c r="AD50" s="172">
        <f t="shared" si="9"/>
        <v>3816</v>
      </c>
      <c r="AE50" s="172">
        <f>기초자료!AF46</f>
        <v>0</v>
      </c>
      <c r="AF50" s="172">
        <f>기초자료!AG46</f>
        <v>0</v>
      </c>
      <c r="AG50" s="172">
        <f>기초자료!AH46</f>
        <v>1913</v>
      </c>
      <c r="AH50" s="172">
        <f>기초자료!AI46</f>
        <v>0</v>
      </c>
      <c r="AI50" s="172">
        <f>기초자료!AJ46</f>
        <v>0</v>
      </c>
      <c r="AJ50" s="172">
        <f>기초자료!AK46</f>
        <v>1903</v>
      </c>
      <c r="AK50" s="172">
        <f>기초자료!AL46</f>
        <v>0</v>
      </c>
      <c r="AL50" s="172">
        <f>기초자료!AM46</f>
        <v>0</v>
      </c>
      <c r="AM50" s="172">
        <f>기초자료!AN46</f>
        <v>0</v>
      </c>
      <c r="AN50" s="172">
        <f>기초자료!AO46</f>
        <v>1173000</v>
      </c>
      <c r="AO50" s="171">
        <f t="shared" si="7"/>
        <v>0</v>
      </c>
      <c r="AP50" s="172">
        <f>기초자료!AP46</f>
        <v>0</v>
      </c>
      <c r="AQ50" s="172">
        <f>기초자료!AQ46</f>
        <v>0</v>
      </c>
      <c r="AR50" s="172">
        <f>기초자료!AR46</f>
        <v>0</v>
      </c>
      <c r="AS50" s="172">
        <f>기초자료!AS46</f>
        <v>0</v>
      </c>
      <c r="AT50" s="77"/>
      <c r="AU50" s="77">
        <f t="shared" si="1"/>
        <v>1219968</v>
      </c>
    </row>
    <row r="51" spans="1:47" s="72" customFormat="1" ht="12" customHeight="1">
      <c r="A51" s="144"/>
      <c r="B51" s="459" t="s">
        <v>41</v>
      </c>
      <c r="C51" s="143">
        <f t="shared" si="2"/>
        <v>151747.11000000002</v>
      </c>
      <c r="D51" s="171">
        <f t="shared" si="6"/>
        <v>151747.11000000002</v>
      </c>
      <c r="E51" s="171">
        <f t="shared" si="4"/>
        <v>87012.010000000009</v>
      </c>
      <c r="F51" s="172" t="e">
        <f>기초자료!#REF!</f>
        <v>#REF!</v>
      </c>
      <c r="G51" s="172" t="e">
        <f>기초자료!#REF!</f>
        <v>#REF!</v>
      </c>
      <c r="H51" s="172">
        <f>기초자료!P47</f>
        <v>18</v>
      </c>
      <c r="I51" s="172" t="e">
        <f>기초자료!#REF!</f>
        <v>#REF!</v>
      </c>
      <c r="J51" s="172" t="e">
        <f>기초자료!#REF!</f>
        <v>#REF!</v>
      </c>
      <c r="K51" s="172">
        <f>기초자료!Q47</f>
        <v>12751.1</v>
      </c>
      <c r="L51" s="172" t="e">
        <f>기초자료!#REF!</f>
        <v>#REF!</v>
      </c>
      <c r="M51" s="171" t="e">
        <f>기초자료!#REF!</f>
        <v>#REF!</v>
      </c>
      <c r="N51" s="172">
        <f>기초자료!R47</f>
        <v>74242.91</v>
      </c>
      <c r="O51" s="172" t="e">
        <f>기초자료!#REF!</f>
        <v>#REF!</v>
      </c>
      <c r="P51" s="172" t="e">
        <f>기초자료!#REF!</f>
        <v>#REF!</v>
      </c>
      <c r="Q51" s="171">
        <f>기초자료!S47</f>
        <v>0</v>
      </c>
      <c r="R51" s="172">
        <f>기초자료!T47</f>
        <v>0</v>
      </c>
      <c r="S51" s="172">
        <f>기초자료!U47</f>
        <v>0</v>
      </c>
      <c r="T51" s="172">
        <f>기초자료!V47</f>
        <v>0</v>
      </c>
      <c r="U51" s="172">
        <f>기초자료!W47</f>
        <v>0</v>
      </c>
      <c r="V51" s="172">
        <f>기초자료!X47</f>
        <v>0</v>
      </c>
      <c r="W51" s="172">
        <f>기초자료!Y47</f>
        <v>0</v>
      </c>
      <c r="X51" s="172">
        <f>기초자료!Z47</f>
        <v>0</v>
      </c>
      <c r="Y51" s="172">
        <f>기초자료!AA47</f>
        <v>0</v>
      </c>
      <c r="Z51" s="172">
        <f>기초자료!AB47</f>
        <v>0</v>
      </c>
      <c r="AA51" s="172">
        <f>기초자료!AC47</f>
        <v>0</v>
      </c>
      <c r="AB51" s="172">
        <f>기초자료!AD47</f>
        <v>0</v>
      </c>
      <c r="AC51" s="172">
        <f>기초자료!AE47</f>
        <v>0</v>
      </c>
      <c r="AD51" s="172">
        <f t="shared" si="9"/>
        <v>13549.099999999999</v>
      </c>
      <c r="AE51" s="172">
        <f>기초자료!AF47</f>
        <v>0</v>
      </c>
      <c r="AF51" s="172">
        <f>기초자료!AG47</f>
        <v>0</v>
      </c>
      <c r="AG51" s="172">
        <f>기초자료!AH47</f>
        <v>0</v>
      </c>
      <c r="AH51" s="172">
        <f>기초자료!AI47</f>
        <v>0</v>
      </c>
      <c r="AI51" s="172">
        <f>기초자료!AJ47</f>
        <v>0</v>
      </c>
      <c r="AJ51" s="172">
        <f>기초자료!AK47</f>
        <v>13549.099999999999</v>
      </c>
      <c r="AK51" s="172">
        <f>기초자료!AL47</f>
        <v>0</v>
      </c>
      <c r="AL51" s="172">
        <f>기초자료!AM47</f>
        <v>0</v>
      </c>
      <c r="AM51" s="172">
        <f>기초자료!AN47</f>
        <v>0</v>
      </c>
      <c r="AN51" s="172">
        <f>기초자료!AO47</f>
        <v>51186</v>
      </c>
      <c r="AO51" s="171">
        <f t="shared" si="7"/>
        <v>0</v>
      </c>
      <c r="AP51" s="172">
        <f>기초자료!AP47</f>
        <v>0</v>
      </c>
      <c r="AQ51" s="172">
        <f>기초자료!AQ47</f>
        <v>0</v>
      </c>
      <c r="AR51" s="172">
        <f>기초자료!AR47</f>
        <v>0</v>
      </c>
      <c r="AS51" s="172">
        <f>기초자료!AS47</f>
        <v>0</v>
      </c>
      <c r="AT51" s="77"/>
      <c r="AU51" s="77">
        <f t="shared" si="1"/>
        <v>151747.11000000002</v>
      </c>
    </row>
    <row r="52" spans="1:47" s="72" customFormat="1" ht="12" customHeight="1">
      <c r="A52" s="144"/>
      <c r="B52" s="459" t="s">
        <v>42</v>
      </c>
      <c r="C52" s="143">
        <f t="shared" si="2"/>
        <v>70169.64</v>
      </c>
      <c r="D52" s="171">
        <f t="shared" si="6"/>
        <v>70169.64</v>
      </c>
      <c r="E52" s="171">
        <f t="shared" si="4"/>
        <v>46439.839999999997</v>
      </c>
      <c r="F52" s="172" t="e">
        <f>기초자료!#REF!</f>
        <v>#REF!</v>
      </c>
      <c r="G52" s="172" t="e">
        <f>기초자료!#REF!</f>
        <v>#REF!</v>
      </c>
      <c r="H52" s="172">
        <f>기초자료!P48</f>
        <v>10114.500000000002</v>
      </c>
      <c r="I52" s="172" t="e">
        <f>기초자료!#REF!</f>
        <v>#REF!</v>
      </c>
      <c r="J52" s="172" t="e">
        <f>기초자료!#REF!</f>
        <v>#REF!</v>
      </c>
      <c r="K52" s="172">
        <f>기초자료!Q48</f>
        <v>28240.68</v>
      </c>
      <c r="L52" s="172" t="e">
        <f>기초자료!#REF!</f>
        <v>#REF!</v>
      </c>
      <c r="M52" s="171" t="e">
        <f>기초자료!#REF!</f>
        <v>#REF!</v>
      </c>
      <c r="N52" s="172">
        <f>기초자료!R48</f>
        <v>8084.66</v>
      </c>
      <c r="O52" s="172" t="e">
        <f>기초자료!#REF!</f>
        <v>#REF!</v>
      </c>
      <c r="P52" s="172" t="e">
        <f>기초자료!#REF!</f>
        <v>#REF!</v>
      </c>
      <c r="Q52" s="171">
        <f>기초자료!S48</f>
        <v>0</v>
      </c>
      <c r="R52" s="172">
        <f>기초자료!T48</f>
        <v>0</v>
      </c>
      <c r="S52" s="172">
        <f>기초자료!U48</f>
        <v>0</v>
      </c>
      <c r="T52" s="172">
        <f>기초자료!V48</f>
        <v>0</v>
      </c>
      <c r="U52" s="172">
        <f>기초자료!W48</f>
        <v>0</v>
      </c>
      <c r="V52" s="172">
        <f>기초자료!X48</f>
        <v>0</v>
      </c>
      <c r="W52" s="172">
        <f>기초자료!Y48</f>
        <v>0</v>
      </c>
      <c r="X52" s="172">
        <f>기초자료!Z48</f>
        <v>0</v>
      </c>
      <c r="Y52" s="172">
        <f>기초자료!AA48</f>
        <v>0</v>
      </c>
      <c r="Z52" s="172">
        <f>기초자료!AB48</f>
        <v>0</v>
      </c>
      <c r="AA52" s="172">
        <f>기초자료!AC48</f>
        <v>0</v>
      </c>
      <c r="AB52" s="172">
        <f>기초자료!AD48</f>
        <v>0</v>
      </c>
      <c r="AC52" s="172">
        <f>기초자료!AE48</f>
        <v>0</v>
      </c>
      <c r="AD52" s="172">
        <f t="shared" si="9"/>
        <v>23729.8</v>
      </c>
      <c r="AE52" s="172">
        <f>기초자료!AF48</f>
        <v>0</v>
      </c>
      <c r="AF52" s="172">
        <f>기초자료!AG48</f>
        <v>0</v>
      </c>
      <c r="AG52" s="172">
        <f>기초자료!AH48</f>
        <v>12520.599999999999</v>
      </c>
      <c r="AH52" s="172">
        <f>기초자료!AI48</f>
        <v>0</v>
      </c>
      <c r="AI52" s="172">
        <f>기초자료!AJ48</f>
        <v>0</v>
      </c>
      <c r="AJ52" s="172">
        <f>기초자료!AK48</f>
        <v>11209.2</v>
      </c>
      <c r="AK52" s="172">
        <f>기초자료!AL48</f>
        <v>0</v>
      </c>
      <c r="AL52" s="172">
        <f>기초자료!AM48</f>
        <v>0</v>
      </c>
      <c r="AM52" s="172">
        <f>기초자료!AN48</f>
        <v>0</v>
      </c>
      <c r="AN52" s="172">
        <f>기초자료!AO48</f>
        <v>0</v>
      </c>
      <c r="AO52" s="171">
        <f t="shared" si="7"/>
        <v>0</v>
      </c>
      <c r="AP52" s="172">
        <f>기초자료!AP48</f>
        <v>0</v>
      </c>
      <c r="AQ52" s="172">
        <f>기초자료!AQ48</f>
        <v>0</v>
      </c>
      <c r="AR52" s="172">
        <f>기초자료!AR48</f>
        <v>0</v>
      </c>
      <c r="AS52" s="172">
        <f>기초자료!AS48</f>
        <v>0</v>
      </c>
      <c r="AT52" s="77"/>
      <c r="AU52" s="77">
        <f t="shared" si="1"/>
        <v>70169.64</v>
      </c>
    </row>
    <row r="53" spans="1:47" s="72" customFormat="1" ht="12" customHeight="1">
      <c r="A53" s="144"/>
      <c r="B53" s="459" t="s">
        <v>43</v>
      </c>
      <c r="C53" s="143">
        <f t="shared" si="2"/>
        <v>2214240.2000000002</v>
      </c>
      <c r="D53" s="171">
        <f t="shared" si="6"/>
        <v>1727379.2</v>
      </c>
      <c r="E53" s="171">
        <f t="shared" si="4"/>
        <v>865349.8</v>
      </c>
      <c r="F53" s="172" t="e">
        <f>기초자료!#REF!</f>
        <v>#REF!</v>
      </c>
      <c r="G53" s="172" t="e">
        <f>기초자료!#REF!</f>
        <v>#REF!</v>
      </c>
      <c r="H53" s="172">
        <f>기초자료!P49</f>
        <v>32619</v>
      </c>
      <c r="I53" s="172" t="e">
        <f>기초자료!#REF!</f>
        <v>#REF!</v>
      </c>
      <c r="J53" s="172" t="e">
        <f>기초자료!#REF!</f>
        <v>#REF!</v>
      </c>
      <c r="K53" s="172">
        <f>기초자료!Q49</f>
        <v>57812.4</v>
      </c>
      <c r="L53" s="172" t="e">
        <f>기초자료!#REF!</f>
        <v>#REF!</v>
      </c>
      <c r="M53" s="171" t="e">
        <f>기초자료!#REF!</f>
        <v>#REF!</v>
      </c>
      <c r="N53" s="172">
        <f>기초자료!R49</f>
        <v>731081</v>
      </c>
      <c r="O53" s="172" t="e">
        <f>기초자료!#REF!</f>
        <v>#REF!</v>
      </c>
      <c r="P53" s="172" t="e">
        <f>기초자료!#REF!</f>
        <v>#REF!</v>
      </c>
      <c r="Q53" s="171">
        <f>기초자료!S49</f>
        <v>0</v>
      </c>
      <c r="R53" s="172">
        <f>기초자료!T49</f>
        <v>0</v>
      </c>
      <c r="S53" s="172">
        <f>기초자료!U49</f>
        <v>0</v>
      </c>
      <c r="T53" s="172">
        <f>기초자료!V49</f>
        <v>0</v>
      </c>
      <c r="U53" s="172">
        <f>기초자료!W49</f>
        <v>0</v>
      </c>
      <c r="V53" s="172">
        <f>기초자료!X49</f>
        <v>0</v>
      </c>
      <c r="W53" s="172">
        <f>기초자료!Y49</f>
        <v>43837.4</v>
      </c>
      <c r="X53" s="172">
        <f>기초자료!Z49</f>
        <v>0</v>
      </c>
      <c r="Y53" s="172">
        <f>기초자료!AA49</f>
        <v>0</v>
      </c>
      <c r="Z53" s="172">
        <f>기초자료!AB49</f>
        <v>0</v>
      </c>
      <c r="AA53" s="172">
        <f>기초자료!AC49</f>
        <v>0</v>
      </c>
      <c r="AB53" s="172">
        <f>기초자료!AD49</f>
        <v>0</v>
      </c>
      <c r="AC53" s="172">
        <f>기초자료!AE49</f>
        <v>0</v>
      </c>
      <c r="AD53" s="172">
        <f t="shared" si="9"/>
        <v>862029.39999999991</v>
      </c>
      <c r="AE53" s="172">
        <f>기초자료!AF49</f>
        <v>0</v>
      </c>
      <c r="AF53" s="172">
        <f>기초자료!AG49</f>
        <v>0</v>
      </c>
      <c r="AG53" s="172">
        <f>기초자료!AH49</f>
        <v>796856.7</v>
      </c>
      <c r="AH53" s="172">
        <f>기초자료!AI49</f>
        <v>0</v>
      </c>
      <c r="AI53" s="172">
        <f>기초자료!AJ49</f>
        <v>0</v>
      </c>
      <c r="AJ53" s="172">
        <f>기초자료!AK49</f>
        <v>65172.7</v>
      </c>
      <c r="AK53" s="172">
        <f>기초자료!AL49</f>
        <v>0</v>
      </c>
      <c r="AL53" s="172">
        <f>기초자료!AM49</f>
        <v>0</v>
      </c>
      <c r="AM53" s="172">
        <f>기초자료!AN49</f>
        <v>0</v>
      </c>
      <c r="AN53" s="172">
        <f>기초자료!AO49</f>
        <v>0</v>
      </c>
      <c r="AO53" s="171">
        <f t="shared" si="7"/>
        <v>486861</v>
      </c>
      <c r="AP53" s="172">
        <f>기초자료!AP49</f>
        <v>0</v>
      </c>
      <c r="AQ53" s="172">
        <f>기초자료!AQ49</f>
        <v>486861</v>
      </c>
      <c r="AR53" s="172">
        <f>기초자료!AR49</f>
        <v>0</v>
      </c>
      <c r="AS53" s="172">
        <f>기초자료!AS49</f>
        <v>0</v>
      </c>
      <c r="AT53" s="77"/>
      <c r="AU53" s="77">
        <f t="shared" si="1"/>
        <v>1727379.2</v>
      </c>
    </row>
    <row r="54" spans="1:47" s="78" customFormat="1" ht="12" customHeight="1">
      <c r="A54" s="164" t="s">
        <v>578</v>
      </c>
      <c r="B54" s="164" t="s">
        <v>579</v>
      </c>
      <c r="C54" s="165">
        <f t="shared" si="2"/>
        <v>37923429.799999997</v>
      </c>
      <c r="D54" s="173">
        <f t="shared" si="6"/>
        <v>22544210.800000001</v>
      </c>
      <c r="E54" s="173">
        <f t="shared" si="4"/>
        <v>15789619</v>
      </c>
      <c r="F54" s="173" t="e">
        <f t="shared" ref="F54:AS54" si="10">SUM(F55:F62)</f>
        <v>#REF!</v>
      </c>
      <c r="G54" s="173" t="e">
        <f t="shared" si="10"/>
        <v>#REF!</v>
      </c>
      <c r="H54" s="173">
        <f t="shared" si="10"/>
        <v>60469</v>
      </c>
      <c r="I54" s="173" t="e">
        <f t="shared" si="10"/>
        <v>#REF!</v>
      </c>
      <c r="J54" s="173" t="e">
        <f t="shared" si="10"/>
        <v>#REF!</v>
      </c>
      <c r="K54" s="173">
        <f t="shared" si="10"/>
        <v>775570</v>
      </c>
      <c r="L54" s="173" t="e">
        <f t="shared" si="10"/>
        <v>#REF!</v>
      </c>
      <c r="M54" s="173" t="e">
        <f t="shared" si="10"/>
        <v>#REF!</v>
      </c>
      <c r="N54" s="173">
        <f t="shared" si="10"/>
        <v>12251608</v>
      </c>
      <c r="O54" s="173" t="e">
        <f t="shared" si="10"/>
        <v>#REF!</v>
      </c>
      <c r="P54" s="173" t="e">
        <f t="shared" si="10"/>
        <v>#REF!</v>
      </c>
      <c r="Q54" s="173">
        <f t="shared" si="10"/>
        <v>2882</v>
      </c>
      <c r="R54" s="173">
        <f t="shared" si="10"/>
        <v>0</v>
      </c>
      <c r="S54" s="173">
        <f t="shared" si="10"/>
        <v>0</v>
      </c>
      <c r="T54" s="173">
        <f t="shared" si="10"/>
        <v>127216</v>
      </c>
      <c r="U54" s="173">
        <f t="shared" si="10"/>
        <v>0</v>
      </c>
      <c r="V54" s="173">
        <f t="shared" si="10"/>
        <v>0</v>
      </c>
      <c r="W54" s="173">
        <f t="shared" si="10"/>
        <v>305690</v>
      </c>
      <c r="X54" s="173">
        <f t="shared" si="10"/>
        <v>0</v>
      </c>
      <c r="Y54" s="173">
        <f t="shared" si="10"/>
        <v>0</v>
      </c>
      <c r="Z54" s="173">
        <f t="shared" si="10"/>
        <v>2255421</v>
      </c>
      <c r="AA54" s="173">
        <f t="shared" si="10"/>
        <v>0</v>
      </c>
      <c r="AB54" s="173">
        <f t="shared" si="10"/>
        <v>0</v>
      </c>
      <c r="AC54" s="173">
        <f t="shared" si="10"/>
        <v>10763</v>
      </c>
      <c r="AD54" s="173">
        <f t="shared" si="10"/>
        <v>3522116.8</v>
      </c>
      <c r="AE54" s="173">
        <f t="shared" si="10"/>
        <v>0</v>
      </c>
      <c r="AF54" s="173">
        <f t="shared" si="10"/>
        <v>0</v>
      </c>
      <c r="AG54" s="173">
        <f t="shared" si="10"/>
        <v>2657326.7000000002</v>
      </c>
      <c r="AH54" s="173">
        <f t="shared" si="10"/>
        <v>0</v>
      </c>
      <c r="AI54" s="173">
        <f t="shared" si="10"/>
        <v>0</v>
      </c>
      <c r="AJ54" s="173">
        <f t="shared" si="10"/>
        <v>711707.1</v>
      </c>
      <c r="AK54" s="173">
        <f t="shared" si="10"/>
        <v>0</v>
      </c>
      <c r="AL54" s="173">
        <f t="shared" si="10"/>
        <v>0</v>
      </c>
      <c r="AM54" s="173">
        <f t="shared" si="10"/>
        <v>153083</v>
      </c>
      <c r="AN54" s="173">
        <f t="shared" si="10"/>
        <v>3232475</v>
      </c>
      <c r="AO54" s="173">
        <f t="shared" si="7"/>
        <v>15379219</v>
      </c>
      <c r="AP54" s="173">
        <f>SUM(AP55:AP62)</f>
        <v>14716364</v>
      </c>
      <c r="AQ54" s="173">
        <f>SUM(AQ55:AQ62)</f>
        <v>28751</v>
      </c>
      <c r="AR54" s="173">
        <f t="shared" si="10"/>
        <v>634104</v>
      </c>
      <c r="AS54" s="173">
        <f t="shared" si="10"/>
        <v>0</v>
      </c>
      <c r="AT54" s="79"/>
      <c r="AU54" s="77">
        <f t="shared" si="1"/>
        <v>22544210.800000001</v>
      </c>
    </row>
    <row r="55" spans="1:47" s="72" customFormat="1" ht="12" customHeight="1">
      <c r="A55" s="144"/>
      <c r="B55" s="460" t="s">
        <v>5</v>
      </c>
      <c r="C55" s="143">
        <f t="shared" si="2"/>
        <v>246059</v>
      </c>
      <c r="D55" s="171">
        <f t="shared" si="6"/>
        <v>236639</v>
      </c>
      <c r="E55" s="171">
        <f t="shared" si="4"/>
        <v>227221</v>
      </c>
      <c r="F55" s="172" t="e">
        <f>기초자료!#REF!</f>
        <v>#REF!</v>
      </c>
      <c r="G55" s="172" t="e">
        <f>기초자료!#REF!</f>
        <v>#REF!</v>
      </c>
      <c r="H55" s="172">
        <f>기초자료!P51</f>
        <v>345</v>
      </c>
      <c r="I55" s="172" t="e">
        <f>기초자료!#REF!</f>
        <v>#REF!</v>
      </c>
      <c r="J55" s="172" t="e">
        <f>기초자료!#REF!</f>
        <v>#REF!</v>
      </c>
      <c r="K55" s="172">
        <f>기초자료!Q51</f>
        <v>6530</v>
      </c>
      <c r="L55" s="172" t="e">
        <f>기초자료!#REF!</f>
        <v>#REF!</v>
      </c>
      <c r="M55" s="171" t="e">
        <f>기초자료!#REF!</f>
        <v>#REF!</v>
      </c>
      <c r="N55" s="172">
        <f>기초자료!R51</f>
        <v>217894</v>
      </c>
      <c r="O55" s="172" t="e">
        <f>기초자료!#REF!</f>
        <v>#REF!</v>
      </c>
      <c r="P55" s="172" t="e">
        <f>기초자료!#REF!</f>
        <v>#REF!</v>
      </c>
      <c r="Q55" s="172">
        <f>기초자료!S51</f>
        <v>2452</v>
      </c>
      <c r="R55" s="172">
        <f>기초자료!T51</f>
        <v>0</v>
      </c>
      <c r="S55" s="172">
        <f>기초자료!U51</f>
        <v>0</v>
      </c>
      <c r="T55" s="172">
        <f>기초자료!V51</f>
        <v>0</v>
      </c>
      <c r="U55" s="172">
        <f>기초자료!W51</f>
        <v>0</v>
      </c>
      <c r="V55" s="172">
        <f>기초자료!X51</f>
        <v>0</v>
      </c>
      <c r="W55" s="172">
        <f>기초자료!Y51</f>
        <v>0</v>
      </c>
      <c r="X55" s="172">
        <f>기초자료!Z51</f>
        <v>0</v>
      </c>
      <c r="Y55" s="172">
        <f>기초자료!AA51</f>
        <v>0</v>
      </c>
      <c r="Z55" s="172">
        <f>기초자료!AB51</f>
        <v>0</v>
      </c>
      <c r="AA55" s="172">
        <f>기초자료!AC51</f>
        <v>0</v>
      </c>
      <c r="AB55" s="172">
        <f>기초자료!AD51</f>
        <v>0</v>
      </c>
      <c r="AC55" s="172">
        <f>기초자료!AE51</f>
        <v>0</v>
      </c>
      <c r="AD55" s="172">
        <f t="shared" ref="AD55:AD62" si="11">SUM(AG55,AJ55,AM55)</f>
        <v>9418</v>
      </c>
      <c r="AE55" s="172">
        <f>기초자료!AF51</f>
        <v>0</v>
      </c>
      <c r="AF55" s="172">
        <f>기초자료!AG51</f>
        <v>0</v>
      </c>
      <c r="AG55" s="172">
        <f>기초자료!AH51</f>
        <v>9418</v>
      </c>
      <c r="AH55" s="172">
        <f>기초자료!AI51</f>
        <v>0</v>
      </c>
      <c r="AI55" s="172">
        <f>기초자료!AJ51</f>
        <v>0</v>
      </c>
      <c r="AJ55" s="172">
        <f>기초자료!AK51</f>
        <v>0</v>
      </c>
      <c r="AK55" s="172">
        <f>기초자료!AL51</f>
        <v>0</v>
      </c>
      <c r="AL55" s="172">
        <f>기초자료!AM51</f>
        <v>0</v>
      </c>
      <c r="AM55" s="172">
        <f>기초자료!AN51</f>
        <v>0</v>
      </c>
      <c r="AN55" s="172">
        <f>기초자료!AO51</f>
        <v>0</v>
      </c>
      <c r="AO55" s="171">
        <f t="shared" si="7"/>
        <v>9420</v>
      </c>
      <c r="AP55" s="172">
        <f>기초자료!AP51</f>
        <v>0</v>
      </c>
      <c r="AQ55" s="172">
        <f>기초자료!AQ51</f>
        <v>0</v>
      </c>
      <c r="AR55" s="172">
        <f>기초자료!AR51</f>
        <v>9420</v>
      </c>
      <c r="AS55" s="172">
        <f>기초자료!AS51</f>
        <v>0</v>
      </c>
      <c r="AT55" s="77"/>
      <c r="AU55" s="77">
        <f t="shared" si="1"/>
        <v>236639</v>
      </c>
    </row>
    <row r="56" spans="1:47" s="72" customFormat="1" ht="12" customHeight="1">
      <c r="A56" s="144"/>
      <c r="B56" s="460" t="s">
        <v>31</v>
      </c>
      <c r="C56" s="143">
        <f t="shared" si="2"/>
        <v>5397392</v>
      </c>
      <c r="D56" s="171">
        <f t="shared" si="6"/>
        <v>3718970</v>
      </c>
      <c r="E56" s="171">
        <f t="shared" si="4"/>
        <v>1617406</v>
      </c>
      <c r="F56" s="172" t="e">
        <f>기초자료!#REF!</f>
        <v>#REF!</v>
      </c>
      <c r="G56" s="172" t="e">
        <f>기초자료!#REF!</f>
        <v>#REF!</v>
      </c>
      <c r="H56" s="172">
        <f>기초자료!P52</f>
        <v>26528</v>
      </c>
      <c r="I56" s="172" t="e">
        <f>기초자료!#REF!</f>
        <v>#REF!</v>
      </c>
      <c r="J56" s="172" t="e">
        <f>기초자료!#REF!</f>
        <v>#REF!</v>
      </c>
      <c r="K56" s="172">
        <f>기초자료!Q52</f>
        <v>68910</v>
      </c>
      <c r="L56" s="172" t="e">
        <f>기초자료!#REF!</f>
        <v>#REF!</v>
      </c>
      <c r="M56" s="171" t="e">
        <f>기초자료!#REF!</f>
        <v>#REF!</v>
      </c>
      <c r="N56" s="172">
        <f>기초자료!R52</f>
        <v>1063599</v>
      </c>
      <c r="O56" s="172" t="e">
        <f>기초자료!#REF!</f>
        <v>#REF!</v>
      </c>
      <c r="P56" s="172" t="e">
        <f>기초자료!#REF!</f>
        <v>#REF!</v>
      </c>
      <c r="Q56" s="172">
        <f>기초자료!S52</f>
        <v>0</v>
      </c>
      <c r="R56" s="172">
        <f>기초자료!T52</f>
        <v>0</v>
      </c>
      <c r="S56" s="172">
        <f>기초자료!U52</f>
        <v>0</v>
      </c>
      <c r="T56" s="172">
        <f>기초자료!V52</f>
        <v>21091</v>
      </c>
      <c r="U56" s="172">
        <f>기초자료!W52</f>
        <v>0</v>
      </c>
      <c r="V56" s="172">
        <f>기초자료!X52</f>
        <v>0</v>
      </c>
      <c r="W56" s="172">
        <f>기초자료!Y52</f>
        <v>239000</v>
      </c>
      <c r="X56" s="172">
        <f>기초자료!Z52</f>
        <v>0</v>
      </c>
      <c r="Y56" s="172">
        <f>기초자료!AA52</f>
        <v>0</v>
      </c>
      <c r="Z56" s="172">
        <f>기초자료!AB52</f>
        <v>187515</v>
      </c>
      <c r="AA56" s="172">
        <f>기초자료!AC52</f>
        <v>0</v>
      </c>
      <c r="AB56" s="172">
        <f>기초자료!AD52</f>
        <v>0</v>
      </c>
      <c r="AC56" s="172">
        <f>기초자료!AE52</f>
        <v>10763</v>
      </c>
      <c r="AD56" s="172">
        <f t="shared" si="11"/>
        <v>837647</v>
      </c>
      <c r="AE56" s="172">
        <f>기초자료!AF52</f>
        <v>0</v>
      </c>
      <c r="AF56" s="172">
        <f>기초자료!AG52</f>
        <v>0</v>
      </c>
      <c r="AG56" s="172">
        <f>기초자료!AH52</f>
        <v>464140</v>
      </c>
      <c r="AH56" s="172">
        <f>기초자료!AI52</f>
        <v>0</v>
      </c>
      <c r="AI56" s="172">
        <f>기초자료!AJ52</f>
        <v>0</v>
      </c>
      <c r="AJ56" s="172">
        <f>기초자료!AK52</f>
        <v>373507</v>
      </c>
      <c r="AK56" s="172">
        <f>기초자료!AL52</f>
        <v>0</v>
      </c>
      <c r="AL56" s="172">
        <f>기초자료!AM52</f>
        <v>0</v>
      </c>
      <c r="AM56" s="172">
        <f>기초자료!AN52</f>
        <v>0</v>
      </c>
      <c r="AN56" s="172">
        <f>기초자료!AO52</f>
        <v>1263917</v>
      </c>
      <c r="AO56" s="171">
        <f t="shared" si="7"/>
        <v>1678422</v>
      </c>
      <c r="AP56" s="172">
        <f>기초자료!AP52</f>
        <v>1649671</v>
      </c>
      <c r="AQ56" s="172">
        <f>기초자료!AQ52</f>
        <v>28751</v>
      </c>
      <c r="AR56" s="172">
        <f>기초자료!AR52</f>
        <v>0</v>
      </c>
      <c r="AS56" s="172">
        <f>기초자료!AS52</f>
        <v>0</v>
      </c>
      <c r="AT56" s="77"/>
      <c r="AU56" s="77">
        <f t="shared" si="1"/>
        <v>3718970</v>
      </c>
    </row>
    <row r="57" spans="1:47" s="72" customFormat="1" ht="12" customHeight="1">
      <c r="A57" s="144"/>
      <c r="B57" s="460" t="s">
        <v>30</v>
      </c>
      <c r="C57" s="143">
        <f t="shared" si="2"/>
        <v>704509</v>
      </c>
      <c r="D57" s="171">
        <f t="shared" si="6"/>
        <v>700139</v>
      </c>
      <c r="E57" s="171">
        <f t="shared" si="4"/>
        <v>515197</v>
      </c>
      <c r="F57" s="172" t="e">
        <f>기초자료!#REF!</f>
        <v>#REF!</v>
      </c>
      <c r="G57" s="172" t="e">
        <f>기초자료!#REF!</f>
        <v>#REF!</v>
      </c>
      <c r="H57" s="172">
        <f>기초자료!P53</f>
        <v>319</v>
      </c>
      <c r="I57" s="172" t="e">
        <f>기초자료!#REF!</f>
        <v>#REF!</v>
      </c>
      <c r="J57" s="172" t="e">
        <f>기초자료!#REF!</f>
        <v>#REF!</v>
      </c>
      <c r="K57" s="172">
        <f>기초자료!Q53</f>
        <v>34574</v>
      </c>
      <c r="L57" s="172" t="e">
        <f>기초자료!#REF!</f>
        <v>#REF!</v>
      </c>
      <c r="M57" s="171" t="e">
        <f>기초자료!#REF!</f>
        <v>#REF!</v>
      </c>
      <c r="N57" s="172">
        <f>기초자료!R53</f>
        <v>480304</v>
      </c>
      <c r="O57" s="172" t="e">
        <f>기초자료!#REF!</f>
        <v>#REF!</v>
      </c>
      <c r="P57" s="172" t="e">
        <f>기초자료!#REF!</f>
        <v>#REF!</v>
      </c>
      <c r="Q57" s="172">
        <f>기초자료!S53</f>
        <v>0</v>
      </c>
      <c r="R57" s="172">
        <f>기초자료!T53</f>
        <v>0</v>
      </c>
      <c r="S57" s="172">
        <f>기초자료!U53</f>
        <v>0</v>
      </c>
      <c r="T57" s="172">
        <f>기초자료!V53</f>
        <v>0</v>
      </c>
      <c r="U57" s="172">
        <f>기초자료!W53</f>
        <v>0</v>
      </c>
      <c r="V57" s="172">
        <f>기초자료!X53</f>
        <v>0</v>
      </c>
      <c r="W57" s="172">
        <f>기초자료!Y53</f>
        <v>0</v>
      </c>
      <c r="X57" s="172">
        <f>기초자료!Z53</f>
        <v>0</v>
      </c>
      <c r="Y57" s="172">
        <f>기초자료!AA53</f>
        <v>0</v>
      </c>
      <c r="Z57" s="172">
        <f>기초자료!AB53</f>
        <v>0</v>
      </c>
      <c r="AA57" s="172">
        <f>기초자료!AC53</f>
        <v>0</v>
      </c>
      <c r="AB57" s="172">
        <f>기초자료!AD53</f>
        <v>0</v>
      </c>
      <c r="AC57" s="172">
        <f>기초자료!AE53</f>
        <v>0</v>
      </c>
      <c r="AD57" s="172">
        <f t="shared" si="11"/>
        <v>184942</v>
      </c>
      <c r="AE57" s="172">
        <f>기초자료!AF53</f>
        <v>0</v>
      </c>
      <c r="AF57" s="172">
        <f>기초자료!AG53</f>
        <v>0</v>
      </c>
      <c r="AG57" s="172">
        <f>기초자료!AH53</f>
        <v>184942</v>
      </c>
      <c r="AH57" s="172">
        <f>기초자료!AI53</f>
        <v>0</v>
      </c>
      <c r="AI57" s="172">
        <f>기초자료!AJ53</f>
        <v>0</v>
      </c>
      <c r="AJ57" s="172">
        <f>기초자료!AK53</f>
        <v>0</v>
      </c>
      <c r="AK57" s="172">
        <f>기초자료!AL53</f>
        <v>0</v>
      </c>
      <c r="AL57" s="172">
        <f>기초자료!AM53</f>
        <v>0</v>
      </c>
      <c r="AM57" s="172">
        <f>기초자료!AN53</f>
        <v>0</v>
      </c>
      <c r="AN57" s="172">
        <f>기초자료!AO53</f>
        <v>0</v>
      </c>
      <c r="AO57" s="171">
        <f t="shared" si="7"/>
        <v>4370</v>
      </c>
      <c r="AP57" s="172">
        <f>기초자료!AP53</f>
        <v>0</v>
      </c>
      <c r="AQ57" s="172">
        <f>기초자료!AQ53</f>
        <v>0</v>
      </c>
      <c r="AR57" s="172">
        <f>기초자료!AR53</f>
        <v>4370</v>
      </c>
      <c r="AS57" s="172">
        <f>기초자료!AS53</f>
        <v>0</v>
      </c>
      <c r="AT57" s="77"/>
      <c r="AU57" s="77">
        <f t="shared" si="1"/>
        <v>700139</v>
      </c>
    </row>
    <row r="58" spans="1:47" s="72" customFormat="1" ht="12" customHeight="1">
      <c r="A58" s="144"/>
      <c r="B58" s="460" t="s">
        <v>35</v>
      </c>
      <c r="C58" s="143">
        <f t="shared" si="2"/>
        <v>7474772</v>
      </c>
      <c r="D58" s="171">
        <f t="shared" si="6"/>
        <v>3636772</v>
      </c>
      <c r="E58" s="171">
        <f t="shared" si="4"/>
        <v>3636772</v>
      </c>
      <c r="F58" s="172" t="e">
        <f>기초자료!#REF!</f>
        <v>#REF!</v>
      </c>
      <c r="G58" s="172" t="e">
        <f>기초자료!#REF!</f>
        <v>#REF!</v>
      </c>
      <c r="H58" s="172">
        <f>기초자료!P54</f>
        <v>2517</v>
      </c>
      <c r="I58" s="172" t="e">
        <f>기초자료!#REF!</f>
        <v>#REF!</v>
      </c>
      <c r="J58" s="172" t="e">
        <f>기초자료!#REF!</f>
        <v>#REF!</v>
      </c>
      <c r="K58" s="172">
        <f>기초자료!Q54</f>
        <v>16726</v>
      </c>
      <c r="L58" s="172" t="e">
        <f>기초자료!#REF!</f>
        <v>#REF!</v>
      </c>
      <c r="M58" s="171" t="e">
        <f>기초자료!#REF!</f>
        <v>#REF!</v>
      </c>
      <c r="N58" s="172">
        <f>기초자료!R54</f>
        <v>3603719</v>
      </c>
      <c r="O58" s="172" t="e">
        <f>기초자료!#REF!</f>
        <v>#REF!</v>
      </c>
      <c r="P58" s="172" t="e">
        <f>기초자료!#REF!</f>
        <v>#REF!</v>
      </c>
      <c r="Q58" s="172">
        <f>기초자료!S54</f>
        <v>0</v>
      </c>
      <c r="R58" s="172">
        <f>기초자료!T54</f>
        <v>0</v>
      </c>
      <c r="S58" s="172">
        <f>기초자료!U54</f>
        <v>0</v>
      </c>
      <c r="T58" s="172">
        <f>기초자료!V54</f>
        <v>13810</v>
      </c>
      <c r="U58" s="172">
        <f>기초자료!W54</f>
        <v>0</v>
      </c>
      <c r="V58" s="172">
        <f>기초자료!X54</f>
        <v>0</v>
      </c>
      <c r="W58" s="172">
        <f>기초자료!Y54</f>
        <v>0</v>
      </c>
      <c r="X58" s="172">
        <f>기초자료!Z54</f>
        <v>0</v>
      </c>
      <c r="Y58" s="172">
        <f>기초자료!AA54</f>
        <v>0</v>
      </c>
      <c r="Z58" s="172">
        <f>기초자료!AB54</f>
        <v>0</v>
      </c>
      <c r="AA58" s="172">
        <f>기초자료!AC54</f>
        <v>0</v>
      </c>
      <c r="AB58" s="172">
        <f>기초자료!AD54</f>
        <v>0</v>
      </c>
      <c r="AC58" s="172">
        <f>기초자료!AE54</f>
        <v>0</v>
      </c>
      <c r="AD58" s="172">
        <f t="shared" si="11"/>
        <v>0</v>
      </c>
      <c r="AE58" s="172">
        <f>기초자료!AF54</f>
        <v>0</v>
      </c>
      <c r="AF58" s="172">
        <f>기초자료!AG54</f>
        <v>0</v>
      </c>
      <c r="AG58" s="172">
        <f>기초자료!AH54</f>
        <v>0</v>
      </c>
      <c r="AH58" s="172">
        <f>기초자료!AI54</f>
        <v>0</v>
      </c>
      <c r="AI58" s="172">
        <f>기초자료!AJ54</f>
        <v>0</v>
      </c>
      <c r="AJ58" s="172">
        <f>기초자료!AK54</f>
        <v>0</v>
      </c>
      <c r="AK58" s="172">
        <f>기초자료!AL54</f>
        <v>0</v>
      </c>
      <c r="AL58" s="172">
        <f>기초자료!AM54</f>
        <v>0</v>
      </c>
      <c r="AM58" s="172">
        <f>기초자료!AN54</f>
        <v>0</v>
      </c>
      <c r="AN58" s="172">
        <f>기초자료!AO54</f>
        <v>0</v>
      </c>
      <c r="AO58" s="171">
        <f t="shared" si="7"/>
        <v>3838000</v>
      </c>
      <c r="AP58" s="172">
        <f>기초자료!AP54</f>
        <v>3838000</v>
      </c>
      <c r="AQ58" s="172">
        <f>기초자료!AQ54</f>
        <v>0</v>
      </c>
      <c r="AR58" s="172">
        <f>기초자료!AR54</f>
        <v>0</v>
      </c>
      <c r="AS58" s="172">
        <f>기초자료!AS54</f>
        <v>0</v>
      </c>
      <c r="AT58" s="77"/>
      <c r="AU58" s="77">
        <f t="shared" si="1"/>
        <v>3636772</v>
      </c>
    </row>
    <row r="59" spans="1:47" s="72" customFormat="1" ht="12" customHeight="1">
      <c r="A59" s="144"/>
      <c r="B59" s="460" t="s">
        <v>36</v>
      </c>
      <c r="C59" s="143">
        <f t="shared" si="2"/>
        <v>2223164</v>
      </c>
      <c r="D59" s="171">
        <f t="shared" si="6"/>
        <v>2086185</v>
      </c>
      <c r="E59" s="171">
        <f t="shared" si="4"/>
        <v>1287430</v>
      </c>
      <c r="F59" s="172" t="e">
        <f>기초자료!#REF!</f>
        <v>#REF!</v>
      </c>
      <c r="G59" s="172" t="e">
        <f>기초자료!#REF!</f>
        <v>#REF!</v>
      </c>
      <c r="H59" s="172">
        <f>기초자료!P55</f>
        <v>7459</v>
      </c>
      <c r="I59" s="172" t="e">
        <f>기초자료!#REF!</f>
        <v>#REF!</v>
      </c>
      <c r="J59" s="172" t="e">
        <f>기초자료!#REF!</f>
        <v>#REF!</v>
      </c>
      <c r="K59" s="172">
        <f>기초자료!Q55</f>
        <v>173619</v>
      </c>
      <c r="L59" s="172" t="e">
        <f>기초자료!#REF!</f>
        <v>#REF!</v>
      </c>
      <c r="M59" s="171" t="e">
        <f>기초자료!#REF!</f>
        <v>#REF!</v>
      </c>
      <c r="N59" s="172">
        <f>기초자료!R55</f>
        <v>1106352</v>
      </c>
      <c r="O59" s="172" t="e">
        <f>기초자료!#REF!</f>
        <v>#REF!</v>
      </c>
      <c r="P59" s="172" t="e">
        <f>기초자료!#REF!</f>
        <v>#REF!</v>
      </c>
      <c r="Q59" s="172">
        <f>기초자료!S55</f>
        <v>0</v>
      </c>
      <c r="R59" s="172">
        <f>기초자료!T55</f>
        <v>0</v>
      </c>
      <c r="S59" s="172">
        <f>기초자료!U55</f>
        <v>0</v>
      </c>
      <c r="T59" s="172">
        <f>기초자료!V55</f>
        <v>0</v>
      </c>
      <c r="U59" s="172">
        <f>기초자료!W55</f>
        <v>0</v>
      </c>
      <c r="V59" s="172">
        <f>기초자료!X55</f>
        <v>0</v>
      </c>
      <c r="W59" s="172">
        <f>기초자료!Y55</f>
        <v>0</v>
      </c>
      <c r="X59" s="172">
        <f>기초자료!Z55</f>
        <v>0</v>
      </c>
      <c r="Y59" s="172">
        <f>기초자료!AA55</f>
        <v>0</v>
      </c>
      <c r="Z59" s="172">
        <f>기초자료!AB55</f>
        <v>0</v>
      </c>
      <c r="AA59" s="172">
        <f>기초자료!AC55</f>
        <v>0</v>
      </c>
      <c r="AB59" s="172">
        <f>기초자료!AD55</f>
        <v>0</v>
      </c>
      <c r="AC59" s="172">
        <f>기초자료!AE55</f>
        <v>0</v>
      </c>
      <c r="AD59" s="172">
        <f t="shared" si="11"/>
        <v>798755</v>
      </c>
      <c r="AE59" s="172">
        <f>기초자료!AF55</f>
        <v>0</v>
      </c>
      <c r="AF59" s="172">
        <f>기초자료!AG55</f>
        <v>0</v>
      </c>
      <c r="AG59" s="172">
        <f>기초자료!AH55</f>
        <v>625437</v>
      </c>
      <c r="AH59" s="172">
        <f>기초자료!AI55</f>
        <v>0</v>
      </c>
      <c r="AI59" s="172">
        <f>기초자료!AJ55</f>
        <v>0</v>
      </c>
      <c r="AJ59" s="172">
        <f>기초자료!AK55</f>
        <v>162855</v>
      </c>
      <c r="AK59" s="172">
        <f>기초자료!AL55</f>
        <v>0</v>
      </c>
      <c r="AL59" s="172">
        <f>기초자료!AM55</f>
        <v>0</v>
      </c>
      <c r="AM59" s="172">
        <f>기초자료!AN55</f>
        <v>10463</v>
      </c>
      <c r="AN59" s="172">
        <f>기초자료!AO55</f>
        <v>0</v>
      </c>
      <c r="AO59" s="171">
        <f t="shared" si="7"/>
        <v>136979</v>
      </c>
      <c r="AP59" s="172">
        <f>기초자료!AP55</f>
        <v>0</v>
      </c>
      <c r="AQ59" s="172">
        <f>기초자료!AQ55</f>
        <v>0</v>
      </c>
      <c r="AR59" s="172">
        <f>기초자료!AR55</f>
        <v>136979</v>
      </c>
      <c r="AS59" s="172">
        <f>기초자료!AS55</f>
        <v>0</v>
      </c>
      <c r="AT59" s="77"/>
      <c r="AU59" s="77">
        <f t="shared" si="1"/>
        <v>2086185</v>
      </c>
    </row>
    <row r="60" spans="1:47" s="72" customFormat="1" ht="12" customHeight="1">
      <c r="A60" s="144"/>
      <c r="B60" s="460" t="s">
        <v>45</v>
      </c>
      <c r="C60" s="143">
        <f t="shared" si="2"/>
        <v>8720373.8000000007</v>
      </c>
      <c r="D60" s="171">
        <f t="shared" si="6"/>
        <v>5029929.8</v>
      </c>
      <c r="E60" s="171">
        <f t="shared" si="4"/>
        <v>3673313</v>
      </c>
      <c r="F60" s="172" t="e">
        <f>기초자료!#REF!</f>
        <v>#REF!</v>
      </c>
      <c r="G60" s="172" t="e">
        <f>기초자료!#REF!</f>
        <v>#REF!</v>
      </c>
      <c r="H60" s="172">
        <f>기초자료!P56</f>
        <v>10625</v>
      </c>
      <c r="I60" s="172" t="e">
        <f>기초자료!#REF!</f>
        <v>#REF!</v>
      </c>
      <c r="J60" s="172" t="e">
        <f>기초자료!#REF!</f>
        <v>#REF!</v>
      </c>
      <c r="K60" s="172">
        <f>기초자료!Q56</f>
        <v>127825</v>
      </c>
      <c r="L60" s="172" t="e">
        <f>기초자료!#REF!</f>
        <v>#REF!</v>
      </c>
      <c r="M60" s="171" t="e">
        <f>기초자료!#REF!</f>
        <v>#REF!</v>
      </c>
      <c r="N60" s="172">
        <f>기초자료!R56</f>
        <v>1444176</v>
      </c>
      <c r="O60" s="172" t="e">
        <f>기초자료!#REF!</f>
        <v>#REF!</v>
      </c>
      <c r="P60" s="172" t="e">
        <f>기초자료!#REF!</f>
        <v>#REF!</v>
      </c>
      <c r="Q60" s="172">
        <f>기초자료!S56</f>
        <v>430</v>
      </c>
      <c r="R60" s="172">
        <f>기초자료!T56</f>
        <v>0</v>
      </c>
      <c r="S60" s="172">
        <f>기초자료!U56</f>
        <v>0</v>
      </c>
      <c r="T60" s="172">
        <f>기초자료!V56</f>
        <v>92315</v>
      </c>
      <c r="U60" s="172">
        <f>기초자료!W56</f>
        <v>0</v>
      </c>
      <c r="V60" s="172">
        <f>기초자료!X56</f>
        <v>0</v>
      </c>
      <c r="W60" s="172">
        <f>기초자료!Y56</f>
        <v>20459</v>
      </c>
      <c r="X60" s="172">
        <f>기초자료!Z56</f>
        <v>0</v>
      </c>
      <c r="Y60" s="172">
        <f>기초자료!AA56</f>
        <v>0</v>
      </c>
      <c r="Z60" s="172">
        <f>기초자료!AB56</f>
        <v>1977483</v>
      </c>
      <c r="AA60" s="172">
        <f>기초자료!AC56</f>
        <v>0</v>
      </c>
      <c r="AB60" s="172">
        <f>기초자료!AD56</f>
        <v>0</v>
      </c>
      <c r="AC60" s="172">
        <f>기초자료!AE56</f>
        <v>0</v>
      </c>
      <c r="AD60" s="172">
        <f t="shared" si="11"/>
        <v>283758.8</v>
      </c>
      <c r="AE60" s="172">
        <f>기초자료!AF56</f>
        <v>0</v>
      </c>
      <c r="AF60" s="172">
        <f>기초자료!AG56</f>
        <v>0</v>
      </c>
      <c r="AG60" s="172">
        <f>기초자료!AH56</f>
        <v>277371.7</v>
      </c>
      <c r="AH60" s="172">
        <f>기초자료!AI56</f>
        <v>0</v>
      </c>
      <c r="AI60" s="172">
        <f>기초자료!AJ56</f>
        <v>0</v>
      </c>
      <c r="AJ60" s="172">
        <f>기초자료!AK56</f>
        <v>6387.0999999999995</v>
      </c>
      <c r="AK60" s="172">
        <f>기초자료!AL56</f>
        <v>0</v>
      </c>
      <c r="AL60" s="172">
        <f>기초자료!AM56</f>
        <v>0</v>
      </c>
      <c r="AM60" s="172">
        <f>기초자료!AN56</f>
        <v>0</v>
      </c>
      <c r="AN60" s="172">
        <f>기초자료!AO56</f>
        <v>1072858</v>
      </c>
      <c r="AO60" s="171">
        <f t="shared" si="7"/>
        <v>3690444</v>
      </c>
      <c r="AP60" s="172">
        <f>기초자료!AP56</f>
        <v>3568693</v>
      </c>
      <c r="AQ60" s="172">
        <f>기초자료!AQ56</f>
        <v>0</v>
      </c>
      <c r="AR60" s="172">
        <f>기초자료!AR56</f>
        <v>121751</v>
      </c>
      <c r="AS60" s="172">
        <f>기초자료!AS56</f>
        <v>0</v>
      </c>
      <c r="AT60" s="77"/>
      <c r="AU60" s="77">
        <f t="shared" si="1"/>
        <v>5029929.8</v>
      </c>
    </row>
    <row r="61" spans="1:47" s="72" customFormat="1" ht="12" customHeight="1">
      <c r="A61" s="144"/>
      <c r="B61" s="460" t="s">
        <v>46</v>
      </c>
      <c r="C61" s="143">
        <f t="shared" si="2"/>
        <v>9874371</v>
      </c>
      <c r="D61" s="171">
        <f t="shared" si="6"/>
        <v>4078840</v>
      </c>
      <c r="E61" s="171">
        <f t="shared" si="4"/>
        <v>3332189</v>
      </c>
      <c r="F61" s="172" t="e">
        <f>기초자료!#REF!</f>
        <v>#REF!</v>
      </c>
      <c r="G61" s="172" t="e">
        <f>기초자료!#REF!</f>
        <v>#REF!</v>
      </c>
      <c r="H61" s="172">
        <f>기초자료!P57</f>
        <v>10236</v>
      </c>
      <c r="I61" s="172" t="e">
        <f>기초자료!#REF!</f>
        <v>#REF!</v>
      </c>
      <c r="J61" s="172" t="e">
        <f>기초자료!#REF!</f>
        <v>#REF!</v>
      </c>
      <c r="K61" s="172">
        <f>기초자료!Q57</f>
        <v>249725</v>
      </c>
      <c r="L61" s="172" t="e">
        <f>기초자료!#REF!</f>
        <v>#REF!</v>
      </c>
      <c r="M61" s="171" t="e">
        <f>기초자료!#REF!</f>
        <v>#REF!</v>
      </c>
      <c r="N61" s="172">
        <f>기초자료!R57</f>
        <v>3025997</v>
      </c>
      <c r="O61" s="172" t="e">
        <f>기초자료!#REF!</f>
        <v>#REF!</v>
      </c>
      <c r="P61" s="172" t="e">
        <f>기초자료!#REF!</f>
        <v>#REF!</v>
      </c>
      <c r="Q61" s="172">
        <f>기초자료!S57</f>
        <v>0</v>
      </c>
      <c r="R61" s="172">
        <f>기초자료!T57</f>
        <v>0</v>
      </c>
      <c r="S61" s="172">
        <f>기초자료!U57</f>
        <v>0</v>
      </c>
      <c r="T61" s="172">
        <f>기초자료!V57</f>
        <v>0</v>
      </c>
      <c r="U61" s="172">
        <f>기초자료!W57</f>
        <v>0</v>
      </c>
      <c r="V61" s="172">
        <f>기초자료!X57</f>
        <v>0</v>
      </c>
      <c r="W61" s="172">
        <f>기초자료!Y57</f>
        <v>46231</v>
      </c>
      <c r="X61" s="172">
        <f>기초자료!Z57</f>
        <v>0</v>
      </c>
      <c r="Y61" s="172">
        <f>기초자료!AA57</f>
        <v>0</v>
      </c>
      <c r="Z61" s="172">
        <f>기초자료!AB57</f>
        <v>0</v>
      </c>
      <c r="AA61" s="172">
        <f>기초자료!AC57</f>
        <v>0</v>
      </c>
      <c r="AB61" s="172">
        <f>기초자료!AD57</f>
        <v>0</v>
      </c>
      <c r="AC61" s="172">
        <f>기초자료!AE57</f>
        <v>0</v>
      </c>
      <c r="AD61" s="172">
        <f t="shared" si="11"/>
        <v>746651</v>
      </c>
      <c r="AE61" s="172">
        <f>기초자료!AF57</f>
        <v>0</v>
      </c>
      <c r="AF61" s="172">
        <f>기초자료!AG57</f>
        <v>0</v>
      </c>
      <c r="AG61" s="172">
        <f>기초자료!AH57</f>
        <v>623314</v>
      </c>
      <c r="AH61" s="172">
        <f>기초자료!AI57</f>
        <v>0</v>
      </c>
      <c r="AI61" s="172">
        <f>기초자료!AJ57</f>
        <v>0</v>
      </c>
      <c r="AJ61" s="172">
        <f>기초자료!AK57</f>
        <v>28744</v>
      </c>
      <c r="AK61" s="172">
        <f>기초자료!AL57</f>
        <v>0</v>
      </c>
      <c r="AL61" s="172">
        <f>기초자료!AM57</f>
        <v>0</v>
      </c>
      <c r="AM61" s="172">
        <f>기초자료!AN57</f>
        <v>94593</v>
      </c>
      <c r="AN61" s="172">
        <f>기초자료!AO57</f>
        <v>0</v>
      </c>
      <c r="AO61" s="171">
        <f t="shared" si="7"/>
        <v>5795531</v>
      </c>
      <c r="AP61" s="172">
        <f>기초자료!AP57</f>
        <v>5660000</v>
      </c>
      <c r="AQ61" s="172">
        <f>기초자료!AQ57</f>
        <v>0</v>
      </c>
      <c r="AR61" s="172">
        <f>기초자료!AR57</f>
        <v>135531</v>
      </c>
      <c r="AS61" s="172">
        <f>기초자료!AS57</f>
        <v>0</v>
      </c>
      <c r="AT61" s="77"/>
      <c r="AU61" s="77">
        <f t="shared" si="1"/>
        <v>4078840</v>
      </c>
    </row>
    <row r="62" spans="1:47" s="72" customFormat="1" ht="12" customHeight="1">
      <c r="A62" s="144"/>
      <c r="B62" s="460" t="s">
        <v>47</v>
      </c>
      <c r="C62" s="143">
        <f t="shared" si="2"/>
        <v>3282789</v>
      </c>
      <c r="D62" s="171">
        <f t="shared" si="6"/>
        <v>3056736</v>
      </c>
      <c r="E62" s="171">
        <f t="shared" si="4"/>
        <v>1500091</v>
      </c>
      <c r="F62" s="172" t="e">
        <f>기초자료!#REF!</f>
        <v>#REF!</v>
      </c>
      <c r="G62" s="172" t="e">
        <f>기초자료!#REF!</f>
        <v>#REF!</v>
      </c>
      <c r="H62" s="172">
        <f>기초자료!P58</f>
        <v>2440</v>
      </c>
      <c r="I62" s="172" t="e">
        <f>기초자료!#REF!</f>
        <v>#REF!</v>
      </c>
      <c r="J62" s="172" t="e">
        <f>기초자료!#REF!</f>
        <v>#REF!</v>
      </c>
      <c r="K62" s="172">
        <f>기초자료!Q58</f>
        <v>97661</v>
      </c>
      <c r="L62" s="172" t="e">
        <f>기초자료!#REF!</f>
        <v>#REF!</v>
      </c>
      <c r="M62" s="171" t="e">
        <f>기초자료!#REF!</f>
        <v>#REF!</v>
      </c>
      <c r="N62" s="172">
        <f>기초자료!R58</f>
        <v>1309567</v>
      </c>
      <c r="O62" s="172" t="e">
        <f>기초자료!#REF!</f>
        <v>#REF!</v>
      </c>
      <c r="P62" s="172" t="e">
        <f>기초자료!#REF!</f>
        <v>#REF!</v>
      </c>
      <c r="Q62" s="172">
        <f>기초자료!S58</f>
        <v>0</v>
      </c>
      <c r="R62" s="172">
        <f>기초자료!T58</f>
        <v>0</v>
      </c>
      <c r="S62" s="172">
        <f>기초자료!U58</f>
        <v>0</v>
      </c>
      <c r="T62" s="172">
        <f>기초자료!V58</f>
        <v>0</v>
      </c>
      <c r="U62" s="172">
        <f>기초자료!W58</f>
        <v>0</v>
      </c>
      <c r="V62" s="172">
        <f>기초자료!X58</f>
        <v>0</v>
      </c>
      <c r="W62" s="172">
        <f>기초자료!Y58</f>
        <v>0</v>
      </c>
      <c r="X62" s="172">
        <f>기초자료!Z58</f>
        <v>0</v>
      </c>
      <c r="Y62" s="172">
        <f>기초자료!AA58</f>
        <v>0</v>
      </c>
      <c r="Z62" s="172">
        <f>기초자료!AB58</f>
        <v>90423</v>
      </c>
      <c r="AA62" s="172">
        <f>기초자료!AC58</f>
        <v>0</v>
      </c>
      <c r="AB62" s="172">
        <f>기초자료!AD58</f>
        <v>0</v>
      </c>
      <c r="AC62" s="172">
        <f>기초자료!AE58</f>
        <v>0</v>
      </c>
      <c r="AD62" s="172">
        <f t="shared" si="11"/>
        <v>660945</v>
      </c>
      <c r="AE62" s="172">
        <f>기초자료!AF58</f>
        <v>0</v>
      </c>
      <c r="AF62" s="172">
        <f>기초자료!AG58</f>
        <v>0</v>
      </c>
      <c r="AG62" s="172">
        <f>기초자료!AH58</f>
        <v>472704</v>
      </c>
      <c r="AH62" s="172">
        <f>기초자료!AI58</f>
        <v>0</v>
      </c>
      <c r="AI62" s="172">
        <f>기초자료!AJ58</f>
        <v>0</v>
      </c>
      <c r="AJ62" s="172">
        <f>기초자료!AK58</f>
        <v>140214</v>
      </c>
      <c r="AK62" s="172">
        <f>기초자료!AL58</f>
        <v>0</v>
      </c>
      <c r="AL62" s="172">
        <f>기초자료!AM58</f>
        <v>0</v>
      </c>
      <c r="AM62" s="172">
        <f>기초자료!AN58</f>
        <v>48027</v>
      </c>
      <c r="AN62" s="172">
        <f>기초자료!AO58</f>
        <v>895700</v>
      </c>
      <c r="AO62" s="171">
        <f t="shared" si="7"/>
        <v>226053</v>
      </c>
      <c r="AP62" s="172">
        <f>기초자료!AP58</f>
        <v>0</v>
      </c>
      <c r="AQ62" s="172">
        <f>기초자료!AQ58</f>
        <v>0</v>
      </c>
      <c r="AR62" s="172">
        <f>기초자료!AR58</f>
        <v>226053</v>
      </c>
      <c r="AS62" s="172">
        <f>기초자료!AS58</f>
        <v>0</v>
      </c>
      <c r="AT62" s="77"/>
      <c r="AU62" s="77">
        <f t="shared" si="1"/>
        <v>3056736</v>
      </c>
    </row>
    <row r="63" spans="1:47" s="81" customFormat="1" ht="12" customHeight="1">
      <c r="A63" s="166" t="s">
        <v>580</v>
      </c>
      <c r="B63" s="166" t="s">
        <v>615</v>
      </c>
      <c r="C63" s="165">
        <f t="shared" si="2"/>
        <v>45958415.346340001</v>
      </c>
      <c r="D63" s="173">
        <f t="shared" si="6"/>
        <v>22725633.146339998</v>
      </c>
      <c r="E63" s="173">
        <f t="shared" si="4"/>
        <v>18362316.816339999</v>
      </c>
      <c r="F63" s="173" t="e">
        <f t="shared" ref="F63:AS63" si="12">SUM(F64:F74)</f>
        <v>#REF!</v>
      </c>
      <c r="G63" s="173" t="e">
        <f t="shared" si="12"/>
        <v>#REF!</v>
      </c>
      <c r="H63" s="173">
        <f t="shared" si="12"/>
        <v>50647.47</v>
      </c>
      <c r="I63" s="173" t="e">
        <f t="shared" si="12"/>
        <v>#REF!</v>
      </c>
      <c r="J63" s="173" t="e">
        <f t="shared" si="12"/>
        <v>#REF!</v>
      </c>
      <c r="K63" s="173">
        <f t="shared" si="12"/>
        <v>509479.16400000005</v>
      </c>
      <c r="L63" s="173" t="e">
        <f t="shared" si="12"/>
        <v>#REF!</v>
      </c>
      <c r="M63" s="173" t="e">
        <f t="shared" si="12"/>
        <v>#REF!</v>
      </c>
      <c r="N63" s="173">
        <f t="shared" si="12"/>
        <v>16567789.217799999</v>
      </c>
      <c r="O63" s="173" t="e">
        <f t="shared" si="12"/>
        <v>#REF!</v>
      </c>
      <c r="P63" s="173" t="e">
        <f t="shared" si="12"/>
        <v>#REF!</v>
      </c>
      <c r="Q63" s="173">
        <f t="shared" si="12"/>
        <v>32926</v>
      </c>
      <c r="R63" s="173">
        <f t="shared" si="12"/>
        <v>0</v>
      </c>
      <c r="S63" s="173">
        <f t="shared" si="12"/>
        <v>0</v>
      </c>
      <c r="T63" s="173">
        <f t="shared" si="12"/>
        <v>254921.30453999998</v>
      </c>
      <c r="U63" s="173">
        <f t="shared" si="12"/>
        <v>0</v>
      </c>
      <c r="V63" s="173">
        <f t="shared" si="12"/>
        <v>0</v>
      </c>
      <c r="W63" s="173">
        <f t="shared" si="12"/>
        <v>71244.51999999999</v>
      </c>
      <c r="X63" s="173">
        <f t="shared" si="12"/>
        <v>0</v>
      </c>
      <c r="Y63" s="173">
        <f t="shared" si="12"/>
        <v>0</v>
      </c>
      <c r="Z63" s="173">
        <f t="shared" si="12"/>
        <v>140241.14000000001</v>
      </c>
      <c r="AA63" s="173">
        <f t="shared" si="12"/>
        <v>0</v>
      </c>
      <c r="AB63" s="173">
        <f t="shared" si="12"/>
        <v>0</v>
      </c>
      <c r="AC63" s="173">
        <f t="shared" si="12"/>
        <v>735068</v>
      </c>
      <c r="AD63" s="173">
        <f t="shared" si="12"/>
        <v>4363316.33</v>
      </c>
      <c r="AE63" s="173">
        <f t="shared" si="12"/>
        <v>0</v>
      </c>
      <c r="AF63" s="173">
        <f t="shared" si="12"/>
        <v>0</v>
      </c>
      <c r="AG63" s="173">
        <f t="shared" si="12"/>
        <v>3126570.5500000007</v>
      </c>
      <c r="AH63" s="173">
        <f t="shared" si="12"/>
        <v>0</v>
      </c>
      <c r="AI63" s="173">
        <f t="shared" si="12"/>
        <v>0</v>
      </c>
      <c r="AJ63" s="173">
        <f t="shared" si="12"/>
        <v>975184.21</v>
      </c>
      <c r="AK63" s="173">
        <f t="shared" si="12"/>
        <v>0</v>
      </c>
      <c r="AL63" s="173">
        <f t="shared" si="12"/>
        <v>0</v>
      </c>
      <c r="AM63" s="173">
        <f t="shared" si="12"/>
        <v>261561.56999999998</v>
      </c>
      <c r="AN63" s="173">
        <f t="shared" si="12"/>
        <v>0</v>
      </c>
      <c r="AO63" s="173">
        <f t="shared" si="7"/>
        <v>23232782.199999999</v>
      </c>
      <c r="AP63" s="173">
        <f>SUM(AP64:AP74)</f>
        <v>21815760.800000001</v>
      </c>
      <c r="AQ63" s="173">
        <f>SUM(AQ64:AQ74)</f>
        <v>1417021.4000000001</v>
      </c>
      <c r="AR63" s="173">
        <f t="shared" si="12"/>
        <v>0</v>
      </c>
      <c r="AS63" s="173">
        <f t="shared" si="12"/>
        <v>0</v>
      </c>
      <c r="AT63" s="80"/>
      <c r="AU63" s="77">
        <f t="shared" si="1"/>
        <v>22725633.146339998</v>
      </c>
    </row>
    <row r="64" spans="1:47" s="83" customFormat="1" ht="12" hidden="1" customHeight="1">
      <c r="A64" s="174"/>
      <c r="B64" s="311" t="s">
        <v>344</v>
      </c>
      <c r="C64" s="143">
        <f t="shared" si="2"/>
        <v>0</v>
      </c>
      <c r="D64" s="171">
        <f t="shared" si="6"/>
        <v>0</v>
      </c>
      <c r="E64" s="171">
        <f t="shared" si="4"/>
        <v>0</v>
      </c>
      <c r="F64" s="171" t="e">
        <f>기초자료!#REF!</f>
        <v>#REF!</v>
      </c>
      <c r="G64" s="171" t="e">
        <f>기초자료!#REF!</f>
        <v>#REF!</v>
      </c>
      <c r="H64" s="172">
        <f>기초자료!P60</f>
        <v>0</v>
      </c>
      <c r="I64" s="175" t="e">
        <f>기초자료!#REF!</f>
        <v>#REF!</v>
      </c>
      <c r="J64" s="175" t="e">
        <f>기초자료!#REF!</f>
        <v>#REF!</v>
      </c>
      <c r="K64" s="175">
        <f>기초자료!Q60</f>
        <v>0</v>
      </c>
      <c r="L64" s="175" t="e">
        <f>기초자료!#REF!</f>
        <v>#REF!</v>
      </c>
      <c r="M64" s="175" t="e">
        <f>기초자료!#REF!</f>
        <v>#REF!</v>
      </c>
      <c r="N64" s="175">
        <f>기초자료!R60</f>
        <v>0</v>
      </c>
      <c r="O64" s="175" t="e">
        <f>기초자료!#REF!</f>
        <v>#REF!</v>
      </c>
      <c r="P64" s="172" t="e">
        <f>기초자료!#REF!</f>
        <v>#REF!</v>
      </c>
      <c r="Q64" s="172">
        <f>기초자료!S60</f>
        <v>0</v>
      </c>
      <c r="R64" s="172">
        <f>기초자료!T60</f>
        <v>0</v>
      </c>
      <c r="S64" s="172">
        <f>기초자료!U60</f>
        <v>0</v>
      </c>
      <c r="T64" s="172">
        <f>기초자료!V60</f>
        <v>0</v>
      </c>
      <c r="U64" s="172">
        <f>기초자료!W60</f>
        <v>0</v>
      </c>
      <c r="V64" s="172">
        <f>기초자료!X60</f>
        <v>0</v>
      </c>
      <c r="W64" s="172">
        <f>기초자료!Y60</f>
        <v>0</v>
      </c>
      <c r="X64" s="172">
        <f>기초자료!Z60</f>
        <v>0</v>
      </c>
      <c r="Y64" s="172">
        <f>기초자료!AA60</f>
        <v>0</v>
      </c>
      <c r="Z64" s="172">
        <f>기초자료!AB60</f>
        <v>0</v>
      </c>
      <c r="AA64" s="175">
        <f>기초자료!AC60</f>
        <v>0</v>
      </c>
      <c r="AB64" s="175">
        <f>기초자료!AD60</f>
        <v>0</v>
      </c>
      <c r="AC64" s="175">
        <f>기초자료!AE60</f>
        <v>0</v>
      </c>
      <c r="AD64" s="171">
        <f t="shared" ref="AD64:AD74" si="13">SUM(AG64,AJ64,AM64)</f>
        <v>0</v>
      </c>
      <c r="AE64" s="175">
        <f>기초자료!AF60</f>
        <v>0</v>
      </c>
      <c r="AF64" s="175">
        <f>기초자료!AG60</f>
        <v>0</v>
      </c>
      <c r="AG64" s="175">
        <f>기초자료!AH60</f>
        <v>0</v>
      </c>
      <c r="AH64" s="175">
        <f>기초자료!AI60</f>
        <v>0</v>
      </c>
      <c r="AI64" s="175">
        <f>기초자료!AJ60</f>
        <v>0</v>
      </c>
      <c r="AJ64" s="175">
        <f>기초자료!AK60</f>
        <v>0</v>
      </c>
      <c r="AK64" s="175">
        <f>기초자료!AL60</f>
        <v>0</v>
      </c>
      <c r="AL64" s="175">
        <f>기초자료!AM60</f>
        <v>0</v>
      </c>
      <c r="AM64" s="175">
        <f>기초자료!AN60</f>
        <v>0</v>
      </c>
      <c r="AN64" s="172">
        <f>기초자료!AO60</f>
        <v>0</v>
      </c>
      <c r="AO64" s="171">
        <f t="shared" si="7"/>
        <v>0</v>
      </c>
      <c r="AP64" s="172">
        <f>기초자료!AP60</f>
        <v>0</v>
      </c>
      <c r="AQ64" s="172">
        <f>기초자료!AQ60</f>
        <v>0</v>
      </c>
      <c r="AR64" s="172">
        <f>기초자료!AR60</f>
        <v>0</v>
      </c>
      <c r="AS64" s="172">
        <f>기초자료!AS60</f>
        <v>0</v>
      </c>
      <c r="AT64" s="82"/>
      <c r="AU64" s="77">
        <f t="shared" si="1"/>
        <v>0</v>
      </c>
    </row>
    <row r="65" spans="1:47" s="83" customFormat="1" ht="12" customHeight="1">
      <c r="A65" s="174"/>
      <c r="B65" s="461" t="s">
        <v>5</v>
      </c>
      <c r="C65" s="143">
        <f t="shared" si="2"/>
        <v>16143725.001</v>
      </c>
      <c r="D65" s="171">
        <f t="shared" si="6"/>
        <v>4903395.0010000002</v>
      </c>
      <c r="E65" s="171">
        <f t="shared" si="4"/>
        <v>3645765.301</v>
      </c>
      <c r="F65" s="176" t="e">
        <f>기초자료!#REF!</f>
        <v>#REF!</v>
      </c>
      <c r="G65" s="176" t="e">
        <f>기초자료!#REF!</f>
        <v>#REF!</v>
      </c>
      <c r="H65" s="172">
        <f>기초자료!P61</f>
        <v>22675.390000000003</v>
      </c>
      <c r="I65" s="176" t="e">
        <f>기초자료!#REF!</f>
        <v>#REF!</v>
      </c>
      <c r="J65" s="176" t="e">
        <f>기초자료!#REF!</f>
        <v>#REF!</v>
      </c>
      <c r="K65" s="175">
        <f>기초자료!Q61</f>
        <v>21708.95</v>
      </c>
      <c r="L65" s="176" t="e">
        <f>기초자료!#REF!</f>
        <v>#REF!</v>
      </c>
      <c r="M65" s="177" t="e">
        <f>기초자료!#REF!</f>
        <v>#REF!</v>
      </c>
      <c r="N65" s="175">
        <f>기초자료!R61</f>
        <v>3570477.4410000001</v>
      </c>
      <c r="O65" s="176" t="e">
        <f>기초자료!#REF!</f>
        <v>#REF!</v>
      </c>
      <c r="P65" s="176" t="e">
        <f>기초자료!#REF!</f>
        <v>#REF!</v>
      </c>
      <c r="Q65" s="172">
        <f>기초자료!S61</f>
        <v>0</v>
      </c>
      <c r="R65" s="176">
        <f>기초자료!T61</f>
        <v>0</v>
      </c>
      <c r="S65" s="176">
        <f>기초자료!U61</f>
        <v>0</v>
      </c>
      <c r="T65" s="176">
        <f>기초자료!V61</f>
        <v>0</v>
      </c>
      <c r="U65" s="176">
        <f>기초자료!W61</f>
        <v>0</v>
      </c>
      <c r="V65" s="176">
        <f>기초자료!X61</f>
        <v>0</v>
      </c>
      <c r="W65" s="172">
        <f>기초자료!Y61</f>
        <v>0</v>
      </c>
      <c r="X65" s="176">
        <f>기초자료!Z61</f>
        <v>0</v>
      </c>
      <c r="Y65" s="176">
        <f>기초자료!AA61</f>
        <v>0</v>
      </c>
      <c r="Z65" s="172">
        <f>기초자료!AB61</f>
        <v>30903.52</v>
      </c>
      <c r="AA65" s="176">
        <f>기초자료!AC61</f>
        <v>0</v>
      </c>
      <c r="AB65" s="176">
        <f>기초자료!AD61</f>
        <v>0</v>
      </c>
      <c r="AC65" s="176">
        <f>기초자료!AE61</f>
        <v>0</v>
      </c>
      <c r="AD65" s="171">
        <f t="shared" si="13"/>
        <v>1257629.7</v>
      </c>
      <c r="AE65" s="176">
        <f>기초자료!AF61</f>
        <v>0</v>
      </c>
      <c r="AF65" s="176">
        <f>기초자료!AG61</f>
        <v>0</v>
      </c>
      <c r="AG65" s="175">
        <f>기초자료!AH61</f>
        <v>704654.10000000009</v>
      </c>
      <c r="AH65" s="176">
        <f>기초자료!AI61</f>
        <v>0</v>
      </c>
      <c r="AI65" s="176">
        <f>기초자료!AJ61</f>
        <v>0</v>
      </c>
      <c r="AJ65" s="176">
        <f>기초자료!AK61</f>
        <v>427534.19999999995</v>
      </c>
      <c r="AK65" s="176">
        <f>기초자료!AL61</f>
        <v>0</v>
      </c>
      <c r="AL65" s="176">
        <f>기초자료!AM61</f>
        <v>0</v>
      </c>
      <c r="AM65" s="176">
        <f>기초자료!AN61</f>
        <v>125441.4</v>
      </c>
      <c r="AN65" s="176">
        <f>기초자료!AO61</f>
        <v>0</v>
      </c>
      <c r="AO65" s="171">
        <f t="shared" si="7"/>
        <v>11240330</v>
      </c>
      <c r="AP65" s="172">
        <f>기초자료!AP61</f>
        <v>11147395</v>
      </c>
      <c r="AQ65" s="176">
        <f>기초자료!AQ61</f>
        <v>92935</v>
      </c>
      <c r="AR65" s="176">
        <f>기초자료!AR61</f>
        <v>0</v>
      </c>
      <c r="AS65" s="176">
        <f>기초자료!AS61</f>
        <v>0</v>
      </c>
      <c r="AT65" s="82"/>
      <c r="AU65" s="77">
        <f t="shared" si="1"/>
        <v>4903395.0010000002</v>
      </c>
    </row>
    <row r="66" spans="1:47" s="83" customFormat="1" ht="12" customHeight="1">
      <c r="A66" s="174"/>
      <c r="B66" s="461" t="s">
        <v>31</v>
      </c>
      <c r="C66" s="143">
        <f t="shared" si="2"/>
        <v>294657.11</v>
      </c>
      <c r="D66" s="171">
        <f t="shared" si="6"/>
        <v>294657.11</v>
      </c>
      <c r="E66" s="171">
        <f t="shared" si="4"/>
        <v>126856.41</v>
      </c>
      <c r="F66" s="171" t="e">
        <f>기초자료!#REF!</f>
        <v>#REF!</v>
      </c>
      <c r="G66" s="171" t="e">
        <f>기초자료!#REF!</f>
        <v>#REF!</v>
      </c>
      <c r="H66" s="172">
        <f>기초자료!P62</f>
        <v>484.96</v>
      </c>
      <c r="I66" s="172" t="e">
        <f>기초자료!#REF!</f>
        <v>#REF!</v>
      </c>
      <c r="J66" s="172" t="e">
        <f>기초자료!#REF!</f>
        <v>#REF!</v>
      </c>
      <c r="K66" s="175">
        <f>기초자료!Q62</f>
        <v>9106.3799999999992</v>
      </c>
      <c r="L66" s="172" t="e">
        <f>기초자료!#REF!</f>
        <v>#REF!</v>
      </c>
      <c r="M66" s="172" t="e">
        <f>기초자료!#REF!</f>
        <v>#REF!</v>
      </c>
      <c r="N66" s="175">
        <f>기초자료!R62</f>
        <v>117265.07</v>
      </c>
      <c r="O66" s="172" t="e">
        <f>기초자료!#REF!</f>
        <v>#REF!</v>
      </c>
      <c r="P66" s="172" t="e">
        <f>기초자료!#REF!</f>
        <v>#REF!</v>
      </c>
      <c r="Q66" s="172">
        <f>기초자료!S62</f>
        <v>0</v>
      </c>
      <c r="R66" s="172">
        <f>기초자료!T62</f>
        <v>0</v>
      </c>
      <c r="S66" s="172">
        <f>기초자료!U62</f>
        <v>0</v>
      </c>
      <c r="T66" s="172">
        <f>기초자료!V62</f>
        <v>0</v>
      </c>
      <c r="U66" s="172">
        <f>기초자료!W62</f>
        <v>0</v>
      </c>
      <c r="V66" s="172">
        <f>기초자료!X62</f>
        <v>0</v>
      </c>
      <c r="W66" s="172">
        <f>기초자료!Y62</f>
        <v>0</v>
      </c>
      <c r="X66" s="172">
        <f>기초자료!Z62</f>
        <v>0</v>
      </c>
      <c r="Y66" s="172">
        <f>기초자료!AA62</f>
        <v>0</v>
      </c>
      <c r="Z66" s="172">
        <f>기초자료!AB62</f>
        <v>0</v>
      </c>
      <c r="AA66" s="172">
        <f>기초자료!AC62</f>
        <v>0</v>
      </c>
      <c r="AB66" s="172">
        <f>기초자료!AD62</f>
        <v>0</v>
      </c>
      <c r="AC66" s="172">
        <f>기초자료!AE62</f>
        <v>0</v>
      </c>
      <c r="AD66" s="171">
        <f t="shared" si="13"/>
        <v>167800.7</v>
      </c>
      <c r="AE66" s="171">
        <f>기초자료!AF62</f>
        <v>0</v>
      </c>
      <c r="AF66" s="171">
        <f>기초자료!AG62</f>
        <v>0</v>
      </c>
      <c r="AG66" s="175">
        <f>기초자료!AH62</f>
        <v>162738.1</v>
      </c>
      <c r="AH66" s="172">
        <f>기초자료!AI62</f>
        <v>0</v>
      </c>
      <c r="AI66" s="172">
        <f>기초자료!AJ62</f>
        <v>0</v>
      </c>
      <c r="AJ66" s="172">
        <f>기초자료!AK62</f>
        <v>5062.6000000000004</v>
      </c>
      <c r="AK66" s="172">
        <f>기초자료!AL62</f>
        <v>0</v>
      </c>
      <c r="AL66" s="172">
        <f>기초자료!AM62</f>
        <v>0</v>
      </c>
      <c r="AM66" s="172">
        <f>기초자료!AN62</f>
        <v>0</v>
      </c>
      <c r="AN66" s="172">
        <f>기초자료!AO62</f>
        <v>0</v>
      </c>
      <c r="AO66" s="171">
        <f t="shared" si="7"/>
        <v>0</v>
      </c>
      <c r="AP66" s="172">
        <f>기초자료!AP62</f>
        <v>0</v>
      </c>
      <c r="AQ66" s="172">
        <f>기초자료!AQ62</f>
        <v>0</v>
      </c>
      <c r="AR66" s="172">
        <f>기초자료!AR62</f>
        <v>0</v>
      </c>
      <c r="AS66" s="172">
        <f>기초자료!AS62</f>
        <v>0</v>
      </c>
      <c r="AT66" s="82"/>
      <c r="AU66" s="77">
        <f t="shared" si="1"/>
        <v>294657.11</v>
      </c>
    </row>
    <row r="67" spans="1:47" s="83" customFormat="1" ht="12" customHeight="1">
      <c r="A67" s="174"/>
      <c r="B67" s="461" t="s">
        <v>757</v>
      </c>
      <c r="C67" s="143">
        <f t="shared" si="2"/>
        <v>1449818.42</v>
      </c>
      <c r="D67" s="171">
        <f t="shared" si="6"/>
        <v>517946.42000000004</v>
      </c>
      <c r="E67" s="171">
        <f t="shared" si="4"/>
        <v>424434.54000000004</v>
      </c>
      <c r="F67" s="171" t="e">
        <f>기초자료!#REF!</f>
        <v>#REF!</v>
      </c>
      <c r="G67" s="171" t="e">
        <f>기초자료!#REF!</f>
        <v>#REF!</v>
      </c>
      <c r="H67" s="172">
        <f>기초자료!P63</f>
        <v>628.80000000000007</v>
      </c>
      <c r="I67" s="172" t="e">
        <f>기초자료!#REF!</f>
        <v>#REF!</v>
      </c>
      <c r="J67" s="172" t="e">
        <f>기초자료!#REF!</f>
        <v>#REF!</v>
      </c>
      <c r="K67" s="175">
        <f>기초자료!Q63</f>
        <v>44511.720000000016</v>
      </c>
      <c r="L67" s="172" t="e">
        <f>기초자료!#REF!</f>
        <v>#REF!</v>
      </c>
      <c r="M67" s="172" t="e">
        <f>기초자료!#REF!</f>
        <v>#REF!</v>
      </c>
      <c r="N67" s="175">
        <f>기초자료!R63</f>
        <v>372952.02</v>
      </c>
      <c r="O67" s="172" t="e">
        <f>기초자료!#REF!</f>
        <v>#REF!</v>
      </c>
      <c r="P67" s="172" t="e">
        <f>기초자료!#REF!</f>
        <v>#REF!</v>
      </c>
      <c r="Q67" s="172">
        <f>기초자료!S63</f>
        <v>0</v>
      </c>
      <c r="R67" s="172">
        <f>기초자료!T63</f>
        <v>0</v>
      </c>
      <c r="S67" s="172">
        <f>기초자료!U63</f>
        <v>0</v>
      </c>
      <c r="T67" s="172">
        <f>기초자료!V63</f>
        <v>6342</v>
      </c>
      <c r="U67" s="172">
        <f>기초자료!W63</f>
        <v>0</v>
      </c>
      <c r="V67" s="172">
        <f>기초자료!X63</f>
        <v>0</v>
      </c>
      <c r="W67" s="172">
        <f>기초자료!Y63</f>
        <v>0</v>
      </c>
      <c r="X67" s="172">
        <f>기초자료!Z63</f>
        <v>0</v>
      </c>
      <c r="Y67" s="172">
        <f>기초자료!AA63</f>
        <v>0</v>
      </c>
      <c r="Z67" s="172">
        <f>기초자료!AB63</f>
        <v>0</v>
      </c>
      <c r="AA67" s="172">
        <f>기초자료!AC63</f>
        <v>0</v>
      </c>
      <c r="AB67" s="172">
        <f>기초자료!AD63</f>
        <v>0</v>
      </c>
      <c r="AC67" s="172">
        <f>기초자료!AE63</f>
        <v>0</v>
      </c>
      <c r="AD67" s="171">
        <f t="shared" si="13"/>
        <v>93511.88</v>
      </c>
      <c r="AE67" s="171">
        <f>기초자료!AF63</f>
        <v>0</v>
      </c>
      <c r="AF67" s="171">
        <f>기초자료!AG63</f>
        <v>0</v>
      </c>
      <c r="AG67" s="175">
        <f>기초자료!AH63</f>
        <v>80520.160000000018</v>
      </c>
      <c r="AH67" s="172">
        <f>기초자료!AI63</f>
        <v>0</v>
      </c>
      <c r="AI67" s="172">
        <f>기초자료!AJ63</f>
        <v>0</v>
      </c>
      <c r="AJ67" s="172">
        <f>기초자료!AK63</f>
        <v>653.45000000000005</v>
      </c>
      <c r="AK67" s="172">
        <f>기초자료!AL63</f>
        <v>0</v>
      </c>
      <c r="AL67" s="172">
        <f>기초자료!AM63</f>
        <v>0</v>
      </c>
      <c r="AM67" s="172">
        <f>기초자료!AN63</f>
        <v>12338.269999999997</v>
      </c>
      <c r="AN67" s="172">
        <f>기초자료!AO63</f>
        <v>0</v>
      </c>
      <c r="AO67" s="171">
        <f t="shared" si="7"/>
        <v>931872</v>
      </c>
      <c r="AP67" s="172">
        <f>기초자료!AP63</f>
        <v>931872</v>
      </c>
      <c r="AQ67" s="172">
        <f>기초자료!AQ63</f>
        <v>0</v>
      </c>
      <c r="AR67" s="172">
        <f>기초자료!AR63</f>
        <v>0</v>
      </c>
      <c r="AS67" s="172">
        <f>기초자료!AS63</f>
        <v>0</v>
      </c>
      <c r="AT67" s="82"/>
      <c r="AU67" s="77">
        <f t="shared" si="1"/>
        <v>517946.42000000004</v>
      </c>
    </row>
    <row r="68" spans="1:47" s="83" customFormat="1" ht="12" customHeight="1">
      <c r="A68" s="174"/>
      <c r="B68" s="461" t="s">
        <v>50</v>
      </c>
      <c r="C68" s="143">
        <f t="shared" si="2"/>
        <v>7068047.9878000002</v>
      </c>
      <c r="D68" s="171">
        <f t="shared" si="6"/>
        <v>4691430.7878</v>
      </c>
      <c r="E68" s="171">
        <f t="shared" si="4"/>
        <v>3747946.0877999999</v>
      </c>
      <c r="F68" s="175" t="e">
        <f>기초자료!#REF!</f>
        <v>#REF!</v>
      </c>
      <c r="G68" s="175" t="e">
        <f>기초자료!#REF!</f>
        <v>#REF!</v>
      </c>
      <c r="H68" s="172">
        <f>기초자료!P64</f>
        <v>5646.4000000000005</v>
      </c>
      <c r="I68" s="175" t="e">
        <f>기초자료!#REF!</f>
        <v>#REF!</v>
      </c>
      <c r="J68" s="175" t="e">
        <f>기초자료!#REF!</f>
        <v>#REF!</v>
      </c>
      <c r="K68" s="175">
        <f>기초자료!Q64</f>
        <v>82806.079999999973</v>
      </c>
      <c r="L68" s="175" t="e">
        <f>기초자료!#REF!</f>
        <v>#REF!</v>
      </c>
      <c r="M68" s="175" t="e">
        <f>기초자료!#REF!</f>
        <v>#REF!</v>
      </c>
      <c r="N68" s="175">
        <f>기초자료!R64</f>
        <v>3184422.82326</v>
      </c>
      <c r="O68" s="175" t="e">
        <f>기초자료!#REF!</f>
        <v>#REF!</v>
      </c>
      <c r="P68" s="175" t="e">
        <f>기초자료!#REF!</f>
        <v>#REF!</v>
      </c>
      <c r="Q68" s="172">
        <f>기초자료!S64</f>
        <v>0</v>
      </c>
      <c r="R68" s="175">
        <f>기초자료!T64</f>
        <v>0</v>
      </c>
      <c r="S68" s="175">
        <f>기초자료!U64</f>
        <v>0</v>
      </c>
      <c r="T68" s="175">
        <f>기초자료!V64</f>
        <v>147199.78453999999</v>
      </c>
      <c r="U68" s="175">
        <f>기초자료!W64</f>
        <v>0</v>
      </c>
      <c r="V68" s="175">
        <f>기초자료!X64</f>
        <v>0</v>
      </c>
      <c r="W68" s="172">
        <f>기초자료!Y64</f>
        <v>0</v>
      </c>
      <c r="X68" s="175">
        <f>기초자료!Z64</f>
        <v>0</v>
      </c>
      <c r="Y68" s="175">
        <f>기초자료!AA64</f>
        <v>0</v>
      </c>
      <c r="Z68" s="172">
        <f>기초자료!AB64</f>
        <v>10000</v>
      </c>
      <c r="AA68" s="175">
        <f>기초자료!AC64</f>
        <v>0</v>
      </c>
      <c r="AB68" s="175">
        <f>기초자료!AD64</f>
        <v>0</v>
      </c>
      <c r="AC68" s="175">
        <f>기초자료!AE64</f>
        <v>317871</v>
      </c>
      <c r="AD68" s="171">
        <f t="shared" si="13"/>
        <v>943484.70000000007</v>
      </c>
      <c r="AE68" s="175">
        <f>기초자료!AF64</f>
        <v>0</v>
      </c>
      <c r="AF68" s="175">
        <f>기초자료!AG64</f>
        <v>0</v>
      </c>
      <c r="AG68" s="175">
        <f>기초자료!AH64</f>
        <v>768491.20000000007</v>
      </c>
      <c r="AH68" s="175">
        <f>기초자료!AI64</f>
        <v>0</v>
      </c>
      <c r="AI68" s="175">
        <f>기초자료!AJ64</f>
        <v>0</v>
      </c>
      <c r="AJ68" s="175">
        <f>기초자료!AK64</f>
        <v>75679</v>
      </c>
      <c r="AK68" s="175">
        <f>기초자료!AL64</f>
        <v>0</v>
      </c>
      <c r="AL68" s="175">
        <f>기초자료!AM64</f>
        <v>0</v>
      </c>
      <c r="AM68" s="175">
        <f>기초자료!AN64</f>
        <v>99314.5</v>
      </c>
      <c r="AN68" s="175">
        <f>기초자료!AO64</f>
        <v>0</v>
      </c>
      <c r="AO68" s="171">
        <f t="shared" si="7"/>
        <v>2376617.2000000002</v>
      </c>
      <c r="AP68" s="172">
        <f>기초자료!AP64</f>
        <v>2376617.2000000002</v>
      </c>
      <c r="AQ68" s="175">
        <f>기초자료!AQ64</f>
        <v>0</v>
      </c>
      <c r="AR68" s="175">
        <f>기초자료!AR64</f>
        <v>0</v>
      </c>
      <c r="AS68" s="175">
        <f>기초자료!AS64</f>
        <v>0</v>
      </c>
      <c r="AT68" s="82"/>
      <c r="AU68" s="77">
        <f t="shared" si="1"/>
        <v>4691430.7878</v>
      </c>
    </row>
    <row r="69" spans="1:47" s="83" customFormat="1" ht="12" customHeight="1">
      <c r="A69" s="174"/>
      <c r="B69" s="461" t="s">
        <v>51</v>
      </c>
      <c r="C69" s="143">
        <f t="shared" si="2"/>
        <v>7897593.0885400008</v>
      </c>
      <c r="D69" s="171">
        <f t="shared" si="6"/>
        <v>6717916.0885400008</v>
      </c>
      <c r="E69" s="171">
        <f t="shared" si="4"/>
        <v>6077261.9285400007</v>
      </c>
      <c r="F69" s="172" t="e">
        <f>기초자료!#REF!</f>
        <v>#REF!</v>
      </c>
      <c r="G69" s="172" t="e">
        <f>기초자료!#REF!</f>
        <v>#REF!</v>
      </c>
      <c r="H69" s="172">
        <f>기초자료!P65</f>
        <v>8206.84</v>
      </c>
      <c r="I69" s="175" t="e">
        <f>기초자료!#REF!</f>
        <v>#REF!</v>
      </c>
      <c r="J69" s="175" t="e">
        <f>기초자료!#REF!</f>
        <v>#REF!</v>
      </c>
      <c r="K69" s="175">
        <f>기초자료!Q65</f>
        <v>108903.09999999996</v>
      </c>
      <c r="L69" s="175" t="e">
        <f>기초자료!#REF!</f>
        <v>#REF!</v>
      </c>
      <c r="M69" s="175" t="e">
        <f>기초자료!#REF!</f>
        <v>#REF!</v>
      </c>
      <c r="N69" s="175">
        <f>기초자료!R65</f>
        <v>5518263.8685400002</v>
      </c>
      <c r="O69" s="172" t="e">
        <f>기초자료!#REF!</f>
        <v>#REF!</v>
      </c>
      <c r="P69" s="172" t="e">
        <f>기초자료!#REF!</f>
        <v>#REF!</v>
      </c>
      <c r="Q69" s="172">
        <f>기초자료!S65</f>
        <v>32926</v>
      </c>
      <c r="R69" s="172">
        <f>기초자료!T65</f>
        <v>0</v>
      </c>
      <c r="S69" s="172">
        <f>기초자료!U65</f>
        <v>0</v>
      </c>
      <c r="T69" s="172">
        <f>기초자료!V65</f>
        <v>0</v>
      </c>
      <c r="U69" s="172">
        <f>기초자료!W65</f>
        <v>0</v>
      </c>
      <c r="V69" s="172">
        <f>기초자료!X65</f>
        <v>0</v>
      </c>
      <c r="W69" s="172">
        <f>기초자료!Y65</f>
        <v>21603.120000000003</v>
      </c>
      <c r="X69" s="175">
        <f>기초자료!Z65</f>
        <v>0</v>
      </c>
      <c r="Y69" s="175">
        <f>기초자료!AA65</f>
        <v>0</v>
      </c>
      <c r="Z69" s="172">
        <f>기초자료!AB65</f>
        <v>17875</v>
      </c>
      <c r="AA69" s="172">
        <f>기초자료!AC65</f>
        <v>0</v>
      </c>
      <c r="AB69" s="172">
        <f>기초자료!AD65</f>
        <v>0</v>
      </c>
      <c r="AC69" s="172">
        <f>기초자료!AE65</f>
        <v>369484</v>
      </c>
      <c r="AD69" s="171">
        <f t="shared" si="13"/>
        <v>640654.16000000027</v>
      </c>
      <c r="AE69" s="175">
        <f>기초자료!AF65</f>
        <v>0</v>
      </c>
      <c r="AF69" s="175">
        <f>기초자료!AG65</f>
        <v>0</v>
      </c>
      <c r="AG69" s="175">
        <f>기초자료!AH65</f>
        <v>366848.56000000017</v>
      </c>
      <c r="AH69" s="175">
        <f>기초자료!AI65</f>
        <v>0</v>
      </c>
      <c r="AI69" s="175">
        <f>기초자료!AJ65</f>
        <v>0</v>
      </c>
      <c r="AJ69" s="175">
        <f>기초자료!AK65</f>
        <v>268249.60000000009</v>
      </c>
      <c r="AK69" s="172">
        <f>기초자료!AL65</f>
        <v>0</v>
      </c>
      <c r="AL69" s="172">
        <f>기초자료!AM65</f>
        <v>0</v>
      </c>
      <c r="AM69" s="172">
        <f>기초자료!AN65</f>
        <v>5556</v>
      </c>
      <c r="AN69" s="172">
        <f>기초자료!AO65</f>
        <v>0</v>
      </c>
      <c r="AO69" s="171">
        <f t="shared" si="7"/>
        <v>1179677</v>
      </c>
      <c r="AP69" s="172">
        <f>기초자료!AP65</f>
        <v>1179677</v>
      </c>
      <c r="AQ69" s="172">
        <f>기초자료!AQ65</f>
        <v>0</v>
      </c>
      <c r="AR69" s="172">
        <f>기초자료!AR65</f>
        <v>0</v>
      </c>
      <c r="AS69" s="172">
        <f>기초자료!AS65</f>
        <v>0</v>
      </c>
      <c r="AT69" s="82"/>
      <c r="AU69" s="77">
        <f t="shared" si="1"/>
        <v>6717916.0885400008</v>
      </c>
    </row>
    <row r="70" spans="1:47" s="83" customFormat="1" ht="12" customHeight="1">
      <c r="A70" s="174"/>
      <c r="B70" s="461" t="s">
        <v>52</v>
      </c>
      <c r="C70" s="143">
        <f t="shared" si="2"/>
        <v>2555375.3849999998</v>
      </c>
      <c r="D70" s="171">
        <f t="shared" si="6"/>
        <v>1231288.9849999999</v>
      </c>
      <c r="E70" s="171">
        <f t="shared" si="4"/>
        <v>983700.08499999996</v>
      </c>
      <c r="F70" s="171" t="e">
        <f>기초자료!#REF!</f>
        <v>#REF!</v>
      </c>
      <c r="G70" s="171" t="e">
        <f>기초자료!#REF!</f>
        <v>#REF!</v>
      </c>
      <c r="H70" s="172">
        <f>기초자료!P66</f>
        <v>2018.48</v>
      </c>
      <c r="I70" s="172" t="e">
        <f>기초자료!#REF!</f>
        <v>#REF!</v>
      </c>
      <c r="J70" s="172" t="e">
        <f>기초자료!#REF!</f>
        <v>#REF!</v>
      </c>
      <c r="K70" s="175">
        <f>기초자료!Q66</f>
        <v>55795.28</v>
      </c>
      <c r="L70" s="172" t="e">
        <f>기초자료!#REF!</f>
        <v>#REF!</v>
      </c>
      <c r="M70" s="172" t="e">
        <f>기초자료!#REF!</f>
        <v>#REF!</v>
      </c>
      <c r="N70" s="175">
        <f>기초자료!R66</f>
        <v>848385.125</v>
      </c>
      <c r="O70" s="172" t="e">
        <f>기초자료!#REF!</f>
        <v>#REF!</v>
      </c>
      <c r="P70" s="172" t="e">
        <f>기초자료!#REF!</f>
        <v>#REF!</v>
      </c>
      <c r="Q70" s="172">
        <f>기초자료!S66</f>
        <v>0</v>
      </c>
      <c r="R70" s="172">
        <f>기초자료!T66</f>
        <v>0</v>
      </c>
      <c r="S70" s="172">
        <f>기초자료!U66</f>
        <v>0</v>
      </c>
      <c r="T70" s="172">
        <f>기초자료!V66</f>
        <v>4299.5</v>
      </c>
      <c r="U70" s="172">
        <f>기초자료!W66</f>
        <v>0</v>
      </c>
      <c r="V70" s="172">
        <f>기초자료!X66</f>
        <v>0</v>
      </c>
      <c r="W70" s="172">
        <f>기초자료!Y66</f>
        <v>0</v>
      </c>
      <c r="X70" s="172">
        <f>기초자료!Z66</f>
        <v>0</v>
      </c>
      <c r="Y70" s="172">
        <f>기초자료!AA66</f>
        <v>0</v>
      </c>
      <c r="Z70" s="172">
        <f>기초자료!AB66</f>
        <v>25488.7</v>
      </c>
      <c r="AA70" s="172">
        <f>기초자료!AC66</f>
        <v>0</v>
      </c>
      <c r="AB70" s="172">
        <f>기초자료!AD66</f>
        <v>0</v>
      </c>
      <c r="AC70" s="172">
        <f>기초자료!AE66</f>
        <v>47713</v>
      </c>
      <c r="AD70" s="171">
        <f t="shared" si="13"/>
        <v>247588.90000000002</v>
      </c>
      <c r="AE70" s="171">
        <f>기초자료!AF66</f>
        <v>0</v>
      </c>
      <c r="AF70" s="171">
        <f>기초자료!AG66</f>
        <v>0</v>
      </c>
      <c r="AG70" s="175">
        <f>기초자료!AH66</f>
        <v>206554.7</v>
      </c>
      <c r="AH70" s="172">
        <f>기초자료!AI66</f>
        <v>0</v>
      </c>
      <c r="AI70" s="172">
        <f>기초자료!AJ66</f>
        <v>0</v>
      </c>
      <c r="AJ70" s="172">
        <f>기초자료!AK66</f>
        <v>41034.199999999997</v>
      </c>
      <c r="AK70" s="172">
        <f>기초자료!AL66</f>
        <v>0</v>
      </c>
      <c r="AL70" s="172">
        <f>기초자료!AM66</f>
        <v>0</v>
      </c>
      <c r="AM70" s="172">
        <f>기초자료!AN66</f>
        <v>0</v>
      </c>
      <c r="AN70" s="172">
        <f>기초자료!AO66</f>
        <v>0</v>
      </c>
      <c r="AO70" s="171">
        <f t="shared" si="7"/>
        <v>1324086.4000000001</v>
      </c>
      <c r="AP70" s="172">
        <f>기초자료!AP66</f>
        <v>0</v>
      </c>
      <c r="AQ70" s="172">
        <f>기초자료!AQ66</f>
        <v>1324086.4000000001</v>
      </c>
      <c r="AR70" s="172">
        <f>기초자료!AR66</f>
        <v>0</v>
      </c>
      <c r="AS70" s="172">
        <f>기초자료!AS66</f>
        <v>0</v>
      </c>
      <c r="AT70" s="82"/>
      <c r="AU70" s="77">
        <f t="shared" si="1"/>
        <v>1231288.9849999999</v>
      </c>
    </row>
    <row r="71" spans="1:47" s="83" customFormat="1" ht="12" customHeight="1">
      <c r="A71" s="174"/>
      <c r="B71" s="461" t="s">
        <v>53</v>
      </c>
      <c r="C71" s="143">
        <f t="shared" si="2"/>
        <v>3123826.6340000001</v>
      </c>
      <c r="D71" s="171">
        <f t="shared" si="6"/>
        <v>774096.03399999999</v>
      </c>
      <c r="E71" s="171">
        <f t="shared" si="4"/>
        <v>667922.43400000001</v>
      </c>
      <c r="F71" s="171" t="e">
        <f>기초자료!#REF!</f>
        <v>#REF!</v>
      </c>
      <c r="G71" s="171" t="e">
        <f>기초자료!#REF!</f>
        <v>#REF!</v>
      </c>
      <c r="H71" s="172">
        <f>기초자료!P67</f>
        <v>8399.4000000000015</v>
      </c>
      <c r="I71" s="172" t="e">
        <f>기초자료!#REF!</f>
        <v>#REF!</v>
      </c>
      <c r="J71" s="172" t="e">
        <f>기초자료!#REF!</f>
        <v>#REF!</v>
      </c>
      <c r="K71" s="175">
        <f>기초자료!Q67</f>
        <v>55363.693999999989</v>
      </c>
      <c r="L71" s="172" t="e">
        <f>기초자료!#REF!</f>
        <v>#REF!</v>
      </c>
      <c r="M71" s="172" t="e">
        <f>기초자료!#REF!</f>
        <v>#REF!</v>
      </c>
      <c r="N71" s="175">
        <f>기초자료!R67</f>
        <v>574546.31999999995</v>
      </c>
      <c r="O71" s="172" t="e">
        <f>기초자료!#REF!</f>
        <v>#REF!</v>
      </c>
      <c r="P71" s="172" t="e">
        <f>기초자료!#REF!</f>
        <v>#REF!</v>
      </c>
      <c r="Q71" s="172">
        <f>기초자료!S67</f>
        <v>0</v>
      </c>
      <c r="R71" s="172">
        <f>기초자료!T67</f>
        <v>0</v>
      </c>
      <c r="S71" s="172">
        <f>기초자료!U67</f>
        <v>0</v>
      </c>
      <c r="T71" s="172">
        <f>기초자료!V67</f>
        <v>3736.1</v>
      </c>
      <c r="U71" s="172">
        <f>기초자료!W67</f>
        <v>0</v>
      </c>
      <c r="V71" s="172">
        <f>기초자료!X67</f>
        <v>0</v>
      </c>
      <c r="W71" s="172">
        <f>기초자료!Y67</f>
        <v>0</v>
      </c>
      <c r="X71" s="172">
        <f>기초자료!Z67</f>
        <v>0</v>
      </c>
      <c r="Y71" s="172">
        <f>기초자료!AA67</f>
        <v>0</v>
      </c>
      <c r="Z71" s="172">
        <f>기초자료!AB67</f>
        <v>25876.92</v>
      </c>
      <c r="AA71" s="172">
        <f>기초자료!AC67</f>
        <v>0</v>
      </c>
      <c r="AB71" s="172">
        <f>기초자료!AD67</f>
        <v>0</v>
      </c>
      <c r="AC71" s="172">
        <f>기초자료!AE67</f>
        <v>0</v>
      </c>
      <c r="AD71" s="171">
        <f t="shared" si="13"/>
        <v>106173.6</v>
      </c>
      <c r="AE71" s="171">
        <f>기초자료!AF67</f>
        <v>0</v>
      </c>
      <c r="AF71" s="171">
        <f>기초자료!AG67</f>
        <v>0</v>
      </c>
      <c r="AG71" s="175">
        <f>기초자료!AH67</f>
        <v>88332.6</v>
      </c>
      <c r="AH71" s="172">
        <f>기초자료!AI67</f>
        <v>0</v>
      </c>
      <c r="AI71" s="172">
        <f>기초자료!AJ67</f>
        <v>0</v>
      </c>
      <c r="AJ71" s="172">
        <f>기초자료!AK67</f>
        <v>17841.000000000007</v>
      </c>
      <c r="AK71" s="172">
        <f>기초자료!AL67</f>
        <v>0</v>
      </c>
      <c r="AL71" s="172">
        <f>기초자료!AM67</f>
        <v>0</v>
      </c>
      <c r="AM71" s="172">
        <f>기초자료!AN67</f>
        <v>0</v>
      </c>
      <c r="AN71" s="172">
        <f>기초자료!AO67</f>
        <v>0</v>
      </c>
      <c r="AO71" s="171">
        <f t="shared" si="7"/>
        <v>2349730.6</v>
      </c>
      <c r="AP71" s="172">
        <f>기초자료!AP67</f>
        <v>2349730.6</v>
      </c>
      <c r="AQ71" s="172">
        <f>기초자료!AQ67</f>
        <v>0</v>
      </c>
      <c r="AR71" s="172">
        <f>기초자료!AR67</f>
        <v>0</v>
      </c>
      <c r="AS71" s="172">
        <f>기초자료!AS67</f>
        <v>0</v>
      </c>
      <c r="AT71" s="82"/>
      <c r="AU71" s="77">
        <f t="shared" si="1"/>
        <v>774096.03399999999</v>
      </c>
    </row>
    <row r="72" spans="1:47" s="83" customFormat="1" ht="12" customHeight="1">
      <c r="A72" s="174"/>
      <c r="B72" s="461" t="s">
        <v>30</v>
      </c>
      <c r="C72" s="143">
        <f t="shared" si="2"/>
        <v>6010783.9199999999</v>
      </c>
      <c r="D72" s="171">
        <f t="shared" si="6"/>
        <v>3556713.92</v>
      </c>
      <c r="E72" s="171">
        <f t="shared" si="4"/>
        <v>2684833.03</v>
      </c>
      <c r="F72" s="171" t="e">
        <f>기초자료!#REF!</f>
        <v>#REF!</v>
      </c>
      <c r="G72" s="171" t="e">
        <f>기초자료!#REF!</f>
        <v>#REF!</v>
      </c>
      <c r="H72" s="172">
        <f>기초자료!P68</f>
        <v>2587.2000000000003</v>
      </c>
      <c r="I72" s="172" t="e">
        <f>기초자료!#REF!</f>
        <v>#REF!</v>
      </c>
      <c r="J72" s="172" t="e">
        <f>기초자료!#REF!</f>
        <v>#REF!</v>
      </c>
      <c r="K72" s="175">
        <f>기초자료!Q68</f>
        <v>131283.96000000002</v>
      </c>
      <c r="L72" s="172" t="e">
        <f>기초자료!#REF!</f>
        <v>#REF!</v>
      </c>
      <c r="M72" s="172" t="e">
        <f>기초자료!#REF!</f>
        <v>#REF!</v>
      </c>
      <c r="N72" s="175">
        <f>기초자료!R68</f>
        <v>2381476.5499999998</v>
      </c>
      <c r="O72" s="172" t="e">
        <f>기초자료!#REF!</f>
        <v>#REF!</v>
      </c>
      <c r="P72" s="172" t="e">
        <f>기초자료!#REF!</f>
        <v>#REF!</v>
      </c>
      <c r="Q72" s="172">
        <f>기초자료!S68</f>
        <v>0</v>
      </c>
      <c r="R72" s="172">
        <f>기초자료!T68</f>
        <v>0</v>
      </c>
      <c r="S72" s="172">
        <f>기초자료!U68</f>
        <v>0</v>
      </c>
      <c r="T72" s="172">
        <f>기초자료!V68</f>
        <v>93343.92</v>
      </c>
      <c r="U72" s="172">
        <f>기초자료!W68</f>
        <v>0</v>
      </c>
      <c r="V72" s="172">
        <f>기초자료!X68</f>
        <v>0</v>
      </c>
      <c r="W72" s="172">
        <f>기초자료!Y68</f>
        <v>49641.399999999994</v>
      </c>
      <c r="X72" s="172">
        <f>기초자료!Z68</f>
        <v>0</v>
      </c>
      <c r="Y72" s="172">
        <f>기초자료!AA68</f>
        <v>0</v>
      </c>
      <c r="Z72" s="172">
        <f>기초자료!AB68</f>
        <v>26500</v>
      </c>
      <c r="AA72" s="172">
        <f>기초자료!AC68</f>
        <v>0</v>
      </c>
      <c r="AB72" s="172">
        <f>기초자료!AD68</f>
        <v>0</v>
      </c>
      <c r="AC72" s="172">
        <f>기초자료!AE68</f>
        <v>0</v>
      </c>
      <c r="AD72" s="171">
        <f t="shared" si="13"/>
        <v>871880.8899999999</v>
      </c>
      <c r="AE72" s="171">
        <f>기초자료!AF68</f>
        <v>0</v>
      </c>
      <c r="AF72" s="171">
        <f>기초자료!AG68</f>
        <v>0</v>
      </c>
      <c r="AG72" s="175">
        <f>기초자료!AH68</f>
        <v>727304.42999999993</v>
      </c>
      <c r="AH72" s="172">
        <f>기초자료!AI68</f>
        <v>0</v>
      </c>
      <c r="AI72" s="172">
        <f>기초자료!AJ68</f>
        <v>0</v>
      </c>
      <c r="AJ72" s="172">
        <f>기초자료!AK68</f>
        <v>125665.05999999998</v>
      </c>
      <c r="AK72" s="172">
        <f>기초자료!AL68</f>
        <v>0</v>
      </c>
      <c r="AL72" s="172">
        <f>기초자료!AM68</f>
        <v>0</v>
      </c>
      <c r="AM72" s="172">
        <f>기초자료!AN68</f>
        <v>18911.400000000001</v>
      </c>
      <c r="AN72" s="172">
        <f>기초자료!AO68</f>
        <v>0</v>
      </c>
      <c r="AO72" s="171">
        <f t="shared" si="7"/>
        <v>2454070</v>
      </c>
      <c r="AP72" s="172">
        <f>기초자료!AP68</f>
        <v>2454070</v>
      </c>
      <c r="AQ72" s="172">
        <f>기초자료!AQ68</f>
        <v>0</v>
      </c>
      <c r="AR72" s="172">
        <f>기초자료!AR68</f>
        <v>0</v>
      </c>
      <c r="AS72" s="172">
        <f>기초자료!AS68</f>
        <v>0</v>
      </c>
      <c r="AT72" s="82"/>
      <c r="AU72" s="77">
        <f t="shared" si="1"/>
        <v>3556713.92</v>
      </c>
    </row>
    <row r="73" spans="1:47" s="83" customFormat="1" ht="12" customHeight="1">
      <c r="A73" s="174"/>
      <c r="B73" s="461" t="s">
        <v>54</v>
      </c>
      <c r="C73" s="143">
        <f t="shared" si="2"/>
        <v>1414587.8</v>
      </c>
      <c r="D73" s="171">
        <f t="shared" si="6"/>
        <v>38188.800000000003</v>
      </c>
      <c r="E73" s="171">
        <f t="shared" si="4"/>
        <v>3597</v>
      </c>
      <c r="F73" s="171" t="e">
        <f>기초자료!#REF!</f>
        <v>#REF!</v>
      </c>
      <c r="G73" s="171" t="e">
        <f>기초자료!#REF!</f>
        <v>#REF!</v>
      </c>
      <c r="H73" s="172">
        <f>기초자료!P69</f>
        <v>0</v>
      </c>
      <c r="I73" s="172" t="e">
        <f>기초자료!#REF!</f>
        <v>#REF!</v>
      </c>
      <c r="J73" s="172" t="e">
        <f>기초자료!#REF!</f>
        <v>#REF!</v>
      </c>
      <c r="K73" s="175">
        <f>기초자료!Q69</f>
        <v>0</v>
      </c>
      <c r="L73" s="172" t="e">
        <f>기초자료!#REF!</f>
        <v>#REF!</v>
      </c>
      <c r="M73" s="172" t="e">
        <f>기초자료!#REF!</f>
        <v>#REF!</v>
      </c>
      <c r="N73" s="175">
        <f>기초자료!R69</f>
        <v>0</v>
      </c>
      <c r="O73" s="172" t="e">
        <f>기초자료!#REF!</f>
        <v>#REF!</v>
      </c>
      <c r="P73" s="172" t="e">
        <f>기초자료!#REF!</f>
        <v>#REF!</v>
      </c>
      <c r="Q73" s="172">
        <f>기초자료!S69</f>
        <v>0</v>
      </c>
      <c r="R73" s="172">
        <f>기초자료!T69</f>
        <v>0</v>
      </c>
      <c r="S73" s="172">
        <f>기초자료!U69</f>
        <v>0</v>
      </c>
      <c r="T73" s="172">
        <f>기초자료!V69</f>
        <v>0</v>
      </c>
      <c r="U73" s="172">
        <f>기초자료!W69</f>
        <v>0</v>
      </c>
      <c r="V73" s="172">
        <f>기초자료!X69</f>
        <v>0</v>
      </c>
      <c r="W73" s="172">
        <f>기초자료!Y69</f>
        <v>0</v>
      </c>
      <c r="X73" s="172">
        <f>기초자료!Z69</f>
        <v>0</v>
      </c>
      <c r="Y73" s="172">
        <f>기초자료!AA69</f>
        <v>0</v>
      </c>
      <c r="Z73" s="172">
        <f>기초자료!AB69</f>
        <v>3597</v>
      </c>
      <c r="AA73" s="172">
        <f>기초자료!AC69</f>
        <v>0</v>
      </c>
      <c r="AB73" s="172">
        <f>기초자료!AD69</f>
        <v>0</v>
      </c>
      <c r="AC73" s="172">
        <f>기초자료!AE69</f>
        <v>0</v>
      </c>
      <c r="AD73" s="171">
        <f t="shared" si="13"/>
        <v>34591.800000000003</v>
      </c>
      <c r="AE73" s="171">
        <f>기초자료!AF69</f>
        <v>0</v>
      </c>
      <c r="AF73" s="171">
        <f>기초자료!AG69</f>
        <v>0</v>
      </c>
      <c r="AG73" s="175">
        <f>기초자료!AH69</f>
        <v>21126.7</v>
      </c>
      <c r="AH73" s="172">
        <f>기초자료!AI69</f>
        <v>0</v>
      </c>
      <c r="AI73" s="172">
        <f>기초자료!AJ69</f>
        <v>0</v>
      </c>
      <c r="AJ73" s="172">
        <f>기초자료!AK69</f>
        <v>13465.1</v>
      </c>
      <c r="AK73" s="172">
        <f>기초자료!AL69</f>
        <v>0</v>
      </c>
      <c r="AL73" s="172">
        <f>기초자료!AM69</f>
        <v>0</v>
      </c>
      <c r="AM73" s="172">
        <f>기초자료!AN69</f>
        <v>0</v>
      </c>
      <c r="AN73" s="172">
        <f>기초자료!AO69</f>
        <v>0</v>
      </c>
      <c r="AO73" s="171">
        <f t="shared" si="7"/>
        <v>1376399</v>
      </c>
      <c r="AP73" s="172">
        <f>기초자료!AP69</f>
        <v>1376399</v>
      </c>
      <c r="AQ73" s="172">
        <f>기초자료!AQ69</f>
        <v>0</v>
      </c>
      <c r="AR73" s="172">
        <f>기초자료!AR69</f>
        <v>0</v>
      </c>
      <c r="AS73" s="172">
        <f>기초자료!AS69</f>
        <v>0</v>
      </c>
      <c r="AT73" s="82"/>
      <c r="AU73" s="77">
        <f t="shared" si="1"/>
        <v>38188.800000000003</v>
      </c>
    </row>
    <row r="74" spans="1:47" s="72" customFormat="1" ht="12" customHeight="1">
      <c r="A74" s="144"/>
      <c r="B74" s="461" t="s">
        <v>55</v>
      </c>
      <c r="C74" s="143">
        <f t="shared" si="2"/>
        <v>0</v>
      </c>
      <c r="D74" s="171">
        <f t="shared" si="6"/>
        <v>0</v>
      </c>
      <c r="E74" s="171">
        <f t="shared" si="4"/>
        <v>0</v>
      </c>
      <c r="F74" s="172" t="e">
        <f>기초자료!#REF!</f>
        <v>#REF!</v>
      </c>
      <c r="G74" s="172" t="e">
        <f>기초자료!#REF!</f>
        <v>#REF!</v>
      </c>
      <c r="H74" s="172">
        <f>기초자료!P70</f>
        <v>0</v>
      </c>
      <c r="I74" s="172" t="e">
        <f>기초자료!#REF!</f>
        <v>#REF!</v>
      </c>
      <c r="J74" s="172" t="e">
        <f>기초자료!#REF!</f>
        <v>#REF!</v>
      </c>
      <c r="K74" s="175">
        <f>기초자료!Q70</f>
        <v>0</v>
      </c>
      <c r="L74" s="172" t="e">
        <f>기초자료!#REF!</f>
        <v>#REF!</v>
      </c>
      <c r="M74" s="171" t="e">
        <f>기초자료!#REF!</f>
        <v>#REF!</v>
      </c>
      <c r="N74" s="175">
        <f>기초자료!R70</f>
        <v>0</v>
      </c>
      <c r="O74" s="172" t="e">
        <f>기초자료!#REF!</f>
        <v>#REF!</v>
      </c>
      <c r="P74" s="172" t="e">
        <f>기초자료!#REF!</f>
        <v>#REF!</v>
      </c>
      <c r="Q74" s="172">
        <f>기초자료!S70</f>
        <v>0</v>
      </c>
      <c r="R74" s="172">
        <f>기초자료!T70</f>
        <v>0</v>
      </c>
      <c r="S74" s="172">
        <f>기초자료!U70</f>
        <v>0</v>
      </c>
      <c r="T74" s="172">
        <f>기초자료!V70</f>
        <v>0</v>
      </c>
      <c r="U74" s="172">
        <f>기초자료!W70</f>
        <v>0</v>
      </c>
      <c r="V74" s="172">
        <f>기초자료!X70</f>
        <v>0</v>
      </c>
      <c r="W74" s="172">
        <f>기초자료!Y70</f>
        <v>0</v>
      </c>
      <c r="X74" s="172">
        <f>기초자료!Z70</f>
        <v>0</v>
      </c>
      <c r="Y74" s="172">
        <f>기초자료!AA70</f>
        <v>0</v>
      </c>
      <c r="Z74" s="172">
        <f>기초자료!AB70</f>
        <v>0</v>
      </c>
      <c r="AA74" s="172">
        <f>기초자료!AC70</f>
        <v>0</v>
      </c>
      <c r="AB74" s="172">
        <f>기초자료!AD70</f>
        <v>0</v>
      </c>
      <c r="AC74" s="172">
        <f>기초자료!AE70</f>
        <v>0</v>
      </c>
      <c r="AD74" s="171">
        <f t="shared" si="13"/>
        <v>0</v>
      </c>
      <c r="AE74" s="172">
        <f>기초자료!AF70</f>
        <v>0</v>
      </c>
      <c r="AF74" s="172">
        <f>기초자료!AG70</f>
        <v>0</v>
      </c>
      <c r="AG74" s="175">
        <f>기초자료!AH70</f>
        <v>0</v>
      </c>
      <c r="AH74" s="172">
        <f>기초자료!AI70</f>
        <v>0</v>
      </c>
      <c r="AI74" s="172">
        <f>기초자료!AJ70</f>
        <v>0</v>
      </c>
      <c r="AJ74" s="172">
        <f>기초자료!AK70</f>
        <v>0</v>
      </c>
      <c r="AK74" s="172">
        <f>기초자료!AL70</f>
        <v>0</v>
      </c>
      <c r="AL74" s="172">
        <f>기초자료!AM70</f>
        <v>0</v>
      </c>
      <c r="AM74" s="172">
        <f>기초자료!AN70</f>
        <v>0</v>
      </c>
      <c r="AN74" s="172">
        <f>기초자료!AO70</f>
        <v>0</v>
      </c>
      <c r="AO74" s="171">
        <f t="shared" si="7"/>
        <v>0</v>
      </c>
      <c r="AP74" s="172">
        <f>기초자료!AP70</f>
        <v>0</v>
      </c>
      <c r="AQ74" s="172">
        <f>기초자료!AQ70</f>
        <v>0</v>
      </c>
      <c r="AR74" s="172">
        <f>기초자료!AR70</f>
        <v>0</v>
      </c>
      <c r="AS74" s="172">
        <f>기초자료!AS70</f>
        <v>0</v>
      </c>
      <c r="AT74" s="77"/>
      <c r="AU74" s="77">
        <f t="shared" ref="AU74:AU139" si="14">SUM(H74,K74,N74,Q74,T74,W74,Z74,AC74,AD74,AN74)</f>
        <v>0</v>
      </c>
    </row>
    <row r="75" spans="1:47" s="78" customFormat="1" ht="12" customHeight="1">
      <c r="A75" s="164" t="s">
        <v>581</v>
      </c>
      <c r="B75" s="164" t="s">
        <v>579</v>
      </c>
      <c r="C75" s="165">
        <f t="shared" ref="C75:C140" si="15">SUM(D75,AO75)</f>
        <v>11523125.49</v>
      </c>
      <c r="D75" s="173">
        <f t="shared" si="6"/>
        <v>9583766.4900000002</v>
      </c>
      <c r="E75" s="173">
        <f t="shared" si="4"/>
        <v>5810761.29</v>
      </c>
      <c r="F75" s="173" t="e">
        <f t="shared" ref="F75:AS75" si="16">SUM(F76:F80)</f>
        <v>#REF!</v>
      </c>
      <c r="G75" s="173" t="e">
        <f t="shared" si="16"/>
        <v>#REF!</v>
      </c>
      <c r="H75" s="173">
        <f t="shared" si="16"/>
        <v>24853.59</v>
      </c>
      <c r="I75" s="173" t="e">
        <f t="shared" si="16"/>
        <v>#REF!</v>
      </c>
      <c r="J75" s="173" t="e">
        <f t="shared" si="16"/>
        <v>#REF!</v>
      </c>
      <c r="K75" s="173">
        <f t="shared" si="16"/>
        <v>321133.3</v>
      </c>
      <c r="L75" s="173" t="e">
        <f t="shared" si="16"/>
        <v>#REF!</v>
      </c>
      <c r="M75" s="173" t="e">
        <f t="shared" si="16"/>
        <v>#REF!</v>
      </c>
      <c r="N75" s="173">
        <f t="shared" si="16"/>
        <v>4521341.0999999996</v>
      </c>
      <c r="O75" s="173" t="e">
        <f t="shared" si="16"/>
        <v>#REF!</v>
      </c>
      <c r="P75" s="173" t="e">
        <f t="shared" si="16"/>
        <v>#REF!</v>
      </c>
      <c r="Q75" s="173">
        <f t="shared" si="16"/>
        <v>66907</v>
      </c>
      <c r="R75" s="173">
        <f t="shared" si="16"/>
        <v>0</v>
      </c>
      <c r="S75" s="173">
        <f t="shared" si="16"/>
        <v>0</v>
      </c>
      <c r="T75" s="173">
        <f t="shared" si="16"/>
        <v>37965.9</v>
      </c>
      <c r="U75" s="173">
        <f t="shared" si="16"/>
        <v>0</v>
      </c>
      <c r="V75" s="173">
        <f t="shared" si="16"/>
        <v>0</v>
      </c>
      <c r="W75" s="173">
        <f t="shared" si="16"/>
        <v>788558</v>
      </c>
      <c r="X75" s="173">
        <f t="shared" si="16"/>
        <v>0</v>
      </c>
      <c r="Y75" s="173">
        <f t="shared" si="16"/>
        <v>0</v>
      </c>
      <c r="Z75" s="173">
        <f t="shared" si="16"/>
        <v>17227.400000000001</v>
      </c>
      <c r="AA75" s="173">
        <f t="shared" si="16"/>
        <v>0</v>
      </c>
      <c r="AB75" s="173">
        <f t="shared" si="16"/>
        <v>0</v>
      </c>
      <c r="AC75" s="173">
        <f t="shared" si="16"/>
        <v>32775</v>
      </c>
      <c r="AD75" s="173">
        <f t="shared" si="16"/>
        <v>2894475.2</v>
      </c>
      <c r="AE75" s="173">
        <f t="shared" si="16"/>
        <v>0</v>
      </c>
      <c r="AF75" s="173">
        <f t="shared" si="16"/>
        <v>0</v>
      </c>
      <c r="AG75" s="173">
        <f t="shared" si="16"/>
        <v>2422125</v>
      </c>
      <c r="AH75" s="173">
        <f t="shared" si="16"/>
        <v>0</v>
      </c>
      <c r="AI75" s="173">
        <f t="shared" si="16"/>
        <v>0</v>
      </c>
      <c r="AJ75" s="173">
        <f t="shared" si="16"/>
        <v>412694.2</v>
      </c>
      <c r="AK75" s="173">
        <f t="shared" si="16"/>
        <v>0</v>
      </c>
      <c r="AL75" s="173">
        <f t="shared" si="16"/>
        <v>0</v>
      </c>
      <c r="AM75" s="173">
        <f t="shared" si="16"/>
        <v>59656</v>
      </c>
      <c r="AN75" s="173">
        <f t="shared" si="16"/>
        <v>878530</v>
      </c>
      <c r="AO75" s="173">
        <f t="shared" si="7"/>
        <v>1939359</v>
      </c>
      <c r="AP75" s="173">
        <f>SUM(AP76:AP80)</f>
        <v>0</v>
      </c>
      <c r="AQ75" s="173">
        <f>SUM(AQ76:AQ80)</f>
        <v>1805190</v>
      </c>
      <c r="AR75" s="173">
        <f t="shared" si="16"/>
        <v>134169</v>
      </c>
      <c r="AS75" s="173">
        <f t="shared" si="16"/>
        <v>0</v>
      </c>
      <c r="AT75" s="79"/>
      <c r="AU75" s="77">
        <f t="shared" si="14"/>
        <v>9583766.4900000002</v>
      </c>
    </row>
    <row r="76" spans="1:47" s="72" customFormat="1" ht="12" customHeight="1">
      <c r="A76" s="144"/>
      <c r="B76" s="106" t="s">
        <v>335</v>
      </c>
      <c r="C76" s="143">
        <f t="shared" si="15"/>
        <v>1417611</v>
      </c>
      <c r="D76" s="171">
        <f t="shared" ref="D76:D141" si="17">SUM(E76,AD76,AN76)</f>
        <v>1415066</v>
      </c>
      <c r="E76" s="171">
        <f t="shared" ref="E76:E141" si="18">SUM(H76,K76,N76,Q76,T76,W76,Z76,AC76)</f>
        <v>504575</v>
      </c>
      <c r="F76" s="172" t="e">
        <f>기초자료!#REF!</f>
        <v>#REF!</v>
      </c>
      <c r="G76" s="172" t="e">
        <f>기초자료!#REF!</f>
        <v>#REF!</v>
      </c>
      <c r="H76" s="172">
        <f>기초자료!P72</f>
        <v>7368</v>
      </c>
      <c r="I76" s="172" t="e">
        <f>기초자료!#REF!</f>
        <v>#REF!</v>
      </c>
      <c r="J76" s="172" t="e">
        <f>기초자료!#REF!</f>
        <v>#REF!</v>
      </c>
      <c r="K76" s="172">
        <f>기초자료!Q72</f>
        <v>17041</v>
      </c>
      <c r="L76" s="172" t="e">
        <f>기초자료!#REF!</f>
        <v>#REF!</v>
      </c>
      <c r="M76" s="171" t="e">
        <f>기초자료!#REF!</f>
        <v>#REF!</v>
      </c>
      <c r="N76" s="172">
        <f>기초자료!R72</f>
        <v>128608</v>
      </c>
      <c r="O76" s="172" t="e">
        <f>기초자료!#REF!</f>
        <v>#REF!</v>
      </c>
      <c r="P76" s="172" t="e">
        <f>기초자료!#REF!</f>
        <v>#REF!</v>
      </c>
      <c r="Q76" s="171">
        <f>기초자료!S72</f>
        <v>944</v>
      </c>
      <c r="R76" s="172">
        <f>기초자료!T72</f>
        <v>0</v>
      </c>
      <c r="S76" s="172">
        <f>기초자료!U72</f>
        <v>0</v>
      </c>
      <c r="T76" s="172">
        <f>기초자료!V72</f>
        <v>3515</v>
      </c>
      <c r="U76" s="172">
        <f>기초자료!W72</f>
        <v>0</v>
      </c>
      <c r="V76" s="172">
        <f>기초자료!X72</f>
        <v>0</v>
      </c>
      <c r="W76" s="172">
        <f>기초자료!Y72</f>
        <v>347099</v>
      </c>
      <c r="X76" s="172">
        <f>기초자료!Z72</f>
        <v>0</v>
      </c>
      <c r="Y76" s="172">
        <f>기초자료!AA72</f>
        <v>0</v>
      </c>
      <c r="Z76" s="172">
        <f>기초자료!AB72</f>
        <v>0</v>
      </c>
      <c r="AA76" s="172">
        <f>기초자료!AC72</f>
        <v>0</v>
      </c>
      <c r="AB76" s="172">
        <f>기초자료!AD72</f>
        <v>0</v>
      </c>
      <c r="AC76" s="172">
        <f>기초자료!AE72</f>
        <v>0</v>
      </c>
      <c r="AD76" s="172">
        <f>AG76+AJ76+AM76</f>
        <v>31961</v>
      </c>
      <c r="AE76" s="172">
        <f>기초자료!AF72</f>
        <v>0</v>
      </c>
      <c r="AF76" s="172">
        <f>기초자료!AG72</f>
        <v>0</v>
      </c>
      <c r="AG76" s="172">
        <f>기초자료!AH72</f>
        <v>14127</v>
      </c>
      <c r="AH76" s="172">
        <f>기초자료!AI72</f>
        <v>0</v>
      </c>
      <c r="AI76" s="172">
        <f>기초자료!AJ72</f>
        <v>0</v>
      </c>
      <c r="AJ76" s="172">
        <f>기초자료!AK72</f>
        <v>12007</v>
      </c>
      <c r="AK76" s="172">
        <f>기초자료!AL72</f>
        <v>0</v>
      </c>
      <c r="AL76" s="172">
        <f>기초자료!AM72</f>
        <v>0</v>
      </c>
      <c r="AM76" s="172">
        <f>기초자료!AN72</f>
        <v>5827</v>
      </c>
      <c r="AN76" s="172">
        <f>기초자료!AO72</f>
        <v>878530</v>
      </c>
      <c r="AO76" s="171">
        <f>SUM(AP76,AQ76,AR76,AS76)</f>
        <v>2545</v>
      </c>
      <c r="AP76" s="172">
        <f>기초자료!AP72</f>
        <v>0</v>
      </c>
      <c r="AQ76" s="172">
        <f>기초자료!AQ72</f>
        <v>0</v>
      </c>
      <c r="AR76" s="172">
        <f>기초자료!AR72</f>
        <v>2545</v>
      </c>
      <c r="AS76" s="172">
        <f>기초자료!AS72</f>
        <v>0</v>
      </c>
      <c r="AT76" s="77"/>
      <c r="AU76" s="77">
        <f t="shared" si="14"/>
        <v>1415066</v>
      </c>
    </row>
    <row r="77" spans="1:47" s="72" customFormat="1" ht="12" customHeight="1">
      <c r="A77" s="144"/>
      <c r="B77" s="106" t="s">
        <v>337</v>
      </c>
      <c r="C77" s="143">
        <f t="shared" si="15"/>
        <v>1387242</v>
      </c>
      <c r="D77" s="171">
        <f t="shared" si="17"/>
        <v>1280055</v>
      </c>
      <c r="E77" s="171">
        <f t="shared" si="18"/>
        <v>979994</v>
      </c>
      <c r="F77" s="172" t="e">
        <f>기초자료!#REF!</f>
        <v>#REF!</v>
      </c>
      <c r="G77" s="172" t="e">
        <f>기초자료!#REF!</f>
        <v>#REF!</v>
      </c>
      <c r="H77" s="172">
        <f>기초자료!P73</f>
        <v>2905</v>
      </c>
      <c r="I77" s="172" t="e">
        <f>기초자료!#REF!</f>
        <v>#REF!</v>
      </c>
      <c r="J77" s="172" t="e">
        <f>기초자료!#REF!</f>
        <v>#REF!</v>
      </c>
      <c r="K77" s="172">
        <f>기초자료!Q73</f>
        <v>87871</v>
      </c>
      <c r="L77" s="172" t="e">
        <f>기초자료!#REF!</f>
        <v>#REF!</v>
      </c>
      <c r="M77" s="171" t="e">
        <f>기초자료!#REF!</f>
        <v>#REF!</v>
      </c>
      <c r="N77" s="172">
        <f>기초자료!R73</f>
        <v>576954</v>
      </c>
      <c r="O77" s="172" t="e">
        <f>기초자료!#REF!</f>
        <v>#REF!</v>
      </c>
      <c r="P77" s="172" t="e">
        <f>기초자료!#REF!</f>
        <v>#REF!</v>
      </c>
      <c r="Q77" s="171">
        <f>기초자료!S73</f>
        <v>0</v>
      </c>
      <c r="R77" s="172">
        <f>기초자료!T73</f>
        <v>0</v>
      </c>
      <c r="S77" s="172">
        <f>기초자료!U73</f>
        <v>0</v>
      </c>
      <c r="T77" s="172">
        <f>기초자료!V73</f>
        <v>0</v>
      </c>
      <c r="U77" s="172">
        <f>기초자료!W73</f>
        <v>0</v>
      </c>
      <c r="V77" s="172">
        <f>기초자료!X73</f>
        <v>0</v>
      </c>
      <c r="W77" s="172">
        <f>기초자료!Y73</f>
        <v>312264</v>
      </c>
      <c r="X77" s="172">
        <f>기초자료!Z73</f>
        <v>0</v>
      </c>
      <c r="Y77" s="172">
        <f>기초자료!AA73</f>
        <v>0</v>
      </c>
      <c r="Z77" s="172">
        <f>기초자료!AB73</f>
        <v>0</v>
      </c>
      <c r="AA77" s="172">
        <f>기초자료!AC73</f>
        <v>0</v>
      </c>
      <c r="AB77" s="172">
        <f>기초자료!AD73</f>
        <v>0</v>
      </c>
      <c r="AC77" s="172">
        <f>기초자료!AE73</f>
        <v>0</v>
      </c>
      <c r="AD77" s="172">
        <f>AG77+AJ77+AM77</f>
        <v>300061</v>
      </c>
      <c r="AE77" s="172">
        <f>기초자료!AF73</f>
        <v>0</v>
      </c>
      <c r="AF77" s="172">
        <f>기초자료!AG73</f>
        <v>0</v>
      </c>
      <c r="AG77" s="172">
        <f>기초자료!AH73</f>
        <v>133165</v>
      </c>
      <c r="AH77" s="172">
        <f>기초자료!AI73</f>
        <v>0</v>
      </c>
      <c r="AI77" s="172">
        <f>기초자료!AJ73</f>
        <v>0</v>
      </c>
      <c r="AJ77" s="172">
        <f>기초자료!AK73</f>
        <v>148361</v>
      </c>
      <c r="AK77" s="172">
        <f>기초자료!AL73</f>
        <v>0</v>
      </c>
      <c r="AL77" s="172">
        <f>기초자료!AM73</f>
        <v>0</v>
      </c>
      <c r="AM77" s="172">
        <f>기초자료!AN73</f>
        <v>18535</v>
      </c>
      <c r="AN77" s="172">
        <f>기초자료!AO73</f>
        <v>0</v>
      </c>
      <c r="AO77" s="171">
        <f t="shared" ref="AO77:AO141" si="19">SUM(AP77,AQ77,AR77,AS77)</f>
        <v>107187</v>
      </c>
      <c r="AP77" s="172">
        <f>기초자료!AP73</f>
        <v>0</v>
      </c>
      <c r="AQ77" s="172">
        <f>기초자료!AQ73</f>
        <v>0</v>
      </c>
      <c r="AR77" s="172">
        <f>기초자료!AR73</f>
        <v>107187</v>
      </c>
      <c r="AS77" s="172">
        <f>기초자료!AS73</f>
        <v>0</v>
      </c>
      <c r="AT77" s="77"/>
      <c r="AU77" s="77">
        <f t="shared" si="14"/>
        <v>1280055</v>
      </c>
    </row>
    <row r="78" spans="1:47" s="72" customFormat="1" ht="12" customHeight="1">
      <c r="A78" s="144"/>
      <c r="B78" s="106" t="s">
        <v>338</v>
      </c>
      <c r="C78" s="143">
        <f t="shared" si="15"/>
        <v>707102.2</v>
      </c>
      <c r="D78" s="171">
        <f t="shared" si="17"/>
        <v>691697.2</v>
      </c>
      <c r="E78" s="171">
        <f t="shared" si="18"/>
        <v>495230</v>
      </c>
      <c r="F78" s="172" t="e">
        <f>기초자료!#REF!</f>
        <v>#REF!</v>
      </c>
      <c r="G78" s="172" t="e">
        <f>기초자료!#REF!</f>
        <v>#REF!</v>
      </c>
      <c r="H78" s="172">
        <f>기초자료!P74</f>
        <v>7725</v>
      </c>
      <c r="I78" s="172" t="e">
        <f>기초자료!#REF!</f>
        <v>#REF!</v>
      </c>
      <c r="J78" s="172" t="e">
        <f>기초자료!#REF!</f>
        <v>#REF!</v>
      </c>
      <c r="K78" s="172">
        <f>기초자료!Q74</f>
        <v>33646</v>
      </c>
      <c r="L78" s="172" t="e">
        <f>기초자료!#REF!</f>
        <v>#REF!</v>
      </c>
      <c r="M78" s="171" t="e">
        <f>기초자료!#REF!</f>
        <v>#REF!</v>
      </c>
      <c r="N78" s="172">
        <f>기초자료!R74</f>
        <v>338405</v>
      </c>
      <c r="O78" s="172" t="e">
        <f>기초자료!#REF!</f>
        <v>#REF!</v>
      </c>
      <c r="P78" s="172" t="e">
        <f>기초자료!#REF!</f>
        <v>#REF!</v>
      </c>
      <c r="Q78" s="171">
        <f>기초자료!S74</f>
        <v>53413</v>
      </c>
      <c r="R78" s="172">
        <f>기초자료!T74</f>
        <v>0</v>
      </c>
      <c r="S78" s="172">
        <f>기초자료!U74</f>
        <v>0</v>
      </c>
      <c r="T78" s="172">
        <f>기초자료!V74</f>
        <v>4071</v>
      </c>
      <c r="U78" s="172">
        <f>기초자료!W74</f>
        <v>0</v>
      </c>
      <c r="V78" s="172">
        <f>기초자료!X74</f>
        <v>0</v>
      </c>
      <c r="W78" s="172">
        <f>기초자료!Y74</f>
        <v>25195</v>
      </c>
      <c r="X78" s="172">
        <f>기초자료!Z74</f>
        <v>0</v>
      </c>
      <c r="Y78" s="172">
        <f>기초자료!AA74</f>
        <v>0</v>
      </c>
      <c r="Z78" s="172">
        <f>기초자료!AB74</f>
        <v>0</v>
      </c>
      <c r="AA78" s="172">
        <f>기초자료!AC74</f>
        <v>0</v>
      </c>
      <c r="AB78" s="172">
        <f>기초자료!AD74</f>
        <v>0</v>
      </c>
      <c r="AC78" s="172">
        <f>기초자료!AE74</f>
        <v>32775</v>
      </c>
      <c r="AD78" s="172">
        <f>AG78+AJ78+AM78</f>
        <v>196467.20000000001</v>
      </c>
      <c r="AE78" s="172">
        <f>기초자료!AF74</f>
        <v>0</v>
      </c>
      <c r="AF78" s="172">
        <f>기초자료!AG74</f>
        <v>0</v>
      </c>
      <c r="AG78" s="172">
        <f>기초자료!AH74</f>
        <v>126530</v>
      </c>
      <c r="AH78" s="172">
        <f>기초자료!AI74</f>
        <v>0</v>
      </c>
      <c r="AI78" s="172">
        <f>기초자료!AJ74</f>
        <v>0</v>
      </c>
      <c r="AJ78" s="172">
        <f>기초자료!AK74</f>
        <v>69937.2</v>
      </c>
      <c r="AK78" s="172">
        <f>기초자료!AL74</f>
        <v>0</v>
      </c>
      <c r="AL78" s="172">
        <f>기초자료!AM74</f>
        <v>0</v>
      </c>
      <c r="AM78" s="172">
        <f>기초자료!AN74</f>
        <v>0</v>
      </c>
      <c r="AN78" s="172">
        <f>기초자료!AO74</f>
        <v>0</v>
      </c>
      <c r="AO78" s="171">
        <f>SUM(AP78,AQ78,AR78,AS78)</f>
        <v>15405</v>
      </c>
      <c r="AP78" s="172">
        <f>기초자료!AP74</f>
        <v>0</v>
      </c>
      <c r="AQ78" s="172">
        <f>기초자료!AQ74</f>
        <v>0</v>
      </c>
      <c r="AR78" s="172">
        <f>기초자료!AR74</f>
        <v>15405</v>
      </c>
      <c r="AS78" s="172">
        <f>기초자료!AS74</f>
        <v>0</v>
      </c>
      <c r="AT78" s="77"/>
      <c r="AU78" s="77">
        <f t="shared" si="14"/>
        <v>691697.2</v>
      </c>
    </row>
    <row r="79" spans="1:47" s="72" customFormat="1" ht="12" customHeight="1">
      <c r="A79" s="144"/>
      <c r="B79" s="106" t="s">
        <v>339</v>
      </c>
      <c r="C79" s="143">
        <f t="shared" si="15"/>
        <v>3941051.8</v>
      </c>
      <c r="D79" s="171">
        <f t="shared" si="17"/>
        <v>2135861.7999999998</v>
      </c>
      <c r="E79" s="171">
        <f t="shared" si="18"/>
        <v>1546729.8</v>
      </c>
      <c r="F79" s="172" t="e">
        <f>기초자료!#REF!</f>
        <v>#REF!</v>
      </c>
      <c r="G79" s="172" t="e">
        <f>기초자료!#REF!</f>
        <v>#REF!</v>
      </c>
      <c r="H79" s="172">
        <f>기초자료!P75</f>
        <v>1271</v>
      </c>
      <c r="I79" s="172" t="e">
        <f>기초자료!#REF!</f>
        <v>#REF!</v>
      </c>
      <c r="J79" s="172" t="e">
        <f>기초자료!#REF!</f>
        <v>#REF!</v>
      </c>
      <c r="K79" s="172">
        <f>기초자료!Q75</f>
        <v>112644.3</v>
      </c>
      <c r="L79" s="172" t="e">
        <f>기초자료!#REF!</f>
        <v>#REF!</v>
      </c>
      <c r="M79" s="171" t="e">
        <f>기초자료!#REF!</f>
        <v>#REF!</v>
      </c>
      <c r="N79" s="172">
        <f>기초자료!R75</f>
        <v>1287211</v>
      </c>
      <c r="O79" s="172" t="e">
        <f>기초자료!#REF!</f>
        <v>#REF!</v>
      </c>
      <c r="P79" s="172" t="e">
        <f>기초자료!#REF!</f>
        <v>#REF!</v>
      </c>
      <c r="Q79" s="171">
        <f>기초자료!S75</f>
        <v>0</v>
      </c>
      <c r="R79" s="172">
        <f>기초자료!T75</f>
        <v>0</v>
      </c>
      <c r="S79" s="172">
        <f>기초자료!U75</f>
        <v>0</v>
      </c>
      <c r="T79" s="172">
        <f>기초자료!V75</f>
        <v>30379.9</v>
      </c>
      <c r="U79" s="172">
        <f>기초자료!W75</f>
        <v>0</v>
      </c>
      <c r="V79" s="172">
        <f>기초자료!X75</f>
        <v>0</v>
      </c>
      <c r="W79" s="172">
        <f>기초자료!Y75</f>
        <v>104000</v>
      </c>
      <c r="X79" s="172">
        <f>기초자료!Z75</f>
        <v>0</v>
      </c>
      <c r="Y79" s="172">
        <f>기초자료!AA75</f>
        <v>0</v>
      </c>
      <c r="Z79" s="172">
        <f>기초자료!AB75</f>
        <v>11223.6</v>
      </c>
      <c r="AA79" s="172">
        <f>기초자료!AC75</f>
        <v>0</v>
      </c>
      <c r="AB79" s="172">
        <f>기초자료!AD75</f>
        <v>0</v>
      </c>
      <c r="AC79" s="172">
        <f>기초자료!AE75</f>
        <v>0</v>
      </c>
      <c r="AD79" s="172">
        <f>AG79+AJ79+AM79</f>
        <v>589132</v>
      </c>
      <c r="AE79" s="172">
        <f>기초자료!AF75</f>
        <v>0</v>
      </c>
      <c r="AF79" s="172">
        <f>기초자료!AG75</f>
        <v>0</v>
      </c>
      <c r="AG79" s="172">
        <f>기초자료!AH75</f>
        <v>550951</v>
      </c>
      <c r="AH79" s="172">
        <f>기초자료!AI75</f>
        <v>0</v>
      </c>
      <c r="AI79" s="172">
        <f>기초자료!AJ75</f>
        <v>0</v>
      </c>
      <c r="AJ79" s="172">
        <f>기초자료!AK75</f>
        <v>20957</v>
      </c>
      <c r="AK79" s="172">
        <f>기초자료!AL75</f>
        <v>0</v>
      </c>
      <c r="AL79" s="172">
        <f>기초자료!AM75</f>
        <v>0</v>
      </c>
      <c r="AM79" s="172">
        <f>기초자료!AN75</f>
        <v>17224</v>
      </c>
      <c r="AN79" s="172">
        <f>기초자료!AO75</f>
        <v>0</v>
      </c>
      <c r="AO79" s="171">
        <f t="shared" si="19"/>
        <v>1805190</v>
      </c>
      <c r="AP79" s="172">
        <f>기초자료!AP75</f>
        <v>0</v>
      </c>
      <c r="AQ79" s="172">
        <f>기초자료!AQ75</f>
        <v>1805190</v>
      </c>
      <c r="AR79" s="172">
        <f>기초자료!AR75</f>
        <v>0</v>
      </c>
      <c r="AS79" s="172">
        <f>기초자료!AS75</f>
        <v>0</v>
      </c>
      <c r="AT79" s="77"/>
      <c r="AU79" s="77">
        <f t="shared" si="14"/>
        <v>2135861.7999999998</v>
      </c>
    </row>
    <row r="80" spans="1:47" s="72" customFormat="1" ht="12" customHeight="1">
      <c r="A80" s="144"/>
      <c r="B80" s="106" t="s">
        <v>352</v>
      </c>
      <c r="C80" s="143">
        <f t="shared" si="15"/>
        <v>4070118.4899999998</v>
      </c>
      <c r="D80" s="171">
        <f t="shared" si="17"/>
        <v>4061086.4899999998</v>
      </c>
      <c r="E80" s="171">
        <f t="shared" si="18"/>
        <v>2284232.4899999998</v>
      </c>
      <c r="F80" s="172" t="e">
        <f>기초자료!#REF!</f>
        <v>#REF!</v>
      </c>
      <c r="G80" s="172" t="e">
        <f>기초자료!#REF!</f>
        <v>#REF!</v>
      </c>
      <c r="H80" s="172">
        <f>기초자료!P76</f>
        <v>5584.59</v>
      </c>
      <c r="I80" s="172" t="e">
        <f>기초자료!#REF!</f>
        <v>#REF!</v>
      </c>
      <c r="J80" s="172" t="e">
        <f>기초자료!#REF!</f>
        <v>#REF!</v>
      </c>
      <c r="K80" s="172">
        <f>기초자료!Q76</f>
        <v>69931</v>
      </c>
      <c r="L80" s="172" t="e">
        <f>기초자료!#REF!</f>
        <v>#REF!</v>
      </c>
      <c r="M80" s="171" t="e">
        <f>기초자료!#REF!</f>
        <v>#REF!</v>
      </c>
      <c r="N80" s="172">
        <f>기초자료!R76</f>
        <v>2190163.1</v>
      </c>
      <c r="O80" s="172" t="e">
        <f>기초자료!#REF!</f>
        <v>#REF!</v>
      </c>
      <c r="P80" s="172" t="e">
        <f>기초자료!#REF!</f>
        <v>#REF!</v>
      </c>
      <c r="Q80" s="171">
        <f>기초자료!S76</f>
        <v>12550</v>
      </c>
      <c r="R80" s="172">
        <f>기초자료!T76</f>
        <v>0</v>
      </c>
      <c r="S80" s="172">
        <f>기초자료!U76</f>
        <v>0</v>
      </c>
      <c r="T80" s="172">
        <f>기초자료!V76</f>
        <v>0</v>
      </c>
      <c r="U80" s="172">
        <f>기초자료!W76</f>
        <v>0</v>
      </c>
      <c r="V80" s="172">
        <f>기초자료!X76</f>
        <v>0</v>
      </c>
      <c r="W80" s="172">
        <f>기초자료!Y76</f>
        <v>0</v>
      </c>
      <c r="X80" s="172">
        <f>기초자료!Z76</f>
        <v>0</v>
      </c>
      <c r="Y80" s="172">
        <f>기초자료!AA76</f>
        <v>0</v>
      </c>
      <c r="Z80" s="172">
        <f>기초자료!AB76</f>
        <v>6003.8</v>
      </c>
      <c r="AA80" s="172">
        <f>기초자료!AC76</f>
        <v>0</v>
      </c>
      <c r="AB80" s="172">
        <f>기초자료!AD76</f>
        <v>0</v>
      </c>
      <c r="AC80" s="172">
        <f>기초자료!AE76</f>
        <v>0</v>
      </c>
      <c r="AD80" s="172">
        <f>AG80+AJ80+AM80</f>
        <v>1776854</v>
      </c>
      <c r="AE80" s="172">
        <f>기초자료!AF76</f>
        <v>0</v>
      </c>
      <c r="AF80" s="172">
        <f>기초자료!AG76</f>
        <v>0</v>
      </c>
      <c r="AG80" s="172">
        <f>기초자료!AH76</f>
        <v>1597352</v>
      </c>
      <c r="AH80" s="172">
        <f>기초자료!AI76</f>
        <v>0</v>
      </c>
      <c r="AI80" s="172">
        <f>기초자료!AJ76</f>
        <v>0</v>
      </c>
      <c r="AJ80" s="172">
        <f>기초자료!AK76</f>
        <v>161432</v>
      </c>
      <c r="AK80" s="172">
        <f>기초자료!AL76</f>
        <v>0</v>
      </c>
      <c r="AL80" s="172">
        <f>기초자료!AM76</f>
        <v>0</v>
      </c>
      <c r="AM80" s="172">
        <f>기초자료!AN76</f>
        <v>18070</v>
      </c>
      <c r="AN80" s="172">
        <f>기초자료!AO76</f>
        <v>0</v>
      </c>
      <c r="AO80" s="171">
        <f t="shared" si="19"/>
        <v>9032</v>
      </c>
      <c r="AP80" s="172">
        <f>기초자료!AP76</f>
        <v>0</v>
      </c>
      <c r="AQ80" s="172">
        <f>기초자료!AQ76</f>
        <v>0</v>
      </c>
      <c r="AR80" s="172">
        <f>기초자료!AR76</f>
        <v>9032</v>
      </c>
      <c r="AS80" s="172">
        <f>기초자료!AS76</f>
        <v>0</v>
      </c>
      <c r="AT80" s="77"/>
      <c r="AU80" s="77">
        <f t="shared" si="14"/>
        <v>4061086.4899999998</v>
      </c>
    </row>
    <row r="81" spans="1:47" s="78" customFormat="1" ht="12" customHeight="1">
      <c r="A81" s="164" t="s">
        <v>582</v>
      </c>
      <c r="B81" s="164" t="s">
        <v>579</v>
      </c>
      <c r="C81" s="165">
        <f t="shared" si="15"/>
        <v>21686943.875089999</v>
      </c>
      <c r="D81" s="173">
        <f t="shared" si="17"/>
        <v>10792814.575089999</v>
      </c>
      <c r="E81" s="173">
        <f t="shared" si="18"/>
        <v>8971379.5990899988</v>
      </c>
      <c r="F81" s="173" t="e">
        <f t="shared" ref="F81:AS81" si="20">SUM(F82:F86)</f>
        <v>#REF!</v>
      </c>
      <c r="G81" s="173" t="e">
        <f t="shared" si="20"/>
        <v>#REF!</v>
      </c>
      <c r="H81" s="173">
        <f t="shared" si="20"/>
        <v>28293.54</v>
      </c>
      <c r="I81" s="173" t="e">
        <f t="shared" si="20"/>
        <v>#REF!</v>
      </c>
      <c r="J81" s="173" t="e">
        <f t="shared" si="20"/>
        <v>#REF!</v>
      </c>
      <c r="K81" s="173">
        <f t="shared" si="20"/>
        <v>303661.47999999992</v>
      </c>
      <c r="L81" s="173" t="e">
        <f t="shared" si="20"/>
        <v>#REF!</v>
      </c>
      <c r="M81" s="173" t="e">
        <f t="shared" si="20"/>
        <v>#REF!</v>
      </c>
      <c r="N81" s="173">
        <f t="shared" si="20"/>
        <v>7633254.8000000007</v>
      </c>
      <c r="O81" s="173" t="e">
        <f t="shared" si="20"/>
        <v>#REF!</v>
      </c>
      <c r="P81" s="173" t="e">
        <f t="shared" si="20"/>
        <v>#REF!</v>
      </c>
      <c r="Q81" s="173">
        <f t="shared" si="20"/>
        <v>198983.59999999998</v>
      </c>
      <c r="R81" s="173">
        <f t="shared" si="20"/>
        <v>0</v>
      </c>
      <c r="S81" s="173">
        <f t="shared" si="20"/>
        <v>0</v>
      </c>
      <c r="T81" s="173">
        <f t="shared" si="20"/>
        <v>320969.39909000002</v>
      </c>
      <c r="U81" s="173">
        <f t="shared" si="20"/>
        <v>0</v>
      </c>
      <c r="V81" s="173">
        <f t="shared" si="20"/>
        <v>0</v>
      </c>
      <c r="W81" s="173">
        <f t="shared" si="20"/>
        <v>143446.78000000003</v>
      </c>
      <c r="X81" s="173">
        <f t="shared" si="20"/>
        <v>0</v>
      </c>
      <c r="Y81" s="173">
        <f t="shared" si="20"/>
        <v>0</v>
      </c>
      <c r="Z81" s="173">
        <f t="shared" si="20"/>
        <v>342770</v>
      </c>
      <c r="AA81" s="173">
        <f t="shared" si="20"/>
        <v>0</v>
      </c>
      <c r="AB81" s="173">
        <f t="shared" si="20"/>
        <v>0</v>
      </c>
      <c r="AC81" s="173">
        <f t="shared" si="20"/>
        <v>0</v>
      </c>
      <c r="AD81" s="173">
        <f t="shared" si="20"/>
        <v>1821434.976</v>
      </c>
      <c r="AE81" s="173">
        <f t="shared" si="20"/>
        <v>0</v>
      </c>
      <c r="AF81" s="173">
        <f t="shared" si="20"/>
        <v>0</v>
      </c>
      <c r="AG81" s="173">
        <f t="shared" si="20"/>
        <v>1462157.1040000001</v>
      </c>
      <c r="AH81" s="173">
        <f t="shared" si="20"/>
        <v>0</v>
      </c>
      <c r="AI81" s="173">
        <f t="shared" si="20"/>
        <v>0</v>
      </c>
      <c r="AJ81" s="173">
        <f t="shared" si="20"/>
        <v>344193.70400000003</v>
      </c>
      <c r="AK81" s="173">
        <f t="shared" si="20"/>
        <v>0</v>
      </c>
      <c r="AL81" s="173">
        <f t="shared" si="20"/>
        <v>0</v>
      </c>
      <c r="AM81" s="173">
        <f t="shared" si="20"/>
        <v>15084.168</v>
      </c>
      <c r="AN81" s="173">
        <f t="shared" si="20"/>
        <v>0</v>
      </c>
      <c r="AO81" s="173">
        <f t="shared" si="19"/>
        <v>10894129.300000001</v>
      </c>
      <c r="AP81" s="173">
        <f>SUM(AP82:AP86)</f>
        <v>8532912</v>
      </c>
      <c r="AQ81" s="173">
        <f>SUM(AQ82:AQ86)</f>
        <v>2264765.2999999998</v>
      </c>
      <c r="AR81" s="173">
        <f t="shared" si="20"/>
        <v>96452.000000000029</v>
      </c>
      <c r="AS81" s="173">
        <f t="shared" si="20"/>
        <v>0</v>
      </c>
      <c r="AT81" s="79"/>
      <c r="AU81" s="77">
        <f t="shared" si="14"/>
        <v>10792814.575089999</v>
      </c>
    </row>
    <row r="82" spans="1:47" s="72" customFormat="1" ht="12" customHeight="1">
      <c r="A82" s="144"/>
      <c r="B82" s="106" t="s">
        <v>335</v>
      </c>
      <c r="C82" s="143">
        <f t="shared" si="15"/>
        <v>561006.69909000001</v>
      </c>
      <c r="D82" s="171">
        <f t="shared" si="17"/>
        <v>556263.09909000003</v>
      </c>
      <c r="E82" s="171">
        <f t="shared" si="18"/>
        <v>324200.49909</v>
      </c>
      <c r="F82" s="172" t="e">
        <f>기초자료!#REF!</f>
        <v>#REF!</v>
      </c>
      <c r="G82" s="172" t="e">
        <f>기초자료!#REF!</f>
        <v>#REF!</v>
      </c>
      <c r="H82" s="172">
        <f>기초자료!P78</f>
        <v>5248.72</v>
      </c>
      <c r="I82" s="172" t="e">
        <f>기초자료!#REF!</f>
        <v>#REF!</v>
      </c>
      <c r="J82" s="172" t="e">
        <f>기초자료!#REF!</f>
        <v>#REF!</v>
      </c>
      <c r="K82" s="172">
        <f>기초자료!Q78</f>
        <v>19472.280000000002</v>
      </c>
      <c r="L82" s="172" t="e">
        <f>기초자료!#REF!</f>
        <v>#REF!</v>
      </c>
      <c r="M82" s="171" t="e">
        <f>기초자료!#REF!</f>
        <v>#REF!</v>
      </c>
      <c r="N82" s="172">
        <f>기초자료!R78</f>
        <v>156841.88</v>
      </c>
      <c r="O82" s="172" t="e">
        <f>기초자료!#REF!</f>
        <v>#REF!</v>
      </c>
      <c r="P82" s="172" t="e">
        <f>기초자료!#REF!</f>
        <v>#REF!</v>
      </c>
      <c r="Q82" s="171">
        <f>기초자료!S78</f>
        <v>27396</v>
      </c>
      <c r="R82" s="172">
        <f>기초자료!T78</f>
        <v>0</v>
      </c>
      <c r="S82" s="172">
        <f>기초자료!U78</f>
        <v>0</v>
      </c>
      <c r="T82" s="172">
        <f>기초자료!V78</f>
        <v>74905.519090000016</v>
      </c>
      <c r="U82" s="172">
        <f>기초자료!W78</f>
        <v>0</v>
      </c>
      <c r="V82" s="172">
        <f>기초자료!X78</f>
        <v>0</v>
      </c>
      <c r="W82" s="172">
        <f>기초자료!Y78</f>
        <v>40336.1</v>
      </c>
      <c r="X82" s="172">
        <f>기초자료!Z78</f>
        <v>0</v>
      </c>
      <c r="Y82" s="172">
        <f>기초자료!AA78</f>
        <v>0</v>
      </c>
      <c r="Z82" s="172">
        <f>기초자료!AB78</f>
        <v>0</v>
      </c>
      <c r="AA82" s="172">
        <f>기초자료!AC78</f>
        <v>0</v>
      </c>
      <c r="AB82" s="172">
        <f>기초자료!AD78</f>
        <v>0</v>
      </c>
      <c r="AC82" s="172">
        <f>기초자료!AE78</f>
        <v>0</v>
      </c>
      <c r="AD82" s="172">
        <f>SUM(AG82,AM82,AJ82)</f>
        <v>232062.60000000003</v>
      </c>
      <c r="AE82" s="172">
        <f>기초자료!AF78</f>
        <v>0</v>
      </c>
      <c r="AF82" s="172">
        <f>기초자료!AG78</f>
        <v>0</v>
      </c>
      <c r="AG82" s="172">
        <f>기초자료!AH78</f>
        <v>213267.90000000002</v>
      </c>
      <c r="AH82" s="172">
        <f>기초자료!AI78</f>
        <v>0</v>
      </c>
      <c r="AI82" s="172">
        <f>기초자료!AJ78</f>
        <v>0</v>
      </c>
      <c r="AJ82" s="172">
        <f>기초자료!AK78</f>
        <v>18794.7</v>
      </c>
      <c r="AK82" s="172">
        <f>기초자료!AL78</f>
        <v>0</v>
      </c>
      <c r="AL82" s="172">
        <f>기초자료!AM78</f>
        <v>0</v>
      </c>
      <c r="AM82" s="172">
        <f>기초자료!AN78</f>
        <v>0</v>
      </c>
      <c r="AN82" s="172">
        <f>기초자료!AO78</f>
        <v>0</v>
      </c>
      <c r="AO82" s="171">
        <f>SUM(AP82,AQ82,AR82,AS82)</f>
        <v>4743.6000000000004</v>
      </c>
      <c r="AP82" s="172">
        <f>기초자료!AP78</f>
        <v>0</v>
      </c>
      <c r="AQ82" s="172">
        <f>기초자료!AQ78</f>
        <v>0</v>
      </c>
      <c r="AR82" s="172">
        <f>기초자료!AR78</f>
        <v>4743.6000000000004</v>
      </c>
      <c r="AS82" s="172">
        <f>기초자료!AS78</f>
        <v>0</v>
      </c>
      <c r="AT82" s="77"/>
      <c r="AU82" s="77">
        <f t="shared" si="14"/>
        <v>556263.09909000003</v>
      </c>
    </row>
    <row r="83" spans="1:47" s="72" customFormat="1" ht="12" customHeight="1">
      <c r="A83" s="144"/>
      <c r="B83" s="106" t="s">
        <v>277</v>
      </c>
      <c r="C83" s="143">
        <f t="shared" si="15"/>
        <v>9183916.9499999993</v>
      </c>
      <c r="D83" s="171">
        <f t="shared" si="17"/>
        <v>950031.95000000007</v>
      </c>
      <c r="E83" s="171">
        <f t="shared" si="18"/>
        <v>753364.95000000007</v>
      </c>
      <c r="F83" s="172" t="e">
        <f>기초자료!#REF!</f>
        <v>#REF!</v>
      </c>
      <c r="G83" s="172" t="e">
        <f>기초자료!#REF!</f>
        <v>#REF!</v>
      </c>
      <c r="H83" s="172">
        <f>기초자료!P79</f>
        <v>5603.5400000000009</v>
      </c>
      <c r="I83" s="172" t="e">
        <f>기초자료!#REF!</f>
        <v>#REF!</v>
      </c>
      <c r="J83" s="172" t="e">
        <f>기초자료!#REF!</f>
        <v>#REF!</v>
      </c>
      <c r="K83" s="172">
        <f>기초자료!Q79</f>
        <v>39484.39</v>
      </c>
      <c r="L83" s="172" t="e">
        <f>기초자료!#REF!</f>
        <v>#REF!</v>
      </c>
      <c r="M83" s="171" t="e">
        <f>기초자료!#REF!</f>
        <v>#REF!</v>
      </c>
      <c r="N83" s="172">
        <f>기초자료!R79</f>
        <v>566786.02</v>
      </c>
      <c r="O83" s="172" t="e">
        <f>기초자료!#REF!</f>
        <v>#REF!</v>
      </c>
      <c r="P83" s="172" t="e">
        <f>기초자료!#REF!</f>
        <v>#REF!</v>
      </c>
      <c r="Q83" s="171">
        <f>기초자료!S79</f>
        <v>28100</v>
      </c>
      <c r="R83" s="172">
        <f>기초자료!T79</f>
        <v>0</v>
      </c>
      <c r="S83" s="172">
        <f>기초자료!U79</f>
        <v>0</v>
      </c>
      <c r="T83" s="172">
        <f>기초자료!V79</f>
        <v>113391</v>
      </c>
      <c r="U83" s="172">
        <f>기초자료!W79</f>
        <v>0</v>
      </c>
      <c r="V83" s="172">
        <f>기초자료!X79</f>
        <v>0</v>
      </c>
      <c r="W83" s="172">
        <f>기초자료!Y79</f>
        <v>0</v>
      </c>
      <c r="X83" s="172">
        <f>기초자료!Z79</f>
        <v>0</v>
      </c>
      <c r="Y83" s="172">
        <f>기초자료!AA79</f>
        <v>0</v>
      </c>
      <c r="Z83" s="172">
        <f>기초자료!AB79</f>
        <v>0</v>
      </c>
      <c r="AA83" s="172">
        <f>기초자료!AC79</f>
        <v>0</v>
      </c>
      <c r="AB83" s="172">
        <f>기초자료!AD79</f>
        <v>0</v>
      </c>
      <c r="AC83" s="172">
        <f>기초자료!AE79</f>
        <v>0</v>
      </c>
      <c r="AD83" s="172">
        <f>SUM(AG83,AM83,AJ83)</f>
        <v>196667</v>
      </c>
      <c r="AE83" s="172">
        <f>기초자료!AF79</f>
        <v>0</v>
      </c>
      <c r="AF83" s="172">
        <f>기초자료!AG79</f>
        <v>0</v>
      </c>
      <c r="AG83" s="172">
        <f>기초자료!AH79</f>
        <v>183856</v>
      </c>
      <c r="AH83" s="172">
        <f>기초자료!AI79</f>
        <v>0</v>
      </c>
      <c r="AI83" s="172">
        <f>기초자료!AJ79</f>
        <v>0</v>
      </c>
      <c r="AJ83" s="172">
        <f>기초자료!AK79</f>
        <v>12811</v>
      </c>
      <c r="AK83" s="172">
        <f>기초자료!AL79</f>
        <v>0</v>
      </c>
      <c r="AL83" s="172">
        <f>기초자료!AM79</f>
        <v>0</v>
      </c>
      <c r="AM83" s="172">
        <f>기초자료!AN79</f>
        <v>0</v>
      </c>
      <c r="AN83" s="172">
        <f>기초자료!AO79</f>
        <v>0</v>
      </c>
      <c r="AO83" s="171">
        <f t="shared" si="19"/>
        <v>8233885</v>
      </c>
      <c r="AP83" s="172">
        <f>기초자료!AP79</f>
        <v>8233885</v>
      </c>
      <c r="AQ83" s="172">
        <f>기초자료!AQ79</f>
        <v>0</v>
      </c>
      <c r="AR83" s="172">
        <f>기초자료!AR79</f>
        <v>0</v>
      </c>
      <c r="AS83" s="172">
        <f>기초자료!AS79</f>
        <v>0</v>
      </c>
      <c r="AT83" s="77"/>
      <c r="AU83" s="77">
        <f t="shared" si="14"/>
        <v>950031.95000000007</v>
      </c>
    </row>
    <row r="84" spans="1:47" s="72" customFormat="1" ht="12" customHeight="1">
      <c r="A84" s="144"/>
      <c r="B84" s="106" t="s">
        <v>337</v>
      </c>
      <c r="C84" s="143">
        <f t="shared" si="15"/>
        <v>6384708.4199999999</v>
      </c>
      <c r="D84" s="171">
        <f t="shared" si="17"/>
        <v>6384708.4199999999</v>
      </c>
      <c r="E84" s="171">
        <f t="shared" si="18"/>
        <v>5995143.3200000003</v>
      </c>
      <c r="F84" s="172" t="e">
        <f>기초자료!#REF!</f>
        <v>#REF!</v>
      </c>
      <c r="G84" s="172" t="e">
        <f>기초자료!#REF!</f>
        <v>#REF!</v>
      </c>
      <c r="H84" s="172">
        <f>기초자료!P80</f>
        <v>1975</v>
      </c>
      <c r="I84" s="172" t="e">
        <f>기초자료!#REF!</f>
        <v>#REF!</v>
      </c>
      <c r="J84" s="172" t="e">
        <f>기초자료!#REF!</f>
        <v>#REF!</v>
      </c>
      <c r="K84" s="172">
        <f>기초자료!Q80</f>
        <v>94229.339999999967</v>
      </c>
      <c r="L84" s="172" t="e">
        <f>기초자료!#REF!</f>
        <v>#REF!</v>
      </c>
      <c r="M84" s="171" t="e">
        <f>기초자료!#REF!</f>
        <v>#REF!</v>
      </c>
      <c r="N84" s="172">
        <f>기초자료!R80</f>
        <v>5757222.4800000004</v>
      </c>
      <c r="O84" s="172" t="e">
        <f>기초자료!#REF!</f>
        <v>#REF!</v>
      </c>
      <c r="P84" s="172" t="e">
        <f>기초자료!#REF!</f>
        <v>#REF!</v>
      </c>
      <c r="Q84" s="171">
        <f>기초자료!S80</f>
        <v>8677</v>
      </c>
      <c r="R84" s="172">
        <f>기초자료!T80</f>
        <v>0</v>
      </c>
      <c r="S84" s="172">
        <f>기초자료!U80</f>
        <v>0</v>
      </c>
      <c r="T84" s="172">
        <f>기초자료!V80</f>
        <v>57091.100000000006</v>
      </c>
      <c r="U84" s="172">
        <f>기초자료!W80</f>
        <v>0</v>
      </c>
      <c r="V84" s="172">
        <f>기초자료!X80</f>
        <v>0</v>
      </c>
      <c r="W84" s="172">
        <f>기초자료!Y80</f>
        <v>11117.9</v>
      </c>
      <c r="X84" s="172">
        <f>기초자료!Z80</f>
        <v>0</v>
      </c>
      <c r="Y84" s="172">
        <f>기초자료!AA80</f>
        <v>0</v>
      </c>
      <c r="Z84" s="172">
        <f>기초자료!AB80</f>
        <v>64830.5</v>
      </c>
      <c r="AA84" s="172">
        <f>기초자료!AC80</f>
        <v>0</v>
      </c>
      <c r="AB84" s="172">
        <f>기초자료!AD80</f>
        <v>0</v>
      </c>
      <c r="AC84" s="172">
        <f>기초자료!AE80</f>
        <v>0</v>
      </c>
      <c r="AD84" s="172">
        <f>SUM(AG84,AM84,AJ84)</f>
        <v>389565.1</v>
      </c>
      <c r="AE84" s="172">
        <f>기초자료!AF80</f>
        <v>0</v>
      </c>
      <c r="AF84" s="172">
        <f>기초자료!AG80</f>
        <v>0</v>
      </c>
      <c r="AG84" s="172">
        <f>기초자료!AH80</f>
        <v>373755.1</v>
      </c>
      <c r="AH84" s="172">
        <f>기초자료!AI80</f>
        <v>0</v>
      </c>
      <c r="AI84" s="172">
        <f>기초자료!AJ80</f>
        <v>0</v>
      </c>
      <c r="AJ84" s="172">
        <f>기초자료!AK80</f>
        <v>15810</v>
      </c>
      <c r="AK84" s="172">
        <f>기초자료!AL80</f>
        <v>0</v>
      </c>
      <c r="AL84" s="172">
        <f>기초자료!AM80</f>
        <v>0</v>
      </c>
      <c r="AM84" s="172">
        <f>기초자료!AN80</f>
        <v>0</v>
      </c>
      <c r="AN84" s="172">
        <f>기초자료!AO80</f>
        <v>0</v>
      </c>
      <c r="AO84" s="171">
        <f t="shared" si="19"/>
        <v>0</v>
      </c>
      <c r="AP84" s="172">
        <f>기초자료!AP80</f>
        <v>0</v>
      </c>
      <c r="AQ84" s="172">
        <f>기초자료!AQ80</f>
        <v>0</v>
      </c>
      <c r="AR84" s="172">
        <f>기초자료!AR80</f>
        <v>0</v>
      </c>
      <c r="AS84" s="172">
        <f>기초자료!AS80</f>
        <v>0</v>
      </c>
      <c r="AT84" s="77"/>
      <c r="AU84" s="77">
        <f t="shared" si="14"/>
        <v>6384708.4199999999</v>
      </c>
    </row>
    <row r="85" spans="1:47" s="72" customFormat="1" ht="12" customHeight="1">
      <c r="A85" s="144"/>
      <c r="B85" s="106" t="s">
        <v>354</v>
      </c>
      <c r="C85" s="143">
        <f t="shared" si="15"/>
        <v>4418720.4759999998</v>
      </c>
      <c r="D85" s="171">
        <f t="shared" si="17"/>
        <v>2077172.7760000001</v>
      </c>
      <c r="E85" s="171">
        <f t="shared" si="18"/>
        <v>1438255.2</v>
      </c>
      <c r="F85" s="172" t="e">
        <f>기초자료!#REF!</f>
        <v>#REF!</v>
      </c>
      <c r="G85" s="172" t="e">
        <f>기초자료!#REF!</f>
        <v>#REF!</v>
      </c>
      <c r="H85" s="172">
        <f>기초자료!P81</f>
        <v>12869.28</v>
      </c>
      <c r="I85" s="172" t="e">
        <f>기초자료!#REF!</f>
        <v>#REF!</v>
      </c>
      <c r="J85" s="172" t="e">
        <f>기초자료!#REF!</f>
        <v>#REF!</v>
      </c>
      <c r="K85" s="172">
        <f>기초자료!Q81</f>
        <v>94300.04</v>
      </c>
      <c r="L85" s="172" t="e">
        <f>기초자료!#REF!</f>
        <v>#REF!</v>
      </c>
      <c r="M85" s="171" t="e">
        <f>기초자료!#REF!</f>
        <v>#REF!</v>
      </c>
      <c r="N85" s="172">
        <f>기초자료!R81</f>
        <v>997614.41999999993</v>
      </c>
      <c r="O85" s="172" t="e">
        <f>기초자료!#REF!</f>
        <v>#REF!</v>
      </c>
      <c r="P85" s="172" t="e">
        <f>기초자료!#REF!</f>
        <v>#REF!</v>
      </c>
      <c r="Q85" s="171">
        <f>기초자료!S81</f>
        <v>67362.3</v>
      </c>
      <c r="R85" s="172">
        <f>기초자료!T81</f>
        <v>0</v>
      </c>
      <c r="S85" s="172">
        <f>기초자료!U81</f>
        <v>0</v>
      </c>
      <c r="T85" s="172">
        <f>기초자료!V81</f>
        <v>68746.98</v>
      </c>
      <c r="U85" s="172">
        <f>기초자료!W81</f>
        <v>0</v>
      </c>
      <c r="V85" s="172">
        <f>기초자료!X81</f>
        <v>0</v>
      </c>
      <c r="W85" s="172">
        <f>기초자료!Y81</f>
        <v>91992.780000000013</v>
      </c>
      <c r="X85" s="172">
        <f>기초자료!Z81</f>
        <v>0</v>
      </c>
      <c r="Y85" s="172">
        <f>기초자료!AA81</f>
        <v>0</v>
      </c>
      <c r="Z85" s="172">
        <f>기초자료!AB81</f>
        <v>105369.40000000001</v>
      </c>
      <c r="AA85" s="172">
        <f>기초자료!AC81</f>
        <v>0</v>
      </c>
      <c r="AB85" s="172">
        <f>기초자료!AD81</f>
        <v>0</v>
      </c>
      <c r="AC85" s="172">
        <f>기초자료!AE81</f>
        <v>0</v>
      </c>
      <c r="AD85" s="172">
        <f>SUM(AG85,AM85,AJ85)</f>
        <v>638917.576</v>
      </c>
      <c r="AE85" s="172">
        <f>기초자료!AF81</f>
        <v>0</v>
      </c>
      <c r="AF85" s="172">
        <f>기초자료!AG81</f>
        <v>0</v>
      </c>
      <c r="AG85" s="172">
        <f>기초자료!AH81</f>
        <v>361634.50399999996</v>
      </c>
      <c r="AH85" s="172">
        <f>기초자료!AI81</f>
        <v>0</v>
      </c>
      <c r="AI85" s="172">
        <f>기초자료!AJ81</f>
        <v>0</v>
      </c>
      <c r="AJ85" s="172">
        <f>기초자료!AK81</f>
        <v>262198.90400000004</v>
      </c>
      <c r="AK85" s="172">
        <f>기초자료!AL81</f>
        <v>0</v>
      </c>
      <c r="AL85" s="172">
        <f>기초자료!AM81</f>
        <v>0</v>
      </c>
      <c r="AM85" s="172">
        <f>기초자료!AN81</f>
        <v>15084.168</v>
      </c>
      <c r="AN85" s="172">
        <f>기초자료!AO81</f>
        <v>0</v>
      </c>
      <c r="AO85" s="171">
        <f t="shared" si="19"/>
        <v>2341547.6999999997</v>
      </c>
      <c r="AP85" s="172">
        <f>기초자료!AP81</f>
        <v>0</v>
      </c>
      <c r="AQ85" s="172">
        <f>기초자료!AQ81</f>
        <v>2264765.2999999998</v>
      </c>
      <c r="AR85" s="172">
        <f>기초자료!AR81</f>
        <v>76782.400000000023</v>
      </c>
      <c r="AS85" s="172">
        <f>기초자료!AS81</f>
        <v>0</v>
      </c>
      <c r="AT85" s="77"/>
      <c r="AU85" s="77">
        <f t="shared" si="14"/>
        <v>2077172.7760000001</v>
      </c>
    </row>
    <row r="86" spans="1:47" s="72" customFormat="1" ht="12" customHeight="1">
      <c r="A86" s="144"/>
      <c r="B86" s="106" t="s">
        <v>355</v>
      </c>
      <c r="C86" s="143">
        <f t="shared" si="15"/>
        <v>1138591.33</v>
      </c>
      <c r="D86" s="171">
        <f t="shared" si="17"/>
        <v>824638.33000000007</v>
      </c>
      <c r="E86" s="171">
        <f t="shared" si="18"/>
        <v>460415.63</v>
      </c>
      <c r="F86" s="172" t="e">
        <f>기초자료!#REF!</f>
        <v>#REF!</v>
      </c>
      <c r="G86" s="172" t="e">
        <f>기초자료!#REF!</f>
        <v>#REF!</v>
      </c>
      <c r="H86" s="172">
        <f>기초자료!P82</f>
        <v>2597</v>
      </c>
      <c r="I86" s="172" t="e">
        <f>기초자료!#REF!</f>
        <v>#REF!</v>
      </c>
      <c r="J86" s="172" t="e">
        <f>기초자료!#REF!</f>
        <v>#REF!</v>
      </c>
      <c r="K86" s="172">
        <f>기초자료!Q82</f>
        <v>56175.430000000008</v>
      </c>
      <c r="L86" s="172" t="e">
        <f>기초자료!#REF!</f>
        <v>#REF!</v>
      </c>
      <c r="M86" s="171" t="e">
        <f>기초자료!#REF!</f>
        <v>#REF!</v>
      </c>
      <c r="N86" s="172">
        <f>기초자료!R82</f>
        <v>154790</v>
      </c>
      <c r="O86" s="172" t="e">
        <f>기초자료!#REF!</f>
        <v>#REF!</v>
      </c>
      <c r="P86" s="172" t="e">
        <f>기초자료!#REF!</f>
        <v>#REF!</v>
      </c>
      <c r="Q86" s="171">
        <f>기초자료!S82</f>
        <v>67448.3</v>
      </c>
      <c r="R86" s="172">
        <f>기초자료!T82</f>
        <v>0</v>
      </c>
      <c r="S86" s="172">
        <f>기초자료!U82</f>
        <v>0</v>
      </c>
      <c r="T86" s="172">
        <f>기초자료!V82</f>
        <v>6834.8</v>
      </c>
      <c r="U86" s="172">
        <f>기초자료!W82</f>
        <v>0</v>
      </c>
      <c r="V86" s="172">
        <f>기초자료!X82</f>
        <v>0</v>
      </c>
      <c r="W86" s="172">
        <f>기초자료!Y82</f>
        <v>0</v>
      </c>
      <c r="X86" s="172">
        <f>기초자료!Z82</f>
        <v>0</v>
      </c>
      <c r="Y86" s="172">
        <f>기초자료!AA82</f>
        <v>0</v>
      </c>
      <c r="Z86" s="172">
        <f>기초자료!AB82</f>
        <v>172570.1</v>
      </c>
      <c r="AA86" s="172">
        <f>기초자료!AC82</f>
        <v>0</v>
      </c>
      <c r="AB86" s="172">
        <f>기초자료!AD82</f>
        <v>0</v>
      </c>
      <c r="AC86" s="172">
        <f>기초자료!AE82</f>
        <v>0</v>
      </c>
      <c r="AD86" s="172">
        <f>SUM(AG86,AM86,AJ86)</f>
        <v>364222.7</v>
      </c>
      <c r="AE86" s="172">
        <f>기초자료!AF82</f>
        <v>0</v>
      </c>
      <c r="AF86" s="172">
        <f>기초자료!AG82</f>
        <v>0</v>
      </c>
      <c r="AG86" s="172">
        <f>기초자료!AH82</f>
        <v>329643.60000000003</v>
      </c>
      <c r="AH86" s="172">
        <f>기초자료!AI82</f>
        <v>0</v>
      </c>
      <c r="AI86" s="172">
        <f>기초자료!AJ82</f>
        <v>0</v>
      </c>
      <c r="AJ86" s="172">
        <f>기초자료!AK82</f>
        <v>34579.1</v>
      </c>
      <c r="AK86" s="172">
        <f>기초자료!AL82</f>
        <v>0</v>
      </c>
      <c r="AL86" s="172">
        <f>기초자료!AM82</f>
        <v>0</v>
      </c>
      <c r="AM86" s="172">
        <f>기초자료!AN82</f>
        <v>0</v>
      </c>
      <c r="AN86" s="172">
        <f>기초자료!AO82</f>
        <v>0</v>
      </c>
      <c r="AO86" s="171">
        <f>SUM(AP86,AQ86,AR86,AS86)</f>
        <v>313953</v>
      </c>
      <c r="AP86" s="172">
        <f>기초자료!AP82</f>
        <v>299027</v>
      </c>
      <c r="AQ86" s="172">
        <f>기초자료!AQ82</f>
        <v>0</v>
      </c>
      <c r="AR86" s="172">
        <f>기초자료!AR82</f>
        <v>14926</v>
      </c>
      <c r="AS86" s="172">
        <f>기초자료!AS82</f>
        <v>0</v>
      </c>
      <c r="AT86" s="77"/>
      <c r="AU86" s="77">
        <f t="shared" si="14"/>
        <v>824638.33000000007</v>
      </c>
    </row>
    <row r="87" spans="1:47" s="78" customFormat="1" ht="12" customHeight="1">
      <c r="A87" s="164" t="s">
        <v>583</v>
      </c>
      <c r="B87" s="164" t="s">
        <v>579</v>
      </c>
      <c r="C87" s="165">
        <f t="shared" si="15"/>
        <v>17756563</v>
      </c>
      <c r="D87" s="173">
        <f t="shared" si="17"/>
        <v>14020783</v>
      </c>
      <c r="E87" s="173">
        <f t="shared" si="18"/>
        <v>10988585</v>
      </c>
      <c r="F87" s="173" t="e">
        <f t="shared" ref="F87:AS87" si="21">SUM(F88:F92)</f>
        <v>#REF!</v>
      </c>
      <c r="G87" s="173" t="e">
        <f t="shared" si="21"/>
        <v>#REF!</v>
      </c>
      <c r="H87" s="173">
        <f t="shared" si="21"/>
        <v>159255</v>
      </c>
      <c r="I87" s="173" t="e">
        <f t="shared" si="21"/>
        <v>#REF!</v>
      </c>
      <c r="J87" s="173" t="e">
        <f t="shared" si="21"/>
        <v>#REF!</v>
      </c>
      <c r="K87" s="173">
        <f t="shared" si="21"/>
        <v>339185</v>
      </c>
      <c r="L87" s="173" t="e">
        <f t="shared" si="21"/>
        <v>#REF!</v>
      </c>
      <c r="M87" s="173" t="e">
        <f t="shared" si="21"/>
        <v>#REF!</v>
      </c>
      <c r="N87" s="173">
        <f t="shared" si="21"/>
        <v>9583019</v>
      </c>
      <c r="O87" s="173" t="e">
        <f t="shared" si="21"/>
        <v>#REF!</v>
      </c>
      <c r="P87" s="173" t="e">
        <f t="shared" si="21"/>
        <v>#REF!</v>
      </c>
      <c r="Q87" s="173">
        <f t="shared" si="21"/>
        <v>19573</v>
      </c>
      <c r="R87" s="173">
        <f t="shared" si="21"/>
        <v>0</v>
      </c>
      <c r="S87" s="173">
        <f t="shared" si="21"/>
        <v>0</v>
      </c>
      <c r="T87" s="173">
        <f t="shared" si="21"/>
        <v>9555</v>
      </c>
      <c r="U87" s="173">
        <f t="shared" si="21"/>
        <v>0</v>
      </c>
      <c r="V87" s="173">
        <f t="shared" si="21"/>
        <v>0</v>
      </c>
      <c r="W87" s="173">
        <f t="shared" si="21"/>
        <v>209361</v>
      </c>
      <c r="X87" s="173">
        <f t="shared" si="21"/>
        <v>0</v>
      </c>
      <c r="Y87" s="173">
        <f t="shared" si="21"/>
        <v>0</v>
      </c>
      <c r="Z87" s="173">
        <f t="shared" si="21"/>
        <v>668637</v>
      </c>
      <c r="AA87" s="173">
        <f t="shared" si="21"/>
        <v>0</v>
      </c>
      <c r="AB87" s="173">
        <f t="shared" si="21"/>
        <v>0</v>
      </c>
      <c r="AC87" s="173">
        <f t="shared" si="21"/>
        <v>0</v>
      </c>
      <c r="AD87" s="173">
        <f t="shared" si="21"/>
        <v>3017675</v>
      </c>
      <c r="AE87" s="173">
        <f t="shared" si="21"/>
        <v>0</v>
      </c>
      <c r="AF87" s="173">
        <f t="shared" si="21"/>
        <v>0</v>
      </c>
      <c r="AG87" s="173">
        <f t="shared" si="21"/>
        <v>1944161</v>
      </c>
      <c r="AH87" s="173">
        <f t="shared" si="21"/>
        <v>0</v>
      </c>
      <c r="AI87" s="173">
        <f t="shared" si="21"/>
        <v>0</v>
      </c>
      <c r="AJ87" s="173">
        <f t="shared" si="21"/>
        <v>1073514</v>
      </c>
      <c r="AK87" s="173">
        <f t="shared" si="21"/>
        <v>0</v>
      </c>
      <c r="AL87" s="173">
        <f t="shared" si="21"/>
        <v>0</v>
      </c>
      <c r="AM87" s="173">
        <f t="shared" si="21"/>
        <v>0</v>
      </c>
      <c r="AN87" s="173">
        <f t="shared" si="21"/>
        <v>14523</v>
      </c>
      <c r="AO87" s="173">
        <f t="shared" si="19"/>
        <v>3735780</v>
      </c>
      <c r="AP87" s="173">
        <f>SUM(AP88:AP92)</f>
        <v>3452944</v>
      </c>
      <c r="AQ87" s="173">
        <f>SUM(AQ88:AQ92)</f>
        <v>184752</v>
      </c>
      <c r="AR87" s="173">
        <f t="shared" si="21"/>
        <v>98084</v>
      </c>
      <c r="AS87" s="173">
        <f t="shared" si="21"/>
        <v>0</v>
      </c>
      <c r="AT87" s="79"/>
      <c r="AU87" s="77">
        <f t="shared" si="14"/>
        <v>14020783</v>
      </c>
    </row>
    <row r="88" spans="1:47" s="72" customFormat="1" ht="12" customHeight="1">
      <c r="A88" s="144"/>
      <c r="B88" s="106" t="s">
        <v>277</v>
      </c>
      <c r="C88" s="143">
        <f t="shared" si="15"/>
        <v>932743</v>
      </c>
      <c r="D88" s="171">
        <f t="shared" si="17"/>
        <v>881209</v>
      </c>
      <c r="E88" s="171">
        <f t="shared" si="18"/>
        <v>649266</v>
      </c>
      <c r="F88" s="172" t="e">
        <f>기초자료!#REF!</f>
        <v>#REF!</v>
      </c>
      <c r="G88" s="172" t="e">
        <f>기초자료!#REF!</f>
        <v>#REF!</v>
      </c>
      <c r="H88" s="172">
        <f>기초자료!P84</f>
        <v>33120</v>
      </c>
      <c r="I88" s="172" t="e">
        <f>기초자료!#REF!</f>
        <v>#REF!</v>
      </c>
      <c r="J88" s="172" t="e">
        <f>기초자료!#REF!</f>
        <v>#REF!</v>
      </c>
      <c r="K88" s="172">
        <f>기초자료!Q84</f>
        <v>47755</v>
      </c>
      <c r="L88" s="172" t="e">
        <f>기초자료!#REF!</f>
        <v>#REF!</v>
      </c>
      <c r="M88" s="171" t="e">
        <f>기초자료!#REF!</f>
        <v>#REF!</v>
      </c>
      <c r="N88" s="172">
        <f>기초자료!R84</f>
        <v>546859</v>
      </c>
      <c r="O88" s="172" t="e">
        <f>기초자료!#REF!</f>
        <v>#REF!</v>
      </c>
      <c r="P88" s="172" t="e">
        <f>기초자료!#REF!</f>
        <v>#REF!</v>
      </c>
      <c r="Q88" s="171">
        <f>기초자료!S84</f>
        <v>8049</v>
      </c>
      <c r="R88" s="172">
        <f>기초자료!T84</f>
        <v>0</v>
      </c>
      <c r="S88" s="172">
        <f>기초자료!U84</f>
        <v>0</v>
      </c>
      <c r="T88" s="172">
        <f>기초자료!V84</f>
        <v>0</v>
      </c>
      <c r="U88" s="172">
        <f>기초자료!W84</f>
        <v>0</v>
      </c>
      <c r="V88" s="172">
        <f>기초자료!X84</f>
        <v>0</v>
      </c>
      <c r="W88" s="172">
        <f>기초자료!Y84</f>
        <v>13483</v>
      </c>
      <c r="X88" s="172">
        <f>기초자료!Z84</f>
        <v>0</v>
      </c>
      <c r="Y88" s="172">
        <f>기초자료!AA84</f>
        <v>0</v>
      </c>
      <c r="Z88" s="172">
        <f>기초자료!AB84</f>
        <v>0</v>
      </c>
      <c r="AA88" s="172">
        <f>기초자료!AC84</f>
        <v>0</v>
      </c>
      <c r="AB88" s="172">
        <f>기초자료!AD84</f>
        <v>0</v>
      </c>
      <c r="AC88" s="172">
        <f>기초자료!AE84</f>
        <v>0</v>
      </c>
      <c r="AD88" s="172">
        <f>AG88+AJ88+AM88</f>
        <v>231943</v>
      </c>
      <c r="AE88" s="172">
        <f>기초자료!AF84</f>
        <v>0</v>
      </c>
      <c r="AF88" s="172">
        <f>기초자료!AG84</f>
        <v>0</v>
      </c>
      <c r="AG88" s="172">
        <f>기초자료!AH84</f>
        <v>111844</v>
      </c>
      <c r="AH88" s="172">
        <f>기초자료!AI84</f>
        <v>0</v>
      </c>
      <c r="AI88" s="172">
        <f>기초자료!AJ84</f>
        <v>0</v>
      </c>
      <c r="AJ88" s="172">
        <f>기초자료!AK84</f>
        <v>120099</v>
      </c>
      <c r="AK88" s="172">
        <f>기초자료!AL84</f>
        <v>0</v>
      </c>
      <c r="AL88" s="172">
        <f>기초자료!AM84</f>
        <v>0</v>
      </c>
      <c r="AM88" s="172">
        <f>기초자료!AN84</f>
        <v>0</v>
      </c>
      <c r="AN88" s="172">
        <f>기초자료!AO84</f>
        <v>0</v>
      </c>
      <c r="AO88" s="171">
        <f>SUM(AP88,AQ88,AR88,AS88)</f>
        <v>51534</v>
      </c>
      <c r="AP88" s="172">
        <f>기초자료!AP84</f>
        <v>0</v>
      </c>
      <c r="AQ88" s="172">
        <f>기초자료!AQ84</f>
        <v>0</v>
      </c>
      <c r="AR88" s="172">
        <f>기초자료!AR84</f>
        <v>51534</v>
      </c>
      <c r="AS88" s="172">
        <f>기초자료!AS84</f>
        <v>0</v>
      </c>
      <c r="AT88" s="77"/>
      <c r="AU88" s="77">
        <f t="shared" si="14"/>
        <v>881209</v>
      </c>
    </row>
    <row r="89" spans="1:47" s="72" customFormat="1" ht="12" customHeight="1">
      <c r="A89" s="144"/>
      <c r="B89" s="106" t="s">
        <v>338</v>
      </c>
      <c r="C89" s="143">
        <f t="shared" si="15"/>
        <v>7155876</v>
      </c>
      <c r="D89" s="171">
        <f t="shared" si="17"/>
        <v>6952486</v>
      </c>
      <c r="E89" s="171">
        <f t="shared" si="18"/>
        <v>6024406</v>
      </c>
      <c r="F89" s="172" t="e">
        <f>기초자료!#REF!</f>
        <v>#REF!</v>
      </c>
      <c r="G89" s="172" t="e">
        <f>기초자료!#REF!</f>
        <v>#REF!</v>
      </c>
      <c r="H89" s="172">
        <f>기초자료!P85</f>
        <v>29456</v>
      </c>
      <c r="I89" s="172" t="e">
        <f>기초자료!#REF!</f>
        <v>#REF!</v>
      </c>
      <c r="J89" s="172" t="e">
        <f>기초자료!#REF!</f>
        <v>#REF!</v>
      </c>
      <c r="K89" s="172">
        <f>기초자료!Q85</f>
        <v>136985</v>
      </c>
      <c r="L89" s="172" t="e">
        <f>기초자료!#REF!</f>
        <v>#REF!</v>
      </c>
      <c r="M89" s="171" t="e">
        <f>기초자료!#REF!</f>
        <v>#REF!</v>
      </c>
      <c r="N89" s="172">
        <f>기초자료!R85</f>
        <v>5179773</v>
      </c>
      <c r="O89" s="172" t="e">
        <f>기초자료!#REF!</f>
        <v>#REF!</v>
      </c>
      <c r="P89" s="172" t="e">
        <f>기초자료!#REF!</f>
        <v>#REF!</v>
      </c>
      <c r="Q89" s="171">
        <f>기초자료!S85</f>
        <v>0</v>
      </c>
      <c r="R89" s="172">
        <f>기초자료!T85</f>
        <v>0</v>
      </c>
      <c r="S89" s="172">
        <f>기초자료!U85</f>
        <v>0</v>
      </c>
      <c r="T89" s="172">
        <f>기초자료!V85</f>
        <v>9555</v>
      </c>
      <c r="U89" s="172">
        <f>기초자료!W85</f>
        <v>0</v>
      </c>
      <c r="V89" s="172">
        <f>기초자료!X85</f>
        <v>0</v>
      </c>
      <c r="W89" s="172">
        <f>기초자료!Y85</f>
        <v>0</v>
      </c>
      <c r="X89" s="172">
        <f>기초자료!Z85</f>
        <v>0</v>
      </c>
      <c r="Y89" s="172">
        <f>기초자료!AA85</f>
        <v>0</v>
      </c>
      <c r="Z89" s="172">
        <f>기초자료!AB85</f>
        <v>668637</v>
      </c>
      <c r="AA89" s="172">
        <f>기초자료!AC85</f>
        <v>0</v>
      </c>
      <c r="AB89" s="172">
        <f>기초자료!AD85</f>
        <v>0</v>
      </c>
      <c r="AC89" s="172">
        <f>기초자료!AE85</f>
        <v>0</v>
      </c>
      <c r="AD89" s="172">
        <f t="shared" ref="AD89:AD94" si="22">AG89+AJ89+AM89</f>
        <v>928080</v>
      </c>
      <c r="AE89" s="172">
        <f>기초자료!AF85</f>
        <v>0</v>
      </c>
      <c r="AF89" s="172">
        <f>기초자료!AG85</f>
        <v>0</v>
      </c>
      <c r="AG89" s="172">
        <f>기초자료!AH85</f>
        <v>558835</v>
      </c>
      <c r="AH89" s="172">
        <f>기초자료!AI85</f>
        <v>0</v>
      </c>
      <c r="AI89" s="172">
        <f>기초자료!AJ85</f>
        <v>0</v>
      </c>
      <c r="AJ89" s="172">
        <f>기초자료!AK85</f>
        <v>369245</v>
      </c>
      <c r="AK89" s="172">
        <f>기초자료!AL85</f>
        <v>0</v>
      </c>
      <c r="AL89" s="172">
        <f>기초자료!AM85</f>
        <v>0</v>
      </c>
      <c r="AM89" s="172">
        <f>기초자료!AN85</f>
        <v>0</v>
      </c>
      <c r="AN89" s="172">
        <f>기초자료!AO85</f>
        <v>0</v>
      </c>
      <c r="AO89" s="171">
        <f t="shared" si="19"/>
        <v>203390</v>
      </c>
      <c r="AP89" s="172">
        <f>기초자료!AP85</f>
        <v>0</v>
      </c>
      <c r="AQ89" s="172">
        <f>기초자료!AQ85</f>
        <v>184752</v>
      </c>
      <c r="AR89" s="172">
        <f>기초자료!AR85</f>
        <v>18638</v>
      </c>
      <c r="AS89" s="172">
        <f>기초자료!AS85</f>
        <v>0</v>
      </c>
      <c r="AT89" s="77"/>
      <c r="AU89" s="77">
        <f t="shared" si="14"/>
        <v>6952486</v>
      </c>
    </row>
    <row r="90" spans="1:47" s="72" customFormat="1" ht="12" customHeight="1">
      <c r="A90" s="144"/>
      <c r="B90" s="106" t="s">
        <v>335</v>
      </c>
      <c r="C90" s="143">
        <f t="shared" si="15"/>
        <v>6963311</v>
      </c>
      <c r="D90" s="171">
        <f t="shared" si="17"/>
        <v>3508592</v>
      </c>
      <c r="E90" s="171">
        <f t="shared" si="18"/>
        <v>3445585</v>
      </c>
      <c r="F90" s="172" t="e">
        <f>기초자료!#REF!</f>
        <v>#REF!</v>
      </c>
      <c r="G90" s="172" t="e">
        <f>기초자료!#REF!</f>
        <v>#REF!</v>
      </c>
      <c r="H90" s="172">
        <f>기초자료!P86</f>
        <v>46524</v>
      </c>
      <c r="I90" s="172" t="e">
        <f>기초자료!#REF!</f>
        <v>#REF!</v>
      </c>
      <c r="J90" s="172" t="e">
        <f>기초자료!#REF!</f>
        <v>#REF!</v>
      </c>
      <c r="K90" s="172">
        <f>기초자료!Q86</f>
        <v>83705</v>
      </c>
      <c r="L90" s="172" t="e">
        <f>기초자료!#REF!</f>
        <v>#REF!</v>
      </c>
      <c r="M90" s="171" t="e">
        <f>기초자료!#REF!</f>
        <v>#REF!</v>
      </c>
      <c r="N90" s="172">
        <f>기초자료!R86</f>
        <v>3315356</v>
      </c>
      <c r="O90" s="172" t="e">
        <f>기초자료!#REF!</f>
        <v>#REF!</v>
      </c>
      <c r="P90" s="172" t="e">
        <f>기초자료!#REF!</f>
        <v>#REF!</v>
      </c>
      <c r="Q90" s="171">
        <f>기초자료!S86</f>
        <v>0</v>
      </c>
      <c r="R90" s="172">
        <f>기초자료!T86</f>
        <v>0</v>
      </c>
      <c r="S90" s="172">
        <f>기초자료!U86</f>
        <v>0</v>
      </c>
      <c r="T90" s="172">
        <f>기초자료!V86</f>
        <v>0</v>
      </c>
      <c r="U90" s="172">
        <f>기초자료!W86</f>
        <v>0</v>
      </c>
      <c r="V90" s="172">
        <f>기초자료!X86</f>
        <v>0</v>
      </c>
      <c r="W90" s="172">
        <f>기초자료!Y86</f>
        <v>0</v>
      </c>
      <c r="X90" s="172">
        <f>기초자료!Z86</f>
        <v>0</v>
      </c>
      <c r="Y90" s="172">
        <f>기초자료!AA86</f>
        <v>0</v>
      </c>
      <c r="Z90" s="172">
        <f>기초자료!AB86</f>
        <v>0</v>
      </c>
      <c r="AA90" s="172">
        <f>기초자료!AC86</f>
        <v>0</v>
      </c>
      <c r="AB90" s="172">
        <f>기초자료!AD86</f>
        <v>0</v>
      </c>
      <c r="AC90" s="172">
        <f>기초자료!AE86</f>
        <v>0</v>
      </c>
      <c r="AD90" s="172">
        <f t="shared" si="22"/>
        <v>48484</v>
      </c>
      <c r="AE90" s="172">
        <f>기초자료!AF86</f>
        <v>0</v>
      </c>
      <c r="AF90" s="172">
        <f>기초자료!AG86</f>
        <v>0</v>
      </c>
      <c r="AG90" s="172">
        <f>기초자료!AH86</f>
        <v>14734</v>
      </c>
      <c r="AH90" s="172">
        <f>기초자료!AI86</f>
        <v>0</v>
      </c>
      <c r="AI90" s="172">
        <f>기초자료!AJ86</f>
        <v>0</v>
      </c>
      <c r="AJ90" s="172">
        <f>기초자료!AK86</f>
        <v>33750</v>
      </c>
      <c r="AK90" s="172">
        <f>기초자료!AL86</f>
        <v>0</v>
      </c>
      <c r="AL90" s="172">
        <f>기초자료!AM86</f>
        <v>0</v>
      </c>
      <c r="AM90" s="172">
        <f>기초자료!AN86</f>
        <v>0</v>
      </c>
      <c r="AN90" s="172">
        <f>기초자료!AO86</f>
        <v>14523</v>
      </c>
      <c r="AO90" s="171">
        <f t="shared" si="19"/>
        <v>3454719</v>
      </c>
      <c r="AP90" s="172">
        <f>기초자료!AP86</f>
        <v>3452944</v>
      </c>
      <c r="AQ90" s="172">
        <f>기초자료!AQ86</f>
        <v>0</v>
      </c>
      <c r="AR90" s="172">
        <f>기초자료!AR86</f>
        <v>1775</v>
      </c>
      <c r="AS90" s="172">
        <f>기초자료!AS86</f>
        <v>0</v>
      </c>
      <c r="AT90" s="77"/>
      <c r="AU90" s="77">
        <f t="shared" si="14"/>
        <v>3508592</v>
      </c>
    </row>
    <row r="91" spans="1:47" s="72" customFormat="1" ht="12" customHeight="1">
      <c r="A91" s="144"/>
      <c r="B91" s="106" t="s">
        <v>339</v>
      </c>
      <c r="C91" s="143">
        <f t="shared" si="15"/>
        <v>1306699</v>
      </c>
      <c r="D91" s="171">
        <f t="shared" si="17"/>
        <v>1280562</v>
      </c>
      <c r="E91" s="171">
        <f t="shared" si="18"/>
        <v>423701</v>
      </c>
      <c r="F91" s="172" t="e">
        <f>기초자료!#REF!</f>
        <v>#REF!</v>
      </c>
      <c r="G91" s="172" t="e">
        <f>기초자료!#REF!</f>
        <v>#REF!</v>
      </c>
      <c r="H91" s="172">
        <f>기초자료!P87</f>
        <v>34860</v>
      </c>
      <c r="I91" s="172" t="e">
        <f>기초자료!#REF!</f>
        <v>#REF!</v>
      </c>
      <c r="J91" s="172" t="e">
        <f>기초자료!#REF!</f>
        <v>#REF!</v>
      </c>
      <c r="K91" s="172">
        <f>기초자료!Q87</f>
        <v>30399</v>
      </c>
      <c r="L91" s="172" t="e">
        <f>기초자료!#REF!</f>
        <v>#REF!</v>
      </c>
      <c r="M91" s="171" t="e">
        <f>기초자료!#REF!</f>
        <v>#REF!</v>
      </c>
      <c r="N91" s="172">
        <f>기초자료!R87</f>
        <v>183718</v>
      </c>
      <c r="O91" s="172" t="e">
        <f>기초자료!#REF!</f>
        <v>#REF!</v>
      </c>
      <c r="P91" s="172" t="e">
        <f>기초자료!#REF!</f>
        <v>#REF!</v>
      </c>
      <c r="Q91" s="171">
        <f>기초자료!S87</f>
        <v>11524</v>
      </c>
      <c r="R91" s="172">
        <f>기초자료!T87</f>
        <v>0</v>
      </c>
      <c r="S91" s="172">
        <f>기초자료!U87</f>
        <v>0</v>
      </c>
      <c r="T91" s="172">
        <f>기초자료!V87</f>
        <v>0</v>
      </c>
      <c r="U91" s="172">
        <f>기초자료!W87</f>
        <v>0</v>
      </c>
      <c r="V91" s="172">
        <f>기초자료!X87</f>
        <v>0</v>
      </c>
      <c r="W91" s="172">
        <f>기초자료!Y87</f>
        <v>163200</v>
      </c>
      <c r="X91" s="172">
        <f>기초자료!Z87</f>
        <v>0</v>
      </c>
      <c r="Y91" s="172">
        <f>기초자료!AA87</f>
        <v>0</v>
      </c>
      <c r="Z91" s="172">
        <f>기초자료!AB87</f>
        <v>0</v>
      </c>
      <c r="AA91" s="172">
        <f>기초자료!AC87</f>
        <v>0</v>
      </c>
      <c r="AB91" s="172">
        <f>기초자료!AD87</f>
        <v>0</v>
      </c>
      <c r="AC91" s="172">
        <f>기초자료!AE87</f>
        <v>0</v>
      </c>
      <c r="AD91" s="172">
        <f t="shared" si="22"/>
        <v>856861</v>
      </c>
      <c r="AE91" s="172">
        <f>기초자료!AF87</f>
        <v>0</v>
      </c>
      <c r="AF91" s="172">
        <f>기초자료!AG87</f>
        <v>0</v>
      </c>
      <c r="AG91" s="172">
        <f>기초자료!AH87</f>
        <v>799589</v>
      </c>
      <c r="AH91" s="172">
        <f>기초자료!AI87</f>
        <v>0</v>
      </c>
      <c r="AI91" s="172">
        <f>기초자료!AJ87</f>
        <v>0</v>
      </c>
      <c r="AJ91" s="172">
        <f>기초자료!AK87</f>
        <v>57272</v>
      </c>
      <c r="AK91" s="172">
        <f>기초자료!AL87</f>
        <v>0</v>
      </c>
      <c r="AL91" s="172">
        <f>기초자료!AM87</f>
        <v>0</v>
      </c>
      <c r="AM91" s="172">
        <f>기초자료!AN87</f>
        <v>0</v>
      </c>
      <c r="AN91" s="172">
        <f>기초자료!AO87</f>
        <v>0</v>
      </c>
      <c r="AO91" s="171">
        <f t="shared" si="19"/>
        <v>26137</v>
      </c>
      <c r="AP91" s="172">
        <f>기초자료!AP87</f>
        <v>0</v>
      </c>
      <c r="AQ91" s="172">
        <f>기초자료!AQ87</f>
        <v>0</v>
      </c>
      <c r="AR91" s="172">
        <f>기초자료!AR87</f>
        <v>26137</v>
      </c>
      <c r="AS91" s="172">
        <f>기초자료!AS87</f>
        <v>0</v>
      </c>
      <c r="AT91" s="77"/>
      <c r="AU91" s="77">
        <f t="shared" si="14"/>
        <v>1280562</v>
      </c>
    </row>
    <row r="92" spans="1:47" s="72" customFormat="1" ht="12" customHeight="1">
      <c r="A92" s="144"/>
      <c r="B92" s="106" t="s">
        <v>357</v>
      </c>
      <c r="C92" s="143">
        <f t="shared" si="15"/>
        <v>1397934</v>
      </c>
      <c r="D92" s="171">
        <f t="shared" si="17"/>
        <v>1397934</v>
      </c>
      <c r="E92" s="171">
        <f t="shared" si="18"/>
        <v>445627</v>
      </c>
      <c r="F92" s="172" t="e">
        <f>기초자료!#REF!</f>
        <v>#REF!</v>
      </c>
      <c r="G92" s="172" t="e">
        <f>기초자료!#REF!</f>
        <v>#REF!</v>
      </c>
      <c r="H92" s="172">
        <f>기초자료!P88</f>
        <v>15295</v>
      </c>
      <c r="I92" s="172" t="e">
        <f>기초자료!#REF!</f>
        <v>#REF!</v>
      </c>
      <c r="J92" s="172" t="e">
        <f>기초자료!#REF!</f>
        <v>#REF!</v>
      </c>
      <c r="K92" s="172">
        <f>기초자료!Q88</f>
        <v>40341</v>
      </c>
      <c r="L92" s="172" t="e">
        <f>기초자료!#REF!</f>
        <v>#REF!</v>
      </c>
      <c r="M92" s="171" t="e">
        <f>기초자료!#REF!</f>
        <v>#REF!</v>
      </c>
      <c r="N92" s="172">
        <f>기초자료!R88</f>
        <v>357313</v>
      </c>
      <c r="O92" s="172" t="e">
        <f>기초자료!#REF!</f>
        <v>#REF!</v>
      </c>
      <c r="P92" s="172" t="e">
        <f>기초자료!#REF!</f>
        <v>#REF!</v>
      </c>
      <c r="Q92" s="171">
        <f>기초자료!S88</f>
        <v>0</v>
      </c>
      <c r="R92" s="172">
        <f>기초자료!T88</f>
        <v>0</v>
      </c>
      <c r="S92" s="172">
        <f>기초자료!U88</f>
        <v>0</v>
      </c>
      <c r="T92" s="172">
        <f>기초자료!V88</f>
        <v>0</v>
      </c>
      <c r="U92" s="172">
        <f>기초자료!W88</f>
        <v>0</v>
      </c>
      <c r="V92" s="172">
        <f>기초자료!X88</f>
        <v>0</v>
      </c>
      <c r="W92" s="172">
        <f>기초자료!Y88</f>
        <v>32678</v>
      </c>
      <c r="X92" s="172">
        <f>기초자료!Z88</f>
        <v>0</v>
      </c>
      <c r="Y92" s="172">
        <f>기초자료!AA88</f>
        <v>0</v>
      </c>
      <c r="Z92" s="172">
        <f>기초자료!AB88</f>
        <v>0</v>
      </c>
      <c r="AA92" s="172">
        <f>기초자료!AC88</f>
        <v>0</v>
      </c>
      <c r="AB92" s="172">
        <f>기초자료!AD88</f>
        <v>0</v>
      </c>
      <c r="AC92" s="172">
        <f>기초자료!AE88</f>
        <v>0</v>
      </c>
      <c r="AD92" s="172">
        <f t="shared" si="22"/>
        <v>952307</v>
      </c>
      <c r="AE92" s="172">
        <f>기초자료!AF88</f>
        <v>0</v>
      </c>
      <c r="AF92" s="172">
        <f>기초자료!AG88</f>
        <v>0</v>
      </c>
      <c r="AG92" s="172">
        <f>기초자료!AH88</f>
        <v>459159</v>
      </c>
      <c r="AH92" s="172">
        <f>기초자료!AI88</f>
        <v>0</v>
      </c>
      <c r="AI92" s="172">
        <f>기초자료!AJ88</f>
        <v>0</v>
      </c>
      <c r="AJ92" s="172">
        <f>기초자료!AK88</f>
        <v>493148</v>
      </c>
      <c r="AK92" s="172">
        <f>기초자료!AL88</f>
        <v>0</v>
      </c>
      <c r="AL92" s="172">
        <f>기초자료!AM88</f>
        <v>0</v>
      </c>
      <c r="AM92" s="172">
        <f>기초자료!AN88</f>
        <v>0</v>
      </c>
      <c r="AN92" s="172">
        <f>기초자료!AO88</f>
        <v>0</v>
      </c>
      <c r="AO92" s="171">
        <f t="shared" si="19"/>
        <v>0</v>
      </c>
      <c r="AP92" s="172">
        <f>기초자료!AP88</f>
        <v>0</v>
      </c>
      <c r="AQ92" s="172">
        <f>기초자료!AQ88</f>
        <v>0</v>
      </c>
      <c r="AR92" s="172">
        <f>기초자료!AR88</f>
        <v>0</v>
      </c>
      <c r="AS92" s="172">
        <f>기초자료!AS88</f>
        <v>0</v>
      </c>
      <c r="AT92" s="77"/>
      <c r="AU92" s="77">
        <f t="shared" si="14"/>
        <v>1397934</v>
      </c>
    </row>
    <row r="93" spans="1:47" s="72" customFormat="1" ht="12" customHeight="1">
      <c r="A93" s="164" t="s">
        <v>738</v>
      </c>
      <c r="B93" s="164" t="s">
        <v>543</v>
      </c>
      <c r="C93" s="165">
        <f>SUM(D93,AO93)</f>
        <v>5710497</v>
      </c>
      <c r="D93" s="173">
        <f>SUM(E93,AD93,AN93)</f>
        <v>5356459</v>
      </c>
      <c r="E93" s="173">
        <f>SUM(H93,K93,N93,Q93,T93,W93,Z93,AC93)</f>
        <v>4132660</v>
      </c>
      <c r="F93" s="173" t="e">
        <f>SUM(F94:F261)</f>
        <v>#REF!</v>
      </c>
      <c r="G93" s="173" t="e">
        <f>SUM(G94:G261)</f>
        <v>#REF!</v>
      </c>
      <c r="H93" s="173">
        <f>SUM(H94)</f>
        <v>31639</v>
      </c>
      <c r="I93" s="173">
        <f t="shared" ref="I93:N93" si="23">SUM(I94)</f>
        <v>44307</v>
      </c>
      <c r="J93" s="173">
        <f t="shared" si="23"/>
        <v>3372792</v>
      </c>
      <c r="K93" s="173">
        <f>SUM(K94)</f>
        <v>44307</v>
      </c>
      <c r="L93" s="173">
        <f t="shared" si="23"/>
        <v>0</v>
      </c>
      <c r="M93" s="173">
        <f t="shared" si="23"/>
        <v>0</v>
      </c>
      <c r="N93" s="173">
        <f t="shared" si="23"/>
        <v>3372792</v>
      </c>
      <c r="O93" s="173">
        <f t="shared" ref="O93:AD93" si="24">SUM(O94)</f>
        <v>42117</v>
      </c>
      <c r="P93" s="173">
        <f t="shared" si="24"/>
        <v>0</v>
      </c>
      <c r="Q93" s="173">
        <f t="shared" si="24"/>
        <v>42117</v>
      </c>
      <c r="R93" s="173">
        <f t="shared" si="24"/>
        <v>587046</v>
      </c>
      <c r="S93" s="173">
        <f t="shared" si="24"/>
        <v>0</v>
      </c>
      <c r="T93" s="173">
        <f t="shared" si="24"/>
        <v>587046</v>
      </c>
      <c r="U93" s="173">
        <f t="shared" si="24"/>
        <v>48038</v>
      </c>
      <c r="V93" s="173">
        <f t="shared" si="24"/>
        <v>0</v>
      </c>
      <c r="W93" s="173">
        <f t="shared" si="24"/>
        <v>48038</v>
      </c>
      <c r="X93" s="173">
        <f t="shared" si="24"/>
        <v>6721</v>
      </c>
      <c r="Y93" s="173">
        <f t="shared" si="24"/>
        <v>0</v>
      </c>
      <c r="Z93" s="173">
        <f t="shared" si="24"/>
        <v>6721</v>
      </c>
      <c r="AA93" s="173">
        <f t="shared" si="24"/>
        <v>0</v>
      </c>
      <c r="AB93" s="173">
        <f t="shared" si="24"/>
        <v>0</v>
      </c>
      <c r="AC93" s="173">
        <f t="shared" si="24"/>
        <v>0</v>
      </c>
      <c r="AD93" s="173">
        <f t="shared" si="24"/>
        <v>1223799</v>
      </c>
      <c r="AE93" s="173" t="e">
        <f>SUM(AE94:AE261)</f>
        <v>#REF!</v>
      </c>
      <c r="AF93" s="173" t="e">
        <f>SUM(AF94:AF261)</f>
        <v>#REF!</v>
      </c>
      <c r="AG93" s="173">
        <f>SUM(AG94)</f>
        <v>674538</v>
      </c>
      <c r="AH93" s="173">
        <f t="shared" ref="AH93:AN93" si="25">SUM(AH94)</f>
        <v>0</v>
      </c>
      <c r="AI93" s="173">
        <f t="shared" si="25"/>
        <v>0</v>
      </c>
      <c r="AJ93" s="173">
        <f t="shared" si="25"/>
        <v>539391</v>
      </c>
      <c r="AK93" s="173">
        <f t="shared" si="25"/>
        <v>0</v>
      </c>
      <c r="AL93" s="173">
        <f t="shared" si="25"/>
        <v>0</v>
      </c>
      <c r="AM93" s="173">
        <f t="shared" si="25"/>
        <v>9870</v>
      </c>
      <c r="AN93" s="173">
        <f t="shared" si="25"/>
        <v>0</v>
      </c>
      <c r="AO93" s="173">
        <f>SUM(AP93,AQ93,AR93,AS93)</f>
        <v>354038</v>
      </c>
      <c r="AP93" s="173">
        <f>SUM(AP94)</f>
        <v>0</v>
      </c>
      <c r="AQ93" s="173">
        <f>SUM(AQ94)</f>
        <v>285990</v>
      </c>
      <c r="AR93" s="173">
        <f>SUM(AR94)</f>
        <v>68048</v>
      </c>
      <c r="AS93" s="173">
        <f>SUM(AS94)</f>
        <v>0</v>
      </c>
      <c r="AT93" s="77"/>
      <c r="AU93" s="77"/>
    </row>
    <row r="94" spans="1:47" s="72" customFormat="1" ht="12" customHeight="1">
      <c r="A94" s="144"/>
      <c r="B94" s="106" t="s">
        <v>739</v>
      </c>
      <c r="C94" s="143">
        <f>SUM(D94,AO94)</f>
        <v>5710497</v>
      </c>
      <c r="D94" s="171">
        <f>SUM(E94,AD94,AN94)</f>
        <v>5356459</v>
      </c>
      <c r="E94" s="171">
        <f>SUM(H94,K94,N94,Q94,T94,W94,Z94,AC94)</f>
        <v>4132660</v>
      </c>
      <c r="F94" s="172"/>
      <c r="G94" s="172"/>
      <c r="H94" s="172">
        <f>기초자료!P90</f>
        <v>31639</v>
      </c>
      <c r="I94" s="172">
        <f>기초자료!Q90</f>
        <v>44307</v>
      </c>
      <c r="J94" s="172">
        <f>기초자료!R90</f>
        <v>3372792</v>
      </c>
      <c r="K94" s="172">
        <f>기초자료!Q90</f>
        <v>44307</v>
      </c>
      <c r="L94" s="172">
        <f>기초자료!T90</f>
        <v>0</v>
      </c>
      <c r="M94" s="172">
        <f>기초자료!U90</f>
        <v>0</v>
      </c>
      <c r="N94" s="172">
        <f>기초자료!R90</f>
        <v>3372792</v>
      </c>
      <c r="O94" s="172">
        <f>기초자료!S90</f>
        <v>42117</v>
      </c>
      <c r="P94" s="172">
        <f>기초자료!T90</f>
        <v>0</v>
      </c>
      <c r="Q94" s="171">
        <f>기초자료!S90</f>
        <v>42117</v>
      </c>
      <c r="R94" s="172">
        <f>기초자료!V90</f>
        <v>587046</v>
      </c>
      <c r="S94" s="172">
        <f>기초자료!W90</f>
        <v>0</v>
      </c>
      <c r="T94" s="172">
        <f>기초자료!V90</f>
        <v>587046</v>
      </c>
      <c r="U94" s="172">
        <f>기초자료!Y90</f>
        <v>48038</v>
      </c>
      <c r="V94" s="172">
        <f>기초자료!Z90</f>
        <v>0</v>
      </c>
      <c r="W94" s="172">
        <f>기초자료!Y90</f>
        <v>48038</v>
      </c>
      <c r="X94" s="172">
        <f>기초자료!AB90</f>
        <v>6721</v>
      </c>
      <c r="Y94" s="172">
        <f>기초자료!AC90</f>
        <v>0</v>
      </c>
      <c r="Z94" s="172">
        <f>기초자료!AB90</f>
        <v>6721</v>
      </c>
      <c r="AA94" s="172">
        <f>기초자료!AE90</f>
        <v>0</v>
      </c>
      <c r="AB94" s="172">
        <f>기초자료!AF90</f>
        <v>0</v>
      </c>
      <c r="AC94" s="172">
        <f>기초자료!AE90</f>
        <v>0</v>
      </c>
      <c r="AD94" s="172">
        <f t="shared" si="22"/>
        <v>1223799</v>
      </c>
      <c r="AE94" s="172"/>
      <c r="AF94" s="172"/>
      <c r="AG94" s="314">
        <f>기초자료!AH90</f>
        <v>674538</v>
      </c>
      <c r="AH94" s="172"/>
      <c r="AI94" s="172"/>
      <c r="AJ94" s="172">
        <f>기초자료!AK90</f>
        <v>539391</v>
      </c>
      <c r="AK94" s="172"/>
      <c r="AL94" s="172"/>
      <c r="AM94" s="172">
        <f>기초자료!AN90</f>
        <v>9870</v>
      </c>
      <c r="AN94" s="172">
        <f>기초자료!AO90</f>
        <v>0</v>
      </c>
      <c r="AO94" s="171">
        <f>SUM(AP94,AQ94,AR94,AS94)</f>
        <v>354038</v>
      </c>
      <c r="AP94" s="172">
        <f>기초자료!AP90</f>
        <v>0</v>
      </c>
      <c r="AQ94" s="172">
        <f>기초자료!AQ90</f>
        <v>285990</v>
      </c>
      <c r="AR94" s="172">
        <f>기초자료!AR90</f>
        <v>68048</v>
      </c>
      <c r="AS94" s="172">
        <f>기초자료!AS90</f>
        <v>0</v>
      </c>
      <c r="AT94" s="77"/>
      <c r="AU94" s="77"/>
    </row>
    <row r="95" spans="1:47" s="78" customFormat="1" ht="12" customHeight="1">
      <c r="A95" s="164" t="s">
        <v>584</v>
      </c>
      <c r="B95" s="164" t="s">
        <v>579</v>
      </c>
      <c r="C95" s="165">
        <f t="shared" si="15"/>
        <v>107645870.66</v>
      </c>
      <c r="D95" s="173">
        <f t="shared" si="17"/>
        <v>91934053.859999999</v>
      </c>
      <c r="E95" s="173">
        <f t="shared" si="18"/>
        <v>64394165.360000007</v>
      </c>
      <c r="F95" s="173" t="e">
        <f t="shared" ref="F95:AS95" si="26">SUM(F96:F126)</f>
        <v>#REF!</v>
      </c>
      <c r="G95" s="173" t="e">
        <f t="shared" si="26"/>
        <v>#REF!</v>
      </c>
      <c r="H95" s="173">
        <f t="shared" si="26"/>
        <v>653344.9</v>
      </c>
      <c r="I95" s="173" t="e">
        <f t="shared" si="26"/>
        <v>#REF!</v>
      </c>
      <c r="J95" s="173" t="e">
        <f t="shared" si="26"/>
        <v>#REF!</v>
      </c>
      <c r="K95" s="173">
        <f t="shared" si="26"/>
        <v>2687271</v>
      </c>
      <c r="L95" s="173" t="e">
        <f t="shared" si="26"/>
        <v>#REF!</v>
      </c>
      <c r="M95" s="173" t="e">
        <f t="shared" si="26"/>
        <v>#REF!</v>
      </c>
      <c r="N95" s="173">
        <f t="shared" si="26"/>
        <v>51097678.550000004</v>
      </c>
      <c r="O95" s="173" t="e">
        <f t="shared" si="26"/>
        <v>#REF!</v>
      </c>
      <c r="P95" s="173" t="e">
        <f t="shared" si="26"/>
        <v>#REF!</v>
      </c>
      <c r="Q95" s="173">
        <f t="shared" si="26"/>
        <v>1800070.56</v>
      </c>
      <c r="R95" s="173">
        <f t="shared" si="26"/>
        <v>66610.8</v>
      </c>
      <c r="S95" s="173">
        <f t="shared" si="26"/>
        <v>0</v>
      </c>
      <c r="T95" s="173">
        <f t="shared" si="26"/>
        <v>2454443.1</v>
      </c>
      <c r="U95" s="173">
        <f t="shared" si="26"/>
        <v>0</v>
      </c>
      <c r="V95" s="173">
        <f t="shared" si="26"/>
        <v>406658</v>
      </c>
      <c r="W95" s="173">
        <f t="shared" si="26"/>
        <v>2990621.45</v>
      </c>
      <c r="X95" s="173">
        <f t="shared" si="26"/>
        <v>4465</v>
      </c>
      <c r="Y95" s="173">
        <f t="shared" si="26"/>
        <v>0</v>
      </c>
      <c r="Z95" s="173">
        <f t="shared" si="26"/>
        <v>2635409.7999999998</v>
      </c>
      <c r="AA95" s="173">
        <f t="shared" si="26"/>
        <v>0</v>
      </c>
      <c r="AB95" s="173">
        <f t="shared" si="26"/>
        <v>0</v>
      </c>
      <c r="AC95" s="173">
        <f t="shared" si="26"/>
        <v>75326</v>
      </c>
      <c r="AD95" s="173">
        <f t="shared" si="26"/>
        <v>24497564.499999996</v>
      </c>
      <c r="AE95" s="173">
        <f t="shared" si="26"/>
        <v>310390297</v>
      </c>
      <c r="AF95" s="173">
        <f t="shared" si="26"/>
        <v>127261940</v>
      </c>
      <c r="AG95" s="173">
        <f t="shared" si="26"/>
        <v>15815999.5</v>
      </c>
      <c r="AH95" s="173">
        <f t="shared" si="26"/>
        <v>186247</v>
      </c>
      <c r="AI95" s="173">
        <f t="shared" si="26"/>
        <v>0</v>
      </c>
      <c r="AJ95" s="173">
        <f t="shared" si="26"/>
        <v>6516412.5999999996</v>
      </c>
      <c r="AK95" s="173">
        <f t="shared" si="26"/>
        <v>0</v>
      </c>
      <c r="AL95" s="173">
        <f t="shared" si="26"/>
        <v>0</v>
      </c>
      <c r="AM95" s="173">
        <f t="shared" si="26"/>
        <v>2165152.4</v>
      </c>
      <c r="AN95" s="173">
        <f t="shared" si="26"/>
        <v>3042324</v>
      </c>
      <c r="AO95" s="173">
        <f t="shared" si="19"/>
        <v>15711816.800000001</v>
      </c>
      <c r="AP95" s="173">
        <f>SUM(AP96:AP126)</f>
        <v>11857327</v>
      </c>
      <c r="AQ95" s="173">
        <f>SUM(AQ96:AQ126)</f>
        <v>1540674.8</v>
      </c>
      <c r="AR95" s="173">
        <f t="shared" si="26"/>
        <v>2294788</v>
      </c>
      <c r="AS95" s="173">
        <f t="shared" si="26"/>
        <v>19027</v>
      </c>
      <c r="AT95" s="79"/>
      <c r="AU95" s="77">
        <f t="shared" si="14"/>
        <v>91934053.859999999</v>
      </c>
    </row>
    <row r="96" spans="1:47" s="72" customFormat="1" ht="12" customHeight="1">
      <c r="A96" s="144"/>
      <c r="B96" s="462" t="s">
        <v>64</v>
      </c>
      <c r="C96" s="143">
        <f t="shared" si="15"/>
        <v>7817561</v>
      </c>
      <c r="D96" s="171">
        <f t="shared" si="17"/>
        <v>7817561</v>
      </c>
      <c r="E96" s="171">
        <f t="shared" si="18"/>
        <v>6263734</v>
      </c>
      <c r="F96" s="175" t="e">
        <f>기초자료!#REF!</f>
        <v>#REF!</v>
      </c>
      <c r="G96" s="175" t="e">
        <f>기초자료!#REF!</f>
        <v>#REF!</v>
      </c>
      <c r="H96" s="175">
        <f>기초자료!P92</f>
        <v>39537</v>
      </c>
      <c r="I96" s="175" t="e">
        <f>기초자료!#REF!</f>
        <v>#REF!</v>
      </c>
      <c r="J96" s="175" t="e">
        <f>기초자료!#REF!</f>
        <v>#REF!</v>
      </c>
      <c r="K96" s="175">
        <f>기초자료!Q92</f>
        <v>264514</v>
      </c>
      <c r="L96" s="175" t="e">
        <f>기초자료!#REF!</f>
        <v>#REF!</v>
      </c>
      <c r="M96" s="175" t="e">
        <f>기초자료!#REF!</f>
        <v>#REF!</v>
      </c>
      <c r="N96" s="175">
        <f>기초자료!R92</f>
        <v>5474608</v>
      </c>
      <c r="O96" s="175" t="e">
        <f>기초자료!#REF!</f>
        <v>#REF!</v>
      </c>
      <c r="P96" s="175" t="e">
        <f>기초자료!#REF!</f>
        <v>#REF!</v>
      </c>
      <c r="Q96" s="175">
        <f>기초자료!S92</f>
        <v>85449</v>
      </c>
      <c r="R96" s="175">
        <f>기초자료!T92</f>
        <v>0</v>
      </c>
      <c r="S96" s="175">
        <f>기초자료!U92</f>
        <v>0</v>
      </c>
      <c r="T96" s="175">
        <f>기초자료!V92</f>
        <v>59174</v>
      </c>
      <c r="U96" s="175">
        <f>기초자료!W92</f>
        <v>0</v>
      </c>
      <c r="V96" s="175">
        <f>기초자료!X92</f>
        <v>0</v>
      </c>
      <c r="W96" s="175">
        <f>기초자료!Y92</f>
        <v>252420</v>
      </c>
      <c r="X96" s="175">
        <f>기초자료!Z92</f>
        <v>0</v>
      </c>
      <c r="Y96" s="175">
        <f>기초자료!AA92</f>
        <v>0</v>
      </c>
      <c r="Z96" s="175">
        <f>기초자료!AB92</f>
        <v>88032</v>
      </c>
      <c r="AA96" s="175">
        <f>기초자료!AC92</f>
        <v>0</v>
      </c>
      <c r="AB96" s="175">
        <f>기초자료!AD92</f>
        <v>0</v>
      </c>
      <c r="AC96" s="175">
        <f>기초자료!AE92</f>
        <v>0</v>
      </c>
      <c r="AD96" s="175">
        <f t="shared" ref="AD96:AD126" si="27">SUM(AG96,AJ96,AM96)</f>
        <v>1553827</v>
      </c>
      <c r="AE96" s="175">
        <f>기초자료!AF92</f>
        <v>0</v>
      </c>
      <c r="AF96" s="175">
        <f>기초자료!AG92</f>
        <v>0</v>
      </c>
      <c r="AG96" s="175">
        <f>기초자료!AH92</f>
        <v>1134322</v>
      </c>
      <c r="AH96" s="175">
        <f>기초자료!AI92</f>
        <v>0</v>
      </c>
      <c r="AI96" s="175">
        <f>기초자료!AJ92</f>
        <v>0</v>
      </c>
      <c r="AJ96" s="175">
        <f>기초자료!AK92</f>
        <v>384544</v>
      </c>
      <c r="AK96" s="175">
        <f>기초자료!AL92</f>
        <v>0</v>
      </c>
      <c r="AL96" s="175">
        <f>기초자료!AM92</f>
        <v>0</v>
      </c>
      <c r="AM96" s="175">
        <f>기초자료!AN92</f>
        <v>34961</v>
      </c>
      <c r="AN96" s="175">
        <f>기초자료!AO92</f>
        <v>0</v>
      </c>
      <c r="AO96" s="171">
        <f t="shared" si="19"/>
        <v>0</v>
      </c>
      <c r="AP96" s="175">
        <f>기초자료!AP92</f>
        <v>0</v>
      </c>
      <c r="AQ96" s="175">
        <f>기초자료!AQ92</f>
        <v>0</v>
      </c>
      <c r="AR96" s="175">
        <f>기초자료!AR92</f>
        <v>0</v>
      </c>
      <c r="AS96" s="175">
        <f>기초자료!AS92</f>
        <v>0</v>
      </c>
      <c r="AT96" s="77"/>
      <c r="AU96" s="77">
        <f t="shared" si="14"/>
        <v>7817561</v>
      </c>
    </row>
    <row r="97" spans="1:47" s="72" customFormat="1" ht="12" customHeight="1">
      <c r="A97" s="144"/>
      <c r="B97" s="462" t="s">
        <v>65</v>
      </c>
      <c r="C97" s="143">
        <f t="shared" si="15"/>
        <v>7768575</v>
      </c>
      <c r="D97" s="171">
        <f t="shared" si="17"/>
        <v>6586632</v>
      </c>
      <c r="E97" s="171">
        <f t="shared" si="18"/>
        <v>6586632</v>
      </c>
      <c r="F97" s="175" t="e">
        <f>기초자료!#REF!</f>
        <v>#REF!</v>
      </c>
      <c r="G97" s="175" t="e">
        <f>기초자료!#REF!</f>
        <v>#REF!</v>
      </c>
      <c r="H97" s="175">
        <f>기초자료!P93</f>
        <v>7081</v>
      </c>
      <c r="I97" s="175" t="e">
        <f>기초자료!#REF!</f>
        <v>#REF!</v>
      </c>
      <c r="J97" s="175" t="e">
        <f>기초자료!#REF!</f>
        <v>#REF!</v>
      </c>
      <c r="K97" s="175">
        <f>기초자료!Q93</f>
        <v>205545</v>
      </c>
      <c r="L97" s="175" t="e">
        <f>기초자료!#REF!</f>
        <v>#REF!</v>
      </c>
      <c r="M97" s="175" t="e">
        <f>기초자료!#REF!</f>
        <v>#REF!</v>
      </c>
      <c r="N97" s="175">
        <f>기초자료!R93</f>
        <v>6014111</v>
      </c>
      <c r="O97" s="175" t="e">
        <f>기초자료!#REF!</f>
        <v>#REF!</v>
      </c>
      <c r="P97" s="175" t="e">
        <f>기초자료!#REF!</f>
        <v>#REF!</v>
      </c>
      <c r="Q97" s="175">
        <f>기초자료!S93</f>
        <v>61103</v>
      </c>
      <c r="R97" s="175">
        <f>기초자료!T93</f>
        <v>0</v>
      </c>
      <c r="S97" s="175">
        <f>기초자료!U93</f>
        <v>0</v>
      </c>
      <c r="T97" s="175">
        <f>기초자료!V93</f>
        <v>0</v>
      </c>
      <c r="U97" s="175">
        <f>기초자료!W93</f>
        <v>0</v>
      </c>
      <c r="V97" s="175">
        <f>기초자료!X93</f>
        <v>0</v>
      </c>
      <c r="W97" s="175">
        <f>기초자료!Y93</f>
        <v>0</v>
      </c>
      <c r="X97" s="175">
        <f>기초자료!Z93</f>
        <v>0</v>
      </c>
      <c r="Y97" s="175">
        <f>기초자료!AA93</f>
        <v>0</v>
      </c>
      <c r="Z97" s="175">
        <f>기초자료!AB93</f>
        <v>298792</v>
      </c>
      <c r="AA97" s="175">
        <f>기초자료!AC93</f>
        <v>0</v>
      </c>
      <c r="AB97" s="175">
        <f>기초자료!AD93</f>
        <v>0</v>
      </c>
      <c r="AC97" s="175">
        <f>기초자료!AE93</f>
        <v>0</v>
      </c>
      <c r="AD97" s="175">
        <f t="shared" si="27"/>
        <v>0</v>
      </c>
      <c r="AE97" s="175">
        <f>기초자료!AF93</f>
        <v>0</v>
      </c>
      <c r="AF97" s="175">
        <f>기초자료!AG93</f>
        <v>0</v>
      </c>
      <c r="AG97" s="175">
        <f>기초자료!AH93</f>
        <v>0</v>
      </c>
      <c r="AH97" s="175">
        <f>기초자료!AI93</f>
        <v>0</v>
      </c>
      <c r="AI97" s="175">
        <f>기초자료!AJ93</f>
        <v>0</v>
      </c>
      <c r="AJ97" s="175">
        <f>기초자료!AK93</f>
        <v>0</v>
      </c>
      <c r="AK97" s="175">
        <f>기초자료!AL93</f>
        <v>0</v>
      </c>
      <c r="AL97" s="175">
        <f>기초자료!AM93</f>
        <v>0</v>
      </c>
      <c r="AM97" s="175">
        <f>기초자료!AN93</f>
        <v>0</v>
      </c>
      <c r="AN97" s="175">
        <f>기초자료!AO93</f>
        <v>0</v>
      </c>
      <c r="AO97" s="171">
        <f t="shared" si="19"/>
        <v>1181943</v>
      </c>
      <c r="AP97" s="175">
        <f>기초자료!AP93</f>
        <v>0</v>
      </c>
      <c r="AQ97" s="175">
        <f>기초자료!AQ93</f>
        <v>17973</v>
      </c>
      <c r="AR97" s="175">
        <f>기초자료!AR93</f>
        <v>1163970</v>
      </c>
      <c r="AS97" s="175">
        <f>기초자료!AS93</f>
        <v>0</v>
      </c>
      <c r="AT97" s="77"/>
      <c r="AU97" s="77">
        <f t="shared" si="14"/>
        <v>6586632</v>
      </c>
    </row>
    <row r="98" spans="1:47" s="72" customFormat="1" ht="12" customHeight="1">
      <c r="A98" s="144"/>
      <c r="B98" s="462" t="s">
        <v>85</v>
      </c>
      <c r="C98" s="143">
        <f t="shared" si="15"/>
        <v>5463543.1500000004</v>
      </c>
      <c r="D98" s="171">
        <f t="shared" si="17"/>
        <v>5463543.1500000004</v>
      </c>
      <c r="E98" s="171">
        <f t="shared" si="18"/>
        <v>3875458.75</v>
      </c>
      <c r="F98" s="175" t="e">
        <f>기초자료!#REF!</f>
        <v>#REF!</v>
      </c>
      <c r="G98" s="175" t="e">
        <f>기초자료!#REF!</f>
        <v>#REF!</v>
      </c>
      <c r="H98" s="175">
        <f>기초자료!P94</f>
        <v>7190</v>
      </c>
      <c r="I98" s="175" t="e">
        <f>기초자료!#REF!</f>
        <v>#REF!</v>
      </c>
      <c r="J98" s="175" t="e">
        <f>기초자료!#REF!</f>
        <v>#REF!</v>
      </c>
      <c r="K98" s="175">
        <f>기초자료!Q94</f>
        <v>172122.4</v>
      </c>
      <c r="L98" s="175" t="e">
        <f>기초자료!#REF!</f>
        <v>#REF!</v>
      </c>
      <c r="M98" s="175" t="e">
        <f>기초자료!#REF!</f>
        <v>#REF!</v>
      </c>
      <c r="N98" s="175">
        <f>기초자료!R94</f>
        <v>3081659.4</v>
      </c>
      <c r="O98" s="175" t="e">
        <f>기초자료!#REF!</f>
        <v>#REF!</v>
      </c>
      <c r="P98" s="175" t="e">
        <f>기초자료!#REF!</f>
        <v>#REF!</v>
      </c>
      <c r="Q98" s="175">
        <f>기초자료!S94</f>
        <v>311620.2</v>
      </c>
      <c r="R98" s="175">
        <f>기초자료!T94</f>
        <v>0</v>
      </c>
      <c r="S98" s="175">
        <f>기초자료!U94</f>
        <v>0</v>
      </c>
      <c r="T98" s="175">
        <f>기초자료!V94</f>
        <v>27147</v>
      </c>
      <c r="U98" s="175">
        <f>기초자료!W94</f>
        <v>0</v>
      </c>
      <c r="V98" s="175">
        <f>기초자료!X94</f>
        <v>0</v>
      </c>
      <c r="W98" s="175">
        <f>기초자료!Y94</f>
        <v>135118.75</v>
      </c>
      <c r="X98" s="175">
        <f>기초자료!Z94</f>
        <v>0</v>
      </c>
      <c r="Y98" s="175">
        <f>기초자료!AA94</f>
        <v>0</v>
      </c>
      <c r="Z98" s="175">
        <f>기초자료!AB94</f>
        <v>140601</v>
      </c>
      <c r="AA98" s="175">
        <f>기초자료!AC94</f>
        <v>0</v>
      </c>
      <c r="AB98" s="175">
        <f>기초자료!AD94</f>
        <v>0</v>
      </c>
      <c r="AC98" s="175">
        <f>기초자료!AE94</f>
        <v>0</v>
      </c>
      <c r="AD98" s="175">
        <f t="shared" si="27"/>
        <v>1588084.4000000001</v>
      </c>
      <c r="AE98" s="175">
        <f>기초자료!AF94</f>
        <v>0</v>
      </c>
      <c r="AF98" s="175">
        <f>기초자료!AG94</f>
        <v>0</v>
      </c>
      <c r="AG98" s="175">
        <f>기초자료!AH94</f>
        <v>997081.20000000019</v>
      </c>
      <c r="AH98" s="175">
        <f>기초자료!AI94</f>
        <v>0</v>
      </c>
      <c r="AI98" s="175">
        <f>기초자료!AJ94</f>
        <v>0</v>
      </c>
      <c r="AJ98" s="175">
        <f>기초자료!AK94</f>
        <v>574936</v>
      </c>
      <c r="AK98" s="175">
        <f>기초자료!AL94</f>
        <v>0</v>
      </c>
      <c r="AL98" s="175">
        <f>기초자료!AM94</f>
        <v>0</v>
      </c>
      <c r="AM98" s="175">
        <f>기초자료!AN94</f>
        <v>16067.2</v>
      </c>
      <c r="AN98" s="175">
        <f>기초자료!AO94</f>
        <v>0</v>
      </c>
      <c r="AO98" s="171">
        <f t="shared" si="19"/>
        <v>0</v>
      </c>
      <c r="AP98" s="175">
        <f>기초자료!AP94</f>
        <v>0</v>
      </c>
      <c r="AQ98" s="175">
        <f>기초자료!AQ94</f>
        <v>0</v>
      </c>
      <c r="AR98" s="175">
        <f>기초자료!AR94</f>
        <v>0</v>
      </c>
      <c r="AS98" s="175">
        <f>기초자료!AS94</f>
        <v>0</v>
      </c>
      <c r="AT98" s="77"/>
      <c r="AU98" s="77">
        <f t="shared" si="14"/>
        <v>5463543.1500000004</v>
      </c>
    </row>
    <row r="99" spans="1:47" s="72" customFormat="1" ht="12" customHeight="1">
      <c r="A99" s="144"/>
      <c r="B99" s="462" t="s">
        <v>69</v>
      </c>
      <c r="C99" s="143">
        <f t="shared" si="15"/>
        <v>13482968</v>
      </c>
      <c r="D99" s="171">
        <f t="shared" si="17"/>
        <v>5678963</v>
      </c>
      <c r="E99" s="171">
        <f t="shared" si="18"/>
        <v>3227999</v>
      </c>
      <c r="F99" s="175" t="e">
        <f>기초자료!#REF!</f>
        <v>#REF!</v>
      </c>
      <c r="G99" s="175" t="e">
        <f>기초자료!#REF!</f>
        <v>#REF!</v>
      </c>
      <c r="H99" s="175">
        <f>기초자료!P95</f>
        <v>62030</v>
      </c>
      <c r="I99" s="175" t="e">
        <f>기초자료!#REF!</f>
        <v>#REF!</v>
      </c>
      <c r="J99" s="175" t="e">
        <f>기초자료!#REF!</f>
        <v>#REF!</v>
      </c>
      <c r="K99" s="175">
        <f>기초자료!Q95</f>
        <v>208773</v>
      </c>
      <c r="L99" s="175" t="e">
        <f>기초자료!#REF!</f>
        <v>#REF!</v>
      </c>
      <c r="M99" s="175" t="e">
        <f>기초자료!#REF!</f>
        <v>#REF!</v>
      </c>
      <c r="N99" s="175">
        <f>기초자료!R95</f>
        <v>2855300</v>
      </c>
      <c r="O99" s="175" t="e">
        <f>기초자료!#REF!</f>
        <v>#REF!</v>
      </c>
      <c r="P99" s="175" t="e">
        <f>기초자료!#REF!</f>
        <v>#REF!</v>
      </c>
      <c r="Q99" s="175">
        <f>기초자료!S95</f>
        <v>4300</v>
      </c>
      <c r="R99" s="175">
        <f>기초자료!T95</f>
        <v>0</v>
      </c>
      <c r="S99" s="175">
        <f>기초자료!U95</f>
        <v>0</v>
      </c>
      <c r="T99" s="175">
        <f>기초자료!V95</f>
        <v>10096</v>
      </c>
      <c r="U99" s="175">
        <f>기초자료!W95</f>
        <v>0</v>
      </c>
      <c r="V99" s="175">
        <f>기초자료!X95</f>
        <v>0</v>
      </c>
      <c r="W99" s="175">
        <f>기초자료!Y95</f>
        <v>0</v>
      </c>
      <c r="X99" s="175">
        <f>기초자료!Z95</f>
        <v>0</v>
      </c>
      <c r="Y99" s="175">
        <f>기초자료!AA95</f>
        <v>0</v>
      </c>
      <c r="Z99" s="175">
        <f>기초자료!AB95</f>
        <v>87500</v>
      </c>
      <c r="AA99" s="175">
        <f>기초자료!AC95</f>
        <v>0</v>
      </c>
      <c r="AB99" s="175">
        <f>기초자료!AD95</f>
        <v>0</v>
      </c>
      <c r="AC99" s="175">
        <f>기초자료!AE95</f>
        <v>0</v>
      </c>
      <c r="AD99" s="175">
        <f t="shared" si="27"/>
        <v>1903963</v>
      </c>
      <c r="AE99" s="175">
        <f>기초자료!AF95</f>
        <v>0</v>
      </c>
      <c r="AF99" s="175">
        <f>기초자료!AG95</f>
        <v>0</v>
      </c>
      <c r="AG99" s="175">
        <f>기초자료!AH95</f>
        <v>1034799</v>
      </c>
      <c r="AH99" s="175">
        <f>기초자료!AI95</f>
        <v>0</v>
      </c>
      <c r="AI99" s="175">
        <f>기초자료!AJ95</f>
        <v>0</v>
      </c>
      <c r="AJ99" s="175">
        <f>기초자료!AK95</f>
        <v>815996</v>
      </c>
      <c r="AK99" s="175">
        <f>기초자료!AL95</f>
        <v>0</v>
      </c>
      <c r="AL99" s="175">
        <f>기초자료!AM95</f>
        <v>0</v>
      </c>
      <c r="AM99" s="175">
        <f>기초자료!AN95</f>
        <v>53168</v>
      </c>
      <c r="AN99" s="175">
        <f>기초자료!AO95</f>
        <v>547001</v>
      </c>
      <c r="AO99" s="171">
        <f t="shared" si="19"/>
        <v>7804005</v>
      </c>
      <c r="AP99" s="175">
        <f>기초자료!AP95</f>
        <v>7116686</v>
      </c>
      <c r="AQ99" s="175">
        <f>기초자료!AQ95</f>
        <v>540000</v>
      </c>
      <c r="AR99" s="175">
        <f>기초자료!AR95</f>
        <v>147319</v>
      </c>
      <c r="AS99" s="175">
        <f>기초자료!AS95</f>
        <v>0</v>
      </c>
      <c r="AT99" s="77"/>
      <c r="AU99" s="77">
        <f t="shared" si="14"/>
        <v>5678963</v>
      </c>
    </row>
    <row r="100" spans="1:47" s="72" customFormat="1" ht="12" customHeight="1">
      <c r="A100" s="144"/>
      <c r="B100" s="462" t="s">
        <v>66</v>
      </c>
      <c r="C100" s="143">
        <f t="shared" si="15"/>
        <v>2971771.25</v>
      </c>
      <c r="D100" s="171">
        <f t="shared" si="17"/>
        <v>2937375.25</v>
      </c>
      <c r="E100" s="171">
        <f t="shared" si="18"/>
        <v>2329934.4500000002</v>
      </c>
      <c r="F100" s="175" t="e">
        <f>기초자료!#REF!</f>
        <v>#REF!</v>
      </c>
      <c r="G100" s="175" t="e">
        <f>기초자료!#REF!</f>
        <v>#REF!</v>
      </c>
      <c r="H100" s="175">
        <f>기초자료!P96</f>
        <v>16224.4</v>
      </c>
      <c r="I100" s="175" t="e">
        <f>기초자료!#REF!</f>
        <v>#REF!</v>
      </c>
      <c r="J100" s="175" t="e">
        <f>기초자료!#REF!</f>
        <v>#REF!</v>
      </c>
      <c r="K100" s="175">
        <f>기초자료!Q96</f>
        <v>141768.6</v>
      </c>
      <c r="L100" s="175" t="e">
        <f>기초자료!#REF!</f>
        <v>#REF!</v>
      </c>
      <c r="M100" s="175" t="e">
        <f>기초자료!#REF!</f>
        <v>#REF!</v>
      </c>
      <c r="N100" s="175">
        <f>기초자료!R96</f>
        <v>1655916.55</v>
      </c>
      <c r="O100" s="175" t="e">
        <f>기초자료!#REF!</f>
        <v>#REF!</v>
      </c>
      <c r="P100" s="175" t="e">
        <f>기초자료!#REF!</f>
        <v>#REF!</v>
      </c>
      <c r="Q100" s="175">
        <f>기초자료!S96</f>
        <v>0</v>
      </c>
      <c r="R100" s="175">
        <f>기초자료!T96</f>
        <v>0</v>
      </c>
      <c r="S100" s="175">
        <f>기초자료!U96</f>
        <v>0</v>
      </c>
      <c r="T100" s="175">
        <f>기초자료!V96</f>
        <v>181659</v>
      </c>
      <c r="U100" s="175">
        <f>기초자료!W96</f>
        <v>0</v>
      </c>
      <c r="V100" s="175">
        <f>기초자료!X96</f>
        <v>0</v>
      </c>
      <c r="W100" s="175">
        <f>기초자료!Y96</f>
        <v>0</v>
      </c>
      <c r="X100" s="175">
        <f>기초자료!Z96</f>
        <v>0</v>
      </c>
      <c r="Y100" s="175">
        <f>기초자료!AA96</f>
        <v>0</v>
      </c>
      <c r="Z100" s="175">
        <f>기초자료!AB96</f>
        <v>334365.90000000002</v>
      </c>
      <c r="AA100" s="175">
        <f>기초자료!AC96</f>
        <v>0</v>
      </c>
      <c r="AB100" s="175">
        <f>기초자료!AD96</f>
        <v>0</v>
      </c>
      <c r="AC100" s="175">
        <f>기초자료!AE96</f>
        <v>0</v>
      </c>
      <c r="AD100" s="175">
        <f t="shared" si="27"/>
        <v>586788.80000000005</v>
      </c>
      <c r="AE100" s="175">
        <f>기초자료!AF96</f>
        <v>0</v>
      </c>
      <c r="AF100" s="175">
        <f>기초자료!AG96</f>
        <v>0</v>
      </c>
      <c r="AG100" s="175">
        <f>기초자료!AH96</f>
        <v>463928.70000000007</v>
      </c>
      <c r="AH100" s="175">
        <f>기초자료!AI96</f>
        <v>0</v>
      </c>
      <c r="AI100" s="175">
        <f>기초자료!AJ96</f>
        <v>0</v>
      </c>
      <c r="AJ100" s="175">
        <f>기초자료!AK96</f>
        <v>118774.1</v>
      </c>
      <c r="AK100" s="175">
        <f>기초자료!AL96</f>
        <v>0</v>
      </c>
      <c r="AL100" s="175">
        <f>기초자료!AM96</f>
        <v>0</v>
      </c>
      <c r="AM100" s="175">
        <f>기초자료!AN96</f>
        <v>4086</v>
      </c>
      <c r="AN100" s="175">
        <f>기초자료!AO96</f>
        <v>20652</v>
      </c>
      <c r="AO100" s="171">
        <f t="shared" si="19"/>
        <v>34396</v>
      </c>
      <c r="AP100" s="175">
        <f>기초자료!AP96</f>
        <v>0</v>
      </c>
      <c r="AQ100" s="175">
        <f>기초자료!AQ96</f>
        <v>0</v>
      </c>
      <c r="AR100" s="175">
        <f>기초자료!AR96</f>
        <v>34396</v>
      </c>
      <c r="AS100" s="175">
        <f>기초자료!AS96</f>
        <v>0</v>
      </c>
      <c r="AT100" s="77"/>
      <c r="AU100" s="77">
        <f t="shared" si="14"/>
        <v>2937375.25</v>
      </c>
    </row>
    <row r="101" spans="1:47" s="72" customFormat="1" ht="12" customHeight="1">
      <c r="A101" s="144"/>
      <c r="B101" s="462" t="s">
        <v>68</v>
      </c>
      <c r="C101" s="143">
        <f t="shared" si="15"/>
        <v>9361612.0999999996</v>
      </c>
      <c r="D101" s="171">
        <f t="shared" si="17"/>
        <v>8923456.0999999996</v>
      </c>
      <c r="E101" s="171">
        <f t="shared" si="18"/>
        <v>4588793.0999999996</v>
      </c>
      <c r="F101" s="175" t="e">
        <f>기초자료!#REF!</f>
        <v>#REF!</v>
      </c>
      <c r="G101" s="175" t="e">
        <f>기초자료!#REF!</f>
        <v>#REF!</v>
      </c>
      <c r="H101" s="175">
        <f>기초자료!P97</f>
        <v>6242</v>
      </c>
      <c r="I101" s="175" t="e">
        <f>기초자료!#REF!</f>
        <v>#REF!</v>
      </c>
      <c r="J101" s="175" t="e">
        <f>기초자료!#REF!</f>
        <v>#REF!</v>
      </c>
      <c r="K101" s="175">
        <f>기초자료!Q97</f>
        <v>78469</v>
      </c>
      <c r="L101" s="175" t="e">
        <f>기초자료!#REF!</f>
        <v>#REF!</v>
      </c>
      <c r="M101" s="175" t="e">
        <f>기초자료!#REF!</f>
        <v>#REF!</v>
      </c>
      <c r="N101" s="175">
        <f>기초자료!R97</f>
        <v>3967183</v>
      </c>
      <c r="O101" s="175" t="e">
        <f>기초자료!#REF!</f>
        <v>#REF!</v>
      </c>
      <c r="P101" s="175" t="e">
        <f>기초자료!#REF!</f>
        <v>#REF!</v>
      </c>
      <c r="Q101" s="175">
        <f>기초자료!S97</f>
        <v>10234</v>
      </c>
      <c r="R101" s="175">
        <f>기초자료!T97</f>
        <v>0</v>
      </c>
      <c r="S101" s="175">
        <f>기초자료!U97</f>
        <v>0</v>
      </c>
      <c r="T101" s="175">
        <f>기초자료!V97</f>
        <v>390985.1</v>
      </c>
      <c r="U101" s="175">
        <f>기초자료!W97</f>
        <v>0</v>
      </c>
      <c r="V101" s="175">
        <f>기초자료!X97</f>
        <v>0</v>
      </c>
      <c r="W101" s="175">
        <f>기초자료!Y97</f>
        <v>116657</v>
      </c>
      <c r="X101" s="175">
        <f>기초자료!Z97</f>
        <v>0</v>
      </c>
      <c r="Y101" s="175">
        <f>기초자료!AA97</f>
        <v>0</v>
      </c>
      <c r="Z101" s="175">
        <f>기초자료!AB97</f>
        <v>19023</v>
      </c>
      <c r="AA101" s="175">
        <f>기초자료!AC97</f>
        <v>0</v>
      </c>
      <c r="AB101" s="175">
        <f>기초자료!AD97</f>
        <v>0</v>
      </c>
      <c r="AC101" s="175">
        <f>기초자료!AE97</f>
        <v>0</v>
      </c>
      <c r="AD101" s="175">
        <f t="shared" si="27"/>
        <v>2357067</v>
      </c>
      <c r="AE101" s="175">
        <f>기초자료!AF97</f>
        <v>0</v>
      </c>
      <c r="AF101" s="175">
        <f>기초자료!AG97</f>
        <v>0</v>
      </c>
      <c r="AG101" s="175">
        <f>기초자료!AH97</f>
        <v>1977596</v>
      </c>
      <c r="AH101" s="175">
        <f>기초자료!AI97</f>
        <v>0</v>
      </c>
      <c r="AI101" s="175">
        <f>기초자료!AJ97</f>
        <v>0</v>
      </c>
      <c r="AJ101" s="175">
        <f>기초자료!AK97</f>
        <v>360444</v>
      </c>
      <c r="AK101" s="175">
        <f>기초자료!AL97</f>
        <v>0</v>
      </c>
      <c r="AL101" s="175">
        <f>기초자료!AM97</f>
        <v>0</v>
      </c>
      <c r="AM101" s="175">
        <f>기초자료!AN97</f>
        <v>19027</v>
      </c>
      <c r="AN101" s="175">
        <f>기초자료!AO97</f>
        <v>1977596</v>
      </c>
      <c r="AO101" s="171">
        <f t="shared" si="19"/>
        <v>438156</v>
      </c>
      <c r="AP101" s="175">
        <f>기초자료!AP97</f>
        <v>0</v>
      </c>
      <c r="AQ101" s="175">
        <f>기초자료!AQ97</f>
        <v>58685</v>
      </c>
      <c r="AR101" s="175">
        <f>기초자료!AR97</f>
        <v>360444</v>
      </c>
      <c r="AS101" s="175">
        <f>기초자료!AS97</f>
        <v>19027</v>
      </c>
      <c r="AT101" s="77"/>
      <c r="AU101" s="77">
        <f t="shared" si="14"/>
        <v>8923456.0999999996</v>
      </c>
    </row>
    <row r="102" spans="1:47" s="72" customFormat="1" ht="12" customHeight="1">
      <c r="A102" s="144"/>
      <c r="B102" s="462" t="s">
        <v>67</v>
      </c>
      <c r="C102" s="143">
        <f t="shared" si="15"/>
        <v>1603858</v>
      </c>
      <c r="D102" s="171">
        <f t="shared" si="17"/>
        <v>1603858</v>
      </c>
      <c r="E102" s="171">
        <f t="shared" si="18"/>
        <v>1249871</v>
      </c>
      <c r="F102" s="175" t="e">
        <f>기초자료!#REF!</f>
        <v>#REF!</v>
      </c>
      <c r="G102" s="175" t="e">
        <f>기초자료!#REF!</f>
        <v>#REF!</v>
      </c>
      <c r="H102" s="175">
        <f>기초자료!P98</f>
        <v>9673</v>
      </c>
      <c r="I102" s="175" t="e">
        <f>기초자료!#REF!</f>
        <v>#REF!</v>
      </c>
      <c r="J102" s="175" t="e">
        <f>기초자료!#REF!</f>
        <v>#REF!</v>
      </c>
      <c r="K102" s="175">
        <f>기초자료!Q98</f>
        <v>110256</v>
      </c>
      <c r="L102" s="175" t="e">
        <f>기초자료!#REF!</f>
        <v>#REF!</v>
      </c>
      <c r="M102" s="175" t="e">
        <f>기초자료!#REF!</f>
        <v>#REF!</v>
      </c>
      <c r="N102" s="175">
        <f>기초자료!R98</f>
        <v>614953</v>
      </c>
      <c r="O102" s="175" t="e">
        <f>기초자료!#REF!</f>
        <v>#REF!</v>
      </c>
      <c r="P102" s="175" t="e">
        <f>기초자료!#REF!</f>
        <v>#REF!</v>
      </c>
      <c r="Q102" s="175">
        <f>기초자료!S98</f>
        <v>0</v>
      </c>
      <c r="R102" s="175">
        <f>기초자료!T98</f>
        <v>0</v>
      </c>
      <c r="S102" s="175">
        <f>기초자료!U98</f>
        <v>0</v>
      </c>
      <c r="T102" s="175">
        <f>기초자료!V98</f>
        <v>220635</v>
      </c>
      <c r="U102" s="175">
        <f>기초자료!W98</f>
        <v>0</v>
      </c>
      <c r="V102" s="175">
        <f>기초자료!X98</f>
        <v>0</v>
      </c>
      <c r="W102" s="175">
        <f>기초자료!Y98</f>
        <v>231361</v>
      </c>
      <c r="X102" s="175">
        <f>기초자료!Z98</f>
        <v>0</v>
      </c>
      <c r="Y102" s="175">
        <f>기초자료!AA98</f>
        <v>0</v>
      </c>
      <c r="Z102" s="175">
        <f>기초자료!AB98</f>
        <v>62993</v>
      </c>
      <c r="AA102" s="175">
        <f>기초자료!AC98</f>
        <v>0</v>
      </c>
      <c r="AB102" s="175">
        <f>기초자료!AD98</f>
        <v>0</v>
      </c>
      <c r="AC102" s="175">
        <f>기초자료!AE98</f>
        <v>0</v>
      </c>
      <c r="AD102" s="175">
        <f t="shared" si="27"/>
        <v>353987</v>
      </c>
      <c r="AE102" s="175">
        <f>기초자료!AF98</f>
        <v>0</v>
      </c>
      <c r="AF102" s="175">
        <f>기초자료!AG98</f>
        <v>0</v>
      </c>
      <c r="AG102" s="175">
        <f>기초자료!AH98</f>
        <v>222129</v>
      </c>
      <c r="AH102" s="175">
        <f>기초자료!AI98</f>
        <v>0</v>
      </c>
      <c r="AI102" s="175">
        <f>기초자료!AJ98</f>
        <v>0</v>
      </c>
      <c r="AJ102" s="175">
        <f>기초자료!AK98</f>
        <v>110602</v>
      </c>
      <c r="AK102" s="175">
        <f>기초자료!AL98</f>
        <v>0</v>
      </c>
      <c r="AL102" s="175">
        <f>기초자료!AM98</f>
        <v>0</v>
      </c>
      <c r="AM102" s="175">
        <f>기초자료!AN98</f>
        <v>21256</v>
      </c>
      <c r="AN102" s="175">
        <f>기초자료!AO98</f>
        <v>0</v>
      </c>
      <c r="AO102" s="171">
        <f t="shared" si="19"/>
        <v>0</v>
      </c>
      <c r="AP102" s="175">
        <f>기초자료!AP98</f>
        <v>0</v>
      </c>
      <c r="AQ102" s="175">
        <f>기초자료!AQ98</f>
        <v>0</v>
      </c>
      <c r="AR102" s="175">
        <f>기초자료!AR98</f>
        <v>0</v>
      </c>
      <c r="AS102" s="175">
        <f>기초자료!AS98</f>
        <v>0</v>
      </c>
      <c r="AT102" s="77"/>
      <c r="AU102" s="77">
        <f t="shared" si="14"/>
        <v>1603858</v>
      </c>
    </row>
    <row r="103" spans="1:47" s="72" customFormat="1" ht="12" customHeight="1">
      <c r="A103" s="144"/>
      <c r="B103" s="462" t="s">
        <v>728</v>
      </c>
      <c r="C103" s="143">
        <f t="shared" si="15"/>
        <v>4281107</v>
      </c>
      <c r="D103" s="171">
        <f t="shared" si="17"/>
        <v>3480844</v>
      </c>
      <c r="E103" s="171">
        <f t="shared" si="18"/>
        <v>2190987</v>
      </c>
      <c r="F103" s="175" t="e">
        <f>기초자료!#REF!</f>
        <v>#REF!</v>
      </c>
      <c r="G103" s="175" t="e">
        <f>기초자료!#REF!</f>
        <v>#REF!</v>
      </c>
      <c r="H103" s="175">
        <f>기초자료!P99</f>
        <v>42636</v>
      </c>
      <c r="I103" s="175" t="e">
        <f>기초자료!#REF!</f>
        <v>#REF!</v>
      </c>
      <c r="J103" s="175" t="e">
        <f>기초자료!#REF!</f>
        <v>#REF!</v>
      </c>
      <c r="K103" s="175">
        <f>기초자료!Q99</f>
        <v>81643</v>
      </c>
      <c r="L103" s="175" t="e">
        <f>기초자료!#REF!</f>
        <v>#REF!</v>
      </c>
      <c r="M103" s="175" t="e">
        <f>기초자료!#REF!</f>
        <v>#REF!</v>
      </c>
      <c r="N103" s="175">
        <f>기초자료!R99</f>
        <v>997070</v>
      </c>
      <c r="O103" s="175" t="e">
        <f>기초자료!#REF!</f>
        <v>#REF!</v>
      </c>
      <c r="P103" s="175" t="e">
        <f>기초자료!#REF!</f>
        <v>#REF!</v>
      </c>
      <c r="Q103" s="175">
        <f>기초자료!S99</f>
        <v>864994</v>
      </c>
      <c r="R103" s="175">
        <f>기초자료!T99</f>
        <v>0</v>
      </c>
      <c r="S103" s="175">
        <f>기초자료!U99</f>
        <v>0</v>
      </c>
      <c r="T103" s="175">
        <f>기초자료!V99</f>
        <v>37847</v>
      </c>
      <c r="U103" s="175">
        <f>기초자료!W99</f>
        <v>0</v>
      </c>
      <c r="V103" s="175">
        <f>기초자료!X99</f>
        <v>0</v>
      </c>
      <c r="W103" s="175">
        <f>기초자료!Y99</f>
        <v>110468</v>
      </c>
      <c r="X103" s="175">
        <f>기초자료!Z99</f>
        <v>0</v>
      </c>
      <c r="Y103" s="175">
        <f>기초자료!AA99</f>
        <v>0</v>
      </c>
      <c r="Z103" s="175">
        <f>기초자료!AB99</f>
        <v>56329</v>
      </c>
      <c r="AA103" s="175">
        <f>기초자료!AC99</f>
        <v>0</v>
      </c>
      <c r="AB103" s="175">
        <f>기초자료!AD99</f>
        <v>0</v>
      </c>
      <c r="AC103" s="175">
        <f>기초자료!AE99</f>
        <v>0</v>
      </c>
      <c r="AD103" s="175">
        <f t="shared" si="27"/>
        <v>1289857</v>
      </c>
      <c r="AE103" s="175">
        <f>기초자료!AF99</f>
        <v>0</v>
      </c>
      <c r="AF103" s="175">
        <f>기초자료!AG99</f>
        <v>0</v>
      </c>
      <c r="AG103" s="175">
        <f>기초자료!AH99</f>
        <v>824968</v>
      </c>
      <c r="AH103" s="175" t="str">
        <f>기초자료!AI99</f>
        <v xml:space="preserve"> - </v>
      </c>
      <c r="AI103" s="175" t="str">
        <f>기초자료!AJ99</f>
        <v xml:space="preserve"> - </v>
      </c>
      <c r="AJ103" s="175">
        <f>기초자료!AK99</f>
        <v>454325</v>
      </c>
      <c r="AK103" s="175" t="str">
        <f>기초자료!AL99</f>
        <v xml:space="preserve"> - </v>
      </c>
      <c r="AL103" s="175" t="str">
        <f>기초자료!AM99</f>
        <v xml:space="preserve"> - </v>
      </c>
      <c r="AM103" s="175">
        <f>기초자료!AN99</f>
        <v>10564</v>
      </c>
      <c r="AN103" s="175">
        <f>기초자료!AO99</f>
        <v>0</v>
      </c>
      <c r="AO103" s="171">
        <f t="shared" si="19"/>
        <v>800263</v>
      </c>
      <c r="AP103" s="175">
        <f>기초자료!AP99</f>
        <v>0</v>
      </c>
      <c r="AQ103" s="175">
        <f>기초자료!AQ99</f>
        <v>800263</v>
      </c>
      <c r="AR103" s="175">
        <f>기초자료!AR99</f>
        <v>0</v>
      </c>
      <c r="AS103" s="175">
        <f>기초자료!AS99</f>
        <v>0</v>
      </c>
      <c r="AT103" s="77"/>
      <c r="AU103" s="77">
        <f t="shared" si="14"/>
        <v>3480844</v>
      </c>
    </row>
    <row r="104" spans="1:47" s="72" customFormat="1" ht="12" customHeight="1">
      <c r="A104" s="144"/>
      <c r="B104" s="462" t="s">
        <v>74</v>
      </c>
      <c r="C104" s="143">
        <f t="shared" si="15"/>
        <v>8844233</v>
      </c>
      <c r="D104" s="171">
        <f t="shared" si="17"/>
        <v>8805820</v>
      </c>
      <c r="E104" s="171">
        <f t="shared" si="18"/>
        <v>3843140</v>
      </c>
      <c r="F104" s="175" t="e">
        <f>기초자료!#REF!</f>
        <v>#REF!</v>
      </c>
      <c r="G104" s="175" t="e">
        <f>기초자료!#REF!</f>
        <v>#REF!</v>
      </c>
      <c r="H104" s="175">
        <f>기초자료!P100</f>
        <v>69089</v>
      </c>
      <c r="I104" s="175" t="e">
        <f>기초자료!#REF!</f>
        <v>#REF!</v>
      </c>
      <c r="J104" s="175" t="e">
        <f>기초자료!#REF!</f>
        <v>#REF!</v>
      </c>
      <c r="K104" s="175">
        <f>기초자료!Q100</f>
        <v>117556</v>
      </c>
      <c r="L104" s="175" t="e">
        <f>기초자료!#REF!</f>
        <v>#REF!</v>
      </c>
      <c r="M104" s="175" t="e">
        <f>기초자료!#REF!</f>
        <v>#REF!</v>
      </c>
      <c r="N104" s="175">
        <f>기초자료!R100</f>
        <v>2913249</v>
      </c>
      <c r="O104" s="175" t="e">
        <f>기초자료!#REF!</f>
        <v>#REF!</v>
      </c>
      <c r="P104" s="175" t="e">
        <f>기초자료!#REF!</f>
        <v>#REF!</v>
      </c>
      <c r="Q104" s="175">
        <f>기초자료!S100</f>
        <v>8150</v>
      </c>
      <c r="R104" s="175">
        <f>기초자료!T100</f>
        <v>0</v>
      </c>
      <c r="S104" s="175">
        <f>기초자료!U100</f>
        <v>0</v>
      </c>
      <c r="T104" s="175">
        <f>기초자료!V100</f>
        <v>123183</v>
      </c>
      <c r="U104" s="175">
        <f>기초자료!W100</f>
        <v>0</v>
      </c>
      <c r="V104" s="175">
        <f>기초자료!X100</f>
        <v>0</v>
      </c>
      <c r="W104" s="175">
        <f>기초자료!Y100</f>
        <v>313404</v>
      </c>
      <c r="X104" s="175">
        <f>기초자료!Z100</f>
        <v>0</v>
      </c>
      <c r="Y104" s="175">
        <f>기초자료!AA100</f>
        <v>0</v>
      </c>
      <c r="Z104" s="175">
        <f>기초자료!AB100</f>
        <v>229184</v>
      </c>
      <c r="AA104" s="175">
        <f>기초자료!AC100</f>
        <v>0</v>
      </c>
      <c r="AB104" s="175">
        <f>기초자료!AD100</f>
        <v>0</v>
      </c>
      <c r="AC104" s="175">
        <f>기초자료!AE100</f>
        <v>69325</v>
      </c>
      <c r="AD104" s="175">
        <f t="shared" si="27"/>
        <v>4962680</v>
      </c>
      <c r="AE104" s="175">
        <f>기초자료!AF100</f>
        <v>0</v>
      </c>
      <c r="AF104" s="175">
        <f>기초자료!AG100</f>
        <v>0</v>
      </c>
      <c r="AG104" s="175">
        <f>기초자료!AH100</f>
        <v>2074578</v>
      </c>
      <c r="AH104" s="175">
        <f>기초자료!AI100</f>
        <v>0</v>
      </c>
      <c r="AI104" s="175">
        <f>기초자료!AJ100</f>
        <v>0</v>
      </c>
      <c r="AJ104" s="175">
        <f>기초자료!AK100</f>
        <v>1765190</v>
      </c>
      <c r="AK104" s="175">
        <f>기초자료!AL100</f>
        <v>0</v>
      </c>
      <c r="AL104" s="175">
        <f>기초자료!AM100</f>
        <v>0</v>
      </c>
      <c r="AM104" s="175">
        <f>기초자료!AN100</f>
        <v>1122912</v>
      </c>
      <c r="AN104" s="175">
        <f>기초자료!AO100</f>
        <v>0</v>
      </c>
      <c r="AO104" s="171">
        <f t="shared" si="19"/>
        <v>38413</v>
      </c>
      <c r="AP104" s="175">
        <f>기초자료!AP100</f>
        <v>0</v>
      </c>
      <c r="AQ104" s="175">
        <f>기초자료!AQ100</f>
        <v>0</v>
      </c>
      <c r="AR104" s="175">
        <f>기초자료!AR100</f>
        <v>38413</v>
      </c>
      <c r="AS104" s="175">
        <f>기초자료!AS100</f>
        <v>0</v>
      </c>
      <c r="AT104" s="77"/>
      <c r="AU104" s="77">
        <f t="shared" si="14"/>
        <v>8805820</v>
      </c>
    </row>
    <row r="105" spans="1:47" s="72" customFormat="1" ht="12" customHeight="1">
      <c r="A105" s="144"/>
      <c r="B105" s="462" t="s">
        <v>70</v>
      </c>
      <c r="C105" s="143">
        <f t="shared" si="15"/>
        <v>9438733.0999999996</v>
      </c>
      <c r="D105" s="171">
        <f t="shared" si="17"/>
        <v>7242835.0999999996</v>
      </c>
      <c r="E105" s="171">
        <f t="shared" si="18"/>
        <v>5692318</v>
      </c>
      <c r="F105" s="175" t="e">
        <f>기초자료!#REF!</f>
        <v>#REF!</v>
      </c>
      <c r="G105" s="175" t="e">
        <f>기초자료!#REF!</f>
        <v>#REF!</v>
      </c>
      <c r="H105" s="175">
        <f>기초자료!P101</f>
        <v>56905</v>
      </c>
      <c r="I105" s="175" t="e">
        <f>기초자료!#REF!</f>
        <v>#REF!</v>
      </c>
      <c r="J105" s="175" t="e">
        <f>기초자료!#REF!</f>
        <v>#REF!</v>
      </c>
      <c r="K105" s="175">
        <f>기초자료!Q101</f>
        <v>426277</v>
      </c>
      <c r="L105" s="175" t="e">
        <f>기초자료!#REF!</f>
        <v>#REF!</v>
      </c>
      <c r="M105" s="175" t="e">
        <f>기초자료!#REF!</f>
        <v>#REF!</v>
      </c>
      <c r="N105" s="175">
        <f>기초자료!R101</f>
        <v>4551946</v>
      </c>
      <c r="O105" s="175" t="e">
        <f>기초자료!#REF!</f>
        <v>#REF!</v>
      </c>
      <c r="P105" s="175" t="e">
        <f>기초자료!#REF!</f>
        <v>#REF!</v>
      </c>
      <c r="Q105" s="175">
        <f>기초자료!S101</f>
        <v>43271</v>
      </c>
      <c r="R105" s="175">
        <f>기초자료!T101</f>
        <v>0</v>
      </c>
      <c r="S105" s="175">
        <f>기초자료!U101</f>
        <v>0</v>
      </c>
      <c r="T105" s="175">
        <f>기초자료!V101</f>
        <v>219729</v>
      </c>
      <c r="U105" s="175">
        <f>기초자료!W101</f>
        <v>0</v>
      </c>
      <c r="V105" s="175">
        <f>기초자료!X101</f>
        <v>0</v>
      </c>
      <c r="W105" s="175">
        <f>기초자료!Y101</f>
        <v>292287</v>
      </c>
      <c r="X105" s="175">
        <f>기초자료!Z101</f>
        <v>0</v>
      </c>
      <c r="Y105" s="175">
        <f>기초자료!AA101</f>
        <v>0</v>
      </c>
      <c r="Z105" s="175">
        <f>기초자료!AB101</f>
        <v>101903</v>
      </c>
      <c r="AA105" s="175">
        <f>기초자료!AC101</f>
        <v>0</v>
      </c>
      <c r="AB105" s="175">
        <f>기초자료!AD101</f>
        <v>0</v>
      </c>
      <c r="AC105" s="175">
        <f>기초자료!AE101</f>
        <v>0</v>
      </c>
      <c r="AD105" s="175">
        <f t="shared" si="27"/>
        <v>1550517.0999999999</v>
      </c>
      <c r="AE105" s="175">
        <f>기초자료!AF101</f>
        <v>0</v>
      </c>
      <c r="AF105" s="175">
        <f>기초자료!AG101</f>
        <v>0</v>
      </c>
      <c r="AG105" s="175">
        <f>기초자료!AH101</f>
        <v>1488449.2999999998</v>
      </c>
      <c r="AH105" s="175">
        <f>기초자료!AI101</f>
        <v>0</v>
      </c>
      <c r="AI105" s="175">
        <f>기초자료!AJ101</f>
        <v>0</v>
      </c>
      <c r="AJ105" s="175">
        <f>기초자료!AK101</f>
        <v>49791.600000000006</v>
      </c>
      <c r="AK105" s="175">
        <f>기초자료!AL101</f>
        <v>0</v>
      </c>
      <c r="AL105" s="175">
        <f>기초자료!AM101</f>
        <v>0</v>
      </c>
      <c r="AM105" s="175">
        <f>기초자료!AN101</f>
        <v>12276.2</v>
      </c>
      <c r="AN105" s="175">
        <f>기초자료!AO101</f>
        <v>0</v>
      </c>
      <c r="AO105" s="171">
        <f t="shared" si="19"/>
        <v>2195898</v>
      </c>
      <c r="AP105" s="175">
        <f>기초자료!AP101</f>
        <v>2187680</v>
      </c>
      <c r="AQ105" s="175">
        <f>기초자료!AQ101</f>
        <v>8218</v>
      </c>
      <c r="AR105" s="175">
        <f>기초자료!AR101</f>
        <v>0</v>
      </c>
      <c r="AS105" s="175">
        <f>기초자료!AS101</f>
        <v>0</v>
      </c>
      <c r="AT105" s="77"/>
      <c r="AU105" s="77">
        <f t="shared" si="14"/>
        <v>7242835.0999999996</v>
      </c>
    </row>
    <row r="106" spans="1:47" s="72" customFormat="1" ht="12" customHeight="1">
      <c r="A106" s="144"/>
      <c r="B106" s="462" t="s">
        <v>729</v>
      </c>
      <c r="C106" s="143">
        <f t="shared" si="15"/>
        <v>2246957.2000000002</v>
      </c>
      <c r="D106" s="171">
        <f t="shared" si="17"/>
        <v>2246957.2000000002</v>
      </c>
      <c r="E106" s="171">
        <f t="shared" si="18"/>
        <v>1757886.2</v>
      </c>
      <c r="F106" s="175" t="e">
        <f>기초자료!#REF!</f>
        <v>#REF!</v>
      </c>
      <c r="G106" s="175" t="e">
        <f>기초자료!#REF!</f>
        <v>#REF!</v>
      </c>
      <c r="H106" s="175">
        <f>기초자료!P102</f>
        <v>9499.7999999999993</v>
      </c>
      <c r="I106" s="175" t="e">
        <f>기초자료!#REF!</f>
        <v>#REF!</v>
      </c>
      <c r="J106" s="175" t="e">
        <f>기초자료!#REF!</f>
        <v>#REF!</v>
      </c>
      <c r="K106" s="175">
        <f>기초자료!Q102</f>
        <v>47748</v>
      </c>
      <c r="L106" s="175" t="e">
        <f>기초자료!#REF!</f>
        <v>#REF!</v>
      </c>
      <c r="M106" s="175" t="e">
        <f>기초자료!#REF!</f>
        <v>#REF!</v>
      </c>
      <c r="N106" s="175">
        <f>기초자료!R102</f>
        <v>1651700</v>
      </c>
      <c r="O106" s="175" t="e">
        <f>기초자료!#REF!</f>
        <v>#REF!</v>
      </c>
      <c r="P106" s="175" t="e">
        <f>기초자료!#REF!</f>
        <v>#REF!</v>
      </c>
      <c r="Q106" s="175">
        <f>기초자료!S102</f>
        <v>0</v>
      </c>
      <c r="R106" s="175">
        <f>기초자료!T102</f>
        <v>0</v>
      </c>
      <c r="S106" s="175">
        <f>기초자료!U102</f>
        <v>0</v>
      </c>
      <c r="T106" s="175">
        <f>기초자료!V102</f>
        <v>21789</v>
      </c>
      <c r="U106" s="175">
        <f>기초자료!W102</f>
        <v>0</v>
      </c>
      <c r="V106" s="175">
        <f>기초자료!X102</f>
        <v>0</v>
      </c>
      <c r="W106" s="175">
        <f>기초자료!Y102</f>
        <v>11606.5</v>
      </c>
      <c r="X106" s="175">
        <f>기초자료!Z102</f>
        <v>0</v>
      </c>
      <c r="Y106" s="175">
        <f>기초자료!AA102</f>
        <v>0</v>
      </c>
      <c r="Z106" s="175">
        <f>기초자료!AB102</f>
        <v>15542.9</v>
      </c>
      <c r="AA106" s="175">
        <f>기초자료!AC102</f>
        <v>0</v>
      </c>
      <c r="AB106" s="175">
        <f>기초자료!AD102</f>
        <v>0</v>
      </c>
      <c r="AC106" s="175">
        <f>기초자료!AE102</f>
        <v>0</v>
      </c>
      <c r="AD106" s="175">
        <f t="shared" si="27"/>
        <v>489071</v>
      </c>
      <c r="AE106" s="175">
        <f>기초자료!AF102</f>
        <v>0</v>
      </c>
      <c r="AF106" s="175">
        <f>기초자료!AG102</f>
        <v>0</v>
      </c>
      <c r="AG106" s="175">
        <f>기초자료!AH102</f>
        <v>330716</v>
      </c>
      <c r="AH106" s="175">
        <f>기초자료!AI102</f>
        <v>0</v>
      </c>
      <c r="AI106" s="175">
        <f>기초자료!AJ102</f>
        <v>0</v>
      </c>
      <c r="AJ106" s="175">
        <f>기초자료!AK102</f>
        <v>85230</v>
      </c>
      <c r="AK106" s="175">
        <f>기초자료!AL102</f>
        <v>0</v>
      </c>
      <c r="AL106" s="175">
        <f>기초자료!AM102</f>
        <v>0</v>
      </c>
      <c r="AM106" s="175">
        <f>기초자료!AN102</f>
        <v>73125</v>
      </c>
      <c r="AN106" s="175">
        <f>기초자료!AO102</f>
        <v>0</v>
      </c>
      <c r="AO106" s="171">
        <f t="shared" si="19"/>
        <v>0</v>
      </c>
      <c r="AP106" s="175">
        <f>기초자료!AP102</f>
        <v>0</v>
      </c>
      <c r="AQ106" s="175">
        <f>기초자료!AQ102</f>
        <v>0</v>
      </c>
      <c r="AR106" s="175">
        <f>기초자료!AR102</f>
        <v>0</v>
      </c>
      <c r="AS106" s="175">
        <f>기초자료!AS102</f>
        <v>0</v>
      </c>
      <c r="AT106" s="77"/>
      <c r="AU106" s="77">
        <f t="shared" si="14"/>
        <v>2246957.2000000002</v>
      </c>
    </row>
    <row r="107" spans="1:47" s="72" customFormat="1" ht="12" customHeight="1">
      <c r="A107" s="144"/>
      <c r="B107" s="462" t="s">
        <v>72</v>
      </c>
      <c r="C107" s="143">
        <f t="shared" si="15"/>
        <v>4386055</v>
      </c>
      <c r="D107" s="171">
        <f t="shared" si="17"/>
        <v>4386055</v>
      </c>
      <c r="E107" s="171">
        <f t="shared" si="18"/>
        <v>2756870</v>
      </c>
      <c r="F107" s="175" t="e">
        <f>기초자료!#REF!</f>
        <v>#REF!</v>
      </c>
      <c r="G107" s="175" t="e">
        <f>기초자료!#REF!</f>
        <v>#REF!</v>
      </c>
      <c r="H107" s="175">
        <f>기초자료!P103</f>
        <v>70741</v>
      </c>
      <c r="I107" s="175" t="e">
        <f>기초자료!#REF!</f>
        <v>#REF!</v>
      </c>
      <c r="J107" s="175" t="e">
        <f>기초자료!#REF!</f>
        <v>#REF!</v>
      </c>
      <c r="K107" s="175">
        <f>기초자료!Q103</f>
        <v>73858</v>
      </c>
      <c r="L107" s="175" t="e">
        <f>기초자료!#REF!</f>
        <v>#REF!</v>
      </c>
      <c r="M107" s="175" t="e">
        <f>기초자료!#REF!</f>
        <v>#REF!</v>
      </c>
      <c r="N107" s="175">
        <f>기초자료!R103</f>
        <v>2235681</v>
      </c>
      <c r="O107" s="175" t="e">
        <f>기초자료!#REF!</f>
        <v>#REF!</v>
      </c>
      <c r="P107" s="175" t="e">
        <f>기초자료!#REF!</f>
        <v>#REF!</v>
      </c>
      <c r="Q107" s="175">
        <f>기초자료!S103</f>
        <v>0</v>
      </c>
      <c r="R107" s="175">
        <f>기초자료!T103</f>
        <v>0</v>
      </c>
      <c r="S107" s="175">
        <f>기초자료!U103</f>
        <v>0</v>
      </c>
      <c r="T107" s="175">
        <f>기초자료!V103</f>
        <v>6746</v>
      </c>
      <c r="U107" s="175">
        <f>기초자료!W103</f>
        <v>0</v>
      </c>
      <c r="V107" s="175">
        <f>기초자료!X103</f>
        <v>0</v>
      </c>
      <c r="W107" s="175">
        <f>기초자료!Y103</f>
        <v>225941</v>
      </c>
      <c r="X107" s="175">
        <f>기초자료!Z103</f>
        <v>0</v>
      </c>
      <c r="Y107" s="175">
        <f>기초자료!AA103</f>
        <v>0</v>
      </c>
      <c r="Z107" s="175">
        <f>기초자료!AB103</f>
        <v>137902</v>
      </c>
      <c r="AA107" s="175">
        <f>기초자료!AC103</f>
        <v>0</v>
      </c>
      <c r="AB107" s="175">
        <f>기초자료!AD103</f>
        <v>0</v>
      </c>
      <c r="AC107" s="175">
        <f>기초자료!AE103</f>
        <v>6001</v>
      </c>
      <c r="AD107" s="175">
        <f t="shared" si="27"/>
        <v>1629185</v>
      </c>
      <c r="AE107" s="175">
        <f>기초자료!AF103</f>
        <v>0</v>
      </c>
      <c r="AF107" s="175">
        <f>기초자료!AG103</f>
        <v>0</v>
      </c>
      <c r="AG107" s="175">
        <f>기초자료!AH103</f>
        <v>1391104</v>
      </c>
      <c r="AH107" s="175">
        <f>기초자료!AI103</f>
        <v>0</v>
      </c>
      <c r="AI107" s="175">
        <f>기초자료!AJ103</f>
        <v>0</v>
      </c>
      <c r="AJ107" s="175">
        <f>기초자료!AK103</f>
        <v>158975</v>
      </c>
      <c r="AK107" s="175">
        <f>기초자료!AL103</f>
        <v>0</v>
      </c>
      <c r="AL107" s="175">
        <f>기초자료!AM103</f>
        <v>0</v>
      </c>
      <c r="AM107" s="175">
        <f>기초자료!AN103</f>
        <v>79106</v>
      </c>
      <c r="AN107" s="175">
        <f>기초자료!AO103</f>
        <v>0</v>
      </c>
      <c r="AO107" s="171">
        <f t="shared" si="19"/>
        <v>0</v>
      </c>
      <c r="AP107" s="175">
        <f>기초자료!AP103</f>
        <v>0</v>
      </c>
      <c r="AQ107" s="175">
        <f>기초자료!AQ103</f>
        <v>0</v>
      </c>
      <c r="AR107" s="175">
        <f>기초자료!AR103</f>
        <v>0</v>
      </c>
      <c r="AS107" s="175">
        <f>기초자료!AS103</f>
        <v>0</v>
      </c>
      <c r="AT107" s="77"/>
      <c r="AU107" s="77">
        <f t="shared" si="14"/>
        <v>4386055</v>
      </c>
    </row>
    <row r="108" spans="1:47" s="72" customFormat="1" ht="12" customHeight="1">
      <c r="A108" s="144"/>
      <c r="B108" s="462" t="s">
        <v>88</v>
      </c>
      <c r="C108" s="143">
        <f t="shared" si="15"/>
        <v>2936461.54</v>
      </c>
      <c r="D108" s="171">
        <f t="shared" si="17"/>
        <v>2857915.54</v>
      </c>
      <c r="E108" s="171">
        <f t="shared" si="18"/>
        <v>1466704.54</v>
      </c>
      <c r="F108" s="175" t="e">
        <f>기초자료!#REF!</f>
        <v>#REF!</v>
      </c>
      <c r="G108" s="175" t="e">
        <f>기초자료!#REF!</f>
        <v>#REF!</v>
      </c>
      <c r="H108" s="175">
        <f>기초자료!P104</f>
        <v>36352</v>
      </c>
      <c r="I108" s="175" t="e">
        <f>기초자료!#REF!</f>
        <v>#REF!</v>
      </c>
      <c r="J108" s="175" t="e">
        <f>기초자료!#REF!</f>
        <v>#REF!</v>
      </c>
      <c r="K108" s="175">
        <f>기초자료!Q104</f>
        <v>46710</v>
      </c>
      <c r="L108" s="175" t="e">
        <f>기초자료!#REF!</f>
        <v>#REF!</v>
      </c>
      <c r="M108" s="175" t="e">
        <f>기초자료!#REF!</f>
        <v>#REF!</v>
      </c>
      <c r="N108" s="175">
        <f>기초자료!R104</f>
        <v>890369</v>
      </c>
      <c r="O108" s="175" t="e">
        <f>기초자료!#REF!</f>
        <v>#REF!</v>
      </c>
      <c r="P108" s="175" t="e">
        <f>기초자료!#REF!</f>
        <v>#REF!</v>
      </c>
      <c r="Q108" s="175">
        <f>기초자료!S104</f>
        <v>195834.54000000004</v>
      </c>
      <c r="R108" s="175">
        <f>기초자료!T104</f>
        <v>0</v>
      </c>
      <c r="S108" s="175">
        <f>기초자료!U104</f>
        <v>0</v>
      </c>
      <c r="T108" s="175">
        <f>기초자료!V104</f>
        <v>61664</v>
      </c>
      <c r="U108" s="175">
        <f>기초자료!W104</f>
        <v>0</v>
      </c>
      <c r="V108" s="175">
        <f>기초자료!X104</f>
        <v>0</v>
      </c>
      <c r="W108" s="175">
        <f>기초자료!Y104</f>
        <v>95695</v>
      </c>
      <c r="X108" s="175">
        <f>기초자료!Z104</f>
        <v>0</v>
      </c>
      <c r="Y108" s="175">
        <f>기초자료!AA104</f>
        <v>0</v>
      </c>
      <c r="Z108" s="175">
        <f>기초자료!AB104</f>
        <v>140080</v>
      </c>
      <c r="AA108" s="175">
        <f>기초자료!AC104</f>
        <v>0</v>
      </c>
      <c r="AB108" s="175">
        <f>기초자료!AD104</f>
        <v>0</v>
      </c>
      <c r="AC108" s="175">
        <f>기초자료!AE104</f>
        <v>0</v>
      </c>
      <c r="AD108" s="175">
        <f t="shared" si="27"/>
        <v>1391211</v>
      </c>
      <c r="AE108" s="175">
        <f>기초자료!AF104</f>
        <v>0</v>
      </c>
      <c r="AF108" s="175">
        <f>기초자료!AG104</f>
        <v>0</v>
      </c>
      <c r="AG108" s="175">
        <f>기초자료!AH104</f>
        <v>490489</v>
      </c>
      <c r="AH108" s="175">
        <f>기초자료!AI104</f>
        <v>0</v>
      </c>
      <c r="AI108" s="175">
        <f>기초자료!AJ104</f>
        <v>0</v>
      </c>
      <c r="AJ108" s="175">
        <f>기초자료!AK104</f>
        <v>362234</v>
      </c>
      <c r="AK108" s="175">
        <f>기초자료!AL104</f>
        <v>0</v>
      </c>
      <c r="AL108" s="175">
        <f>기초자료!AM104</f>
        <v>0</v>
      </c>
      <c r="AM108" s="175">
        <f>기초자료!AN104</f>
        <v>538488</v>
      </c>
      <c r="AN108" s="175">
        <f>기초자료!AO104</f>
        <v>0</v>
      </c>
      <c r="AO108" s="171">
        <f t="shared" si="19"/>
        <v>78546</v>
      </c>
      <c r="AP108" s="175">
        <f>기초자료!AP104</f>
        <v>11306</v>
      </c>
      <c r="AQ108" s="175">
        <f>기초자료!AQ104</f>
        <v>27535</v>
      </c>
      <c r="AR108" s="175">
        <f>기초자료!AR104</f>
        <v>39705</v>
      </c>
      <c r="AS108" s="175">
        <f>기초자료!AS104</f>
        <v>0</v>
      </c>
      <c r="AT108" s="77"/>
      <c r="AU108" s="77">
        <f t="shared" si="14"/>
        <v>2857915.54</v>
      </c>
    </row>
    <row r="109" spans="1:47" s="72" customFormat="1" ht="12" customHeight="1">
      <c r="A109" s="144"/>
      <c r="B109" s="462" t="s">
        <v>71</v>
      </c>
      <c r="C109" s="143">
        <f t="shared" si="15"/>
        <v>826943</v>
      </c>
      <c r="D109" s="171">
        <f t="shared" si="17"/>
        <v>817462</v>
      </c>
      <c r="E109" s="171">
        <f t="shared" si="18"/>
        <v>591105</v>
      </c>
      <c r="F109" s="175" t="e">
        <f>기초자료!#REF!</f>
        <v>#REF!</v>
      </c>
      <c r="G109" s="175" t="e">
        <f>기초자료!#REF!</f>
        <v>#REF!</v>
      </c>
      <c r="H109" s="175">
        <f>기초자료!P105</f>
        <v>4730</v>
      </c>
      <c r="I109" s="175" t="e">
        <f>기초자료!#REF!</f>
        <v>#REF!</v>
      </c>
      <c r="J109" s="175" t="e">
        <f>기초자료!#REF!</f>
        <v>#REF!</v>
      </c>
      <c r="K109" s="175">
        <f>기초자료!Q105</f>
        <v>44917</v>
      </c>
      <c r="L109" s="175" t="e">
        <f>기초자료!#REF!</f>
        <v>#REF!</v>
      </c>
      <c r="M109" s="175" t="e">
        <f>기초자료!#REF!</f>
        <v>#REF!</v>
      </c>
      <c r="N109" s="175">
        <f>기초자료!R105</f>
        <v>433072</v>
      </c>
      <c r="O109" s="175" t="e">
        <f>기초자료!#REF!</f>
        <v>#REF!</v>
      </c>
      <c r="P109" s="175" t="e">
        <f>기초자료!#REF!</f>
        <v>#REF!</v>
      </c>
      <c r="Q109" s="175">
        <f>기초자료!S105</f>
        <v>8196</v>
      </c>
      <c r="R109" s="175">
        <f>기초자료!T105</f>
        <v>0</v>
      </c>
      <c r="S109" s="175">
        <f>기초자료!U105</f>
        <v>0</v>
      </c>
      <c r="T109" s="175">
        <f>기초자료!V105</f>
        <v>47105</v>
      </c>
      <c r="U109" s="175">
        <f>기초자료!W105</f>
        <v>0</v>
      </c>
      <c r="V109" s="175">
        <f>기초자료!X105</f>
        <v>0</v>
      </c>
      <c r="W109" s="175">
        <f>기초자료!Y105</f>
        <v>44702</v>
      </c>
      <c r="X109" s="175">
        <f>기초자료!Z105</f>
        <v>0</v>
      </c>
      <c r="Y109" s="175">
        <f>기초자료!AA105</f>
        <v>0</v>
      </c>
      <c r="Z109" s="175">
        <f>기초자료!AB105</f>
        <v>8383</v>
      </c>
      <c r="AA109" s="175">
        <f>기초자료!AC105</f>
        <v>0</v>
      </c>
      <c r="AB109" s="175">
        <f>기초자료!AD105</f>
        <v>0</v>
      </c>
      <c r="AC109" s="175">
        <f>기초자료!AE105</f>
        <v>0</v>
      </c>
      <c r="AD109" s="175">
        <f t="shared" si="27"/>
        <v>226357</v>
      </c>
      <c r="AE109" s="175">
        <f>기초자료!AF105</f>
        <v>0</v>
      </c>
      <c r="AF109" s="175">
        <f>기초자료!AG105</f>
        <v>0</v>
      </c>
      <c r="AG109" s="175">
        <f>기초자료!AH105</f>
        <v>154080</v>
      </c>
      <c r="AH109" s="175">
        <f>기초자료!AI105</f>
        <v>0</v>
      </c>
      <c r="AI109" s="175">
        <f>기초자료!AJ105</f>
        <v>0</v>
      </c>
      <c r="AJ109" s="175">
        <f>기초자료!AK105</f>
        <v>28638</v>
      </c>
      <c r="AK109" s="175">
        <f>기초자료!AL105</f>
        <v>0</v>
      </c>
      <c r="AL109" s="175">
        <f>기초자료!AM105</f>
        <v>0</v>
      </c>
      <c r="AM109" s="175">
        <f>기초자료!AN105</f>
        <v>43639</v>
      </c>
      <c r="AN109" s="175">
        <f>기초자료!AO105</f>
        <v>0</v>
      </c>
      <c r="AO109" s="171">
        <f t="shared" si="19"/>
        <v>9481</v>
      </c>
      <c r="AP109" s="175">
        <f>기초자료!AP105</f>
        <v>0</v>
      </c>
      <c r="AQ109" s="175">
        <f>기초자료!AQ105</f>
        <v>0</v>
      </c>
      <c r="AR109" s="175">
        <f>기초자료!AR105</f>
        <v>9481</v>
      </c>
      <c r="AS109" s="175">
        <f>기초자료!AS105</f>
        <v>0</v>
      </c>
      <c r="AT109" s="77"/>
      <c r="AU109" s="77">
        <f t="shared" si="14"/>
        <v>817462</v>
      </c>
    </row>
    <row r="110" spans="1:47" s="72" customFormat="1" ht="12" customHeight="1">
      <c r="A110" s="144"/>
      <c r="B110" s="462" t="s">
        <v>76</v>
      </c>
      <c r="C110" s="143">
        <f t="shared" si="15"/>
        <v>4239933.8</v>
      </c>
      <c r="D110" s="171">
        <f t="shared" si="17"/>
        <v>3693541</v>
      </c>
      <c r="E110" s="171">
        <f t="shared" si="18"/>
        <v>2994358</v>
      </c>
      <c r="F110" s="175" t="e">
        <f>기초자료!#REF!</f>
        <v>#REF!</v>
      </c>
      <c r="G110" s="175" t="e">
        <f>기초자료!#REF!</f>
        <v>#REF!</v>
      </c>
      <c r="H110" s="175">
        <f>기초자료!P106</f>
        <v>32061</v>
      </c>
      <c r="I110" s="175" t="e">
        <f>기초자료!#REF!</f>
        <v>#REF!</v>
      </c>
      <c r="J110" s="175" t="e">
        <f>기초자료!#REF!</f>
        <v>#REF!</v>
      </c>
      <c r="K110" s="175">
        <f>기초자료!Q106</f>
        <v>149968</v>
      </c>
      <c r="L110" s="175" t="e">
        <f>기초자료!#REF!</f>
        <v>#REF!</v>
      </c>
      <c r="M110" s="175" t="e">
        <f>기초자료!#REF!</f>
        <v>#REF!</v>
      </c>
      <c r="N110" s="175">
        <f>기초자료!R106</f>
        <v>1422320</v>
      </c>
      <c r="O110" s="175" t="e">
        <f>기초자료!#REF!</f>
        <v>#REF!</v>
      </c>
      <c r="P110" s="175" t="e">
        <f>기초자료!#REF!</f>
        <v>#REF!</v>
      </c>
      <c r="Q110" s="175">
        <f>기초자료!S106</f>
        <v>0</v>
      </c>
      <c r="R110" s="175">
        <f>기초자료!T106</f>
        <v>0</v>
      </c>
      <c r="S110" s="175">
        <f>기초자료!U106</f>
        <v>0</v>
      </c>
      <c r="T110" s="175">
        <f>기초자료!V106</f>
        <v>744963</v>
      </c>
      <c r="U110" s="175">
        <f>기초자료!W106</f>
        <v>0</v>
      </c>
      <c r="V110" s="175">
        <f>기초자료!X106</f>
        <v>0</v>
      </c>
      <c r="W110" s="175">
        <f>기초자료!Y106</f>
        <v>463338</v>
      </c>
      <c r="X110" s="175">
        <f>기초자료!Z106</f>
        <v>0</v>
      </c>
      <c r="Y110" s="175">
        <f>기초자료!AA106</f>
        <v>0</v>
      </c>
      <c r="Z110" s="175">
        <f>기초자료!AB106</f>
        <v>181708</v>
      </c>
      <c r="AA110" s="175">
        <f>기초자료!AC106</f>
        <v>0</v>
      </c>
      <c r="AB110" s="175">
        <f>기초자료!AD106</f>
        <v>0</v>
      </c>
      <c r="AC110" s="175">
        <f>기초자료!AE106</f>
        <v>0</v>
      </c>
      <c r="AD110" s="175">
        <f t="shared" si="27"/>
        <v>699183</v>
      </c>
      <c r="AE110" s="175">
        <f>기초자료!AF106</f>
        <v>0</v>
      </c>
      <c r="AF110" s="175">
        <f>기초자료!AG106</f>
        <v>0</v>
      </c>
      <c r="AG110" s="175">
        <f>기초자료!AH106</f>
        <v>556158</v>
      </c>
      <c r="AH110" s="175">
        <f>기초자료!AI106</f>
        <v>0</v>
      </c>
      <c r="AI110" s="175">
        <f>기초자료!AJ106</f>
        <v>0</v>
      </c>
      <c r="AJ110" s="175">
        <f>기초자료!AK106</f>
        <v>139459</v>
      </c>
      <c r="AK110" s="175">
        <f>기초자료!AL106</f>
        <v>0</v>
      </c>
      <c r="AL110" s="175">
        <f>기초자료!AM106</f>
        <v>0</v>
      </c>
      <c r="AM110" s="175">
        <f>기초자료!AN106</f>
        <v>3566</v>
      </c>
      <c r="AN110" s="175">
        <f>기초자료!AO106</f>
        <v>0</v>
      </c>
      <c r="AO110" s="171">
        <f t="shared" si="19"/>
        <v>546392.80000000005</v>
      </c>
      <c r="AP110" s="175">
        <f>기초자료!AP106</f>
        <v>0</v>
      </c>
      <c r="AQ110" s="175">
        <f>기초자료!AQ106</f>
        <v>88000.8</v>
      </c>
      <c r="AR110" s="175">
        <f>기초자료!AR106</f>
        <v>458392</v>
      </c>
      <c r="AS110" s="175">
        <f>기초자료!AS106</f>
        <v>0</v>
      </c>
      <c r="AT110" s="77"/>
      <c r="AU110" s="77">
        <f t="shared" si="14"/>
        <v>3693541</v>
      </c>
    </row>
    <row r="111" spans="1:47" s="72" customFormat="1" ht="12" customHeight="1">
      <c r="A111" s="144"/>
      <c r="B111" s="462" t="s">
        <v>73</v>
      </c>
      <c r="C111" s="143">
        <f t="shared" si="15"/>
        <v>1236870.8</v>
      </c>
      <c r="D111" s="171">
        <f t="shared" si="17"/>
        <v>1235170.8</v>
      </c>
      <c r="E111" s="171">
        <f t="shared" si="18"/>
        <v>754452</v>
      </c>
      <c r="F111" s="175" t="e">
        <f>기초자료!#REF!</f>
        <v>#REF!</v>
      </c>
      <c r="G111" s="175" t="e">
        <f>기초자료!#REF!</f>
        <v>#REF!</v>
      </c>
      <c r="H111" s="175">
        <f>기초자료!P107</f>
        <v>9691</v>
      </c>
      <c r="I111" s="175" t="e">
        <f>기초자료!#REF!</f>
        <v>#REF!</v>
      </c>
      <c r="J111" s="175" t="e">
        <f>기초자료!#REF!</f>
        <v>#REF!</v>
      </c>
      <c r="K111" s="175">
        <f>기초자료!Q107</f>
        <v>76161</v>
      </c>
      <c r="L111" s="175" t="e">
        <f>기초자료!#REF!</f>
        <v>#REF!</v>
      </c>
      <c r="M111" s="175" t="e">
        <f>기초자료!#REF!</f>
        <v>#REF!</v>
      </c>
      <c r="N111" s="175">
        <f>기초자료!R107</f>
        <v>622881</v>
      </c>
      <c r="O111" s="175" t="e">
        <f>기초자료!#REF!</f>
        <v>#REF!</v>
      </c>
      <c r="P111" s="175" t="e">
        <f>기초자료!#REF!</f>
        <v>#REF!</v>
      </c>
      <c r="Q111" s="175">
        <f>기초자료!S107</f>
        <v>0</v>
      </c>
      <c r="R111" s="175">
        <f>기초자료!T107</f>
        <v>0</v>
      </c>
      <c r="S111" s="175">
        <f>기초자료!U107</f>
        <v>0</v>
      </c>
      <c r="T111" s="175">
        <f>기초자료!V107</f>
        <v>0</v>
      </c>
      <c r="U111" s="175">
        <f>기초자료!W107</f>
        <v>0</v>
      </c>
      <c r="V111" s="175">
        <f>기초자료!X107</f>
        <v>0</v>
      </c>
      <c r="W111" s="175">
        <f>기초자료!Y107</f>
        <v>5383</v>
      </c>
      <c r="X111" s="175">
        <f>기초자료!Z107</f>
        <v>0</v>
      </c>
      <c r="Y111" s="175">
        <f>기초자료!AA107</f>
        <v>0</v>
      </c>
      <c r="Z111" s="175">
        <f>기초자료!AB107</f>
        <v>40336</v>
      </c>
      <c r="AA111" s="175">
        <f>기초자료!AC107</f>
        <v>0</v>
      </c>
      <c r="AB111" s="175">
        <f>기초자료!AD107</f>
        <v>0</v>
      </c>
      <c r="AC111" s="175">
        <f>기초자료!AE107</f>
        <v>0</v>
      </c>
      <c r="AD111" s="175">
        <f t="shared" si="27"/>
        <v>480718.8</v>
      </c>
      <c r="AE111" s="175">
        <f>기초자료!AF107</f>
        <v>0</v>
      </c>
      <c r="AF111" s="175">
        <f>기초자료!AG107</f>
        <v>0</v>
      </c>
      <c r="AG111" s="175">
        <f>기초자료!AH107</f>
        <v>221208.3</v>
      </c>
      <c r="AH111" s="175">
        <f>기초자료!AI107</f>
        <v>0</v>
      </c>
      <c r="AI111" s="175">
        <f>기초자료!AJ107</f>
        <v>0</v>
      </c>
      <c r="AJ111" s="175">
        <f>기초자료!AK107</f>
        <v>259510.5</v>
      </c>
      <c r="AK111" s="175">
        <f>기초자료!AL107</f>
        <v>0</v>
      </c>
      <c r="AL111" s="175">
        <f>기초자료!AM107</f>
        <v>0</v>
      </c>
      <c r="AM111" s="175">
        <f>기초자료!AN107</f>
        <v>0</v>
      </c>
      <c r="AN111" s="175">
        <f>기초자료!AO107</f>
        <v>0</v>
      </c>
      <c r="AO111" s="171">
        <f t="shared" si="19"/>
        <v>1700</v>
      </c>
      <c r="AP111" s="175">
        <f>기초자료!AP107</f>
        <v>0</v>
      </c>
      <c r="AQ111" s="175">
        <f>기초자료!AQ107</f>
        <v>0</v>
      </c>
      <c r="AR111" s="175">
        <f>기초자료!AR107</f>
        <v>1700</v>
      </c>
      <c r="AS111" s="175">
        <f>기초자료!AS107</f>
        <v>0</v>
      </c>
      <c r="AT111" s="77"/>
      <c r="AU111" s="77">
        <f t="shared" si="14"/>
        <v>1235170.8</v>
      </c>
    </row>
    <row r="112" spans="1:47" s="72" customFormat="1" ht="12" customHeight="1">
      <c r="A112" s="144"/>
      <c r="B112" s="462" t="s">
        <v>77</v>
      </c>
      <c r="C112" s="143">
        <f t="shared" si="15"/>
        <v>684311.2</v>
      </c>
      <c r="D112" s="171">
        <f t="shared" si="17"/>
        <v>678105.2</v>
      </c>
      <c r="E112" s="171">
        <f t="shared" si="18"/>
        <v>373825.2</v>
      </c>
      <c r="F112" s="175" t="e">
        <f>기초자료!#REF!</f>
        <v>#REF!</v>
      </c>
      <c r="G112" s="175" t="e">
        <f>기초자료!#REF!</f>
        <v>#REF!</v>
      </c>
      <c r="H112" s="175">
        <f>기초자료!P108</f>
        <v>22223</v>
      </c>
      <c r="I112" s="175" t="e">
        <f>기초자료!#REF!</f>
        <v>#REF!</v>
      </c>
      <c r="J112" s="175" t="e">
        <f>기초자료!#REF!</f>
        <v>#REF!</v>
      </c>
      <c r="K112" s="175">
        <f>기초자료!Q108</f>
        <v>12160</v>
      </c>
      <c r="L112" s="175" t="e">
        <f>기초자료!#REF!</f>
        <v>#REF!</v>
      </c>
      <c r="M112" s="175" t="e">
        <f>기초자료!#REF!</f>
        <v>#REF!</v>
      </c>
      <c r="N112" s="175">
        <f>기초자료!R108</f>
        <v>76593</v>
      </c>
      <c r="O112" s="175" t="e">
        <f>기초자료!#REF!</f>
        <v>#REF!</v>
      </c>
      <c r="P112" s="175" t="e">
        <f>기초자료!#REF!</f>
        <v>#REF!</v>
      </c>
      <c r="Q112" s="175">
        <f>기초자료!S108</f>
        <v>0</v>
      </c>
      <c r="R112" s="175">
        <f>기초자료!T108</f>
        <v>0</v>
      </c>
      <c r="S112" s="175">
        <f>기초자료!U108</f>
        <v>0</v>
      </c>
      <c r="T112" s="175">
        <f>기초자료!V108</f>
        <v>0</v>
      </c>
      <c r="U112" s="175">
        <f>기초자료!W108</f>
        <v>0</v>
      </c>
      <c r="V112" s="175">
        <f>기초자료!X108</f>
        <v>0</v>
      </c>
      <c r="W112" s="175">
        <f>기초자료!Y108</f>
        <v>129823.2</v>
      </c>
      <c r="X112" s="175">
        <f>기초자료!Z108</f>
        <v>0</v>
      </c>
      <c r="Y112" s="175">
        <f>기초자료!AA108</f>
        <v>0</v>
      </c>
      <c r="Z112" s="175">
        <f>기초자료!AB108</f>
        <v>133026</v>
      </c>
      <c r="AA112" s="175">
        <f>기초자료!AC108</f>
        <v>0</v>
      </c>
      <c r="AB112" s="175">
        <f>기초자료!AD108</f>
        <v>0</v>
      </c>
      <c r="AC112" s="175">
        <f>기초자료!AE108</f>
        <v>0</v>
      </c>
      <c r="AD112" s="175">
        <f t="shared" si="27"/>
        <v>304280</v>
      </c>
      <c r="AE112" s="175">
        <f>기초자료!AF108</f>
        <v>0</v>
      </c>
      <c r="AF112" s="175">
        <f>기초자료!AG108</f>
        <v>0</v>
      </c>
      <c r="AG112" s="175">
        <f>기초자료!AH108</f>
        <v>100769</v>
      </c>
      <c r="AH112" s="175">
        <f>기초자료!AI108</f>
        <v>0</v>
      </c>
      <c r="AI112" s="175">
        <f>기초자료!AJ108</f>
        <v>0</v>
      </c>
      <c r="AJ112" s="175">
        <f>기초자료!AK108</f>
        <v>199607</v>
      </c>
      <c r="AK112" s="175">
        <f>기초자료!AL108</f>
        <v>0</v>
      </c>
      <c r="AL112" s="175">
        <f>기초자료!AM108</f>
        <v>0</v>
      </c>
      <c r="AM112" s="175">
        <f>기초자료!AN108</f>
        <v>3904</v>
      </c>
      <c r="AN112" s="175">
        <f>기초자료!AO108</f>
        <v>0</v>
      </c>
      <c r="AO112" s="171">
        <f t="shared" si="19"/>
        <v>6206</v>
      </c>
      <c r="AP112" s="175">
        <f>기초자료!AP108</f>
        <v>0</v>
      </c>
      <c r="AQ112" s="175">
        <f>기초자료!AQ108</f>
        <v>0</v>
      </c>
      <c r="AR112" s="175">
        <f>기초자료!AR108</f>
        <v>6206</v>
      </c>
      <c r="AS112" s="175">
        <f>기초자료!AS108</f>
        <v>0</v>
      </c>
      <c r="AT112" s="77"/>
      <c r="AU112" s="77">
        <f t="shared" si="14"/>
        <v>678105.2</v>
      </c>
    </row>
    <row r="113" spans="1:230" s="72" customFormat="1" ht="12" customHeight="1">
      <c r="A113" s="144"/>
      <c r="B113" s="462" t="s">
        <v>75</v>
      </c>
      <c r="C113" s="143">
        <f t="shared" si="15"/>
        <v>1795761</v>
      </c>
      <c r="D113" s="171">
        <f t="shared" si="17"/>
        <v>1795761</v>
      </c>
      <c r="E113" s="171">
        <f t="shared" si="18"/>
        <v>1748806</v>
      </c>
      <c r="F113" s="175" t="e">
        <f>기초자료!#REF!</f>
        <v>#REF!</v>
      </c>
      <c r="G113" s="175" t="e">
        <f>기초자료!#REF!</f>
        <v>#REF!</v>
      </c>
      <c r="H113" s="175">
        <f>기초자료!P109</f>
        <v>10441</v>
      </c>
      <c r="I113" s="175" t="e">
        <f>기초자료!#REF!</f>
        <v>#REF!</v>
      </c>
      <c r="J113" s="175" t="e">
        <f>기초자료!#REF!</f>
        <v>#REF!</v>
      </c>
      <c r="K113" s="175">
        <f>기초자료!Q109</f>
        <v>31866</v>
      </c>
      <c r="L113" s="175" t="e">
        <f>기초자료!#REF!</f>
        <v>#REF!</v>
      </c>
      <c r="M113" s="175" t="e">
        <f>기초자료!#REF!</f>
        <v>#REF!</v>
      </c>
      <c r="N113" s="175">
        <f>기초자료!R109</f>
        <v>1698392</v>
      </c>
      <c r="O113" s="175" t="e">
        <f>기초자료!#REF!</f>
        <v>#REF!</v>
      </c>
      <c r="P113" s="175" t="e">
        <f>기초자료!#REF!</f>
        <v>#REF!</v>
      </c>
      <c r="Q113" s="175">
        <f>기초자료!S109</f>
        <v>0</v>
      </c>
      <c r="R113" s="175">
        <f>기초자료!T109</f>
        <v>0</v>
      </c>
      <c r="S113" s="175">
        <f>기초자료!U109</f>
        <v>0</v>
      </c>
      <c r="T113" s="175">
        <f>기초자료!V109</f>
        <v>0</v>
      </c>
      <c r="U113" s="175">
        <f>기초자료!W109</f>
        <v>0</v>
      </c>
      <c r="V113" s="175">
        <f>기초자료!X109</f>
        <v>0</v>
      </c>
      <c r="W113" s="175">
        <f>기초자료!Y109</f>
        <v>8107</v>
      </c>
      <c r="X113" s="175">
        <f>기초자료!Z109</f>
        <v>0</v>
      </c>
      <c r="Y113" s="175">
        <f>기초자료!AA109</f>
        <v>0</v>
      </c>
      <c r="Z113" s="175">
        <f>기초자료!AB109</f>
        <v>0</v>
      </c>
      <c r="AA113" s="175">
        <f>기초자료!AC109</f>
        <v>0</v>
      </c>
      <c r="AB113" s="175">
        <f>기초자료!AD109</f>
        <v>0</v>
      </c>
      <c r="AC113" s="175">
        <f>기초자료!AE109</f>
        <v>0</v>
      </c>
      <c r="AD113" s="175">
        <f t="shared" si="27"/>
        <v>23514</v>
      </c>
      <c r="AE113" s="175">
        <f>기초자료!AF109</f>
        <v>0</v>
      </c>
      <c r="AF113" s="175">
        <f>기초자료!AG109</f>
        <v>0</v>
      </c>
      <c r="AG113" s="175">
        <f>기초자료!AH109</f>
        <v>23514</v>
      </c>
      <c r="AH113" s="175">
        <f>기초자료!AI109</f>
        <v>0</v>
      </c>
      <c r="AI113" s="175">
        <f>기초자료!AJ109</f>
        <v>0</v>
      </c>
      <c r="AJ113" s="175">
        <f>기초자료!AK109</f>
        <v>0</v>
      </c>
      <c r="AK113" s="175">
        <f>기초자료!AL109</f>
        <v>0</v>
      </c>
      <c r="AL113" s="175">
        <f>기초자료!AM109</f>
        <v>0</v>
      </c>
      <c r="AM113" s="175">
        <f>기초자료!AN109</f>
        <v>0</v>
      </c>
      <c r="AN113" s="175">
        <f>기초자료!AO109</f>
        <v>23441</v>
      </c>
      <c r="AO113" s="171">
        <f t="shared" si="19"/>
        <v>0</v>
      </c>
      <c r="AP113" s="175">
        <f>기초자료!AP109</f>
        <v>0</v>
      </c>
      <c r="AQ113" s="175">
        <f>기초자료!AQ109</f>
        <v>0</v>
      </c>
      <c r="AR113" s="175">
        <f>기초자료!AR109</f>
        <v>0</v>
      </c>
      <c r="AS113" s="175">
        <f>기초자료!AS109</f>
        <v>0</v>
      </c>
      <c r="AT113" s="77"/>
      <c r="AU113" s="77">
        <f t="shared" si="14"/>
        <v>1795761</v>
      </c>
    </row>
    <row r="114" spans="1:230" s="72" customFormat="1" ht="12" customHeight="1">
      <c r="A114" s="144"/>
      <c r="B114" s="462" t="s">
        <v>91</v>
      </c>
      <c r="C114" s="143">
        <f t="shared" si="15"/>
        <v>1554661</v>
      </c>
      <c r="D114" s="171">
        <f t="shared" si="17"/>
        <v>1554661</v>
      </c>
      <c r="E114" s="171">
        <f t="shared" si="18"/>
        <v>1187038</v>
      </c>
      <c r="F114" s="175" t="e">
        <f>기초자료!#REF!</f>
        <v>#REF!</v>
      </c>
      <c r="G114" s="175" t="e">
        <f>기초자료!#REF!</f>
        <v>#REF!</v>
      </c>
      <c r="H114" s="175">
        <f>기초자료!P110</f>
        <v>12859</v>
      </c>
      <c r="I114" s="175" t="e">
        <f>기초자료!#REF!</f>
        <v>#REF!</v>
      </c>
      <c r="J114" s="175" t="e">
        <f>기초자료!#REF!</f>
        <v>#REF!</v>
      </c>
      <c r="K114" s="175">
        <f>기초자료!Q110</f>
        <v>34951</v>
      </c>
      <c r="L114" s="175" t="e">
        <f>기초자료!#REF!</f>
        <v>#REF!</v>
      </c>
      <c r="M114" s="175" t="e">
        <f>기초자료!#REF!</f>
        <v>#REF!</v>
      </c>
      <c r="N114" s="175">
        <f>기초자료!R110</f>
        <v>972618</v>
      </c>
      <c r="O114" s="175" t="e">
        <f>기초자료!#REF!</f>
        <v>#REF!</v>
      </c>
      <c r="P114" s="175" t="e">
        <f>기초자료!#REF!</f>
        <v>#REF!</v>
      </c>
      <c r="Q114" s="175">
        <f>기초자료!S110</f>
        <v>0</v>
      </c>
      <c r="R114" s="175">
        <f>기초자료!T110</f>
        <v>66610.8</v>
      </c>
      <c r="S114" s="175">
        <f>기초자료!U110</f>
        <v>0</v>
      </c>
      <c r="T114" s="175">
        <f>기초자료!V110</f>
        <v>26408</v>
      </c>
      <c r="U114" s="175">
        <f>기초자료!W110</f>
        <v>0</v>
      </c>
      <c r="V114" s="175">
        <f>기초자료!X110</f>
        <v>406658</v>
      </c>
      <c r="W114" s="175">
        <f>기초자료!Y110</f>
        <v>140202</v>
      </c>
      <c r="X114" s="175">
        <f>기초자료!Z110</f>
        <v>4465</v>
      </c>
      <c r="Y114" s="175">
        <f>기초자료!AA110</f>
        <v>0</v>
      </c>
      <c r="Z114" s="175">
        <f>기초자료!AB110</f>
        <v>0</v>
      </c>
      <c r="AA114" s="175">
        <f>기초자료!AC110</f>
        <v>0</v>
      </c>
      <c r="AB114" s="175">
        <f>기초자료!AD110</f>
        <v>0</v>
      </c>
      <c r="AC114" s="175">
        <f>기초자료!AE110</f>
        <v>0</v>
      </c>
      <c r="AD114" s="175">
        <f t="shared" si="27"/>
        <v>367623</v>
      </c>
      <c r="AE114" s="175">
        <f>기초자료!AF110</f>
        <v>310390297</v>
      </c>
      <c r="AF114" s="175">
        <f>기초자료!AG110</f>
        <v>127261940</v>
      </c>
      <c r="AG114" s="175">
        <f>기초자료!AH110</f>
        <v>222314</v>
      </c>
      <c r="AH114" s="175">
        <f>기초자료!AI110</f>
        <v>186247</v>
      </c>
      <c r="AI114" s="175">
        <f>기초자료!AJ110</f>
        <v>0</v>
      </c>
      <c r="AJ114" s="175">
        <f>기초자료!AK110</f>
        <v>140513</v>
      </c>
      <c r="AK114" s="175">
        <f>기초자료!AL110</f>
        <v>0</v>
      </c>
      <c r="AL114" s="175">
        <f>기초자료!AM110</f>
        <v>0</v>
      </c>
      <c r="AM114" s="175">
        <f>기초자료!AN110</f>
        <v>4796</v>
      </c>
      <c r="AN114" s="175">
        <f>기초자료!AO110</f>
        <v>0</v>
      </c>
      <c r="AO114" s="171">
        <f t="shared" si="19"/>
        <v>0</v>
      </c>
      <c r="AP114" s="175">
        <f>기초자료!AP110</f>
        <v>0</v>
      </c>
      <c r="AQ114" s="175">
        <f>기초자료!AQ110</f>
        <v>0</v>
      </c>
      <c r="AR114" s="175">
        <f>기초자료!AR110</f>
        <v>0</v>
      </c>
      <c r="AS114" s="175">
        <f>기초자료!AS110</f>
        <v>0</v>
      </c>
      <c r="AT114" s="77"/>
      <c r="AU114" s="77">
        <f t="shared" si="14"/>
        <v>1554661</v>
      </c>
    </row>
    <row r="115" spans="1:230" s="72" customFormat="1" ht="12" customHeight="1">
      <c r="A115" s="144"/>
      <c r="B115" s="462" t="s">
        <v>81</v>
      </c>
      <c r="C115" s="143">
        <f t="shared" si="15"/>
        <v>1810131</v>
      </c>
      <c r="D115" s="171">
        <f t="shared" si="17"/>
        <v>1810131</v>
      </c>
      <c r="E115" s="171">
        <f t="shared" si="18"/>
        <v>1095324</v>
      </c>
      <c r="F115" s="175" t="e">
        <f>기초자료!#REF!</f>
        <v>#REF!</v>
      </c>
      <c r="G115" s="175" t="e">
        <f>기초자료!#REF!</f>
        <v>#REF!</v>
      </c>
      <c r="H115" s="175">
        <f>기초자료!P111</f>
        <v>22326</v>
      </c>
      <c r="I115" s="175" t="e">
        <f>기초자료!#REF!</f>
        <v>#REF!</v>
      </c>
      <c r="J115" s="175" t="e">
        <f>기초자료!#REF!</f>
        <v>#REF!</v>
      </c>
      <c r="K115" s="175">
        <f>기초자료!Q111</f>
        <v>72124</v>
      </c>
      <c r="L115" s="175" t="e">
        <f>기초자료!#REF!</f>
        <v>#REF!</v>
      </c>
      <c r="M115" s="175" t="e">
        <f>기초자료!#REF!</f>
        <v>#REF!</v>
      </c>
      <c r="N115" s="175">
        <f>기초자료!R111</f>
        <v>717102</v>
      </c>
      <c r="O115" s="175" t="e">
        <f>기초자료!#REF!</f>
        <v>#REF!</v>
      </c>
      <c r="P115" s="175" t="e">
        <f>기초자료!#REF!</f>
        <v>#REF!</v>
      </c>
      <c r="Q115" s="175">
        <f>기초자료!S111</f>
        <v>127887</v>
      </c>
      <c r="R115" s="175">
        <f>기초자료!T111</f>
        <v>0</v>
      </c>
      <c r="S115" s="175">
        <f>기초자료!U111</f>
        <v>0</v>
      </c>
      <c r="T115" s="175">
        <f>기초자료!V111</f>
        <v>53529</v>
      </c>
      <c r="U115" s="175">
        <f>기초자료!W111</f>
        <v>0</v>
      </c>
      <c r="V115" s="175">
        <f>기초자료!X111</f>
        <v>0</v>
      </c>
      <c r="W115" s="175">
        <f>기초자료!Y111</f>
        <v>72620</v>
      </c>
      <c r="X115" s="175">
        <f>기초자료!Z111</f>
        <v>0</v>
      </c>
      <c r="Y115" s="175">
        <f>기초자료!AA111</f>
        <v>0</v>
      </c>
      <c r="Z115" s="175">
        <f>기초자료!AB111</f>
        <v>29736</v>
      </c>
      <c r="AA115" s="175" t="str">
        <f>기초자료!AC111</f>
        <v xml:space="preserve"> - </v>
      </c>
      <c r="AB115" s="175" t="str">
        <f>기초자료!AD111</f>
        <v xml:space="preserve"> - </v>
      </c>
      <c r="AC115" s="175">
        <f>기초자료!AE111</f>
        <v>0</v>
      </c>
      <c r="AD115" s="175">
        <f t="shared" si="27"/>
        <v>714807</v>
      </c>
      <c r="AE115" s="175" t="str">
        <f>기초자료!AF111</f>
        <v xml:space="preserve"> - </v>
      </c>
      <c r="AF115" s="175" t="str">
        <f>기초자료!AG111</f>
        <v xml:space="preserve"> - </v>
      </c>
      <c r="AG115" s="175">
        <f>기초자료!AH111</f>
        <v>687709</v>
      </c>
      <c r="AH115" s="175" t="str">
        <f>기초자료!AI111</f>
        <v xml:space="preserve"> - </v>
      </c>
      <c r="AI115" s="175" t="str">
        <f>기초자료!AJ111</f>
        <v xml:space="preserve"> - </v>
      </c>
      <c r="AJ115" s="175">
        <f>기초자료!AK111</f>
        <v>20828</v>
      </c>
      <c r="AK115" s="175">
        <f>기초자료!AL111</f>
        <v>0</v>
      </c>
      <c r="AL115" s="175">
        <f>기초자료!AM111</f>
        <v>0</v>
      </c>
      <c r="AM115" s="175">
        <f>기초자료!AN111</f>
        <v>6270</v>
      </c>
      <c r="AN115" s="175">
        <f>기초자료!AO111</f>
        <v>0</v>
      </c>
      <c r="AO115" s="171">
        <f t="shared" si="19"/>
        <v>0</v>
      </c>
      <c r="AP115" s="175">
        <f>기초자료!AP111</f>
        <v>0</v>
      </c>
      <c r="AQ115" s="175">
        <f>기초자료!AQ111</f>
        <v>0</v>
      </c>
      <c r="AR115" s="175">
        <f>기초자료!AR111</f>
        <v>0</v>
      </c>
      <c r="AS115" s="175">
        <f>기초자료!AS111</f>
        <v>0</v>
      </c>
      <c r="AT115" s="77"/>
      <c r="AU115" s="77">
        <f t="shared" si="14"/>
        <v>1810131</v>
      </c>
    </row>
    <row r="116" spans="1:230" s="72" customFormat="1" ht="12" customHeight="1">
      <c r="A116" s="144"/>
      <c r="B116" s="462" t="s">
        <v>89</v>
      </c>
      <c r="C116" s="143">
        <f t="shared" si="15"/>
        <v>2901721.1</v>
      </c>
      <c r="D116" s="171">
        <f t="shared" si="17"/>
        <v>725671.1</v>
      </c>
      <c r="E116" s="171">
        <f t="shared" si="18"/>
        <v>529166.19999999995</v>
      </c>
      <c r="F116" s="175" t="e">
        <f>기초자료!#REF!</f>
        <v>#REF!</v>
      </c>
      <c r="G116" s="175" t="e">
        <f>기초자료!#REF!</f>
        <v>#REF!</v>
      </c>
      <c r="H116" s="175">
        <f>기초자료!P112</f>
        <v>541</v>
      </c>
      <c r="I116" s="175" t="e">
        <f>기초자료!#REF!</f>
        <v>#REF!</v>
      </c>
      <c r="J116" s="175" t="e">
        <f>기초자료!#REF!</f>
        <v>#REF!</v>
      </c>
      <c r="K116" s="175">
        <f>기초자료!Q112</f>
        <v>37006.799999999996</v>
      </c>
      <c r="L116" s="175" t="e">
        <f>기초자료!#REF!</f>
        <v>#REF!</v>
      </c>
      <c r="M116" s="175" t="e">
        <f>기초자료!#REF!</f>
        <v>#REF!</v>
      </c>
      <c r="N116" s="175">
        <f>기초자료!R112</f>
        <v>338072.4</v>
      </c>
      <c r="O116" s="175" t="e">
        <f>기초자료!#REF!</f>
        <v>#REF!</v>
      </c>
      <c r="P116" s="175" t="e">
        <f>기초자료!#REF!</f>
        <v>#REF!</v>
      </c>
      <c r="Q116" s="175">
        <f>기초자료!S112</f>
        <v>69914</v>
      </c>
      <c r="R116" s="175">
        <f>기초자료!T112</f>
        <v>0</v>
      </c>
      <c r="S116" s="175">
        <f>기초자료!U112</f>
        <v>0</v>
      </c>
      <c r="T116" s="175">
        <f>기초자료!V112</f>
        <v>0</v>
      </c>
      <c r="U116" s="175">
        <f>기초자료!W112</f>
        <v>0</v>
      </c>
      <c r="V116" s="175">
        <f>기초자료!X112</f>
        <v>0</v>
      </c>
      <c r="W116" s="175">
        <f>기초자료!Y112</f>
        <v>33374</v>
      </c>
      <c r="X116" s="175">
        <f>기초자료!Z112</f>
        <v>0</v>
      </c>
      <c r="Y116" s="175">
        <f>기초자료!AA112</f>
        <v>0</v>
      </c>
      <c r="Z116" s="175">
        <f>기초자료!AB112</f>
        <v>50258</v>
      </c>
      <c r="AA116" s="175">
        <f>기초자료!AC112</f>
        <v>0</v>
      </c>
      <c r="AB116" s="175">
        <f>기초자료!AD112</f>
        <v>0</v>
      </c>
      <c r="AC116" s="175">
        <f>기초자료!AE112</f>
        <v>0</v>
      </c>
      <c r="AD116" s="175">
        <f t="shared" si="27"/>
        <v>196504.9</v>
      </c>
      <c r="AE116" s="175">
        <f>기초자료!AF112</f>
        <v>0</v>
      </c>
      <c r="AF116" s="175">
        <f>기초자료!AG112</f>
        <v>0</v>
      </c>
      <c r="AG116" s="175">
        <f>기초자료!AH112</f>
        <v>170618</v>
      </c>
      <c r="AH116" s="175">
        <f>기초자료!AI112</f>
        <v>0</v>
      </c>
      <c r="AI116" s="175">
        <f>기초자료!AJ112</f>
        <v>0</v>
      </c>
      <c r="AJ116" s="175">
        <f>기초자료!AK112</f>
        <v>16719.900000000001</v>
      </c>
      <c r="AK116" s="175">
        <f>기초자료!AL112</f>
        <v>0</v>
      </c>
      <c r="AL116" s="175">
        <f>기초자료!AM112</f>
        <v>0</v>
      </c>
      <c r="AM116" s="175">
        <f>기초자료!AN112</f>
        <v>9167</v>
      </c>
      <c r="AN116" s="175">
        <f>기초자료!AO112</f>
        <v>0</v>
      </c>
      <c r="AO116" s="171">
        <f t="shared" si="19"/>
        <v>2176050</v>
      </c>
      <c r="AP116" s="175">
        <f>기초자료!AP112</f>
        <v>2173940</v>
      </c>
      <c r="AQ116" s="175">
        <f>기초자료!AQ112</f>
        <v>0</v>
      </c>
      <c r="AR116" s="175">
        <f>기초자료!AR112</f>
        <v>2110</v>
      </c>
      <c r="AS116" s="175">
        <f>기초자료!AS112</f>
        <v>0</v>
      </c>
      <c r="AT116" s="77"/>
      <c r="AU116" s="77">
        <f t="shared" si="14"/>
        <v>725671.1</v>
      </c>
    </row>
    <row r="117" spans="1:230" s="72" customFormat="1" ht="12" customHeight="1">
      <c r="A117" s="144"/>
      <c r="B117" s="462" t="s">
        <v>78</v>
      </c>
      <c r="C117" s="143">
        <f t="shared" si="15"/>
        <v>580803.52</v>
      </c>
      <c r="D117" s="171">
        <f t="shared" si="17"/>
        <v>580803.52</v>
      </c>
      <c r="E117" s="171">
        <f t="shared" si="18"/>
        <v>116490.02000000002</v>
      </c>
      <c r="F117" s="175" t="e">
        <f>기초자료!#REF!</f>
        <v>#REF!</v>
      </c>
      <c r="G117" s="175" t="e">
        <f>기초자료!#REF!</f>
        <v>#REF!</v>
      </c>
      <c r="H117" s="175">
        <f>기초자료!P113</f>
        <v>7592.8</v>
      </c>
      <c r="I117" s="175" t="e">
        <f>기초자료!#REF!</f>
        <v>#REF!</v>
      </c>
      <c r="J117" s="175" t="e">
        <f>기초자료!#REF!</f>
        <v>#REF!</v>
      </c>
      <c r="K117" s="175">
        <f>기초자료!Q113</f>
        <v>20959.2</v>
      </c>
      <c r="L117" s="175" t="e">
        <f>기초자료!#REF!</f>
        <v>#REF!</v>
      </c>
      <c r="M117" s="175" t="e">
        <f>기초자료!#REF!</f>
        <v>#REF!</v>
      </c>
      <c r="N117" s="175">
        <f>기초자료!R113</f>
        <v>76195.200000000012</v>
      </c>
      <c r="O117" s="175" t="e">
        <f>기초자료!#REF!</f>
        <v>#REF!</v>
      </c>
      <c r="P117" s="175" t="e">
        <f>기초자료!#REF!</f>
        <v>#REF!</v>
      </c>
      <c r="Q117" s="175">
        <f>기초자료!S113</f>
        <v>5732.82</v>
      </c>
      <c r="R117" s="175">
        <f>기초자료!T113</f>
        <v>0</v>
      </c>
      <c r="S117" s="175">
        <f>기초자료!U113</f>
        <v>0</v>
      </c>
      <c r="T117" s="175">
        <f>기초자료!V113</f>
        <v>0</v>
      </c>
      <c r="U117" s="175">
        <f>기초자료!W113</f>
        <v>0</v>
      </c>
      <c r="V117" s="175">
        <f>기초자료!X113</f>
        <v>0</v>
      </c>
      <c r="W117" s="175">
        <f>기초자료!Y113</f>
        <v>0</v>
      </c>
      <c r="X117" s="175">
        <f>기초자료!Z113</f>
        <v>0</v>
      </c>
      <c r="Y117" s="175">
        <f>기초자료!AA113</f>
        <v>0</v>
      </c>
      <c r="Z117" s="175">
        <f>기초자료!AB113</f>
        <v>6010</v>
      </c>
      <c r="AA117" s="175">
        <f>기초자료!AC113</f>
        <v>0</v>
      </c>
      <c r="AB117" s="175">
        <f>기초자료!AD113</f>
        <v>0</v>
      </c>
      <c r="AC117" s="175">
        <f>기초자료!AE113</f>
        <v>0</v>
      </c>
      <c r="AD117" s="175">
        <f t="shared" si="27"/>
        <v>464313.5</v>
      </c>
      <c r="AE117" s="175">
        <f>기초자료!AF113</f>
        <v>0</v>
      </c>
      <c r="AF117" s="175">
        <f>기초자료!AG113</f>
        <v>0</v>
      </c>
      <c r="AG117" s="175">
        <f>기초자료!AH113</f>
        <v>454149</v>
      </c>
      <c r="AH117" s="175">
        <f>기초자료!AI113</f>
        <v>0</v>
      </c>
      <c r="AI117" s="175">
        <f>기초자료!AJ113</f>
        <v>0</v>
      </c>
      <c r="AJ117" s="175">
        <f>기초자료!AK113</f>
        <v>10164.5</v>
      </c>
      <c r="AK117" s="175">
        <f>기초자료!AL113</f>
        <v>0</v>
      </c>
      <c r="AL117" s="175">
        <f>기초자료!AM113</f>
        <v>0</v>
      </c>
      <c r="AM117" s="175">
        <f>기초자료!AN113</f>
        <v>0</v>
      </c>
      <c r="AN117" s="175">
        <f>기초자료!AO113</f>
        <v>0</v>
      </c>
      <c r="AO117" s="171">
        <f t="shared" si="19"/>
        <v>0</v>
      </c>
      <c r="AP117" s="175">
        <f>기초자료!AP113</f>
        <v>0</v>
      </c>
      <c r="AQ117" s="175">
        <f>기초자료!AQ113</f>
        <v>0</v>
      </c>
      <c r="AR117" s="175">
        <f>기초자료!AR113</f>
        <v>0</v>
      </c>
      <c r="AS117" s="175">
        <f>기초자료!AS113</f>
        <v>0</v>
      </c>
      <c r="AT117" s="77"/>
      <c r="AU117" s="77">
        <f t="shared" si="14"/>
        <v>580803.52</v>
      </c>
    </row>
    <row r="118" spans="1:230" s="72" customFormat="1" ht="12" customHeight="1">
      <c r="A118" s="144"/>
      <c r="B118" s="462" t="s">
        <v>90</v>
      </c>
      <c r="C118" s="143">
        <f t="shared" si="15"/>
        <v>240781</v>
      </c>
      <c r="D118" s="171">
        <f t="shared" si="17"/>
        <v>240781</v>
      </c>
      <c r="E118" s="171">
        <f t="shared" si="18"/>
        <v>173194</v>
      </c>
      <c r="F118" s="175" t="e">
        <f>기초자료!#REF!</f>
        <v>#REF!</v>
      </c>
      <c r="G118" s="175" t="e">
        <f>기초자료!#REF!</f>
        <v>#REF!</v>
      </c>
      <c r="H118" s="175">
        <f>기초자료!P114</f>
        <v>0</v>
      </c>
      <c r="I118" s="175" t="e">
        <f>기초자료!#REF!</f>
        <v>#REF!</v>
      </c>
      <c r="J118" s="175" t="e">
        <f>기초자료!#REF!</f>
        <v>#REF!</v>
      </c>
      <c r="K118" s="175">
        <f>기초자료!Q114</f>
        <v>20737</v>
      </c>
      <c r="L118" s="175" t="e">
        <f>기초자료!#REF!</f>
        <v>#REF!</v>
      </c>
      <c r="M118" s="175" t="e">
        <f>기초자료!#REF!</f>
        <v>#REF!</v>
      </c>
      <c r="N118" s="175">
        <f>기초자료!R114</f>
        <v>44196</v>
      </c>
      <c r="O118" s="175" t="e">
        <f>기초자료!#REF!</f>
        <v>#REF!</v>
      </c>
      <c r="P118" s="175" t="e">
        <f>기초자료!#REF!</f>
        <v>#REF!</v>
      </c>
      <c r="Q118" s="175">
        <f>기초자료!S114</f>
        <v>0</v>
      </c>
      <c r="R118" s="175">
        <f>기초자료!T114</f>
        <v>0</v>
      </c>
      <c r="S118" s="175">
        <f>기초자료!U114</f>
        <v>0</v>
      </c>
      <c r="T118" s="175">
        <f>기초자료!V114</f>
        <v>18001</v>
      </c>
      <c r="U118" s="175">
        <f>기초자료!W114</f>
        <v>0</v>
      </c>
      <c r="V118" s="175">
        <f>기초자료!X114</f>
        <v>0</v>
      </c>
      <c r="W118" s="175">
        <f>기초자료!Y114</f>
        <v>14746</v>
      </c>
      <c r="X118" s="175">
        <f>기초자료!Z114</f>
        <v>0</v>
      </c>
      <c r="Y118" s="175">
        <f>기초자료!AA114</f>
        <v>0</v>
      </c>
      <c r="Z118" s="175">
        <f>기초자료!AB114</f>
        <v>75514</v>
      </c>
      <c r="AA118" s="175">
        <f>기초자료!AC114</f>
        <v>0</v>
      </c>
      <c r="AB118" s="175">
        <f>기초자료!AD114</f>
        <v>0</v>
      </c>
      <c r="AC118" s="175">
        <f>기초자료!AE114</f>
        <v>0</v>
      </c>
      <c r="AD118" s="175">
        <f t="shared" si="27"/>
        <v>67587</v>
      </c>
      <c r="AE118" s="175">
        <f>기초자료!AF114</f>
        <v>0</v>
      </c>
      <c r="AF118" s="175">
        <f>기초자료!AG114</f>
        <v>0</v>
      </c>
      <c r="AG118" s="175">
        <f>기초자료!AH114</f>
        <v>52349</v>
      </c>
      <c r="AH118" s="175">
        <f>기초자료!AI114</f>
        <v>0</v>
      </c>
      <c r="AI118" s="175">
        <f>기초자료!AJ114</f>
        <v>0</v>
      </c>
      <c r="AJ118" s="175">
        <f>기초자료!AK114</f>
        <v>14902</v>
      </c>
      <c r="AK118" s="175">
        <f>기초자료!AL114</f>
        <v>0</v>
      </c>
      <c r="AL118" s="175">
        <f>기초자료!AM114</f>
        <v>0</v>
      </c>
      <c r="AM118" s="175">
        <f>기초자료!AN114</f>
        <v>336</v>
      </c>
      <c r="AN118" s="175">
        <f>기초자료!AO114</f>
        <v>0</v>
      </c>
      <c r="AO118" s="171">
        <f t="shared" si="19"/>
        <v>0</v>
      </c>
      <c r="AP118" s="175">
        <f>기초자료!AP114</f>
        <v>0</v>
      </c>
      <c r="AQ118" s="175">
        <f>기초자료!AQ114</f>
        <v>0</v>
      </c>
      <c r="AR118" s="175">
        <f>기초자료!AR114</f>
        <v>0</v>
      </c>
      <c r="AS118" s="175">
        <f>기초자료!AS114</f>
        <v>0</v>
      </c>
      <c r="AT118" s="77"/>
      <c r="AU118" s="77">
        <f t="shared" si="14"/>
        <v>240781</v>
      </c>
    </row>
    <row r="119" spans="1:230" s="72" customFormat="1" ht="12" customHeight="1">
      <c r="A119" s="144"/>
      <c r="B119" s="462" t="s">
        <v>80</v>
      </c>
      <c r="C119" s="143">
        <f t="shared" si="15"/>
        <v>1926366</v>
      </c>
      <c r="D119" s="171">
        <f t="shared" si="17"/>
        <v>1730670</v>
      </c>
      <c r="E119" s="171">
        <f t="shared" si="18"/>
        <v>1371280</v>
      </c>
      <c r="F119" s="175" t="e">
        <f>기초자료!#REF!</f>
        <v>#REF!</v>
      </c>
      <c r="G119" s="175" t="e">
        <f>기초자료!#REF!</f>
        <v>#REF!</v>
      </c>
      <c r="H119" s="175">
        <f>기초자료!P115</f>
        <v>30357</v>
      </c>
      <c r="I119" s="175" t="e">
        <f>기초자료!#REF!</f>
        <v>#REF!</v>
      </c>
      <c r="J119" s="175" t="e">
        <f>기초자료!#REF!</f>
        <v>#REF!</v>
      </c>
      <c r="K119" s="175">
        <f>기초자료!Q115</f>
        <v>78509</v>
      </c>
      <c r="L119" s="175" t="e">
        <f>기초자료!#REF!</f>
        <v>#REF!</v>
      </c>
      <c r="M119" s="175" t="e">
        <f>기초자료!#REF!</f>
        <v>#REF!</v>
      </c>
      <c r="N119" s="175">
        <f>기초자료!R115</f>
        <v>1063973</v>
      </c>
      <c r="O119" s="175" t="e">
        <f>기초자료!#REF!</f>
        <v>#REF!</v>
      </c>
      <c r="P119" s="175" t="e">
        <f>기초자료!#REF!</f>
        <v>#REF!</v>
      </c>
      <c r="Q119" s="175">
        <f>기초자료!S115</f>
        <v>0</v>
      </c>
      <c r="R119" s="175">
        <f>기초자료!T115</f>
        <v>0</v>
      </c>
      <c r="S119" s="175">
        <f>기초자료!U115</f>
        <v>0</v>
      </c>
      <c r="T119" s="175">
        <f>기초자료!V115</f>
        <v>15982</v>
      </c>
      <c r="U119" s="175">
        <f>기초자료!W115</f>
        <v>0</v>
      </c>
      <c r="V119" s="175">
        <f>기초자료!X115</f>
        <v>0</v>
      </c>
      <c r="W119" s="175">
        <f>기초자료!Y115</f>
        <v>101765</v>
      </c>
      <c r="X119" s="175">
        <f>기초자료!Z115</f>
        <v>0</v>
      </c>
      <c r="Y119" s="175">
        <f>기초자료!AA115</f>
        <v>0</v>
      </c>
      <c r="Z119" s="175">
        <f>기초자료!AB115</f>
        <v>80694</v>
      </c>
      <c r="AA119" s="175">
        <f>기초자료!AC115</f>
        <v>0</v>
      </c>
      <c r="AB119" s="175">
        <f>기초자료!AD115</f>
        <v>0</v>
      </c>
      <c r="AC119" s="175">
        <f>기초자료!AE115</f>
        <v>0</v>
      </c>
      <c r="AD119" s="175">
        <f t="shared" si="27"/>
        <v>359390</v>
      </c>
      <c r="AE119" s="175">
        <f>기초자료!AF115</f>
        <v>0</v>
      </c>
      <c r="AF119" s="175">
        <f>기초자료!AG115</f>
        <v>0</v>
      </c>
      <c r="AG119" s="175">
        <f>기초자료!AH115</f>
        <v>80476</v>
      </c>
      <c r="AH119" s="175">
        <f>기초자료!AI115</f>
        <v>0</v>
      </c>
      <c r="AI119" s="175">
        <f>기초자료!AJ115</f>
        <v>0</v>
      </c>
      <c r="AJ119" s="175">
        <f>기초자료!AK115</f>
        <v>233491</v>
      </c>
      <c r="AK119" s="175">
        <f>기초자료!AL115</f>
        <v>0</v>
      </c>
      <c r="AL119" s="175">
        <f>기초자료!AM115</f>
        <v>0</v>
      </c>
      <c r="AM119" s="175">
        <f>기초자료!AN115</f>
        <v>45423</v>
      </c>
      <c r="AN119" s="175">
        <f>기초자료!AO115</f>
        <v>0</v>
      </c>
      <c r="AO119" s="171">
        <f t="shared" si="19"/>
        <v>195696</v>
      </c>
      <c r="AP119" s="175">
        <f>기초자료!AP115</f>
        <v>190630</v>
      </c>
      <c r="AQ119" s="175">
        <f>기초자료!AQ115</f>
        <v>0</v>
      </c>
      <c r="AR119" s="175">
        <f>기초자료!AR115</f>
        <v>5066</v>
      </c>
      <c r="AS119" s="175">
        <f>기초자료!AS115</f>
        <v>0</v>
      </c>
      <c r="AT119" s="77"/>
      <c r="AU119" s="77">
        <f t="shared" si="14"/>
        <v>1730670</v>
      </c>
    </row>
    <row r="120" spans="1:230" s="72" customFormat="1" ht="12" customHeight="1">
      <c r="A120" s="144"/>
      <c r="B120" s="462" t="s">
        <v>79</v>
      </c>
      <c r="C120" s="143">
        <f t="shared" si="15"/>
        <v>2218121</v>
      </c>
      <c r="D120" s="171">
        <f t="shared" si="17"/>
        <v>2209274</v>
      </c>
      <c r="E120" s="171">
        <f t="shared" si="18"/>
        <v>1754936</v>
      </c>
      <c r="F120" s="175" t="e">
        <f>기초자료!#REF!</f>
        <v>#REF!</v>
      </c>
      <c r="G120" s="175" t="e">
        <f>기초자료!#REF!</f>
        <v>#REF!</v>
      </c>
      <c r="H120" s="175">
        <f>기초자료!P116</f>
        <v>51301</v>
      </c>
      <c r="I120" s="175" t="e">
        <f>기초자료!#REF!</f>
        <v>#REF!</v>
      </c>
      <c r="J120" s="175" t="e">
        <f>기초자료!#REF!</f>
        <v>#REF!</v>
      </c>
      <c r="K120" s="175">
        <f>기초자료!Q116</f>
        <v>76360</v>
      </c>
      <c r="L120" s="175" t="e">
        <f>기초자료!#REF!</f>
        <v>#REF!</v>
      </c>
      <c r="M120" s="175" t="e">
        <f>기초자료!#REF!</f>
        <v>#REF!</v>
      </c>
      <c r="N120" s="175">
        <f>기초자료!R116</f>
        <v>1180823</v>
      </c>
      <c r="O120" s="175" t="e">
        <f>기초자료!#REF!</f>
        <v>#REF!</v>
      </c>
      <c r="P120" s="175" t="e">
        <f>기초자료!#REF!</f>
        <v>#REF!</v>
      </c>
      <c r="Q120" s="175">
        <f>기초자료!S116</f>
        <v>0</v>
      </c>
      <c r="R120" s="175">
        <f>기초자료!T116</f>
        <v>0</v>
      </c>
      <c r="S120" s="175">
        <f>기초자료!U116</f>
        <v>0</v>
      </c>
      <c r="T120" s="175">
        <f>기초자료!V116</f>
        <v>171802</v>
      </c>
      <c r="U120" s="175">
        <f>기초자료!W116</f>
        <v>0</v>
      </c>
      <c r="V120" s="175">
        <f>기초자료!X116</f>
        <v>0</v>
      </c>
      <c r="W120" s="175">
        <f>기초자료!Y116</f>
        <v>187118</v>
      </c>
      <c r="X120" s="175">
        <f>기초자료!Z116</f>
        <v>0</v>
      </c>
      <c r="Y120" s="175">
        <f>기초자료!AA116</f>
        <v>0</v>
      </c>
      <c r="Z120" s="175">
        <f>기초자료!AB116</f>
        <v>87532</v>
      </c>
      <c r="AA120" s="175">
        <f>기초자료!AC116</f>
        <v>0</v>
      </c>
      <c r="AB120" s="175">
        <f>기초자료!AD116</f>
        <v>0</v>
      </c>
      <c r="AC120" s="175">
        <f>기초자료!AE116</f>
        <v>0</v>
      </c>
      <c r="AD120" s="175">
        <f t="shared" si="27"/>
        <v>454338</v>
      </c>
      <c r="AE120" s="175">
        <f>기초자료!AF116</f>
        <v>0</v>
      </c>
      <c r="AF120" s="175">
        <f>기초자료!AG116</f>
        <v>0</v>
      </c>
      <c r="AG120" s="175">
        <f>기초자료!AH116</f>
        <v>287747</v>
      </c>
      <c r="AH120" s="175">
        <f>기초자료!AI116</f>
        <v>0</v>
      </c>
      <c r="AI120" s="175">
        <f>기초자료!AJ116</f>
        <v>0</v>
      </c>
      <c r="AJ120" s="175">
        <f>기초자료!AK116</f>
        <v>105178</v>
      </c>
      <c r="AK120" s="175">
        <f>기초자료!AL116</f>
        <v>0</v>
      </c>
      <c r="AL120" s="175">
        <f>기초자료!AM116</f>
        <v>0</v>
      </c>
      <c r="AM120" s="175">
        <f>기초자료!AN116</f>
        <v>61413</v>
      </c>
      <c r="AN120" s="175">
        <f>기초자료!AO116</f>
        <v>0</v>
      </c>
      <c r="AO120" s="171">
        <f t="shared" si="19"/>
        <v>8847</v>
      </c>
      <c r="AP120" s="175">
        <f>기초자료!AP116</f>
        <v>0</v>
      </c>
      <c r="AQ120" s="175">
        <f>기초자료!AQ116</f>
        <v>0</v>
      </c>
      <c r="AR120" s="175">
        <f>기초자료!AR116</f>
        <v>8847</v>
      </c>
      <c r="AS120" s="175">
        <f>기초자료!AS116</f>
        <v>0</v>
      </c>
      <c r="AT120" s="77"/>
      <c r="AU120" s="77">
        <f t="shared" si="14"/>
        <v>2209274</v>
      </c>
    </row>
    <row r="121" spans="1:230" s="72" customFormat="1" ht="12" customHeight="1">
      <c r="A121" s="144"/>
      <c r="B121" s="462" t="s">
        <v>727</v>
      </c>
      <c r="C121" s="143">
        <f t="shared" si="15"/>
        <v>1010717</v>
      </c>
      <c r="D121" s="171">
        <f t="shared" si="17"/>
        <v>1007578</v>
      </c>
      <c r="E121" s="171">
        <f t="shared" si="18"/>
        <v>345653</v>
      </c>
      <c r="F121" s="175" t="e">
        <f>기초자료!#REF!</f>
        <v>#REF!</v>
      </c>
      <c r="G121" s="175" t="e">
        <f>기초자료!#REF!</f>
        <v>#REF!</v>
      </c>
      <c r="H121" s="175">
        <f>기초자료!P117</f>
        <v>1543</v>
      </c>
      <c r="I121" s="175" t="e">
        <f>기초자료!#REF!</f>
        <v>#REF!</v>
      </c>
      <c r="J121" s="175" t="e">
        <f>기초자료!#REF!</f>
        <v>#REF!</v>
      </c>
      <c r="K121" s="175">
        <f>기초자료!Q117</f>
        <v>11860</v>
      </c>
      <c r="L121" s="175" t="e">
        <f>기초자료!#REF!</f>
        <v>#REF!</v>
      </c>
      <c r="M121" s="175" t="e">
        <f>기초자료!#REF!</f>
        <v>#REF!</v>
      </c>
      <c r="N121" s="175">
        <f>기초자료!R117</f>
        <v>264975</v>
      </c>
      <c r="O121" s="175" t="e">
        <f>기초자료!#REF!</f>
        <v>#REF!</v>
      </c>
      <c r="P121" s="175" t="e">
        <f>기초자료!#REF!</f>
        <v>#REF!</v>
      </c>
      <c r="Q121" s="175">
        <f>기초자료!S117</f>
        <v>0</v>
      </c>
      <c r="R121" s="175">
        <f>기초자료!T117</f>
        <v>0</v>
      </c>
      <c r="S121" s="175">
        <f>기초자료!U117</f>
        <v>0</v>
      </c>
      <c r="T121" s="175">
        <f>기초자료!V117</f>
        <v>0</v>
      </c>
      <c r="U121" s="175">
        <f>기초자료!W117</f>
        <v>0</v>
      </c>
      <c r="V121" s="175">
        <f>기초자료!X117</f>
        <v>0</v>
      </c>
      <c r="W121" s="175">
        <f>기초자료!Y117</f>
        <v>0</v>
      </c>
      <c r="X121" s="175">
        <f>기초자료!Z117</f>
        <v>0</v>
      </c>
      <c r="Y121" s="175">
        <f>기초자료!AA117</f>
        <v>0</v>
      </c>
      <c r="Z121" s="175">
        <f>기초자료!AB117</f>
        <v>67275</v>
      </c>
      <c r="AA121" s="175">
        <f>기초자료!AC117</f>
        <v>0</v>
      </c>
      <c r="AB121" s="175">
        <f>기초자료!AD117</f>
        <v>0</v>
      </c>
      <c r="AC121" s="175">
        <f>기초자료!AE117</f>
        <v>0</v>
      </c>
      <c r="AD121" s="175">
        <f t="shared" si="27"/>
        <v>188291</v>
      </c>
      <c r="AE121" s="175">
        <f>기초자료!AF117</f>
        <v>0</v>
      </c>
      <c r="AF121" s="175">
        <f>기초자료!AG117</f>
        <v>0</v>
      </c>
      <c r="AG121" s="175">
        <f>기초자료!AH117</f>
        <v>103953</v>
      </c>
      <c r="AH121" s="175">
        <f>기초자료!AI117</f>
        <v>0</v>
      </c>
      <c r="AI121" s="175">
        <f>기초자료!AJ117</f>
        <v>0</v>
      </c>
      <c r="AJ121" s="175">
        <f>기초자료!AK117</f>
        <v>82736</v>
      </c>
      <c r="AK121" s="175">
        <f>기초자료!AL117</f>
        <v>0</v>
      </c>
      <c r="AL121" s="175">
        <f>기초자료!AM117</f>
        <v>0</v>
      </c>
      <c r="AM121" s="175">
        <f>기초자료!AN117</f>
        <v>1602</v>
      </c>
      <c r="AN121" s="175">
        <f>기초자료!AO117</f>
        <v>473634</v>
      </c>
      <c r="AO121" s="171">
        <f t="shared" si="19"/>
        <v>3139</v>
      </c>
      <c r="AP121" s="175">
        <f>기초자료!AP117</f>
        <v>0</v>
      </c>
      <c r="AQ121" s="175">
        <f>기초자료!AQ117</f>
        <v>0</v>
      </c>
      <c r="AR121" s="175">
        <f>기초자료!AR117</f>
        <v>3139</v>
      </c>
      <c r="AS121" s="175">
        <f>기초자료!AS117</f>
        <v>0</v>
      </c>
      <c r="AT121" s="77"/>
      <c r="AU121" s="77">
        <f t="shared" si="14"/>
        <v>1007578</v>
      </c>
    </row>
    <row r="122" spans="1:230" s="72" customFormat="1" ht="12" customHeight="1">
      <c r="A122" s="144"/>
      <c r="B122" s="462" t="s">
        <v>83</v>
      </c>
      <c r="C122" s="143">
        <f t="shared" si="15"/>
        <v>243656</v>
      </c>
      <c r="D122" s="171">
        <f t="shared" si="17"/>
        <v>243656</v>
      </c>
      <c r="E122" s="171">
        <f t="shared" si="18"/>
        <v>243656</v>
      </c>
      <c r="F122" s="175" t="e">
        <f>기초자료!#REF!</f>
        <v>#REF!</v>
      </c>
      <c r="G122" s="175" t="e">
        <f>기초자료!#REF!</f>
        <v>#REF!</v>
      </c>
      <c r="H122" s="175">
        <f>기초자료!P118</f>
        <v>6611</v>
      </c>
      <c r="I122" s="175" t="e">
        <f>기초자료!#REF!</f>
        <v>#REF!</v>
      </c>
      <c r="J122" s="175" t="e">
        <f>기초자료!#REF!</f>
        <v>#REF!</v>
      </c>
      <c r="K122" s="175">
        <f>기초자료!Q118</f>
        <v>9111</v>
      </c>
      <c r="L122" s="175" t="e">
        <f>기초자료!#REF!</f>
        <v>#REF!</v>
      </c>
      <c r="M122" s="175" t="e">
        <f>기초자료!#REF!</f>
        <v>#REF!</v>
      </c>
      <c r="N122" s="175">
        <f>기초자료!R118</f>
        <v>227934</v>
      </c>
      <c r="O122" s="175" t="e">
        <f>기초자료!#REF!</f>
        <v>#REF!</v>
      </c>
      <c r="P122" s="175" t="e">
        <f>기초자료!#REF!</f>
        <v>#REF!</v>
      </c>
      <c r="Q122" s="175">
        <f>기초자료!S118</f>
        <v>0</v>
      </c>
      <c r="R122" s="175">
        <f>기초자료!T118</f>
        <v>0</v>
      </c>
      <c r="S122" s="175">
        <f>기초자료!U118</f>
        <v>0</v>
      </c>
      <c r="T122" s="175">
        <f>기초자료!V118</f>
        <v>0</v>
      </c>
      <c r="U122" s="175">
        <f>기초자료!W118</f>
        <v>0</v>
      </c>
      <c r="V122" s="175">
        <f>기초자료!X118</f>
        <v>0</v>
      </c>
      <c r="W122" s="175">
        <f>기초자료!Y118</f>
        <v>0</v>
      </c>
      <c r="X122" s="175">
        <f>기초자료!Z118</f>
        <v>0</v>
      </c>
      <c r="Y122" s="175">
        <f>기초자료!AA118</f>
        <v>0</v>
      </c>
      <c r="Z122" s="175">
        <f>기초자료!AB118</f>
        <v>0</v>
      </c>
      <c r="AA122" s="175">
        <f>기초자료!AC118</f>
        <v>0</v>
      </c>
      <c r="AB122" s="175">
        <f>기초자료!AD118</f>
        <v>0</v>
      </c>
      <c r="AC122" s="175">
        <f>기초자료!AE118</f>
        <v>0</v>
      </c>
      <c r="AD122" s="175">
        <f t="shared" si="27"/>
        <v>0</v>
      </c>
      <c r="AE122" s="175">
        <f>기초자료!AF118</f>
        <v>0</v>
      </c>
      <c r="AF122" s="175">
        <f>기초자료!AG118</f>
        <v>0</v>
      </c>
      <c r="AG122" s="175">
        <f>기초자료!AH118</f>
        <v>0</v>
      </c>
      <c r="AH122" s="175">
        <f>기초자료!AI118</f>
        <v>0</v>
      </c>
      <c r="AI122" s="175">
        <f>기초자료!AJ118</f>
        <v>0</v>
      </c>
      <c r="AJ122" s="175">
        <f>기초자료!AK118</f>
        <v>0</v>
      </c>
      <c r="AK122" s="175">
        <f>기초자료!AL118</f>
        <v>0</v>
      </c>
      <c r="AL122" s="175">
        <f>기초자료!AM118</f>
        <v>0</v>
      </c>
      <c r="AM122" s="175">
        <f>기초자료!AN118</f>
        <v>0</v>
      </c>
      <c r="AN122" s="175">
        <f>기초자료!AO118</f>
        <v>0</v>
      </c>
      <c r="AO122" s="171">
        <f t="shared" si="19"/>
        <v>0</v>
      </c>
      <c r="AP122" s="175">
        <f>기초자료!AP118</f>
        <v>0</v>
      </c>
      <c r="AQ122" s="175">
        <f>기초자료!AQ118</f>
        <v>0</v>
      </c>
      <c r="AR122" s="175">
        <f>기초자료!AR118</f>
        <v>0</v>
      </c>
      <c r="AS122" s="175">
        <f>기초자료!AS118</f>
        <v>0</v>
      </c>
      <c r="AT122" s="77"/>
      <c r="AU122" s="77">
        <f t="shared" si="14"/>
        <v>243656</v>
      </c>
    </row>
    <row r="123" spans="1:230" s="72" customFormat="1" ht="12" customHeight="1">
      <c r="A123" s="144"/>
      <c r="B123" s="462" t="s">
        <v>730</v>
      </c>
      <c r="C123" s="143">
        <f t="shared" si="15"/>
        <v>469216.9</v>
      </c>
      <c r="D123" s="171">
        <f t="shared" si="17"/>
        <v>292131.90000000002</v>
      </c>
      <c r="E123" s="171">
        <f t="shared" si="18"/>
        <v>117697.9</v>
      </c>
      <c r="F123" s="175" t="e">
        <f>기초자료!#REF!</f>
        <v>#REF!</v>
      </c>
      <c r="G123" s="175" t="e">
        <f>기초자료!#REF!</f>
        <v>#REF!</v>
      </c>
      <c r="H123" s="175">
        <f>기초자료!P119</f>
        <v>3161.9</v>
      </c>
      <c r="I123" s="175" t="e">
        <f>기초자료!#REF!</f>
        <v>#REF!</v>
      </c>
      <c r="J123" s="175" t="e">
        <f>기초자료!#REF!</f>
        <v>#REF!</v>
      </c>
      <c r="K123" s="175">
        <f>기초자료!Q119</f>
        <v>26033</v>
      </c>
      <c r="L123" s="175" t="e">
        <f>기초자료!#REF!</f>
        <v>#REF!</v>
      </c>
      <c r="M123" s="175" t="e">
        <f>기초자료!#REF!</f>
        <v>#REF!</v>
      </c>
      <c r="N123" s="175">
        <f>기초자료!R119</f>
        <v>71980</v>
      </c>
      <c r="O123" s="175" t="e">
        <f>기초자료!#REF!</f>
        <v>#REF!</v>
      </c>
      <c r="P123" s="175" t="e">
        <f>기초자료!#REF!</f>
        <v>#REF!</v>
      </c>
      <c r="Q123" s="175">
        <f>기초자료!S119</f>
        <v>0</v>
      </c>
      <c r="R123" s="175">
        <f>기초자료!T119</f>
        <v>0</v>
      </c>
      <c r="S123" s="175">
        <f>기초자료!U119</f>
        <v>0</v>
      </c>
      <c r="T123" s="175">
        <f>기초자료!V119</f>
        <v>12038</v>
      </c>
      <c r="U123" s="175">
        <f>기초자료!W119</f>
        <v>0</v>
      </c>
      <c r="V123" s="175">
        <f>기초자료!X119</f>
        <v>0</v>
      </c>
      <c r="W123" s="175">
        <f>기초자료!Y119</f>
        <v>4485</v>
      </c>
      <c r="X123" s="175">
        <f>기초자료!Z119</f>
        <v>0</v>
      </c>
      <c r="Y123" s="175">
        <f>기초자료!AA119</f>
        <v>0</v>
      </c>
      <c r="Z123" s="175">
        <f>기초자료!AB119</f>
        <v>0</v>
      </c>
      <c r="AA123" s="175">
        <f>기초자료!AC119</f>
        <v>0</v>
      </c>
      <c r="AB123" s="175">
        <f>기초자료!AD119</f>
        <v>0</v>
      </c>
      <c r="AC123" s="175">
        <f>기초자료!AE119</f>
        <v>0</v>
      </c>
      <c r="AD123" s="175">
        <f t="shared" si="27"/>
        <v>174434</v>
      </c>
      <c r="AE123" s="175">
        <f>기초자료!AF119</f>
        <v>0</v>
      </c>
      <c r="AF123" s="175">
        <f>기초자료!AG119</f>
        <v>0</v>
      </c>
      <c r="AG123" s="175">
        <f>기초자료!AH119</f>
        <v>164583</v>
      </c>
      <c r="AH123" s="175">
        <f>기초자료!AI119</f>
        <v>0</v>
      </c>
      <c r="AI123" s="175">
        <f>기초자료!AJ119</f>
        <v>0</v>
      </c>
      <c r="AJ123" s="175">
        <f>기초자료!AK119</f>
        <v>9851</v>
      </c>
      <c r="AK123" s="175">
        <f>기초자료!AL119</f>
        <v>0</v>
      </c>
      <c r="AL123" s="175">
        <f>기초자료!AM119</f>
        <v>0</v>
      </c>
      <c r="AM123" s="175">
        <f>기초자료!AN119</f>
        <v>0</v>
      </c>
      <c r="AN123" s="175">
        <f>기초자료!AO119</f>
        <v>0</v>
      </c>
      <c r="AO123" s="171">
        <f t="shared" si="19"/>
        <v>177085</v>
      </c>
      <c r="AP123" s="175">
        <f>기초자료!AP119</f>
        <v>177085</v>
      </c>
      <c r="AQ123" s="175">
        <f>기초자료!AQ119</f>
        <v>0</v>
      </c>
      <c r="AR123" s="175">
        <f>기초자료!AR119</f>
        <v>0</v>
      </c>
      <c r="AS123" s="175">
        <f>기초자료!AS119</f>
        <v>0</v>
      </c>
      <c r="AT123" s="77"/>
      <c r="AU123" s="77">
        <f t="shared" si="14"/>
        <v>292131.90000000002</v>
      </c>
    </row>
    <row r="124" spans="1:230" s="72" customFormat="1" ht="12" customHeight="1">
      <c r="A124" s="144"/>
      <c r="B124" s="462" t="s">
        <v>84</v>
      </c>
      <c r="C124" s="143">
        <f t="shared" si="15"/>
        <v>4936679</v>
      </c>
      <c r="D124" s="171">
        <f t="shared" si="17"/>
        <v>4936679</v>
      </c>
      <c r="E124" s="171">
        <f t="shared" si="18"/>
        <v>4878150</v>
      </c>
      <c r="F124" s="175" t="e">
        <f>기초자료!#REF!</f>
        <v>#REF!</v>
      </c>
      <c r="G124" s="175" t="e">
        <f>기초자료!#REF!</f>
        <v>#REF!</v>
      </c>
      <c r="H124" s="175">
        <f>기초자료!P120</f>
        <v>1686</v>
      </c>
      <c r="I124" s="175" t="e">
        <f>기초자료!#REF!</f>
        <v>#REF!</v>
      </c>
      <c r="J124" s="175" t="e">
        <f>기초자료!#REF!</f>
        <v>#REF!</v>
      </c>
      <c r="K124" s="175">
        <f>기초자료!Q120</f>
        <v>1572</v>
      </c>
      <c r="L124" s="175" t="e">
        <f>기초자료!#REF!</f>
        <v>#REF!</v>
      </c>
      <c r="M124" s="175" t="e">
        <f>기초자료!#REF!</f>
        <v>#REF!</v>
      </c>
      <c r="N124" s="175">
        <f>기초자료!R120</f>
        <v>4762878</v>
      </c>
      <c r="O124" s="175" t="e">
        <f>기초자료!#REF!</f>
        <v>#REF!</v>
      </c>
      <c r="P124" s="175" t="e">
        <f>기초자료!#REF!</f>
        <v>#REF!</v>
      </c>
      <c r="Q124" s="175">
        <f>기초자료!S120</f>
        <v>3385</v>
      </c>
      <c r="R124" s="175">
        <f>기초자료!T120</f>
        <v>0</v>
      </c>
      <c r="S124" s="175">
        <f>기초자료!U120</f>
        <v>0</v>
      </c>
      <c r="T124" s="175">
        <f>기초자료!V120</f>
        <v>1565</v>
      </c>
      <c r="U124" s="175">
        <f>기초자료!W120</f>
        <v>0</v>
      </c>
      <c r="V124" s="175">
        <f>기초자료!X120</f>
        <v>0</v>
      </c>
      <c r="W124" s="175">
        <f>기초자료!Y120</f>
        <v>0</v>
      </c>
      <c r="X124" s="175">
        <f>기초자료!Z120</f>
        <v>0</v>
      </c>
      <c r="Y124" s="175">
        <f>기초자료!AA120</f>
        <v>0</v>
      </c>
      <c r="Z124" s="175">
        <f>기초자료!AB120</f>
        <v>107064</v>
      </c>
      <c r="AA124" s="175">
        <f>기초자료!AC120</f>
        <v>0</v>
      </c>
      <c r="AB124" s="175">
        <f>기초자료!AD120</f>
        <v>0</v>
      </c>
      <c r="AC124" s="175">
        <f>기초자료!AE120</f>
        <v>0</v>
      </c>
      <c r="AD124" s="175">
        <f t="shared" si="27"/>
        <v>58529</v>
      </c>
      <c r="AE124" s="175">
        <f>기초자료!AF120</f>
        <v>0</v>
      </c>
      <c r="AF124" s="175">
        <f>기초자료!AG120</f>
        <v>0</v>
      </c>
      <c r="AG124" s="175">
        <f>기초자료!AH120</f>
        <v>57670</v>
      </c>
      <c r="AH124" s="175">
        <f>기초자료!AI120</f>
        <v>0</v>
      </c>
      <c r="AI124" s="175">
        <f>기초자료!AJ120</f>
        <v>0</v>
      </c>
      <c r="AJ124" s="175">
        <f>기초자료!AK120</f>
        <v>859</v>
      </c>
      <c r="AK124" s="175">
        <f>기초자료!AL120</f>
        <v>0</v>
      </c>
      <c r="AL124" s="175">
        <f>기초자료!AM120</f>
        <v>0</v>
      </c>
      <c r="AM124" s="175">
        <f>기초자료!AN120</f>
        <v>0</v>
      </c>
      <c r="AN124" s="175">
        <f>기초자료!AO120</f>
        <v>0</v>
      </c>
      <c r="AO124" s="171">
        <f t="shared" si="19"/>
        <v>0</v>
      </c>
      <c r="AP124" s="175">
        <f>기초자료!AP120</f>
        <v>0</v>
      </c>
      <c r="AQ124" s="175">
        <f>기초자료!AQ120</f>
        <v>0</v>
      </c>
      <c r="AR124" s="175">
        <f>기초자료!AR120</f>
        <v>0</v>
      </c>
      <c r="AS124" s="175">
        <f>기초자료!AS120</f>
        <v>0</v>
      </c>
      <c r="AT124" s="77"/>
      <c r="AU124" s="77">
        <f t="shared" si="14"/>
        <v>4936679</v>
      </c>
    </row>
    <row r="125" spans="1:230" s="72" customFormat="1" ht="12" customHeight="1">
      <c r="A125" s="144"/>
      <c r="B125" s="462" t="s">
        <v>93</v>
      </c>
      <c r="C125" s="143">
        <f t="shared" si="15"/>
        <v>123790</v>
      </c>
      <c r="D125" s="171">
        <f t="shared" si="17"/>
        <v>123790</v>
      </c>
      <c r="E125" s="171">
        <f t="shared" si="18"/>
        <v>72192</v>
      </c>
      <c r="F125" s="175" t="e">
        <f>기초자료!#REF!</f>
        <v>#REF!</v>
      </c>
      <c r="G125" s="175" t="e">
        <f>기초자료!#REF!</f>
        <v>#REF!</v>
      </c>
      <c r="H125" s="175">
        <f>기초자료!P121</f>
        <v>0</v>
      </c>
      <c r="I125" s="175" t="e">
        <f>기초자료!#REF!</f>
        <v>#REF!</v>
      </c>
      <c r="J125" s="175" t="e">
        <f>기초자료!#REF!</f>
        <v>#REF!</v>
      </c>
      <c r="K125" s="175">
        <f>기초자료!Q121</f>
        <v>0</v>
      </c>
      <c r="L125" s="175" t="e">
        <f>기초자료!#REF!</f>
        <v>#REF!</v>
      </c>
      <c r="M125" s="175" t="e">
        <f>기초자료!#REF!</f>
        <v>#REF!</v>
      </c>
      <c r="N125" s="175">
        <f>기초자료!R121</f>
        <v>14170</v>
      </c>
      <c r="O125" s="175" t="e">
        <f>기초자료!#REF!</f>
        <v>#REF!</v>
      </c>
      <c r="P125" s="175" t="e">
        <f>기초자료!#REF!</f>
        <v>#REF!</v>
      </c>
      <c r="Q125" s="175">
        <f>기초자료!S121</f>
        <v>0</v>
      </c>
      <c r="R125" s="175">
        <f>기초자료!T121</f>
        <v>0</v>
      </c>
      <c r="S125" s="175">
        <f>기초자료!U121</f>
        <v>0</v>
      </c>
      <c r="T125" s="175">
        <f>기초자료!V121</f>
        <v>2396</v>
      </c>
      <c r="U125" s="175">
        <f>기초자료!W121</f>
        <v>0</v>
      </c>
      <c r="V125" s="175">
        <f>기초자료!X121</f>
        <v>0</v>
      </c>
      <c r="W125" s="175">
        <f>기초자료!Y121</f>
        <v>0</v>
      </c>
      <c r="X125" s="175">
        <f>기초자료!Z121</f>
        <v>0</v>
      </c>
      <c r="Y125" s="175">
        <f>기초자료!AA121</f>
        <v>0</v>
      </c>
      <c r="Z125" s="175">
        <f>기초자료!AB121</f>
        <v>55626</v>
      </c>
      <c r="AA125" s="175">
        <f>기초자료!AC121</f>
        <v>0</v>
      </c>
      <c r="AB125" s="175">
        <f>기초자료!AD121</f>
        <v>0</v>
      </c>
      <c r="AC125" s="175">
        <f>기초자료!AE121</f>
        <v>0</v>
      </c>
      <c r="AD125" s="175">
        <f t="shared" si="27"/>
        <v>51598</v>
      </c>
      <c r="AE125" s="175">
        <f>기초자료!AF121</f>
        <v>0</v>
      </c>
      <c r="AF125" s="175">
        <f>기초자료!AG121</f>
        <v>0</v>
      </c>
      <c r="AG125" s="175">
        <f>기초자료!AH121</f>
        <v>38684</v>
      </c>
      <c r="AH125" s="175">
        <f>기초자료!AI121</f>
        <v>0</v>
      </c>
      <c r="AI125" s="175">
        <f>기초자료!AJ121</f>
        <v>0</v>
      </c>
      <c r="AJ125" s="175">
        <f>기초자료!AK121</f>
        <v>12914</v>
      </c>
      <c r="AK125" s="175">
        <f>기초자료!AL121</f>
        <v>0</v>
      </c>
      <c r="AL125" s="175">
        <f>기초자료!AM121</f>
        <v>0</v>
      </c>
      <c r="AM125" s="175">
        <f>기초자료!AN121</f>
        <v>0</v>
      </c>
      <c r="AN125" s="175">
        <f>기초자료!AO121</f>
        <v>0</v>
      </c>
      <c r="AO125" s="171">
        <f t="shared" si="19"/>
        <v>0</v>
      </c>
      <c r="AP125" s="175">
        <f>기초자료!AP121</f>
        <v>0</v>
      </c>
      <c r="AQ125" s="175">
        <f>기초자료!AQ121</f>
        <v>0</v>
      </c>
      <c r="AR125" s="175">
        <f>기초자료!AR121</f>
        <v>0</v>
      </c>
      <c r="AS125" s="175">
        <f>기초자료!AS121</f>
        <v>0</v>
      </c>
      <c r="AT125" s="77"/>
      <c r="AU125" s="77">
        <f t="shared" si="14"/>
        <v>123790</v>
      </c>
    </row>
    <row r="126" spans="1:230" s="72" customFormat="1" ht="12" customHeight="1">
      <c r="A126" s="144"/>
      <c r="B126" s="462" t="s">
        <v>94</v>
      </c>
      <c r="C126" s="143">
        <f t="shared" si="15"/>
        <v>241972</v>
      </c>
      <c r="D126" s="171">
        <f t="shared" si="17"/>
        <v>226372</v>
      </c>
      <c r="E126" s="171">
        <f t="shared" si="18"/>
        <v>216514</v>
      </c>
      <c r="F126" s="175" t="e">
        <f>기초자료!#REF!</f>
        <v>#REF!</v>
      </c>
      <c r="G126" s="175" t="e">
        <f>기초자료!#REF!</f>
        <v>#REF!</v>
      </c>
      <c r="H126" s="175">
        <f>기초자료!P122</f>
        <v>3020</v>
      </c>
      <c r="I126" s="175" t="e">
        <f>기초자료!#REF!</f>
        <v>#REF!</v>
      </c>
      <c r="J126" s="175" t="e">
        <f>기초자료!#REF!</f>
        <v>#REF!</v>
      </c>
      <c r="K126" s="175">
        <f>기초자료!Q122</f>
        <v>7736</v>
      </c>
      <c r="L126" s="175" t="e">
        <f>기초자료!#REF!</f>
        <v>#REF!</v>
      </c>
      <c r="M126" s="175" t="e">
        <f>기초자료!#REF!</f>
        <v>#REF!</v>
      </c>
      <c r="N126" s="175">
        <f>기초자료!R122</f>
        <v>205758</v>
      </c>
      <c r="O126" s="175" t="e">
        <f>기초자료!#REF!</f>
        <v>#REF!</v>
      </c>
      <c r="P126" s="175" t="e">
        <f>기초자료!#REF!</f>
        <v>#REF!</v>
      </c>
      <c r="Q126" s="175">
        <f>기초자료!S122</f>
        <v>0</v>
      </c>
      <c r="R126" s="175">
        <f>기초자료!T122</f>
        <v>0</v>
      </c>
      <c r="S126" s="175">
        <f>기초자료!U122</f>
        <v>0</v>
      </c>
      <c r="T126" s="175">
        <f>기초자료!V122</f>
        <v>0</v>
      </c>
      <c r="U126" s="175">
        <f>기초자료!W122</f>
        <v>0</v>
      </c>
      <c r="V126" s="175">
        <f>기초자료!X122</f>
        <v>0</v>
      </c>
      <c r="W126" s="175">
        <f>기초자료!Y122</f>
        <v>0</v>
      </c>
      <c r="X126" s="175">
        <f>기초자료!Z122</f>
        <v>0</v>
      </c>
      <c r="Y126" s="175">
        <f>기초자료!AA122</f>
        <v>0</v>
      </c>
      <c r="Z126" s="175">
        <f>기초자료!AB122</f>
        <v>0</v>
      </c>
      <c r="AA126" s="175">
        <f>기초자료!AC122</f>
        <v>0</v>
      </c>
      <c r="AB126" s="175">
        <f>기초자료!AD122</f>
        <v>0</v>
      </c>
      <c r="AC126" s="175">
        <f>기초자료!AE122</f>
        <v>0</v>
      </c>
      <c r="AD126" s="175">
        <f t="shared" si="27"/>
        <v>9858</v>
      </c>
      <c r="AE126" s="175">
        <f>기초자료!AF122</f>
        <v>0</v>
      </c>
      <c r="AF126" s="175">
        <f>기초자료!AG122</f>
        <v>0</v>
      </c>
      <c r="AG126" s="175">
        <f>기초자료!AH122</f>
        <v>9858</v>
      </c>
      <c r="AH126" s="175">
        <f>기초자료!AI122</f>
        <v>0</v>
      </c>
      <c r="AI126" s="175">
        <f>기초자료!AJ122</f>
        <v>0</v>
      </c>
      <c r="AJ126" s="175">
        <f>기초자료!AK122</f>
        <v>0</v>
      </c>
      <c r="AK126" s="175">
        <f>기초자료!AL122</f>
        <v>0</v>
      </c>
      <c r="AL126" s="175">
        <f>기초자료!AM122</f>
        <v>0</v>
      </c>
      <c r="AM126" s="175">
        <f>기초자료!AN122</f>
        <v>0</v>
      </c>
      <c r="AN126" s="175">
        <f>기초자료!AO122</f>
        <v>0</v>
      </c>
      <c r="AO126" s="171">
        <f t="shared" si="19"/>
        <v>15600</v>
      </c>
      <c r="AP126" s="175">
        <f>기초자료!AP122</f>
        <v>0</v>
      </c>
      <c r="AQ126" s="175">
        <f>기초자료!AQ122</f>
        <v>0</v>
      </c>
      <c r="AR126" s="175">
        <f>기초자료!AR122</f>
        <v>15600</v>
      </c>
      <c r="AS126" s="175">
        <f>기초자료!AS122</f>
        <v>0</v>
      </c>
      <c r="AT126" s="77"/>
      <c r="AU126" s="77">
        <f t="shared" si="14"/>
        <v>226372</v>
      </c>
    </row>
    <row r="127" spans="1:230" s="78" customFormat="1" ht="12" customHeight="1">
      <c r="A127" s="164" t="s">
        <v>585</v>
      </c>
      <c r="B127" s="164" t="s">
        <v>579</v>
      </c>
      <c r="C127" s="165">
        <f t="shared" si="15"/>
        <v>19052396</v>
      </c>
      <c r="D127" s="173">
        <f t="shared" si="17"/>
        <v>15213587</v>
      </c>
      <c r="E127" s="173">
        <f t="shared" si="18"/>
        <v>7397783</v>
      </c>
      <c r="F127" s="173" t="e">
        <f t="shared" ref="F127:AS127" si="28">SUM(F128:F145)</f>
        <v>#REF!</v>
      </c>
      <c r="G127" s="173" t="e">
        <f t="shared" si="28"/>
        <v>#REF!</v>
      </c>
      <c r="H127" s="173">
        <f t="shared" si="28"/>
        <v>101852</v>
      </c>
      <c r="I127" s="173" t="e">
        <f t="shared" si="28"/>
        <v>#REF!</v>
      </c>
      <c r="J127" s="173" t="e">
        <f t="shared" si="28"/>
        <v>#REF!</v>
      </c>
      <c r="K127" s="173">
        <f t="shared" si="28"/>
        <v>283149</v>
      </c>
      <c r="L127" s="173" t="e">
        <f t="shared" si="28"/>
        <v>#REF!</v>
      </c>
      <c r="M127" s="173" t="e">
        <f t="shared" si="28"/>
        <v>#REF!</v>
      </c>
      <c r="N127" s="173">
        <f t="shared" si="28"/>
        <v>5589505</v>
      </c>
      <c r="O127" s="173" t="e">
        <f t="shared" si="28"/>
        <v>#REF!</v>
      </c>
      <c r="P127" s="173" t="e">
        <f t="shared" si="28"/>
        <v>#REF!</v>
      </c>
      <c r="Q127" s="173">
        <f t="shared" si="28"/>
        <v>18417</v>
      </c>
      <c r="R127" s="173">
        <f t="shared" si="28"/>
        <v>0</v>
      </c>
      <c r="S127" s="173">
        <f t="shared" si="28"/>
        <v>0</v>
      </c>
      <c r="T127" s="173">
        <f t="shared" si="28"/>
        <v>273476</v>
      </c>
      <c r="U127" s="173">
        <f t="shared" si="28"/>
        <v>0</v>
      </c>
      <c r="V127" s="173">
        <f t="shared" si="28"/>
        <v>0</v>
      </c>
      <c r="W127" s="173">
        <f t="shared" si="28"/>
        <v>98970</v>
      </c>
      <c r="X127" s="173">
        <f t="shared" si="28"/>
        <v>0</v>
      </c>
      <c r="Y127" s="173">
        <f t="shared" si="28"/>
        <v>0</v>
      </c>
      <c r="Z127" s="173">
        <f t="shared" si="28"/>
        <v>1032414</v>
      </c>
      <c r="AA127" s="173">
        <f t="shared" si="28"/>
        <v>0</v>
      </c>
      <c r="AB127" s="173">
        <f t="shared" si="28"/>
        <v>0</v>
      </c>
      <c r="AC127" s="173">
        <f t="shared" si="28"/>
        <v>0</v>
      </c>
      <c r="AD127" s="173">
        <f t="shared" si="28"/>
        <v>2428705</v>
      </c>
      <c r="AE127" s="173">
        <f t="shared" si="28"/>
        <v>0</v>
      </c>
      <c r="AF127" s="173">
        <f t="shared" si="28"/>
        <v>0</v>
      </c>
      <c r="AG127" s="173">
        <f t="shared" si="28"/>
        <v>1663712</v>
      </c>
      <c r="AH127" s="173">
        <f t="shared" si="28"/>
        <v>0</v>
      </c>
      <c r="AI127" s="173">
        <f t="shared" si="28"/>
        <v>0</v>
      </c>
      <c r="AJ127" s="173">
        <f t="shared" si="28"/>
        <v>731285</v>
      </c>
      <c r="AK127" s="173">
        <f t="shared" si="28"/>
        <v>0</v>
      </c>
      <c r="AL127" s="173">
        <f t="shared" si="28"/>
        <v>0</v>
      </c>
      <c r="AM127" s="173">
        <f t="shared" si="28"/>
        <v>33708</v>
      </c>
      <c r="AN127" s="173">
        <f t="shared" si="28"/>
        <v>5387099</v>
      </c>
      <c r="AO127" s="173">
        <f t="shared" si="19"/>
        <v>3838809</v>
      </c>
      <c r="AP127" s="173">
        <f>SUM(AP128:AP145)</f>
        <v>3622237</v>
      </c>
      <c r="AQ127" s="173">
        <f>SUM(AQ128:AQ145)</f>
        <v>161038</v>
      </c>
      <c r="AR127" s="173">
        <f t="shared" si="28"/>
        <v>55534</v>
      </c>
      <c r="AS127" s="173">
        <f t="shared" si="28"/>
        <v>0</v>
      </c>
      <c r="AT127" s="84"/>
      <c r="AU127" s="77">
        <f t="shared" si="14"/>
        <v>15213587</v>
      </c>
      <c r="AV127" s="85"/>
      <c r="AW127" s="85"/>
      <c r="AX127" s="85"/>
      <c r="AY127" s="85"/>
      <c r="AZ127" s="85"/>
      <c r="BA127" s="85"/>
      <c r="BB127" s="85"/>
      <c r="BC127" s="85"/>
      <c r="BD127" s="85"/>
      <c r="BE127" s="85"/>
      <c r="BF127" s="85"/>
      <c r="BG127" s="85"/>
      <c r="BH127" s="85"/>
      <c r="BI127" s="85"/>
      <c r="BJ127" s="85"/>
      <c r="BK127" s="85"/>
      <c r="BL127" s="85"/>
      <c r="BM127" s="85"/>
      <c r="BN127" s="85"/>
      <c r="BO127" s="85"/>
      <c r="BP127" s="85"/>
      <c r="BQ127" s="85"/>
      <c r="BR127" s="85"/>
      <c r="BS127" s="85"/>
      <c r="BT127" s="85"/>
      <c r="BU127" s="85"/>
      <c r="BV127" s="85"/>
      <c r="BW127" s="85"/>
      <c r="BX127" s="85"/>
      <c r="BY127" s="85"/>
      <c r="BZ127" s="85"/>
      <c r="CA127" s="85"/>
      <c r="CB127" s="85"/>
      <c r="CC127" s="85"/>
      <c r="CD127" s="85"/>
      <c r="CE127" s="85"/>
      <c r="CF127" s="85"/>
      <c r="CG127" s="85"/>
      <c r="CH127" s="85"/>
      <c r="CI127" s="85"/>
      <c r="CJ127" s="85"/>
      <c r="CK127" s="85"/>
      <c r="CL127" s="85"/>
      <c r="CM127" s="85"/>
      <c r="CN127" s="85"/>
      <c r="CO127" s="85"/>
      <c r="CP127" s="85"/>
      <c r="CQ127" s="85"/>
      <c r="CR127" s="85"/>
      <c r="CS127" s="85"/>
      <c r="CT127" s="85"/>
      <c r="CU127" s="85"/>
      <c r="CV127" s="85"/>
      <c r="CW127" s="85"/>
      <c r="CX127" s="85"/>
      <c r="CY127" s="85"/>
      <c r="CZ127" s="85"/>
      <c r="DA127" s="85"/>
      <c r="DB127" s="85"/>
      <c r="DC127" s="85"/>
      <c r="DD127" s="85"/>
      <c r="DE127" s="85"/>
      <c r="DF127" s="85"/>
      <c r="DG127" s="85"/>
      <c r="DH127" s="85"/>
      <c r="DI127" s="85"/>
      <c r="DJ127" s="85"/>
      <c r="DK127" s="85"/>
      <c r="DL127" s="85"/>
      <c r="DM127" s="85"/>
      <c r="DN127" s="85"/>
      <c r="DO127" s="85"/>
      <c r="DP127" s="85"/>
      <c r="DQ127" s="85"/>
      <c r="DR127" s="85"/>
      <c r="DS127" s="85"/>
      <c r="DT127" s="85"/>
      <c r="DU127" s="85"/>
      <c r="DV127" s="85"/>
      <c r="DW127" s="85"/>
      <c r="DX127" s="85"/>
      <c r="DY127" s="85"/>
      <c r="DZ127" s="85"/>
      <c r="EA127" s="85"/>
      <c r="EB127" s="85"/>
      <c r="EC127" s="85"/>
      <c r="ED127" s="85"/>
      <c r="EE127" s="85"/>
      <c r="EF127" s="85"/>
      <c r="EG127" s="85"/>
      <c r="EH127" s="85"/>
      <c r="EI127" s="85"/>
      <c r="EJ127" s="85"/>
      <c r="EK127" s="85"/>
      <c r="EL127" s="85"/>
      <c r="EM127" s="85"/>
      <c r="EN127" s="85"/>
      <c r="EO127" s="85"/>
      <c r="EP127" s="85"/>
      <c r="EQ127" s="85"/>
      <c r="ER127" s="85"/>
      <c r="ES127" s="85"/>
      <c r="ET127" s="85"/>
      <c r="EU127" s="85"/>
      <c r="EV127" s="85"/>
      <c r="EW127" s="85"/>
      <c r="EX127" s="85"/>
      <c r="EY127" s="85"/>
      <c r="EZ127" s="85"/>
      <c r="FA127" s="85"/>
      <c r="FB127" s="85"/>
      <c r="FC127" s="85"/>
      <c r="FD127" s="85"/>
      <c r="FE127" s="85"/>
      <c r="FF127" s="85"/>
      <c r="FG127" s="85"/>
      <c r="FH127" s="85"/>
      <c r="FI127" s="85"/>
      <c r="FJ127" s="85"/>
      <c r="FK127" s="85"/>
      <c r="FL127" s="85"/>
      <c r="FM127" s="85"/>
      <c r="FN127" s="85"/>
      <c r="FO127" s="85"/>
      <c r="FP127" s="85"/>
      <c r="FQ127" s="85"/>
      <c r="FR127" s="85"/>
      <c r="FS127" s="85"/>
      <c r="FT127" s="85"/>
      <c r="FU127" s="85"/>
      <c r="FV127" s="85"/>
      <c r="FW127" s="85"/>
      <c r="FX127" s="85"/>
      <c r="FY127" s="85"/>
      <c r="FZ127" s="85"/>
      <c r="GA127" s="85"/>
      <c r="GB127" s="85"/>
      <c r="GC127" s="85"/>
      <c r="GD127" s="85"/>
      <c r="GE127" s="85"/>
      <c r="GF127" s="85"/>
      <c r="GG127" s="85"/>
      <c r="GH127" s="85"/>
      <c r="GI127" s="85"/>
      <c r="GJ127" s="85"/>
      <c r="GK127" s="85"/>
      <c r="GL127" s="85"/>
      <c r="GM127" s="85"/>
      <c r="GN127" s="85"/>
      <c r="GO127" s="85"/>
      <c r="GP127" s="85"/>
      <c r="GQ127" s="85"/>
      <c r="GR127" s="85"/>
      <c r="GS127" s="85"/>
      <c r="GT127" s="85"/>
      <c r="GU127" s="85"/>
      <c r="GV127" s="85"/>
      <c r="GW127" s="85"/>
      <c r="GX127" s="85"/>
      <c r="GY127" s="85"/>
      <c r="GZ127" s="85"/>
      <c r="HA127" s="85"/>
      <c r="HB127" s="85"/>
      <c r="HC127" s="85"/>
      <c r="HD127" s="85"/>
      <c r="HE127" s="85"/>
      <c r="HF127" s="85"/>
      <c r="HG127" s="85"/>
      <c r="HH127" s="85"/>
      <c r="HI127" s="85"/>
      <c r="HJ127" s="85"/>
      <c r="HK127" s="85"/>
      <c r="HL127" s="85"/>
      <c r="HM127" s="85"/>
      <c r="HN127" s="85"/>
      <c r="HO127" s="85"/>
      <c r="HP127" s="85"/>
      <c r="HQ127" s="85"/>
      <c r="HR127" s="85"/>
      <c r="HS127" s="85"/>
      <c r="HT127" s="85"/>
      <c r="HU127" s="85"/>
      <c r="HV127" s="85"/>
    </row>
    <row r="128" spans="1:230" s="72" customFormat="1" ht="12" customHeight="1">
      <c r="A128" s="144"/>
      <c r="B128" s="464" t="s">
        <v>96</v>
      </c>
      <c r="C128" s="143">
        <f t="shared" si="15"/>
        <v>5066794</v>
      </c>
      <c r="D128" s="171">
        <f t="shared" si="17"/>
        <v>2534167</v>
      </c>
      <c r="E128" s="171">
        <f t="shared" si="18"/>
        <v>1877802</v>
      </c>
      <c r="F128" s="172" t="e">
        <f>기초자료!#REF!</f>
        <v>#REF!</v>
      </c>
      <c r="G128" s="172" t="e">
        <f>기초자료!#REF!</f>
        <v>#REF!</v>
      </c>
      <c r="H128" s="172">
        <f>기초자료!P124</f>
        <v>2297</v>
      </c>
      <c r="I128" s="172" t="e">
        <f>기초자료!#REF!</f>
        <v>#REF!</v>
      </c>
      <c r="J128" s="172" t="e">
        <f>기초자료!#REF!</f>
        <v>#REF!</v>
      </c>
      <c r="K128" s="172">
        <f>기초자료!Q124</f>
        <v>52493</v>
      </c>
      <c r="L128" s="172" t="e">
        <f>기초자료!#REF!</f>
        <v>#REF!</v>
      </c>
      <c r="M128" s="171" t="e">
        <f>기초자료!#REF!</f>
        <v>#REF!</v>
      </c>
      <c r="N128" s="172">
        <f>기초자료!R124</f>
        <v>976423</v>
      </c>
      <c r="O128" s="172" t="e">
        <f>기초자료!#REF!</f>
        <v>#REF!</v>
      </c>
      <c r="P128" s="172" t="e">
        <f>기초자료!#REF!</f>
        <v>#REF!</v>
      </c>
      <c r="Q128" s="171">
        <f>기초자료!S124</f>
        <v>0</v>
      </c>
      <c r="R128" s="172">
        <f>기초자료!T124</f>
        <v>0</v>
      </c>
      <c r="S128" s="172">
        <f>기초자료!U124</f>
        <v>0</v>
      </c>
      <c r="T128" s="172">
        <f>기초자료!V124</f>
        <v>21827</v>
      </c>
      <c r="U128" s="172">
        <f>기초자료!W124</f>
        <v>0</v>
      </c>
      <c r="V128" s="172">
        <f>기초자료!X124</f>
        <v>0</v>
      </c>
      <c r="W128" s="172">
        <f>기초자료!Y124</f>
        <v>7536</v>
      </c>
      <c r="X128" s="172">
        <f>기초자료!Z124</f>
        <v>0</v>
      </c>
      <c r="Y128" s="172">
        <f>기초자료!AA124</f>
        <v>0</v>
      </c>
      <c r="Z128" s="172">
        <f>기초자료!AB124</f>
        <v>817226</v>
      </c>
      <c r="AA128" s="172">
        <f>기초자료!AC124</f>
        <v>0</v>
      </c>
      <c r="AB128" s="172">
        <f>기초자료!AD124</f>
        <v>0</v>
      </c>
      <c r="AC128" s="172">
        <f>기초자료!AE124</f>
        <v>0</v>
      </c>
      <c r="AD128" s="172">
        <f t="shared" ref="AD128:AD145" si="29">SUM(AG128,AJ128,AM128)</f>
        <v>189888</v>
      </c>
      <c r="AE128" s="172">
        <f>기초자료!AF124</f>
        <v>0</v>
      </c>
      <c r="AF128" s="172">
        <f>기초자료!AG124</f>
        <v>0</v>
      </c>
      <c r="AG128" s="172">
        <f>기초자료!AH124</f>
        <v>145587</v>
      </c>
      <c r="AH128" s="172">
        <f>기초자료!AI124</f>
        <v>0</v>
      </c>
      <c r="AI128" s="172">
        <f>기초자료!AJ124</f>
        <v>0</v>
      </c>
      <c r="AJ128" s="172">
        <f>기초자료!AK124</f>
        <v>29578</v>
      </c>
      <c r="AK128" s="172">
        <f>기초자료!AL124</f>
        <v>0</v>
      </c>
      <c r="AL128" s="172">
        <f>기초자료!AM124</f>
        <v>0</v>
      </c>
      <c r="AM128" s="172">
        <f>기초자료!AN124</f>
        <v>14723</v>
      </c>
      <c r="AN128" s="172">
        <f>기초자료!AO124</f>
        <v>466477</v>
      </c>
      <c r="AO128" s="171">
        <f t="shared" si="19"/>
        <v>2532627</v>
      </c>
      <c r="AP128" s="172">
        <f>기초자료!AP124</f>
        <v>2525372</v>
      </c>
      <c r="AQ128" s="172">
        <f>기초자료!AQ124</f>
        <v>0</v>
      </c>
      <c r="AR128" s="172">
        <f>기초자료!AR124</f>
        <v>7255</v>
      </c>
      <c r="AS128" s="172">
        <f>기초자료!AS124</f>
        <v>0</v>
      </c>
      <c r="AT128" s="86"/>
      <c r="AU128" s="77">
        <f t="shared" si="14"/>
        <v>2534167</v>
      </c>
      <c r="AV128" s="87"/>
      <c r="AW128" s="87"/>
      <c r="AX128" s="87"/>
      <c r="AY128" s="87"/>
      <c r="AZ128" s="87"/>
      <c r="BA128" s="87"/>
      <c r="BB128" s="87"/>
      <c r="BC128" s="87"/>
      <c r="BD128" s="87"/>
      <c r="BE128" s="87"/>
      <c r="BF128" s="87"/>
      <c r="BG128" s="87"/>
      <c r="BH128" s="87"/>
      <c r="BI128" s="87"/>
      <c r="BJ128" s="87"/>
      <c r="BK128" s="87"/>
      <c r="BL128" s="87"/>
      <c r="BM128" s="87"/>
      <c r="BN128" s="87"/>
      <c r="BO128" s="87"/>
      <c r="BP128" s="87"/>
      <c r="BQ128" s="87"/>
      <c r="BR128" s="87"/>
      <c r="BS128" s="87"/>
      <c r="BT128" s="87"/>
      <c r="BU128" s="87"/>
      <c r="BV128" s="87"/>
      <c r="BW128" s="87"/>
      <c r="BX128" s="87"/>
      <c r="BY128" s="87"/>
      <c r="BZ128" s="87"/>
      <c r="CA128" s="87"/>
      <c r="CB128" s="87"/>
      <c r="CC128" s="87"/>
      <c r="CD128" s="87"/>
      <c r="CE128" s="87"/>
      <c r="CF128" s="87"/>
      <c r="CG128" s="87"/>
      <c r="CH128" s="87"/>
      <c r="CI128" s="87"/>
      <c r="CJ128" s="87"/>
      <c r="CK128" s="87"/>
      <c r="CL128" s="87"/>
      <c r="CM128" s="87"/>
      <c r="CN128" s="87"/>
      <c r="CO128" s="87"/>
      <c r="CP128" s="87"/>
      <c r="CQ128" s="87"/>
      <c r="CR128" s="87"/>
      <c r="CS128" s="87"/>
      <c r="CT128" s="87"/>
      <c r="CU128" s="87"/>
      <c r="CV128" s="87"/>
      <c r="CW128" s="87"/>
      <c r="CX128" s="87"/>
      <c r="CY128" s="87"/>
      <c r="CZ128" s="87"/>
      <c r="DA128" s="87"/>
      <c r="DB128" s="87"/>
      <c r="DC128" s="87"/>
      <c r="DD128" s="87"/>
      <c r="DE128" s="87"/>
      <c r="DF128" s="87"/>
      <c r="DG128" s="87"/>
      <c r="DH128" s="87"/>
      <c r="DI128" s="87"/>
      <c r="DJ128" s="87"/>
      <c r="DK128" s="87"/>
      <c r="DL128" s="87"/>
      <c r="DM128" s="87"/>
      <c r="DN128" s="87"/>
      <c r="DO128" s="87"/>
      <c r="DP128" s="87"/>
      <c r="DQ128" s="87"/>
      <c r="DR128" s="87"/>
      <c r="DS128" s="87"/>
      <c r="DT128" s="87"/>
      <c r="DU128" s="87"/>
      <c r="DV128" s="87"/>
      <c r="DW128" s="87"/>
      <c r="DX128" s="87"/>
      <c r="DY128" s="87"/>
      <c r="DZ128" s="87"/>
      <c r="EA128" s="87"/>
      <c r="EB128" s="87"/>
      <c r="EC128" s="87"/>
      <c r="ED128" s="87"/>
      <c r="EE128" s="87"/>
      <c r="EF128" s="87"/>
      <c r="EG128" s="87"/>
      <c r="EH128" s="87"/>
      <c r="EI128" s="87"/>
      <c r="EJ128" s="87"/>
      <c r="EK128" s="87"/>
      <c r="EL128" s="87"/>
      <c r="EM128" s="87"/>
      <c r="EN128" s="87"/>
      <c r="EO128" s="87"/>
      <c r="EP128" s="87"/>
      <c r="EQ128" s="87"/>
      <c r="ER128" s="87"/>
      <c r="ES128" s="87"/>
      <c r="ET128" s="87"/>
      <c r="EU128" s="87"/>
      <c r="EV128" s="87"/>
      <c r="EW128" s="87"/>
      <c r="EX128" s="87"/>
      <c r="EY128" s="87"/>
      <c r="EZ128" s="87"/>
      <c r="FA128" s="87"/>
      <c r="FB128" s="87"/>
      <c r="FC128" s="87"/>
      <c r="FD128" s="87"/>
      <c r="FE128" s="87"/>
      <c r="FF128" s="87"/>
      <c r="FG128" s="87"/>
      <c r="FH128" s="87"/>
      <c r="FI128" s="87"/>
      <c r="FJ128" s="87"/>
      <c r="FK128" s="87"/>
      <c r="FL128" s="87"/>
      <c r="FM128" s="87"/>
      <c r="FN128" s="87"/>
      <c r="FO128" s="87"/>
      <c r="FP128" s="87"/>
      <c r="FQ128" s="87"/>
      <c r="FR128" s="87"/>
      <c r="FS128" s="87"/>
      <c r="FT128" s="87"/>
      <c r="FU128" s="87"/>
      <c r="FV128" s="87"/>
      <c r="FW128" s="87"/>
      <c r="FX128" s="87"/>
      <c r="FY128" s="87"/>
      <c r="FZ128" s="87"/>
      <c r="GA128" s="87"/>
      <c r="GB128" s="87"/>
      <c r="GC128" s="87"/>
      <c r="GD128" s="87"/>
      <c r="GE128" s="87"/>
      <c r="GF128" s="87"/>
      <c r="GG128" s="87"/>
      <c r="GH128" s="87"/>
      <c r="GI128" s="87"/>
      <c r="GJ128" s="87"/>
      <c r="GK128" s="87"/>
      <c r="GL128" s="87"/>
      <c r="GM128" s="87"/>
      <c r="GN128" s="87"/>
      <c r="GO128" s="87"/>
      <c r="GP128" s="87"/>
      <c r="GQ128" s="87"/>
      <c r="GR128" s="87"/>
      <c r="GS128" s="87"/>
      <c r="GT128" s="87"/>
      <c r="GU128" s="87"/>
      <c r="GV128" s="87"/>
      <c r="GW128" s="87"/>
      <c r="GX128" s="87"/>
      <c r="GY128" s="87"/>
      <c r="GZ128" s="87"/>
      <c r="HA128" s="87"/>
      <c r="HB128" s="87"/>
      <c r="HC128" s="87"/>
      <c r="HD128" s="87"/>
      <c r="HE128" s="87"/>
      <c r="HF128" s="87"/>
      <c r="HG128" s="87"/>
      <c r="HH128" s="87"/>
      <c r="HI128" s="87"/>
      <c r="HJ128" s="87"/>
      <c r="HK128" s="87"/>
      <c r="HL128" s="87"/>
      <c r="HM128" s="87"/>
      <c r="HN128" s="87"/>
      <c r="HO128" s="87"/>
      <c r="HP128" s="87"/>
      <c r="HQ128" s="87"/>
      <c r="HR128" s="87"/>
      <c r="HS128" s="87"/>
      <c r="HT128" s="87"/>
      <c r="HU128" s="87"/>
      <c r="HV128" s="87"/>
    </row>
    <row r="129" spans="1:230" s="72" customFormat="1" ht="12" customHeight="1">
      <c r="A129" s="144"/>
      <c r="B129" s="464" t="s">
        <v>97</v>
      </c>
      <c r="C129" s="143">
        <f t="shared" si="15"/>
        <v>1664728</v>
      </c>
      <c r="D129" s="171">
        <f t="shared" si="17"/>
        <v>1661533</v>
      </c>
      <c r="E129" s="171">
        <f t="shared" si="18"/>
        <v>1163076</v>
      </c>
      <c r="F129" s="172" t="e">
        <f>기초자료!#REF!</f>
        <v>#REF!</v>
      </c>
      <c r="G129" s="172" t="e">
        <f>기초자료!#REF!</f>
        <v>#REF!</v>
      </c>
      <c r="H129" s="172">
        <f>기초자료!P125</f>
        <v>13805</v>
      </c>
      <c r="I129" s="172" t="e">
        <f>기초자료!#REF!</f>
        <v>#REF!</v>
      </c>
      <c r="J129" s="172" t="e">
        <f>기초자료!#REF!</f>
        <v>#REF!</v>
      </c>
      <c r="K129" s="172">
        <f>기초자료!Q125</f>
        <v>57345</v>
      </c>
      <c r="L129" s="172" t="e">
        <f>기초자료!#REF!</f>
        <v>#REF!</v>
      </c>
      <c r="M129" s="172" t="e">
        <f>기초자료!#REF!</f>
        <v>#REF!</v>
      </c>
      <c r="N129" s="172">
        <f>기초자료!R125</f>
        <v>906009</v>
      </c>
      <c r="O129" s="172" t="e">
        <f>기초자료!#REF!</f>
        <v>#REF!</v>
      </c>
      <c r="P129" s="172" t="e">
        <f>기초자료!#REF!</f>
        <v>#REF!</v>
      </c>
      <c r="Q129" s="171">
        <f>기초자료!S125</f>
        <v>0</v>
      </c>
      <c r="R129" s="172">
        <f>기초자료!T125</f>
        <v>0</v>
      </c>
      <c r="S129" s="172">
        <f>기초자료!U125</f>
        <v>0</v>
      </c>
      <c r="T129" s="172">
        <f>기초자료!V125</f>
        <v>18189</v>
      </c>
      <c r="U129" s="172">
        <f>기초자료!W125</f>
        <v>0</v>
      </c>
      <c r="V129" s="172">
        <f>기초자료!X125</f>
        <v>0</v>
      </c>
      <c r="W129" s="172">
        <f>기초자료!Y125</f>
        <v>65086</v>
      </c>
      <c r="X129" s="172">
        <f>기초자료!Z125</f>
        <v>0</v>
      </c>
      <c r="Y129" s="172">
        <f>기초자료!AA125</f>
        <v>0</v>
      </c>
      <c r="Z129" s="172">
        <f>기초자료!AB125</f>
        <v>102642</v>
      </c>
      <c r="AA129" s="172">
        <f>기초자료!AC125</f>
        <v>0</v>
      </c>
      <c r="AB129" s="172">
        <f>기초자료!AD125</f>
        <v>0</v>
      </c>
      <c r="AC129" s="172">
        <f>기초자료!AE125</f>
        <v>0</v>
      </c>
      <c r="AD129" s="172">
        <f t="shared" si="29"/>
        <v>498457</v>
      </c>
      <c r="AE129" s="172">
        <f>기초자료!AF125</f>
        <v>0</v>
      </c>
      <c r="AF129" s="172">
        <f>기초자료!AG125</f>
        <v>0</v>
      </c>
      <c r="AG129" s="172">
        <f>기초자료!AH125</f>
        <v>345798</v>
      </c>
      <c r="AH129" s="172">
        <f>기초자료!AI125</f>
        <v>0</v>
      </c>
      <c r="AI129" s="172">
        <f>기초자료!AJ125</f>
        <v>0</v>
      </c>
      <c r="AJ129" s="172">
        <f>기초자료!AK125</f>
        <v>152659</v>
      </c>
      <c r="AK129" s="172">
        <f>기초자료!AL125</f>
        <v>0</v>
      </c>
      <c r="AL129" s="172">
        <f>기초자료!AM125</f>
        <v>0</v>
      </c>
      <c r="AM129" s="172">
        <f>기초자료!AN125</f>
        <v>0</v>
      </c>
      <c r="AN129" s="172">
        <f>기초자료!AO125</f>
        <v>0</v>
      </c>
      <c r="AO129" s="171">
        <f t="shared" si="19"/>
        <v>3195</v>
      </c>
      <c r="AP129" s="172">
        <f>기초자료!AP125</f>
        <v>0</v>
      </c>
      <c r="AQ129" s="172">
        <f>기초자료!AQ125</f>
        <v>0</v>
      </c>
      <c r="AR129" s="172">
        <f>기초자료!AR125</f>
        <v>3195</v>
      </c>
      <c r="AS129" s="172">
        <f>기초자료!AS125</f>
        <v>0</v>
      </c>
      <c r="AT129" s="86"/>
      <c r="AU129" s="77">
        <f t="shared" si="14"/>
        <v>1661533</v>
      </c>
      <c r="AV129" s="87"/>
      <c r="AW129" s="87"/>
      <c r="AX129" s="87"/>
      <c r="AY129" s="87"/>
      <c r="AZ129" s="87"/>
      <c r="BA129" s="87"/>
      <c r="BB129" s="87"/>
      <c r="BC129" s="87"/>
      <c r="BD129" s="87"/>
      <c r="BE129" s="87"/>
      <c r="BF129" s="87"/>
      <c r="BG129" s="87"/>
      <c r="BH129" s="87"/>
      <c r="BI129" s="87"/>
      <c r="BJ129" s="87"/>
      <c r="BK129" s="87"/>
      <c r="BL129" s="87"/>
      <c r="BM129" s="87"/>
      <c r="BN129" s="87"/>
      <c r="BO129" s="87"/>
      <c r="BP129" s="87"/>
      <c r="BQ129" s="87"/>
      <c r="BR129" s="87"/>
      <c r="BS129" s="87"/>
      <c r="BT129" s="87"/>
      <c r="BU129" s="87"/>
      <c r="BV129" s="87"/>
      <c r="BW129" s="87"/>
      <c r="BX129" s="87"/>
      <c r="BY129" s="87"/>
      <c r="BZ129" s="87"/>
      <c r="CA129" s="87"/>
      <c r="CB129" s="87"/>
      <c r="CC129" s="87"/>
      <c r="CD129" s="87"/>
      <c r="CE129" s="87"/>
      <c r="CF129" s="87"/>
      <c r="CG129" s="87"/>
      <c r="CH129" s="87"/>
      <c r="CI129" s="87"/>
      <c r="CJ129" s="87"/>
      <c r="CK129" s="87"/>
      <c r="CL129" s="87"/>
      <c r="CM129" s="87"/>
      <c r="CN129" s="87"/>
      <c r="CO129" s="87"/>
      <c r="CP129" s="87"/>
      <c r="CQ129" s="87"/>
      <c r="CR129" s="87"/>
      <c r="CS129" s="87"/>
      <c r="CT129" s="87"/>
      <c r="CU129" s="87"/>
      <c r="CV129" s="87"/>
      <c r="CW129" s="87"/>
      <c r="CX129" s="87"/>
      <c r="CY129" s="87"/>
      <c r="CZ129" s="87"/>
      <c r="DA129" s="87"/>
      <c r="DB129" s="87"/>
      <c r="DC129" s="87"/>
      <c r="DD129" s="87"/>
      <c r="DE129" s="87"/>
      <c r="DF129" s="87"/>
      <c r="DG129" s="87"/>
      <c r="DH129" s="87"/>
      <c r="DI129" s="87"/>
      <c r="DJ129" s="87"/>
      <c r="DK129" s="87"/>
      <c r="DL129" s="87"/>
      <c r="DM129" s="87"/>
      <c r="DN129" s="87"/>
      <c r="DO129" s="87"/>
      <c r="DP129" s="87"/>
      <c r="DQ129" s="87"/>
      <c r="DR129" s="87"/>
      <c r="DS129" s="87"/>
      <c r="DT129" s="87"/>
      <c r="DU129" s="87"/>
      <c r="DV129" s="87"/>
      <c r="DW129" s="87"/>
      <c r="DX129" s="87"/>
      <c r="DY129" s="87"/>
      <c r="DZ129" s="87"/>
      <c r="EA129" s="87"/>
      <c r="EB129" s="87"/>
      <c r="EC129" s="87"/>
      <c r="ED129" s="87"/>
      <c r="EE129" s="87"/>
      <c r="EF129" s="87"/>
      <c r="EG129" s="87"/>
      <c r="EH129" s="87"/>
      <c r="EI129" s="87"/>
      <c r="EJ129" s="87"/>
      <c r="EK129" s="87"/>
      <c r="EL129" s="87"/>
      <c r="EM129" s="87"/>
      <c r="EN129" s="87"/>
      <c r="EO129" s="87"/>
      <c r="EP129" s="87"/>
      <c r="EQ129" s="87"/>
      <c r="ER129" s="87"/>
      <c r="ES129" s="87"/>
      <c r="ET129" s="87"/>
      <c r="EU129" s="87"/>
      <c r="EV129" s="87"/>
      <c r="EW129" s="87"/>
      <c r="EX129" s="87"/>
      <c r="EY129" s="87"/>
      <c r="EZ129" s="87"/>
      <c r="FA129" s="87"/>
      <c r="FB129" s="87"/>
      <c r="FC129" s="87"/>
      <c r="FD129" s="87"/>
      <c r="FE129" s="87"/>
      <c r="FF129" s="87"/>
      <c r="FG129" s="87"/>
      <c r="FH129" s="87"/>
      <c r="FI129" s="87"/>
      <c r="FJ129" s="87"/>
      <c r="FK129" s="87"/>
      <c r="FL129" s="87"/>
      <c r="FM129" s="87"/>
      <c r="FN129" s="87"/>
      <c r="FO129" s="87"/>
      <c r="FP129" s="87"/>
      <c r="FQ129" s="87"/>
      <c r="FR129" s="87"/>
      <c r="FS129" s="87"/>
      <c r="FT129" s="87"/>
      <c r="FU129" s="87"/>
      <c r="FV129" s="87"/>
      <c r="FW129" s="87"/>
      <c r="FX129" s="87"/>
      <c r="FY129" s="87"/>
      <c r="FZ129" s="87"/>
      <c r="GA129" s="87"/>
      <c r="GB129" s="87"/>
      <c r="GC129" s="87"/>
      <c r="GD129" s="87"/>
      <c r="GE129" s="87"/>
      <c r="GF129" s="87"/>
      <c r="GG129" s="87"/>
      <c r="GH129" s="87"/>
      <c r="GI129" s="87"/>
      <c r="GJ129" s="87"/>
      <c r="GK129" s="87"/>
      <c r="GL129" s="87"/>
      <c r="GM129" s="87"/>
      <c r="GN129" s="87"/>
      <c r="GO129" s="87"/>
      <c r="GP129" s="87"/>
      <c r="GQ129" s="87"/>
      <c r="GR129" s="87"/>
      <c r="GS129" s="87"/>
      <c r="GT129" s="87"/>
      <c r="GU129" s="87"/>
      <c r="GV129" s="87"/>
      <c r="GW129" s="87"/>
      <c r="GX129" s="87"/>
      <c r="GY129" s="87"/>
      <c r="GZ129" s="87"/>
      <c r="HA129" s="87"/>
      <c r="HB129" s="87"/>
      <c r="HC129" s="87"/>
      <c r="HD129" s="87"/>
      <c r="HE129" s="87"/>
      <c r="HF129" s="87"/>
      <c r="HG129" s="87"/>
      <c r="HH129" s="87"/>
      <c r="HI129" s="87"/>
      <c r="HJ129" s="87"/>
      <c r="HK129" s="87"/>
      <c r="HL129" s="87"/>
      <c r="HM129" s="87"/>
      <c r="HN129" s="87"/>
      <c r="HO129" s="87"/>
      <c r="HP129" s="87"/>
      <c r="HQ129" s="87"/>
      <c r="HR129" s="87"/>
      <c r="HS129" s="87"/>
      <c r="HT129" s="87"/>
      <c r="HU129" s="87"/>
      <c r="HV129" s="87"/>
    </row>
    <row r="130" spans="1:230" s="72" customFormat="1" ht="12" customHeight="1">
      <c r="A130" s="144"/>
      <c r="B130" s="464" t="s">
        <v>98</v>
      </c>
      <c r="C130" s="143">
        <f t="shared" si="15"/>
        <v>629717</v>
      </c>
      <c r="D130" s="171">
        <f t="shared" si="17"/>
        <v>629717</v>
      </c>
      <c r="E130" s="171">
        <f t="shared" si="18"/>
        <v>331870</v>
      </c>
      <c r="F130" s="172" t="e">
        <f>기초자료!#REF!</f>
        <v>#REF!</v>
      </c>
      <c r="G130" s="172" t="e">
        <f>기초자료!#REF!</f>
        <v>#REF!</v>
      </c>
      <c r="H130" s="172">
        <f>기초자료!P126</f>
        <v>10908</v>
      </c>
      <c r="I130" s="172" t="e">
        <f>기초자료!#REF!</f>
        <v>#REF!</v>
      </c>
      <c r="J130" s="172" t="e">
        <f>기초자료!#REF!</f>
        <v>#REF!</v>
      </c>
      <c r="K130" s="172">
        <f>기초자료!Q126</f>
        <v>45991</v>
      </c>
      <c r="L130" s="172" t="e">
        <f>기초자료!#REF!</f>
        <v>#REF!</v>
      </c>
      <c r="M130" s="171" t="e">
        <f>기초자료!#REF!</f>
        <v>#REF!</v>
      </c>
      <c r="N130" s="172">
        <f>기초자료!R126</f>
        <v>254171</v>
      </c>
      <c r="O130" s="172" t="e">
        <f>기초자료!#REF!</f>
        <v>#REF!</v>
      </c>
      <c r="P130" s="172" t="e">
        <f>기초자료!#REF!</f>
        <v>#REF!</v>
      </c>
      <c r="Q130" s="171">
        <f>기초자료!S126</f>
        <v>0</v>
      </c>
      <c r="R130" s="172">
        <f>기초자료!T126</f>
        <v>0</v>
      </c>
      <c r="S130" s="172">
        <f>기초자료!U126</f>
        <v>0</v>
      </c>
      <c r="T130" s="172">
        <f>기초자료!V126</f>
        <v>20800</v>
      </c>
      <c r="U130" s="172">
        <f>기초자료!W126</f>
        <v>0</v>
      </c>
      <c r="V130" s="172">
        <f>기초자료!X126</f>
        <v>0</v>
      </c>
      <c r="W130" s="172">
        <f>기초자료!Y126</f>
        <v>0</v>
      </c>
      <c r="X130" s="172">
        <f>기초자료!Z126</f>
        <v>0</v>
      </c>
      <c r="Y130" s="172">
        <f>기초자료!AA126</f>
        <v>0</v>
      </c>
      <c r="Z130" s="172">
        <f>기초자료!AB126</f>
        <v>0</v>
      </c>
      <c r="AA130" s="172">
        <f>기초자료!AC126</f>
        <v>0</v>
      </c>
      <c r="AB130" s="172">
        <f>기초자료!AD126</f>
        <v>0</v>
      </c>
      <c r="AC130" s="172">
        <f>기초자료!AE126</f>
        <v>0</v>
      </c>
      <c r="AD130" s="172">
        <f t="shared" si="29"/>
        <v>297847</v>
      </c>
      <c r="AE130" s="172">
        <f>기초자료!AF126</f>
        <v>0</v>
      </c>
      <c r="AF130" s="172">
        <f>기초자료!AG126</f>
        <v>0</v>
      </c>
      <c r="AG130" s="172">
        <f>기초자료!AH126</f>
        <v>113686</v>
      </c>
      <c r="AH130" s="172">
        <f>기초자료!AI126</f>
        <v>0</v>
      </c>
      <c r="AI130" s="172">
        <f>기초자료!AJ126</f>
        <v>0</v>
      </c>
      <c r="AJ130" s="172">
        <f>기초자료!AK126</f>
        <v>165176</v>
      </c>
      <c r="AK130" s="172">
        <f>기초자료!AL126</f>
        <v>0</v>
      </c>
      <c r="AL130" s="172">
        <f>기초자료!AM126</f>
        <v>0</v>
      </c>
      <c r="AM130" s="172">
        <f>기초자료!AN126</f>
        <v>18985</v>
      </c>
      <c r="AN130" s="172">
        <f>기초자료!AO126</f>
        <v>0</v>
      </c>
      <c r="AO130" s="171">
        <f t="shared" si="19"/>
        <v>0</v>
      </c>
      <c r="AP130" s="172">
        <f>기초자료!AP126</f>
        <v>0</v>
      </c>
      <c r="AQ130" s="172">
        <f>기초자료!AQ126</f>
        <v>0</v>
      </c>
      <c r="AR130" s="172">
        <f>기초자료!AR126</f>
        <v>0</v>
      </c>
      <c r="AS130" s="172">
        <f>기초자료!AS126</f>
        <v>0</v>
      </c>
      <c r="AT130" s="86"/>
      <c r="AU130" s="77">
        <f t="shared" si="14"/>
        <v>629717</v>
      </c>
      <c r="AV130" s="87"/>
      <c r="AW130" s="87"/>
      <c r="AX130" s="87"/>
      <c r="AY130" s="87"/>
      <c r="AZ130" s="87"/>
      <c r="BA130" s="87"/>
      <c r="BB130" s="87"/>
      <c r="BC130" s="87"/>
      <c r="BD130" s="87"/>
      <c r="BE130" s="87"/>
      <c r="BF130" s="87"/>
      <c r="BG130" s="87"/>
      <c r="BH130" s="87"/>
      <c r="BI130" s="87"/>
      <c r="BJ130" s="87"/>
      <c r="BK130" s="87"/>
      <c r="BL130" s="87"/>
      <c r="BM130" s="87"/>
      <c r="BN130" s="87"/>
      <c r="BO130" s="87"/>
      <c r="BP130" s="87"/>
      <c r="BQ130" s="87"/>
      <c r="BR130" s="87"/>
      <c r="BS130" s="87"/>
      <c r="BT130" s="87"/>
      <c r="BU130" s="87"/>
      <c r="BV130" s="87"/>
      <c r="BW130" s="87"/>
      <c r="BX130" s="87"/>
      <c r="BY130" s="87"/>
      <c r="BZ130" s="87"/>
      <c r="CA130" s="87"/>
      <c r="CB130" s="87"/>
      <c r="CC130" s="87"/>
      <c r="CD130" s="87"/>
      <c r="CE130" s="87"/>
      <c r="CF130" s="87"/>
      <c r="CG130" s="87"/>
      <c r="CH130" s="87"/>
      <c r="CI130" s="87"/>
      <c r="CJ130" s="87"/>
      <c r="CK130" s="87"/>
      <c r="CL130" s="87"/>
      <c r="CM130" s="87"/>
      <c r="CN130" s="87"/>
      <c r="CO130" s="87"/>
      <c r="CP130" s="87"/>
      <c r="CQ130" s="87"/>
      <c r="CR130" s="87"/>
      <c r="CS130" s="87"/>
      <c r="CT130" s="87"/>
      <c r="CU130" s="87"/>
      <c r="CV130" s="87"/>
      <c r="CW130" s="87"/>
      <c r="CX130" s="87"/>
      <c r="CY130" s="87"/>
      <c r="CZ130" s="87"/>
      <c r="DA130" s="87"/>
      <c r="DB130" s="87"/>
      <c r="DC130" s="87"/>
      <c r="DD130" s="87"/>
      <c r="DE130" s="87"/>
      <c r="DF130" s="87"/>
      <c r="DG130" s="87"/>
      <c r="DH130" s="87"/>
      <c r="DI130" s="87"/>
      <c r="DJ130" s="87"/>
      <c r="DK130" s="87"/>
      <c r="DL130" s="87"/>
      <c r="DM130" s="87"/>
      <c r="DN130" s="87"/>
      <c r="DO130" s="87"/>
      <c r="DP130" s="87"/>
      <c r="DQ130" s="87"/>
      <c r="DR130" s="87"/>
      <c r="DS130" s="87"/>
      <c r="DT130" s="87"/>
      <c r="DU130" s="87"/>
      <c r="DV130" s="87"/>
      <c r="DW130" s="87"/>
      <c r="DX130" s="87"/>
      <c r="DY130" s="87"/>
      <c r="DZ130" s="87"/>
      <c r="EA130" s="87"/>
      <c r="EB130" s="87"/>
      <c r="EC130" s="87"/>
      <c r="ED130" s="87"/>
      <c r="EE130" s="87"/>
      <c r="EF130" s="87"/>
      <c r="EG130" s="87"/>
      <c r="EH130" s="87"/>
      <c r="EI130" s="87"/>
      <c r="EJ130" s="87"/>
      <c r="EK130" s="87"/>
      <c r="EL130" s="87"/>
      <c r="EM130" s="87"/>
      <c r="EN130" s="87"/>
      <c r="EO130" s="87"/>
      <c r="EP130" s="87"/>
      <c r="EQ130" s="87"/>
      <c r="ER130" s="87"/>
      <c r="ES130" s="87"/>
      <c r="ET130" s="87"/>
      <c r="EU130" s="87"/>
      <c r="EV130" s="87"/>
      <c r="EW130" s="87"/>
      <c r="EX130" s="87"/>
      <c r="EY130" s="87"/>
      <c r="EZ130" s="87"/>
      <c r="FA130" s="87"/>
      <c r="FB130" s="87"/>
      <c r="FC130" s="87"/>
      <c r="FD130" s="87"/>
      <c r="FE130" s="87"/>
      <c r="FF130" s="87"/>
      <c r="FG130" s="87"/>
      <c r="FH130" s="87"/>
      <c r="FI130" s="87"/>
      <c r="FJ130" s="87"/>
      <c r="FK130" s="87"/>
      <c r="FL130" s="87"/>
      <c r="FM130" s="87"/>
      <c r="FN130" s="87"/>
      <c r="FO130" s="87"/>
      <c r="FP130" s="87"/>
      <c r="FQ130" s="87"/>
      <c r="FR130" s="87"/>
      <c r="FS130" s="87"/>
      <c r="FT130" s="87"/>
      <c r="FU130" s="87"/>
      <c r="FV130" s="87"/>
      <c r="FW130" s="87"/>
      <c r="FX130" s="87"/>
      <c r="FY130" s="87"/>
      <c r="FZ130" s="87"/>
      <c r="GA130" s="87"/>
      <c r="GB130" s="87"/>
      <c r="GC130" s="87"/>
      <c r="GD130" s="87"/>
      <c r="GE130" s="87"/>
      <c r="GF130" s="87"/>
      <c r="GG130" s="87"/>
      <c r="GH130" s="87"/>
      <c r="GI130" s="87"/>
      <c r="GJ130" s="87"/>
      <c r="GK130" s="87"/>
      <c r="GL130" s="87"/>
      <c r="GM130" s="87"/>
      <c r="GN130" s="87"/>
      <c r="GO130" s="87"/>
      <c r="GP130" s="87"/>
      <c r="GQ130" s="87"/>
      <c r="GR130" s="87"/>
      <c r="GS130" s="87"/>
      <c r="GT130" s="87"/>
      <c r="GU130" s="87"/>
      <c r="GV130" s="87"/>
      <c r="GW130" s="87"/>
      <c r="GX130" s="87"/>
      <c r="GY130" s="87"/>
      <c r="GZ130" s="87"/>
      <c r="HA130" s="87"/>
      <c r="HB130" s="87"/>
      <c r="HC130" s="87"/>
      <c r="HD130" s="87"/>
      <c r="HE130" s="87"/>
      <c r="HF130" s="87"/>
      <c r="HG130" s="87"/>
      <c r="HH130" s="87"/>
      <c r="HI130" s="87"/>
      <c r="HJ130" s="87"/>
      <c r="HK130" s="87"/>
      <c r="HL130" s="87"/>
      <c r="HM130" s="87"/>
      <c r="HN130" s="87"/>
      <c r="HO130" s="87"/>
      <c r="HP130" s="87"/>
      <c r="HQ130" s="87"/>
      <c r="HR130" s="87"/>
      <c r="HS130" s="87"/>
      <c r="HT130" s="87"/>
      <c r="HU130" s="87"/>
      <c r="HV130" s="87"/>
    </row>
    <row r="131" spans="1:230" s="72" customFormat="1" ht="12" customHeight="1">
      <c r="A131" s="144"/>
      <c r="B131" s="464" t="s">
        <v>99</v>
      </c>
      <c r="C131" s="143">
        <f t="shared" si="15"/>
        <v>1173917</v>
      </c>
      <c r="D131" s="171">
        <f t="shared" si="17"/>
        <v>1173594</v>
      </c>
      <c r="E131" s="171">
        <f t="shared" si="18"/>
        <v>353096</v>
      </c>
      <c r="F131" s="172" t="e">
        <f>기초자료!#REF!</f>
        <v>#REF!</v>
      </c>
      <c r="G131" s="172" t="e">
        <f>기초자료!#REF!</f>
        <v>#REF!</v>
      </c>
      <c r="H131" s="172">
        <f>기초자료!P127</f>
        <v>5114</v>
      </c>
      <c r="I131" s="172" t="e">
        <f>기초자료!#REF!</f>
        <v>#REF!</v>
      </c>
      <c r="J131" s="172" t="e">
        <f>기초자료!#REF!</f>
        <v>#REF!</v>
      </c>
      <c r="K131" s="172">
        <f>기초자료!Q127</f>
        <v>13133</v>
      </c>
      <c r="L131" s="172" t="e">
        <f>기초자료!#REF!</f>
        <v>#REF!</v>
      </c>
      <c r="M131" s="171" t="e">
        <f>기초자료!#REF!</f>
        <v>#REF!</v>
      </c>
      <c r="N131" s="172">
        <f>기초자료!R127</f>
        <v>254386</v>
      </c>
      <c r="O131" s="172" t="e">
        <f>기초자료!#REF!</f>
        <v>#REF!</v>
      </c>
      <c r="P131" s="172" t="e">
        <f>기초자료!#REF!</f>
        <v>#REF!</v>
      </c>
      <c r="Q131" s="171">
        <f>기초자료!S127</f>
        <v>0</v>
      </c>
      <c r="R131" s="172">
        <f>기초자료!T127</f>
        <v>0</v>
      </c>
      <c r="S131" s="172">
        <f>기초자료!U127</f>
        <v>0</v>
      </c>
      <c r="T131" s="172">
        <f>기초자료!V127</f>
        <v>73228</v>
      </c>
      <c r="U131" s="172">
        <f>기초자료!W127</f>
        <v>0</v>
      </c>
      <c r="V131" s="172">
        <f>기초자료!X127</f>
        <v>0</v>
      </c>
      <c r="W131" s="172">
        <f>기초자료!Y127</f>
        <v>7235</v>
      </c>
      <c r="X131" s="172">
        <f>기초자료!Z127</f>
        <v>0</v>
      </c>
      <c r="Y131" s="172">
        <f>기초자료!AA127</f>
        <v>0</v>
      </c>
      <c r="Z131" s="172">
        <f>기초자료!AB127</f>
        <v>0</v>
      </c>
      <c r="AA131" s="172">
        <f>기초자료!AC127</f>
        <v>0</v>
      </c>
      <c r="AB131" s="172">
        <f>기초자료!AD127</f>
        <v>0</v>
      </c>
      <c r="AC131" s="172">
        <f>기초자료!AE127</f>
        <v>0</v>
      </c>
      <c r="AD131" s="172">
        <f t="shared" si="29"/>
        <v>713498</v>
      </c>
      <c r="AE131" s="172">
        <f>기초자료!AF127</f>
        <v>0</v>
      </c>
      <c r="AF131" s="172">
        <f>기초자료!AG127</f>
        <v>0</v>
      </c>
      <c r="AG131" s="172">
        <f>기초자료!AH127</f>
        <v>677428</v>
      </c>
      <c r="AH131" s="172">
        <f>기초자료!AI127</f>
        <v>0</v>
      </c>
      <c r="AI131" s="172">
        <f>기초자료!AJ127</f>
        <v>0</v>
      </c>
      <c r="AJ131" s="172">
        <f>기초자료!AK127</f>
        <v>36070</v>
      </c>
      <c r="AK131" s="172">
        <f>기초자료!AL127</f>
        <v>0</v>
      </c>
      <c r="AL131" s="172">
        <f>기초자료!AM127</f>
        <v>0</v>
      </c>
      <c r="AM131" s="172">
        <f>기초자료!AN127</f>
        <v>0</v>
      </c>
      <c r="AN131" s="172">
        <f>기초자료!AO127</f>
        <v>107000</v>
      </c>
      <c r="AO131" s="171">
        <f t="shared" si="19"/>
        <v>323</v>
      </c>
      <c r="AP131" s="172">
        <f>기초자료!AP127</f>
        <v>0</v>
      </c>
      <c r="AQ131" s="172">
        <f>기초자료!AQ127</f>
        <v>0</v>
      </c>
      <c r="AR131" s="172">
        <f>기초자료!AR127</f>
        <v>323</v>
      </c>
      <c r="AS131" s="172">
        <f>기초자료!AS127</f>
        <v>0</v>
      </c>
      <c r="AT131" s="86"/>
      <c r="AU131" s="77">
        <f t="shared" si="14"/>
        <v>1173594</v>
      </c>
      <c r="AV131" s="87"/>
      <c r="AW131" s="87"/>
      <c r="AX131" s="87"/>
      <c r="AY131" s="87"/>
      <c r="AZ131" s="87"/>
      <c r="BA131" s="87"/>
      <c r="BB131" s="87"/>
      <c r="BC131" s="87"/>
      <c r="BD131" s="87"/>
      <c r="BE131" s="87"/>
      <c r="BF131" s="87"/>
      <c r="BG131" s="87"/>
      <c r="BH131" s="87"/>
      <c r="BI131" s="87"/>
      <c r="BJ131" s="87"/>
      <c r="BK131" s="87"/>
      <c r="BL131" s="87"/>
      <c r="BM131" s="87"/>
      <c r="BN131" s="87"/>
      <c r="BO131" s="87"/>
      <c r="BP131" s="87"/>
      <c r="BQ131" s="87"/>
      <c r="BR131" s="87"/>
      <c r="BS131" s="87"/>
      <c r="BT131" s="87"/>
      <c r="BU131" s="87"/>
      <c r="BV131" s="87"/>
      <c r="BW131" s="87"/>
      <c r="BX131" s="87"/>
      <c r="BY131" s="87"/>
      <c r="BZ131" s="87"/>
      <c r="CA131" s="87"/>
      <c r="CB131" s="87"/>
      <c r="CC131" s="87"/>
      <c r="CD131" s="87"/>
      <c r="CE131" s="87"/>
      <c r="CF131" s="87"/>
      <c r="CG131" s="87"/>
      <c r="CH131" s="87"/>
      <c r="CI131" s="87"/>
      <c r="CJ131" s="87"/>
      <c r="CK131" s="87"/>
      <c r="CL131" s="87"/>
      <c r="CM131" s="87"/>
      <c r="CN131" s="87"/>
      <c r="CO131" s="87"/>
      <c r="CP131" s="87"/>
      <c r="CQ131" s="87"/>
      <c r="CR131" s="87"/>
      <c r="CS131" s="87"/>
      <c r="CT131" s="87"/>
      <c r="CU131" s="87"/>
      <c r="CV131" s="87"/>
      <c r="CW131" s="87"/>
      <c r="CX131" s="87"/>
      <c r="CY131" s="87"/>
      <c r="CZ131" s="87"/>
      <c r="DA131" s="87"/>
      <c r="DB131" s="87"/>
      <c r="DC131" s="87"/>
      <c r="DD131" s="87"/>
      <c r="DE131" s="87"/>
      <c r="DF131" s="87"/>
      <c r="DG131" s="87"/>
      <c r="DH131" s="87"/>
      <c r="DI131" s="87"/>
      <c r="DJ131" s="87"/>
      <c r="DK131" s="87"/>
      <c r="DL131" s="87"/>
      <c r="DM131" s="87"/>
      <c r="DN131" s="87"/>
      <c r="DO131" s="87"/>
      <c r="DP131" s="87"/>
      <c r="DQ131" s="87"/>
      <c r="DR131" s="87"/>
      <c r="DS131" s="87"/>
      <c r="DT131" s="87"/>
      <c r="DU131" s="87"/>
      <c r="DV131" s="87"/>
      <c r="DW131" s="87"/>
      <c r="DX131" s="87"/>
      <c r="DY131" s="87"/>
      <c r="DZ131" s="87"/>
      <c r="EA131" s="87"/>
      <c r="EB131" s="87"/>
      <c r="EC131" s="87"/>
      <c r="ED131" s="87"/>
      <c r="EE131" s="87"/>
      <c r="EF131" s="87"/>
      <c r="EG131" s="87"/>
      <c r="EH131" s="87"/>
      <c r="EI131" s="87"/>
      <c r="EJ131" s="87"/>
      <c r="EK131" s="87"/>
      <c r="EL131" s="87"/>
      <c r="EM131" s="87"/>
      <c r="EN131" s="87"/>
      <c r="EO131" s="87"/>
      <c r="EP131" s="87"/>
      <c r="EQ131" s="87"/>
      <c r="ER131" s="87"/>
      <c r="ES131" s="87"/>
      <c r="ET131" s="87"/>
      <c r="EU131" s="87"/>
      <c r="EV131" s="87"/>
      <c r="EW131" s="87"/>
      <c r="EX131" s="87"/>
      <c r="EY131" s="87"/>
      <c r="EZ131" s="87"/>
      <c r="FA131" s="87"/>
      <c r="FB131" s="87"/>
      <c r="FC131" s="87"/>
      <c r="FD131" s="87"/>
      <c r="FE131" s="87"/>
      <c r="FF131" s="87"/>
      <c r="FG131" s="87"/>
      <c r="FH131" s="87"/>
      <c r="FI131" s="87"/>
      <c r="FJ131" s="87"/>
      <c r="FK131" s="87"/>
      <c r="FL131" s="87"/>
      <c r="FM131" s="87"/>
      <c r="FN131" s="87"/>
      <c r="FO131" s="87"/>
      <c r="FP131" s="87"/>
      <c r="FQ131" s="87"/>
      <c r="FR131" s="87"/>
      <c r="FS131" s="87"/>
      <c r="FT131" s="87"/>
      <c r="FU131" s="87"/>
      <c r="FV131" s="87"/>
      <c r="FW131" s="87"/>
      <c r="FX131" s="87"/>
      <c r="FY131" s="87"/>
      <c r="FZ131" s="87"/>
      <c r="GA131" s="87"/>
      <c r="GB131" s="87"/>
      <c r="GC131" s="87"/>
      <c r="GD131" s="87"/>
      <c r="GE131" s="87"/>
      <c r="GF131" s="87"/>
      <c r="GG131" s="87"/>
      <c r="GH131" s="87"/>
      <c r="GI131" s="87"/>
      <c r="GJ131" s="87"/>
      <c r="GK131" s="87"/>
      <c r="GL131" s="87"/>
      <c r="GM131" s="87"/>
      <c r="GN131" s="87"/>
      <c r="GO131" s="87"/>
      <c r="GP131" s="87"/>
      <c r="GQ131" s="87"/>
      <c r="GR131" s="87"/>
      <c r="GS131" s="87"/>
      <c r="GT131" s="87"/>
      <c r="GU131" s="87"/>
      <c r="GV131" s="87"/>
      <c r="GW131" s="87"/>
      <c r="GX131" s="87"/>
      <c r="GY131" s="87"/>
      <c r="GZ131" s="87"/>
      <c r="HA131" s="87"/>
      <c r="HB131" s="87"/>
      <c r="HC131" s="87"/>
      <c r="HD131" s="87"/>
      <c r="HE131" s="87"/>
      <c r="HF131" s="87"/>
      <c r="HG131" s="87"/>
      <c r="HH131" s="87"/>
      <c r="HI131" s="87"/>
      <c r="HJ131" s="87"/>
      <c r="HK131" s="87"/>
      <c r="HL131" s="87"/>
      <c r="HM131" s="87"/>
      <c r="HN131" s="87"/>
      <c r="HO131" s="87"/>
      <c r="HP131" s="87"/>
      <c r="HQ131" s="87"/>
      <c r="HR131" s="87"/>
      <c r="HS131" s="87"/>
      <c r="HT131" s="87"/>
      <c r="HU131" s="87"/>
      <c r="HV131" s="87"/>
    </row>
    <row r="132" spans="1:230" s="72" customFormat="1" ht="12" customHeight="1">
      <c r="A132" s="144"/>
      <c r="B132" s="464" t="s">
        <v>100</v>
      </c>
      <c r="C132" s="143">
        <f t="shared" si="15"/>
        <v>3934161</v>
      </c>
      <c r="D132" s="171">
        <f t="shared" si="17"/>
        <v>3934161</v>
      </c>
      <c r="E132" s="171">
        <f t="shared" si="18"/>
        <v>236861</v>
      </c>
      <c r="F132" s="172" t="e">
        <f>기초자료!#REF!</f>
        <v>#REF!</v>
      </c>
      <c r="G132" s="172" t="e">
        <f>기초자료!#REF!</f>
        <v>#REF!</v>
      </c>
      <c r="H132" s="172">
        <f>기초자료!P128</f>
        <v>36000</v>
      </c>
      <c r="I132" s="172" t="e">
        <f>기초자료!#REF!</f>
        <v>#REF!</v>
      </c>
      <c r="J132" s="172" t="e">
        <f>기초자료!#REF!</f>
        <v>#REF!</v>
      </c>
      <c r="K132" s="172">
        <f>기초자료!Q128</f>
        <v>5000</v>
      </c>
      <c r="L132" s="172" t="e">
        <f>기초자료!#REF!</f>
        <v>#REF!</v>
      </c>
      <c r="M132" s="171" t="e">
        <f>기초자료!#REF!</f>
        <v>#REF!</v>
      </c>
      <c r="N132" s="172">
        <f>기초자료!R128</f>
        <v>186000</v>
      </c>
      <c r="O132" s="172" t="e">
        <f>기초자료!#REF!</f>
        <v>#REF!</v>
      </c>
      <c r="P132" s="172" t="e">
        <f>기초자료!#REF!</f>
        <v>#REF!</v>
      </c>
      <c r="Q132" s="171">
        <f>기초자료!S128</f>
        <v>0</v>
      </c>
      <c r="R132" s="172">
        <f>기초자료!T128</f>
        <v>0</v>
      </c>
      <c r="S132" s="172">
        <f>기초자료!U128</f>
        <v>0</v>
      </c>
      <c r="T132" s="172">
        <f>기초자료!V128</f>
        <v>0</v>
      </c>
      <c r="U132" s="172">
        <f>기초자료!W128</f>
        <v>0</v>
      </c>
      <c r="V132" s="172">
        <f>기초자료!X128</f>
        <v>0</v>
      </c>
      <c r="W132" s="172">
        <f>기초자료!Y128</f>
        <v>9861</v>
      </c>
      <c r="X132" s="172">
        <f>기초자료!Z128</f>
        <v>0</v>
      </c>
      <c r="Y132" s="172">
        <f>기초자료!AA128</f>
        <v>0</v>
      </c>
      <c r="Z132" s="172">
        <f>기초자료!AB128</f>
        <v>0</v>
      </c>
      <c r="AA132" s="172">
        <f>기초자료!AC128</f>
        <v>0</v>
      </c>
      <c r="AB132" s="172">
        <f>기초자료!AD128</f>
        <v>0</v>
      </c>
      <c r="AC132" s="172">
        <f>기초자료!AE128</f>
        <v>0</v>
      </c>
      <c r="AD132" s="172">
        <f t="shared" si="29"/>
        <v>130200</v>
      </c>
      <c r="AE132" s="172">
        <f>기초자료!AF128</f>
        <v>0</v>
      </c>
      <c r="AF132" s="172">
        <f>기초자료!AG128</f>
        <v>0</v>
      </c>
      <c r="AG132" s="172">
        <f>기초자료!AH128</f>
        <v>130200</v>
      </c>
      <c r="AH132" s="172">
        <f>기초자료!AI128</f>
        <v>0</v>
      </c>
      <c r="AI132" s="172">
        <f>기초자료!AJ128</f>
        <v>0</v>
      </c>
      <c r="AJ132" s="172">
        <f>기초자료!AK128</f>
        <v>0</v>
      </c>
      <c r="AK132" s="172">
        <f>기초자료!AL128</f>
        <v>0</v>
      </c>
      <c r="AL132" s="172">
        <f>기초자료!AM128</f>
        <v>0</v>
      </c>
      <c r="AM132" s="172">
        <f>기초자료!AN128</f>
        <v>0</v>
      </c>
      <c r="AN132" s="172">
        <f>기초자료!AO128</f>
        <v>3567100</v>
      </c>
      <c r="AO132" s="171">
        <f t="shared" si="19"/>
        <v>0</v>
      </c>
      <c r="AP132" s="172">
        <f>기초자료!AP128</f>
        <v>0</v>
      </c>
      <c r="AQ132" s="172">
        <f>기초자료!AQ128</f>
        <v>0</v>
      </c>
      <c r="AR132" s="172">
        <f>기초자료!AR128</f>
        <v>0</v>
      </c>
      <c r="AS132" s="172">
        <f>기초자료!AS128</f>
        <v>0</v>
      </c>
      <c r="AT132" s="86"/>
      <c r="AU132" s="77">
        <f t="shared" si="14"/>
        <v>3934161</v>
      </c>
      <c r="AV132" s="87"/>
      <c r="AW132" s="87"/>
      <c r="AX132" s="87"/>
      <c r="AY132" s="87"/>
      <c r="AZ132" s="87"/>
      <c r="BA132" s="87"/>
      <c r="BB132" s="87"/>
      <c r="BC132" s="87"/>
      <c r="BD132" s="87"/>
      <c r="BE132" s="87"/>
      <c r="BF132" s="87"/>
      <c r="BG132" s="87"/>
      <c r="BH132" s="87"/>
      <c r="BI132" s="87"/>
      <c r="BJ132" s="87"/>
      <c r="BK132" s="87"/>
      <c r="BL132" s="87"/>
      <c r="BM132" s="87"/>
      <c r="BN132" s="87"/>
      <c r="BO132" s="87"/>
      <c r="BP132" s="87"/>
      <c r="BQ132" s="87"/>
      <c r="BR132" s="87"/>
      <c r="BS132" s="87"/>
      <c r="BT132" s="87"/>
      <c r="BU132" s="87"/>
      <c r="BV132" s="87"/>
      <c r="BW132" s="87"/>
      <c r="BX132" s="87"/>
      <c r="BY132" s="87"/>
      <c r="BZ132" s="87"/>
      <c r="CA132" s="87"/>
      <c r="CB132" s="87"/>
      <c r="CC132" s="87"/>
      <c r="CD132" s="87"/>
      <c r="CE132" s="87"/>
      <c r="CF132" s="87"/>
      <c r="CG132" s="87"/>
      <c r="CH132" s="87"/>
      <c r="CI132" s="87"/>
      <c r="CJ132" s="87"/>
      <c r="CK132" s="87"/>
      <c r="CL132" s="87"/>
      <c r="CM132" s="87"/>
      <c r="CN132" s="87"/>
      <c r="CO132" s="87"/>
      <c r="CP132" s="87"/>
      <c r="CQ132" s="87"/>
      <c r="CR132" s="87"/>
      <c r="CS132" s="87"/>
      <c r="CT132" s="87"/>
      <c r="CU132" s="87"/>
      <c r="CV132" s="87"/>
      <c r="CW132" s="87"/>
      <c r="CX132" s="87"/>
      <c r="CY132" s="87"/>
      <c r="CZ132" s="87"/>
      <c r="DA132" s="87"/>
      <c r="DB132" s="87"/>
      <c r="DC132" s="87"/>
      <c r="DD132" s="87"/>
      <c r="DE132" s="87"/>
      <c r="DF132" s="87"/>
      <c r="DG132" s="87"/>
      <c r="DH132" s="87"/>
      <c r="DI132" s="87"/>
      <c r="DJ132" s="87"/>
      <c r="DK132" s="87"/>
      <c r="DL132" s="87"/>
      <c r="DM132" s="87"/>
      <c r="DN132" s="87"/>
      <c r="DO132" s="87"/>
      <c r="DP132" s="87"/>
      <c r="DQ132" s="87"/>
      <c r="DR132" s="87"/>
      <c r="DS132" s="87"/>
      <c r="DT132" s="87"/>
      <c r="DU132" s="87"/>
      <c r="DV132" s="87"/>
      <c r="DW132" s="87"/>
      <c r="DX132" s="87"/>
      <c r="DY132" s="87"/>
      <c r="DZ132" s="87"/>
      <c r="EA132" s="87"/>
      <c r="EB132" s="87"/>
      <c r="EC132" s="87"/>
      <c r="ED132" s="87"/>
      <c r="EE132" s="87"/>
      <c r="EF132" s="87"/>
      <c r="EG132" s="87"/>
      <c r="EH132" s="87"/>
      <c r="EI132" s="87"/>
      <c r="EJ132" s="87"/>
      <c r="EK132" s="87"/>
      <c r="EL132" s="87"/>
      <c r="EM132" s="87"/>
      <c r="EN132" s="87"/>
      <c r="EO132" s="87"/>
      <c r="EP132" s="87"/>
      <c r="EQ132" s="87"/>
      <c r="ER132" s="87"/>
      <c r="ES132" s="87"/>
      <c r="ET132" s="87"/>
      <c r="EU132" s="87"/>
      <c r="EV132" s="87"/>
      <c r="EW132" s="87"/>
      <c r="EX132" s="87"/>
      <c r="EY132" s="87"/>
      <c r="EZ132" s="87"/>
      <c r="FA132" s="87"/>
      <c r="FB132" s="87"/>
      <c r="FC132" s="87"/>
      <c r="FD132" s="87"/>
      <c r="FE132" s="87"/>
      <c r="FF132" s="87"/>
      <c r="FG132" s="87"/>
      <c r="FH132" s="87"/>
      <c r="FI132" s="87"/>
      <c r="FJ132" s="87"/>
      <c r="FK132" s="87"/>
      <c r="FL132" s="87"/>
      <c r="FM132" s="87"/>
      <c r="FN132" s="87"/>
      <c r="FO132" s="87"/>
      <c r="FP132" s="87"/>
      <c r="FQ132" s="87"/>
      <c r="FR132" s="87"/>
      <c r="FS132" s="87"/>
      <c r="FT132" s="87"/>
      <c r="FU132" s="87"/>
      <c r="FV132" s="87"/>
      <c r="FW132" s="87"/>
      <c r="FX132" s="87"/>
      <c r="FY132" s="87"/>
      <c r="FZ132" s="87"/>
      <c r="GA132" s="87"/>
      <c r="GB132" s="87"/>
      <c r="GC132" s="87"/>
      <c r="GD132" s="87"/>
      <c r="GE132" s="87"/>
      <c r="GF132" s="87"/>
      <c r="GG132" s="87"/>
      <c r="GH132" s="87"/>
      <c r="GI132" s="87"/>
      <c r="GJ132" s="87"/>
      <c r="GK132" s="87"/>
      <c r="GL132" s="87"/>
      <c r="GM132" s="87"/>
      <c r="GN132" s="87"/>
      <c r="GO132" s="87"/>
      <c r="GP132" s="87"/>
      <c r="GQ132" s="87"/>
      <c r="GR132" s="87"/>
      <c r="GS132" s="87"/>
      <c r="GT132" s="87"/>
      <c r="GU132" s="87"/>
      <c r="GV132" s="87"/>
      <c r="GW132" s="87"/>
      <c r="GX132" s="87"/>
      <c r="GY132" s="87"/>
      <c r="GZ132" s="87"/>
      <c r="HA132" s="87"/>
      <c r="HB132" s="87"/>
      <c r="HC132" s="87"/>
      <c r="HD132" s="87"/>
      <c r="HE132" s="87"/>
      <c r="HF132" s="87"/>
      <c r="HG132" s="87"/>
      <c r="HH132" s="87"/>
      <c r="HI132" s="87"/>
      <c r="HJ132" s="87"/>
      <c r="HK132" s="87"/>
      <c r="HL132" s="87"/>
      <c r="HM132" s="87"/>
      <c r="HN132" s="87"/>
      <c r="HO132" s="87"/>
      <c r="HP132" s="87"/>
      <c r="HQ132" s="87"/>
      <c r="HR132" s="87"/>
      <c r="HS132" s="87"/>
      <c r="HT132" s="87"/>
      <c r="HU132" s="87"/>
      <c r="HV132" s="87"/>
    </row>
    <row r="133" spans="1:230" s="72" customFormat="1" ht="12" customHeight="1">
      <c r="A133" s="144"/>
      <c r="B133" s="464" t="s">
        <v>101</v>
      </c>
      <c r="C133" s="143">
        <f t="shared" si="15"/>
        <v>643820</v>
      </c>
      <c r="D133" s="171">
        <f t="shared" si="17"/>
        <v>613410</v>
      </c>
      <c r="E133" s="171">
        <f t="shared" si="18"/>
        <v>189783</v>
      </c>
      <c r="F133" s="172" t="e">
        <f>기초자료!#REF!</f>
        <v>#REF!</v>
      </c>
      <c r="G133" s="172" t="e">
        <f>기초자료!#REF!</f>
        <v>#REF!</v>
      </c>
      <c r="H133" s="172">
        <f>기초자료!P129</f>
        <v>6789</v>
      </c>
      <c r="I133" s="172" t="e">
        <f>기초자료!#REF!</f>
        <v>#REF!</v>
      </c>
      <c r="J133" s="172" t="e">
        <f>기초자료!#REF!</f>
        <v>#REF!</v>
      </c>
      <c r="K133" s="172">
        <f>기초자료!Q129</f>
        <v>17622</v>
      </c>
      <c r="L133" s="172" t="e">
        <f>기초자료!#REF!</f>
        <v>#REF!</v>
      </c>
      <c r="M133" s="171" t="e">
        <f>기초자료!#REF!</f>
        <v>#REF!</v>
      </c>
      <c r="N133" s="172">
        <f>기초자료!R129</f>
        <v>152944</v>
      </c>
      <c r="O133" s="172" t="e">
        <f>기초자료!#REF!</f>
        <v>#REF!</v>
      </c>
      <c r="P133" s="172" t="e">
        <f>기초자료!#REF!</f>
        <v>#REF!</v>
      </c>
      <c r="Q133" s="171">
        <f>기초자료!S129</f>
        <v>2973</v>
      </c>
      <c r="R133" s="172">
        <f>기초자료!T129</f>
        <v>0</v>
      </c>
      <c r="S133" s="172">
        <f>기초자료!U129</f>
        <v>0</v>
      </c>
      <c r="T133" s="172">
        <f>기초자료!V129</f>
        <v>3890</v>
      </c>
      <c r="U133" s="172">
        <f>기초자료!W129</f>
        <v>0</v>
      </c>
      <c r="V133" s="172">
        <f>기초자료!X129</f>
        <v>0</v>
      </c>
      <c r="W133" s="172">
        <f>기초자료!Y129</f>
        <v>5565</v>
      </c>
      <c r="X133" s="172">
        <f>기초자료!Z129</f>
        <v>0</v>
      </c>
      <c r="Y133" s="172">
        <f>기초자료!AA129</f>
        <v>0</v>
      </c>
      <c r="Z133" s="172">
        <f>기초자료!AB129</f>
        <v>0</v>
      </c>
      <c r="AA133" s="172">
        <f>기초자료!AC129</f>
        <v>0</v>
      </c>
      <c r="AB133" s="172">
        <f>기초자료!AD129</f>
        <v>0</v>
      </c>
      <c r="AC133" s="172">
        <f>기초자료!AE129</f>
        <v>0</v>
      </c>
      <c r="AD133" s="172">
        <f t="shared" si="29"/>
        <v>83847</v>
      </c>
      <c r="AE133" s="172">
        <f>기초자료!AF129</f>
        <v>0</v>
      </c>
      <c r="AF133" s="172">
        <f>기초자료!AG129</f>
        <v>0</v>
      </c>
      <c r="AG133" s="172">
        <f>기초자료!AH129</f>
        <v>6939</v>
      </c>
      <c r="AH133" s="172">
        <f>기초자료!AI129</f>
        <v>0</v>
      </c>
      <c r="AI133" s="172">
        <f>기초자료!AJ129</f>
        <v>0</v>
      </c>
      <c r="AJ133" s="172">
        <f>기초자료!AK129</f>
        <v>76908</v>
      </c>
      <c r="AK133" s="172">
        <f>기초자료!AL129</f>
        <v>0</v>
      </c>
      <c r="AL133" s="172">
        <f>기초자료!AM129</f>
        <v>0</v>
      </c>
      <c r="AM133" s="172">
        <f>기초자료!AN129</f>
        <v>0</v>
      </c>
      <c r="AN133" s="172">
        <f>기초자료!AO129</f>
        <v>339780</v>
      </c>
      <c r="AO133" s="171">
        <f t="shared" si="19"/>
        <v>30410</v>
      </c>
      <c r="AP133" s="172">
        <f>기초자료!AP129</f>
        <v>0</v>
      </c>
      <c r="AQ133" s="172">
        <f>기초자료!AQ129</f>
        <v>0</v>
      </c>
      <c r="AR133" s="172">
        <f>기초자료!AR129</f>
        <v>30410</v>
      </c>
      <c r="AS133" s="172">
        <f>기초자료!AS129</f>
        <v>0</v>
      </c>
      <c r="AT133" s="86"/>
      <c r="AU133" s="77">
        <f t="shared" si="14"/>
        <v>613410</v>
      </c>
      <c r="AV133" s="87"/>
      <c r="AW133" s="87"/>
      <c r="AX133" s="87"/>
      <c r="AY133" s="87"/>
      <c r="AZ133" s="87"/>
      <c r="BA133" s="87"/>
      <c r="BB133" s="87"/>
      <c r="BC133" s="87"/>
      <c r="BD133" s="87"/>
      <c r="BE133" s="87"/>
      <c r="BF133" s="87"/>
      <c r="BG133" s="87"/>
      <c r="BH133" s="87"/>
      <c r="BI133" s="87"/>
      <c r="BJ133" s="87"/>
      <c r="BK133" s="87"/>
      <c r="BL133" s="87"/>
      <c r="BM133" s="87"/>
      <c r="BN133" s="87"/>
      <c r="BO133" s="87"/>
      <c r="BP133" s="87"/>
      <c r="BQ133" s="87"/>
      <c r="BR133" s="87"/>
      <c r="BS133" s="87"/>
      <c r="BT133" s="87"/>
      <c r="BU133" s="87"/>
      <c r="BV133" s="87"/>
      <c r="BW133" s="87"/>
      <c r="BX133" s="87"/>
      <c r="BY133" s="87"/>
      <c r="BZ133" s="87"/>
      <c r="CA133" s="87"/>
      <c r="CB133" s="87"/>
      <c r="CC133" s="87"/>
      <c r="CD133" s="87"/>
      <c r="CE133" s="87"/>
      <c r="CF133" s="87"/>
      <c r="CG133" s="87"/>
      <c r="CH133" s="87"/>
      <c r="CI133" s="87"/>
      <c r="CJ133" s="87"/>
      <c r="CK133" s="87"/>
      <c r="CL133" s="87"/>
      <c r="CM133" s="87"/>
      <c r="CN133" s="87"/>
      <c r="CO133" s="87"/>
      <c r="CP133" s="87"/>
      <c r="CQ133" s="87"/>
      <c r="CR133" s="87"/>
      <c r="CS133" s="87"/>
      <c r="CT133" s="87"/>
      <c r="CU133" s="87"/>
      <c r="CV133" s="87"/>
      <c r="CW133" s="87"/>
      <c r="CX133" s="87"/>
      <c r="CY133" s="87"/>
      <c r="CZ133" s="87"/>
      <c r="DA133" s="87"/>
      <c r="DB133" s="87"/>
      <c r="DC133" s="87"/>
      <c r="DD133" s="87"/>
      <c r="DE133" s="87"/>
      <c r="DF133" s="87"/>
      <c r="DG133" s="87"/>
      <c r="DH133" s="87"/>
      <c r="DI133" s="87"/>
      <c r="DJ133" s="87"/>
      <c r="DK133" s="87"/>
      <c r="DL133" s="87"/>
      <c r="DM133" s="87"/>
      <c r="DN133" s="87"/>
      <c r="DO133" s="87"/>
      <c r="DP133" s="87"/>
      <c r="DQ133" s="87"/>
      <c r="DR133" s="87"/>
      <c r="DS133" s="87"/>
      <c r="DT133" s="87"/>
      <c r="DU133" s="87"/>
      <c r="DV133" s="87"/>
      <c r="DW133" s="87"/>
      <c r="DX133" s="87"/>
      <c r="DY133" s="87"/>
      <c r="DZ133" s="87"/>
      <c r="EA133" s="87"/>
      <c r="EB133" s="87"/>
      <c r="EC133" s="87"/>
      <c r="ED133" s="87"/>
      <c r="EE133" s="87"/>
      <c r="EF133" s="87"/>
      <c r="EG133" s="87"/>
      <c r="EH133" s="87"/>
      <c r="EI133" s="87"/>
      <c r="EJ133" s="87"/>
      <c r="EK133" s="87"/>
      <c r="EL133" s="87"/>
      <c r="EM133" s="87"/>
      <c r="EN133" s="87"/>
      <c r="EO133" s="87"/>
      <c r="EP133" s="87"/>
      <c r="EQ133" s="87"/>
      <c r="ER133" s="87"/>
      <c r="ES133" s="87"/>
      <c r="ET133" s="87"/>
      <c r="EU133" s="87"/>
      <c r="EV133" s="87"/>
      <c r="EW133" s="87"/>
      <c r="EX133" s="87"/>
      <c r="EY133" s="87"/>
      <c r="EZ133" s="87"/>
      <c r="FA133" s="87"/>
      <c r="FB133" s="87"/>
      <c r="FC133" s="87"/>
      <c r="FD133" s="87"/>
      <c r="FE133" s="87"/>
      <c r="FF133" s="87"/>
      <c r="FG133" s="87"/>
      <c r="FH133" s="87"/>
      <c r="FI133" s="87"/>
      <c r="FJ133" s="87"/>
      <c r="FK133" s="87"/>
      <c r="FL133" s="87"/>
      <c r="FM133" s="87"/>
      <c r="FN133" s="87"/>
      <c r="FO133" s="87"/>
      <c r="FP133" s="87"/>
      <c r="FQ133" s="87"/>
      <c r="FR133" s="87"/>
      <c r="FS133" s="87"/>
      <c r="FT133" s="87"/>
      <c r="FU133" s="87"/>
      <c r="FV133" s="87"/>
      <c r="FW133" s="87"/>
      <c r="FX133" s="87"/>
      <c r="FY133" s="87"/>
      <c r="FZ133" s="87"/>
      <c r="GA133" s="87"/>
      <c r="GB133" s="87"/>
      <c r="GC133" s="87"/>
      <c r="GD133" s="87"/>
      <c r="GE133" s="87"/>
      <c r="GF133" s="87"/>
      <c r="GG133" s="87"/>
      <c r="GH133" s="87"/>
      <c r="GI133" s="87"/>
      <c r="GJ133" s="87"/>
      <c r="GK133" s="87"/>
      <c r="GL133" s="87"/>
      <c r="GM133" s="87"/>
      <c r="GN133" s="87"/>
      <c r="GO133" s="87"/>
      <c r="GP133" s="87"/>
      <c r="GQ133" s="87"/>
      <c r="GR133" s="87"/>
      <c r="GS133" s="87"/>
      <c r="GT133" s="87"/>
      <c r="GU133" s="87"/>
      <c r="GV133" s="87"/>
      <c r="GW133" s="87"/>
      <c r="GX133" s="87"/>
      <c r="GY133" s="87"/>
      <c r="GZ133" s="87"/>
      <c r="HA133" s="87"/>
      <c r="HB133" s="87"/>
      <c r="HC133" s="87"/>
      <c r="HD133" s="87"/>
      <c r="HE133" s="87"/>
      <c r="HF133" s="87"/>
      <c r="HG133" s="87"/>
      <c r="HH133" s="87"/>
      <c r="HI133" s="87"/>
      <c r="HJ133" s="87"/>
      <c r="HK133" s="87"/>
      <c r="HL133" s="87"/>
      <c r="HM133" s="87"/>
      <c r="HN133" s="87"/>
      <c r="HO133" s="87"/>
      <c r="HP133" s="87"/>
      <c r="HQ133" s="87"/>
      <c r="HR133" s="87"/>
      <c r="HS133" s="87"/>
      <c r="HT133" s="87"/>
      <c r="HU133" s="87"/>
      <c r="HV133" s="87"/>
    </row>
    <row r="134" spans="1:230" s="72" customFormat="1" ht="12" customHeight="1">
      <c r="A134" s="144"/>
      <c r="B134" s="464" t="s">
        <v>102</v>
      </c>
      <c r="C134" s="143">
        <f t="shared" si="15"/>
        <v>250214</v>
      </c>
      <c r="D134" s="171">
        <f t="shared" si="17"/>
        <v>247338</v>
      </c>
      <c r="E134" s="171">
        <f t="shared" si="18"/>
        <v>163708</v>
      </c>
      <c r="F134" s="172" t="e">
        <f>기초자료!#REF!</f>
        <v>#REF!</v>
      </c>
      <c r="G134" s="172" t="e">
        <f>기초자료!#REF!</f>
        <v>#REF!</v>
      </c>
      <c r="H134" s="172">
        <f>기초자료!P130</f>
        <v>4204</v>
      </c>
      <c r="I134" s="172" t="e">
        <f>기초자료!#REF!</f>
        <v>#REF!</v>
      </c>
      <c r="J134" s="172" t="e">
        <f>기초자료!#REF!</f>
        <v>#REF!</v>
      </c>
      <c r="K134" s="172">
        <f>기초자료!Q130</f>
        <v>16181</v>
      </c>
      <c r="L134" s="172" t="e">
        <f>기초자료!#REF!</f>
        <v>#REF!</v>
      </c>
      <c r="M134" s="171" t="e">
        <f>기초자료!#REF!</f>
        <v>#REF!</v>
      </c>
      <c r="N134" s="172">
        <f>기초자료!R130</f>
        <v>143323</v>
      </c>
      <c r="O134" s="172" t="e">
        <f>기초자료!#REF!</f>
        <v>#REF!</v>
      </c>
      <c r="P134" s="172" t="e">
        <f>기초자료!#REF!</f>
        <v>#REF!</v>
      </c>
      <c r="Q134" s="171">
        <f>기초자료!S130</f>
        <v>0</v>
      </c>
      <c r="R134" s="172">
        <f>기초자료!T130</f>
        <v>0</v>
      </c>
      <c r="S134" s="172">
        <f>기초자료!U130</f>
        <v>0</v>
      </c>
      <c r="T134" s="172">
        <f>기초자료!V130</f>
        <v>0</v>
      </c>
      <c r="U134" s="172">
        <f>기초자료!W130</f>
        <v>0</v>
      </c>
      <c r="V134" s="172">
        <f>기초자료!X130</f>
        <v>0</v>
      </c>
      <c r="W134" s="172">
        <f>기초자료!Y130</f>
        <v>0</v>
      </c>
      <c r="X134" s="172">
        <f>기초자료!Z130</f>
        <v>0</v>
      </c>
      <c r="Y134" s="172">
        <f>기초자료!AA130</f>
        <v>0</v>
      </c>
      <c r="Z134" s="172">
        <f>기초자료!AB130</f>
        <v>0</v>
      </c>
      <c r="AA134" s="172">
        <f>기초자료!AC130</f>
        <v>0</v>
      </c>
      <c r="AB134" s="172">
        <f>기초자료!AD130</f>
        <v>0</v>
      </c>
      <c r="AC134" s="172">
        <f>기초자료!AE130</f>
        <v>0</v>
      </c>
      <c r="AD134" s="172">
        <f t="shared" si="29"/>
        <v>83630</v>
      </c>
      <c r="AE134" s="172">
        <f>기초자료!AF130</f>
        <v>0</v>
      </c>
      <c r="AF134" s="172">
        <f>기초자료!AG130</f>
        <v>0</v>
      </c>
      <c r="AG134" s="172">
        <f>기초자료!AH130</f>
        <v>53793</v>
      </c>
      <c r="AH134" s="172">
        <f>기초자료!AI130</f>
        <v>0</v>
      </c>
      <c r="AI134" s="172">
        <f>기초자료!AJ130</f>
        <v>0</v>
      </c>
      <c r="AJ134" s="172">
        <f>기초자료!AK130</f>
        <v>29837</v>
      </c>
      <c r="AK134" s="172">
        <f>기초자료!AL130</f>
        <v>0</v>
      </c>
      <c r="AL134" s="172">
        <f>기초자료!AM130</f>
        <v>0</v>
      </c>
      <c r="AM134" s="172">
        <f>기초자료!AN130</f>
        <v>0</v>
      </c>
      <c r="AN134" s="172">
        <f>기초자료!AO130</f>
        <v>0</v>
      </c>
      <c r="AO134" s="171">
        <f t="shared" si="19"/>
        <v>2876</v>
      </c>
      <c r="AP134" s="172">
        <f>기초자료!AP130</f>
        <v>2876</v>
      </c>
      <c r="AQ134" s="172">
        <f>기초자료!AQ130</f>
        <v>0</v>
      </c>
      <c r="AR134" s="172">
        <f>기초자료!AR130</f>
        <v>0</v>
      </c>
      <c r="AS134" s="172">
        <f>기초자료!AS130</f>
        <v>0</v>
      </c>
      <c r="AT134" s="86"/>
      <c r="AU134" s="77">
        <f t="shared" si="14"/>
        <v>247338</v>
      </c>
      <c r="AV134" s="87"/>
      <c r="AW134" s="87"/>
      <c r="AX134" s="87"/>
      <c r="AY134" s="87"/>
      <c r="AZ134" s="87"/>
      <c r="BA134" s="87"/>
      <c r="BB134" s="87"/>
      <c r="BC134" s="87"/>
      <c r="BD134" s="87"/>
      <c r="BE134" s="87"/>
      <c r="BF134" s="87"/>
      <c r="BG134" s="87"/>
      <c r="BH134" s="87"/>
      <c r="BI134" s="87"/>
      <c r="BJ134" s="87"/>
      <c r="BK134" s="87"/>
      <c r="BL134" s="87"/>
      <c r="BM134" s="87"/>
      <c r="BN134" s="87"/>
      <c r="BO134" s="87"/>
      <c r="BP134" s="87"/>
      <c r="BQ134" s="87"/>
      <c r="BR134" s="87"/>
      <c r="BS134" s="87"/>
      <c r="BT134" s="87"/>
      <c r="BU134" s="87"/>
      <c r="BV134" s="87"/>
      <c r="BW134" s="87"/>
      <c r="BX134" s="87"/>
      <c r="BY134" s="87"/>
      <c r="BZ134" s="87"/>
      <c r="CA134" s="87"/>
      <c r="CB134" s="87"/>
      <c r="CC134" s="87"/>
      <c r="CD134" s="87"/>
      <c r="CE134" s="87"/>
      <c r="CF134" s="87"/>
      <c r="CG134" s="87"/>
      <c r="CH134" s="87"/>
      <c r="CI134" s="87"/>
      <c r="CJ134" s="87"/>
      <c r="CK134" s="87"/>
      <c r="CL134" s="87"/>
      <c r="CM134" s="87"/>
      <c r="CN134" s="87"/>
      <c r="CO134" s="87"/>
      <c r="CP134" s="87"/>
      <c r="CQ134" s="87"/>
      <c r="CR134" s="87"/>
      <c r="CS134" s="87"/>
      <c r="CT134" s="87"/>
      <c r="CU134" s="87"/>
      <c r="CV134" s="87"/>
      <c r="CW134" s="87"/>
      <c r="CX134" s="87"/>
      <c r="CY134" s="87"/>
      <c r="CZ134" s="87"/>
      <c r="DA134" s="87"/>
      <c r="DB134" s="87"/>
      <c r="DC134" s="87"/>
      <c r="DD134" s="87"/>
      <c r="DE134" s="87"/>
      <c r="DF134" s="87"/>
      <c r="DG134" s="87"/>
      <c r="DH134" s="87"/>
      <c r="DI134" s="87"/>
      <c r="DJ134" s="87"/>
      <c r="DK134" s="87"/>
      <c r="DL134" s="87"/>
      <c r="DM134" s="87"/>
      <c r="DN134" s="87"/>
      <c r="DO134" s="87"/>
      <c r="DP134" s="87"/>
      <c r="DQ134" s="87"/>
      <c r="DR134" s="87"/>
      <c r="DS134" s="87"/>
      <c r="DT134" s="87"/>
      <c r="DU134" s="87"/>
      <c r="DV134" s="87"/>
      <c r="DW134" s="87"/>
      <c r="DX134" s="87"/>
      <c r="DY134" s="87"/>
      <c r="DZ134" s="87"/>
      <c r="EA134" s="87"/>
      <c r="EB134" s="87"/>
      <c r="EC134" s="87"/>
      <c r="ED134" s="87"/>
      <c r="EE134" s="87"/>
      <c r="EF134" s="87"/>
      <c r="EG134" s="87"/>
      <c r="EH134" s="87"/>
      <c r="EI134" s="87"/>
      <c r="EJ134" s="87"/>
      <c r="EK134" s="87"/>
      <c r="EL134" s="87"/>
      <c r="EM134" s="87"/>
      <c r="EN134" s="87"/>
      <c r="EO134" s="87"/>
      <c r="EP134" s="87"/>
      <c r="EQ134" s="87"/>
      <c r="ER134" s="87"/>
      <c r="ES134" s="87"/>
      <c r="ET134" s="87"/>
      <c r="EU134" s="87"/>
      <c r="EV134" s="87"/>
      <c r="EW134" s="87"/>
      <c r="EX134" s="87"/>
      <c r="EY134" s="87"/>
      <c r="EZ134" s="87"/>
      <c r="FA134" s="87"/>
      <c r="FB134" s="87"/>
      <c r="FC134" s="87"/>
      <c r="FD134" s="87"/>
      <c r="FE134" s="87"/>
      <c r="FF134" s="87"/>
      <c r="FG134" s="87"/>
      <c r="FH134" s="87"/>
      <c r="FI134" s="87"/>
      <c r="FJ134" s="87"/>
      <c r="FK134" s="87"/>
      <c r="FL134" s="87"/>
      <c r="FM134" s="87"/>
      <c r="FN134" s="87"/>
      <c r="FO134" s="87"/>
      <c r="FP134" s="87"/>
      <c r="FQ134" s="87"/>
      <c r="FR134" s="87"/>
      <c r="FS134" s="87"/>
      <c r="FT134" s="87"/>
      <c r="FU134" s="87"/>
      <c r="FV134" s="87"/>
      <c r="FW134" s="87"/>
      <c r="FX134" s="87"/>
      <c r="FY134" s="87"/>
      <c r="FZ134" s="87"/>
      <c r="GA134" s="87"/>
      <c r="GB134" s="87"/>
      <c r="GC134" s="87"/>
      <c r="GD134" s="87"/>
      <c r="GE134" s="87"/>
      <c r="GF134" s="87"/>
      <c r="GG134" s="87"/>
      <c r="GH134" s="87"/>
      <c r="GI134" s="87"/>
      <c r="GJ134" s="87"/>
      <c r="GK134" s="87"/>
      <c r="GL134" s="87"/>
      <c r="GM134" s="87"/>
      <c r="GN134" s="87"/>
      <c r="GO134" s="87"/>
      <c r="GP134" s="87"/>
      <c r="GQ134" s="87"/>
      <c r="GR134" s="87"/>
      <c r="GS134" s="87"/>
      <c r="GT134" s="87"/>
      <c r="GU134" s="87"/>
      <c r="GV134" s="87"/>
      <c r="GW134" s="87"/>
      <c r="GX134" s="87"/>
      <c r="GY134" s="87"/>
      <c r="GZ134" s="87"/>
      <c r="HA134" s="87"/>
      <c r="HB134" s="87"/>
      <c r="HC134" s="87"/>
      <c r="HD134" s="87"/>
      <c r="HE134" s="87"/>
      <c r="HF134" s="87"/>
      <c r="HG134" s="87"/>
      <c r="HH134" s="87"/>
      <c r="HI134" s="87"/>
      <c r="HJ134" s="87"/>
      <c r="HK134" s="87"/>
      <c r="HL134" s="87"/>
      <c r="HM134" s="87"/>
      <c r="HN134" s="87"/>
      <c r="HO134" s="87"/>
      <c r="HP134" s="87"/>
      <c r="HQ134" s="87"/>
      <c r="HR134" s="87"/>
      <c r="HS134" s="87"/>
      <c r="HT134" s="87"/>
      <c r="HU134" s="87"/>
      <c r="HV134" s="87"/>
    </row>
    <row r="135" spans="1:230" s="72" customFormat="1" ht="12" customHeight="1">
      <c r="A135" s="144"/>
      <c r="B135" s="464" t="s">
        <v>103</v>
      </c>
      <c r="C135" s="143">
        <f t="shared" si="15"/>
        <v>219508</v>
      </c>
      <c r="D135" s="171">
        <f t="shared" si="17"/>
        <v>219508</v>
      </c>
      <c r="E135" s="171">
        <f t="shared" si="18"/>
        <v>199308</v>
      </c>
      <c r="F135" s="172" t="e">
        <f>기초자료!#REF!</f>
        <v>#REF!</v>
      </c>
      <c r="G135" s="172" t="e">
        <f>기초자료!#REF!</f>
        <v>#REF!</v>
      </c>
      <c r="H135" s="172">
        <f>기초자료!P131</f>
        <v>12986</v>
      </c>
      <c r="I135" s="172" t="e">
        <f>기초자료!#REF!</f>
        <v>#REF!</v>
      </c>
      <c r="J135" s="172" t="e">
        <f>기초자료!#REF!</f>
        <v>#REF!</v>
      </c>
      <c r="K135" s="172">
        <f>기초자료!Q131</f>
        <v>6705</v>
      </c>
      <c r="L135" s="172" t="e">
        <f>기초자료!#REF!</f>
        <v>#REF!</v>
      </c>
      <c r="M135" s="171" t="e">
        <f>기초자료!#REF!</f>
        <v>#REF!</v>
      </c>
      <c r="N135" s="172">
        <f>기초자료!R131</f>
        <v>153694</v>
      </c>
      <c r="O135" s="172" t="e">
        <f>기초자료!#REF!</f>
        <v>#REF!</v>
      </c>
      <c r="P135" s="172" t="e">
        <f>기초자료!#REF!</f>
        <v>#REF!</v>
      </c>
      <c r="Q135" s="171">
        <f>기초자료!S131</f>
        <v>11088</v>
      </c>
      <c r="R135" s="172">
        <f>기초자료!T131</f>
        <v>0</v>
      </c>
      <c r="S135" s="172">
        <f>기초자료!U131</f>
        <v>0</v>
      </c>
      <c r="T135" s="172">
        <f>기초자료!V131</f>
        <v>14835</v>
      </c>
      <c r="U135" s="172">
        <f>기초자료!W131</f>
        <v>0</v>
      </c>
      <c r="V135" s="172">
        <f>기초자료!X131</f>
        <v>0</v>
      </c>
      <c r="W135" s="172">
        <f>기초자료!Y131</f>
        <v>0</v>
      </c>
      <c r="X135" s="172">
        <f>기초자료!Z131</f>
        <v>0</v>
      </c>
      <c r="Y135" s="172">
        <f>기초자료!AA131</f>
        <v>0</v>
      </c>
      <c r="Z135" s="172">
        <f>기초자료!AB131</f>
        <v>0</v>
      </c>
      <c r="AA135" s="172">
        <f>기초자료!AC131</f>
        <v>0</v>
      </c>
      <c r="AB135" s="172">
        <f>기초자료!AD131</f>
        <v>0</v>
      </c>
      <c r="AC135" s="172">
        <f>기초자료!AE131</f>
        <v>0</v>
      </c>
      <c r="AD135" s="172">
        <f t="shared" si="29"/>
        <v>20200</v>
      </c>
      <c r="AE135" s="172">
        <f>기초자료!AF131</f>
        <v>0</v>
      </c>
      <c r="AF135" s="172">
        <f>기초자료!AG131</f>
        <v>0</v>
      </c>
      <c r="AG135" s="172">
        <f>기초자료!AH131</f>
        <v>20200</v>
      </c>
      <c r="AH135" s="172">
        <f>기초자료!AI131</f>
        <v>0</v>
      </c>
      <c r="AI135" s="172">
        <f>기초자료!AJ131</f>
        <v>0</v>
      </c>
      <c r="AJ135" s="172">
        <f>기초자료!AK131</f>
        <v>0</v>
      </c>
      <c r="AK135" s="172">
        <f>기초자료!AL131</f>
        <v>0</v>
      </c>
      <c r="AL135" s="172">
        <f>기초자료!AM131</f>
        <v>0</v>
      </c>
      <c r="AM135" s="172">
        <f>기초자료!AN131</f>
        <v>0</v>
      </c>
      <c r="AN135" s="172">
        <f>기초자료!AO131</f>
        <v>0</v>
      </c>
      <c r="AO135" s="171">
        <f t="shared" si="19"/>
        <v>0</v>
      </c>
      <c r="AP135" s="172">
        <f>기초자료!AP131</f>
        <v>0</v>
      </c>
      <c r="AQ135" s="172">
        <f>기초자료!AQ131</f>
        <v>0</v>
      </c>
      <c r="AR135" s="172">
        <f>기초자료!AR131</f>
        <v>0</v>
      </c>
      <c r="AS135" s="172">
        <f>기초자료!AS131</f>
        <v>0</v>
      </c>
      <c r="AT135" s="86"/>
      <c r="AU135" s="77">
        <f t="shared" si="14"/>
        <v>219508</v>
      </c>
      <c r="AV135" s="87"/>
      <c r="AW135" s="87"/>
      <c r="AX135" s="87"/>
      <c r="AY135" s="87"/>
      <c r="AZ135" s="87"/>
      <c r="BA135" s="87"/>
      <c r="BB135" s="87"/>
      <c r="BC135" s="87"/>
      <c r="BD135" s="87"/>
      <c r="BE135" s="87"/>
      <c r="BF135" s="87"/>
      <c r="BG135" s="87"/>
      <c r="BH135" s="87"/>
      <c r="BI135" s="87"/>
      <c r="BJ135" s="87"/>
      <c r="BK135" s="87"/>
      <c r="BL135" s="87"/>
      <c r="BM135" s="87"/>
      <c r="BN135" s="87"/>
      <c r="BO135" s="87"/>
      <c r="BP135" s="87"/>
      <c r="BQ135" s="87"/>
      <c r="BR135" s="87"/>
      <c r="BS135" s="87"/>
      <c r="BT135" s="87"/>
      <c r="BU135" s="87"/>
      <c r="BV135" s="87"/>
      <c r="BW135" s="87"/>
      <c r="BX135" s="87"/>
      <c r="BY135" s="87"/>
      <c r="BZ135" s="87"/>
      <c r="CA135" s="87"/>
      <c r="CB135" s="87"/>
      <c r="CC135" s="87"/>
      <c r="CD135" s="87"/>
      <c r="CE135" s="87"/>
      <c r="CF135" s="87"/>
      <c r="CG135" s="87"/>
      <c r="CH135" s="87"/>
      <c r="CI135" s="87"/>
      <c r="CJ135" s="87"/>
      <c r="CK135" s="87"/>
      <c r="CL135" s="87"/>
      <c r="CM135" s="87"/>
      <c r="CN135" s="87"/>
      <c r="CO135" s="87"/>
      <c r="CP135" s="87"/>
      <c r="CQ135" s="87"/>
      <c r="CR135" s="87"/>
      <c r="CS135" s="87"/>
      <c r="CT135" s="87"/>
      <c r="CU135" s="87"/>
      <c r="CV135" s="87"/>
      <c r="CW135" s="87"/>
      <c r="CX135" s="87"/>
      <c r="CY135" s="87"/>
      <c r="CZ135" s="87"/>
      <c r="DA135" s="87"/>
      <c r="DB135" s="87"/>
      <c r="DC135" s="87"/>
      <c r="DD135" s="87"/>
      <c r="DE135" s="87"/>
      <c r="DF135" s="87"/>
      <c r="DG135" s="87"/>
      <c r="DH135" s="87"/>
      <c r="DI135" s="87"/>
      <c r="DJ135" s="87"/>
      <c r="DK135" s="87"/>
      <c r="DL135" s="87"/>
      <c r="DM135" s="87"/>
      <c r="DN135" s="87"/>
      <c r="DO135" s="87"/>
      <c r="DP135" s="87"/>
      <c r="DQ135" s="87"/>
      <c r="DR135" s="87"/>
      <c r="DS135" s="87"/>
      <c r="DT135" s="87"/>
      <c r="DU135" s="87"/>
      <c r="DV135" s="87"/>
      <c r="DW135" s="87"/>
      <c r="DX135" s="87"/>
      <c r="DY135" s="87"/>
      <c r="DZ135" s="87"/>
      <c r="EA135" s="87"/>
      <c r="EB135" s="87"/>
      <c r="EC135" s="87"/>
      <c r="ED135" s="87"/>
      <c r="EE135" s="87"/>
      <c r="EF135" s="87"/>
      <c r="EG135" s="87"/>
      <c r="EH135" s="87"/>
      <c r="EI135" s="87"/>
      <c r="EJ135" s="87"/>
      <c r="EK135" s="87"/>
      <c r="EL135" s="87"/>
      <c r="EM135" s="87"/>
      <c r="EN135" s="87"/>
      <c r="EO135" s="87"/>
      <c r="EP135" s="87"/>
      <c r="EQ135" s="87"/>
      <c r="ER135" s="87"/>
      <c r="ES135" s="87"/>
      <c r="ET135" s="87"/>
      <c r="EU135" s="87"/>
      <c r="EV135" s="87"/>
      <c r="EW135" s="87"/>
      <c r="EX135" s="87"/>
      <c r="EY135" s="87"/>
      <c r="EZ135" s="87"/>
      <c r="FA135" s="87"/>
      <c r="FB135" s="87"/>
      <c r="FC135" s="87"/>
      <c r="FD135" s="87"/>
      <c r="FE135" s="87"/>
      <c r="FF135" s="87"/>
      <c r="FG135" s="87"/>
      <c r="FH135" s="87"/>
      <c r="FI135" s="87"/>
      <c r="FJ135" s="87"/>
      <c r="FK135" s="87"/>
      <c r="FL135" s="87"/>
      <c r="FM135" s="87"/>
      <c r="FN135" s="87"/>
      <c r="FO135" s="87"/>
      <c r="FP135" s="87"/>
      <c r="FQ135" s="87"/>
      <c r="FR135" s="87"/>
      <c r="FS135" s="87"/>
      <c r="FT135" s="87"/>
      <c r="FU135" s="87"/>
      <c r="FV135" s="87"/>
      <c r="FW135" s="87"/>
      <c r="FX135" s="87"/>
      <c r="FY135" s="87"/>
      <c r="FZ135" s="87"/>
      <c r="GA135" s="87"/>
      <c r="GB135" s="87"/>
      <c r="GC135" s="87"/>
      <c r="GD135" s="87"/>
      <c r="GE135" s="87"/>
      <c r="GF135" s="87"/>
      <c r="GG135" s="87"/>
      <c r="GH135" s="87"/>
      <c r="GI135" s="87"/>
      <c r="GJ135" s="87"/>
      <c r="GK135" s="87"/>
      <c r="GL135" s="87"/>
      <c r="GM135" s="87"/>
      <c r="GN135" s="87"/>
      <c r="GO135" s="87"/>
      <c r="GP135" s="87"/>
      <c r="GQ135" s="87"/>
      <c r="GR135" s="87"/>
      <c r="GS135" s="87"/>
      <c r="GT135" s="87"/>
      <c r="GU135" s="87"/>
      <c r="GV135" s="87"/>
      <c r="GW135" s="87"/>
      <c r="GX135" s="87"/>
      <c r="GY135" s="87"/>
      <c r="GZ135" s="87"/>
      <c r="HA135" s="87"/>
      <c r="HB135" s="87"/>
      <c r="HC135" s="87"/>
      <c r="HD135" s="87"/>
      <c r="HE135" s="87"/>
      <c r="HF135" s="87"/>
      <c r="HG135" s="87"/>
      <c r="HH135" s="87"/>
      <c r="HI135" s="87"/>
      <c r="HJ135" s="87"/>
      <c r="HK135" s="87"/>
      <c r="HL135" s="87"/>
      <c r="HM135" s="87"/>
      <c r="HN135" s="87"/>
      <c r="HO135" s="87"/>
      <c r="HP135" s="87"/>
      <c r="HQ135" s="87"/>
      <c r="HR135" s="87"/>
      <c r="HS135" s="87"/>
      <c r="HT135" s="87"/>
      <c r="HU135" s="87"/>
      <c r="HV135" s="87"/>
    </row>
    <row r="136" spans="1:230" s="72" customFormat="1" ht="12" customHeight="1">
      <c r="A136" s="144"/>
      <c r="B136" s="464" t="s">
        <v>104</v>
      </c>
      <c r="C136" s="143">
        <f t="shared" si="15"/>
        <v>520184</v>
      </c>
      <c r="D136" s="171">
        <f t="shared" si="17"/>
        <v>510950</v>
      </c>
      <c r="E136" s="171">
        <f t="shared" si="18"/>
        <v>62218</v>
      </c>
      <c r="F136" s="172" t="e">
        <f>기초자료!#REF!</f>
        <v>#REF!</v>
      </c>
      <c r="G136" s="172" t="e">
        <f>기초자료!#REF!</f>
        <v>#REF!</v>
      </c>
      <c r="H136" s="172">
        <f>기초자료!P132</f>
        <v>7469</v>
      </c>
      <c r="I136" s="172" t="e">
        <f>기초자료!#REF!</f>
        <v>#REF!</v>
      </c>
      <c r="J136" s="172" t="e">
        <f>기초자료!#REF!</f>
        <v>#REF!</v>
      </c>
      <c r="K136" s="172">
        <f>기초자료!Q132</f>
        <v>10134</v>
      </c>
      <c r="L136" s="172" t="e">
        <f>기초자료!#REF!</f>
        <v>#REF!</v>
      </c>
      <c r="M136" s="171" t="e">
        <f>기초자료!#REF!</f>
        <v>#REF!</v>
      </c>
      <c r="N136" s="172">
        <f>기초자료!R132</f>
        <v>44615</v>
      </c>
      <c r="O136" s="172" t="e">
        <f>기초자료!#REF!</f>
        <v>#REF!</v>
      </c>
      <c r="P136" s="172" t="e">
        <f>기초자료!#REF!</f>
        <v>#REF!</v>
      </c>
      <c r="Q136" s="171">
        <f>기초자료!S132</f>
        <v>0</v>
      </c>
      <c r="R136" s="172">
        <f>기초자료!T132</f>
        <v>0</v>
      </c>
      <c r="S136" s="172">
        <f>기초자료!U132</f>
        <v>0</v>
      </c>
      <c r="T136" s="172">
        <f>기초자료!V132</f>
        <v>0</v>
      </c>
      <c r="U136" s="172">
        <f>기초자료!W132</f>
        <v>0</v>
      </c>
      <c r="V136" s="172">
        <f>기초자료!X132</f>
        <v>0</v>
      </c>
      <c r="W136" s="172">
        <f>기초자료!Y132</f>
        <v>0</v>
      </c>
      <c r="X136" s="172">
        <f>기초자료!Z132</f>
        <v>0</v>
      </c>
      <c r="Y136" s="172">
        <f>기초자료!AA132</f>
        <v>0</v>
      </c>
      <c r="Z136" s="172">
        <f>기초자료!AB132</f>
        <v>0</v>
      </c>
      <c r="AA136" s="172">
        <f>기초자료!AC132</f>
        <v>0</v>
      </c>
      <c r="AB136" s="172">
        <f>기초자료!AD132</f>
        <v>0</v>
      </c>
      <c r="AC136" s="172">
        <f>기초자료!AE132</f>
        <v>0</v>
      </c>
      <c r="AD136" s="172">
        <f t="shared" si="29"/>
        <v>320418</v>
      </c>
      <c r="AE136" s="172">
        <f>기초자료!AF132</f>
        <v>0</v>
      </c>
      <c r="AF136" s="172">
        <f>기초자료!AG132</f>
        <v>0</v>
      </c>
      <c r="AG136" s="172">
        <f>기초자료!AH132</f>
        <v>80133</v>
      </c>
      <c r="AH136" s="172">
        <f>기초자료!AI132</f>
        <v>0</v>
      </c>
      <c r="AI136" s="172">
        <f>기초자료!AJ132</f>
        <v>0</v>
      </c>
      <c r="AJ136" s="172">
        <f>기초자료!AK132</f>
        <v>240285</v>
      </c>
      <c r="AK136" s="172">
        <f>기초자료!AL132</f>
        <v>0</v>
      </c>
      <c r="AL136" s="172">
        <f>기초자료!AM132</f>
        <v>0</v>
      </c>
      <c r="AM136" s="172">
        <f>기초자료!AN132</f>
        <v>0</v>
      </c>
      <c r="AN136" s="172">
        <f>기초자료!AO132</f>
        <v>128314</v>
      </c>
      <c r="AO136" s="171">
        <f t="shared" si="19"/>
        <v>9234</v>
      </c>
      <c r="AP136" s="172">
        <f>기초자료!AP132</f>
        <v>0</v>
      </c>
      <c r="AQ136" s="172">
        <f>기초자료!AQ132</f>
        <v>0</v>
      </c>
      <c r="AR136" s="172">
        <f>기초자료!AR132</f>
        <v>9234</v>
      </c>
      <c r="AS136" s="172">
        <f>기초자료!AS132</f>
        <v>0</v>
      </c>
      <c r="AT136" s="86"/>
      <c r="AU136" s="77">
        <f t="shared" si="14"/>
        <v>510950</v>
      </c>
      <c r="AV136" s="87"/>
      <c r="AW136" s="87"/>
      <c r="AX136" s="87"/>
      <c r="AY136" s="87"/>
      <c r="AZ136" s="87"/>
      <c r="BA136" s="87"/>
      <c r="BB136" s="87"/>
      <c r="BC136" s="87"/>
      <c r="BD136" s="87"/>
      <c r="BE136" s="87"/>
      <c r="BF136" s="87"/>
      <c r="BG136" s="87"/>
      <c r="BH136" s="87"/>
      <c r="BI136" s="87"/>
      <c r="BJ136" s="87"/>
      <c r="BK136" s="87"/>
      <c r="BL136" s="87"/>
      <c r="BM136" s="87"/>
      <c r="BN136" s="87"/>
      <c r="BO136" s="87"/>
      <c r="BP136" s="87"/>
      <c r="BQ136" s="87"/>
      <c r="BR136" s="87"/>
      <c r="BS136" s="87"/>
      <c r="BT136" s="87"/>
      <c r="BU136" s="87"/>
      <c r="BV136" s="87"/>
      <c r="BW136" s="87"/>
      <c r="BX136" s="87"/>
      <c r="BY136" s="87"/>
      <c r="BZ136" s="87"/>
      <c r="CA136" s="87"/>
      <c r="CB136" s="87"/>
      <c r="CC136" s="87"/>
      <c r="CD136" s="87"/>
      <c r="CE136" s="87"/>
      <c r="CF136" s="87"/>
      <c r="CG136" s="87"/>
      <c r="CH136" s="87"/>
      <c r="CI136" s="87"/>
      <c r="CJ136" s="87"/>
      <c r="CK136" s="87"/>
      <c r="CL136" s="87"/>
      <c r="CM136" s="87"/>
      <c r="CN136" s="87"/>
      <c r="CO136" s="87"/>
      <c r="CP136" s="87"/>
      <c r="CQ136" s="87"/>
      <c r="CR136" s="87"/>
      <c r="CS136" s="87"/>
      <c r="CT136" s="87"/>
      <c r="CU136" s="87"/>
      <c r="CV136" s="87"/>
      <c r="CW136" s="87"/>
      <c r="CX136" s="87"/>
      <c r="CY136" s="87"/>
      <c r="CZ136" s="87"/>
      <c r="DA136" s="87"/>
      <c r="DB136" s="87"/>
      <c r="DC136" s="87"/>
      <c r="DD136" s="87"/>
      <c r="DE136" s="87"/>
      <c r="DF136" s="87"/>
      <c r="DG136" s="87"/>
      <c r="DH136" s="87"/>
      <c r="DI136" s="87"/>
      <c r="DJ136" s="87"/>
      <c r="DK136" s="87"/>
      <c r="DL136" s="87"/>
      <c r="DM136" s="87"/>
      <c r="DN136" s="87"/>
      <c r="DO136" s="87"/>
      <c r="DP136" s="87"/>
      <c r="DQ136" s="87"/>
      <c r="DR136" s="87"/>
      <c r="DS136" s="87"/>
      <c r="DT136" s="87"/>
      <c r="DU136" s="87"/>
      <c r="DV136" s="87"/>
      <c r="DW136" s="87"/>
      <c r="DX136" s="87"/>
      <c r="DY136" s="87"/>
      <c r="DZ136" s="87"/>
      <c r="EA136" s="87"/>
      <c r="EB136" s="87"/>
      <c r="EC136" s="87"/>
      <c r="ED136" s="87"/>
      <c r="EE136" s="87"/>
      <c r="EF136" s="87"/>
      <c r="EG136" s="87"/>
      <c r="EH136" s="87"/>
      <c r="EI136" s="87"/>
      <c r="EJ136" s="87"/>
      <c r="EK136" s="87"/>
      <c r="EL136" s="87"/>
      <c r="EM136" s="87"/>
      <c r="EN136" s="87"/>
      <c r="EO136" s="87"/>
      <c r="EP136" s="87"/>
      <c r="EQ136" s="87"/>
      <c r="ER136" s="87"/>
      <c r="ES136" s="87"/>
      <c r="ET136" s="87"/>
      <c r="EU136" s="87"/>
      <c r="EV136" s="87"/>
      <c r="EW136" s="87"/>
      <c r="EX136" s="87"/>
      <c r="EY136" s="87"/>
      <c r="EZ136" s="87"/>
      <c r="FA136" s="87"/>
      <c r="FB136" s="87"/>
      <c r="FC136" s="87"/>
      <c r="FD136" s="87"/>
      <c r="FE136" s="87"/>
      <c r="FF136" s="87"/>
      <c r="FG136" s="87"/>
      <c r="FH136" s="87"/>
      <c r="FI136" s="87"/>
      <c r="FJ136" s="87"/>
      <c r="FK136" s="87"/>
      <c r="FL136" s="87"/>
      <c r="FM136" s="87"/>
      <c r="FN136" s="87"/>
      <c r="FO136" s="87"/>
      <c r="FP136" s="87"/>
      <c r="FQ136" s="87"/>
      <c r="FR136" s="87"/>
      <c r="FS136" s="87"/>
      <c r="FT136" s="87"/>
      <c r="FU136" s="87"/>
      <c r="FV136" s="87"/>
      <c r="FW136" s="87"/>
      <c r="FX136" s="87"/>
      <c r="FY136" s="87"/>
      <c r="FZ136" s="87"/>
      <c r="GA136" s="87"/>
      <c r="GB136" s="87"/>
      <c r="GC136" s="87"/>
      <c r="GD136" s="87"/>
      <c r="GE136" s="87"/>
      <c r="GF136" s="87"/>
      <c r="GG136" s="87"/>
      <c r="GH136" s="87"/>
      <c r="GI136" s="87"/>
      <c r="GJ136" s="87"/>
      <c r="GK136" s="87"/>
      <c r="GL136" s="87"/>
      <c r="GM136" s="87"/>
      <c r="GN136" s="87"/>
      <c r="GO136" s="87"/>
      <c r="GP136" s="87"/>
      <c r="GQ136" s="87"/>
      <c r="GR136" s="87"/>
      <c r="GS136" s="87"/>
      <c r="GT136" s="87"/>
      <c r="GU136" s="87"/>
      <c r="GV136" s="87"/>
      <c r="GW136" s="87"/>
      <c r="GX136" s="87"/>
      <c r="GY136" s="87"/>
      <c r="GZ136" s="87"/>
      <c r="HA136" s="87"/>
      <c r="HB136" s="87"/>
      <c r="HC136" s="87"/>
      <c r="HD136" s="87"/>
      <c r="HE136" s="87"/>
      <c r="HF136" s="87"/>
      <c r="HG136" s="87"/>
      <c r="HH136" s="87"/>
      <c r="HI136" s="87"/>
      <c r="HJ136" s="87"/>
      <c r="HK136" s="87"/>
      <c r="HL136" s="87"/>
      <c r="HM136" s="87"/>
      <c r="HN136" s="87"/>
      <c r="HO136" s="87"/>
      <c r="HP136" s="87"/>
      <c r="HQ136" s="87"/>
      <c r="HR136" s="87"/>
      <c r="HS136" s="87"/>
      <c r="HT136" s="87"/>
      <c r="HU136" s="87"/>
      <c r="HV136" s="87"/>
    </row>
    <row r="137" spans="1:230" s="72" customFormat="1" ht="12" customHeight="1">
      <c r="A137" s="144"/>
      <c r="B137" s="464" t="s">
        <v>105</v>
      </c>
      <c r="C137" s="143">
        <f t="shared" si="15"/>
        <v>1970864</v>
      </c>
      <c r="D137" s="171">
        <f t="shared" si="17"/>
        <v>876875</v>
      </c>
      <c r="E137" s="171">
        <f t="shared" si="18"/>
        <v>797793</v>
      </c>
      <c r="F137" s="172" t="e">
        <f>기초자료!#REF!</f>
        <v>#REF!</v>
      </c>
      <c r="G137" s="172" t="e">
        <f>기초자료!#REF!</f>
        <v>#REF!</v>
      </c>
      <c r="H137" s="172">
        <f>기초자료!P133</f>
        <v>0</v>
      </c>
      <c r="I137" s="172" t="e">
        <f>기초자료!#REF!</f>
        <v>#REF!</v>
      </c>
      <c r="J137" s="172" t="e">
        <f>기초자료!#REF!</f>
        <v>#REF!</v>
      </c>
      <c r="K137" s="172">
        <f>기초자료!Q133</f>
        <v>12396</v>
      </c>
      <c r="L137" s="172" t="e">
        <f>기초자료!#REF!</f>
        <v>#REF!</v>
      </c>
      <c r="M137" s="171" t="e">
        <f>기초자료!#REF!</f>
        <v>#REF!</v>
      </c>
      <c r="N137" s="172">
        <f>기초자료!R133</f>
        <v>785397</v>
      </c>
      <c r="O137" s="172" t="e">
        <f>기초자료!#REF!</f>
        <v>#REF!</v>
      </c>
      <c r="P137" s="172" t="e">
        <f>기초자료!#REF!</f>
        <v>#REF!</v>
      </c>
      <c r="Q137" s="171">
        <f>기초자료!S133</f>
        <v>0</v>
      </c>
      <c r="R137" s="172">
        <f>기초자료!T133</f>
        <v>0</v>
      </c>
      <c r="S137" s="172">
        <f>기초자료!U133</f>
        <v>0</v>
      </c>
      <c r="T137" s="172">
        <f>기초자료!V133</f>
        <v>0</v>
      </c>
      <c r="U137" s="172">
        <f>기초자료!W133</f>
        <v>0</v>
      </c>
      <c r="V137" s="172">
        <f>기초자료!X133</f>
        <v>0</v>
      </c>
      <c r="W137" s="172">
        <f>기초자료!Y133</f>
        <v>0</v>
      </c>
      <c r="X137" s="172">
        <f>기초자료!Z133</f>
        <v>0</v>
      </c>
      <c r="Y137" s="172">
        <f>기초자료!AA133</f>
        <v>0</v>
      </c>
      <c r="Z137" s="172">
        <f>기초자료!AB133</f>
        <v>0</v>
      </c>
      <c r="AA137" s="172">
        <f>기초자료!AC133</f>
        <v>0</v>
      </c>
      <c r="AB137" s="172">
        <f>기초자료!AD133</f>
        <v>0</v>
      </c>
      <c r="AC137" s="172">
        <f>기초자료!AE133</f>
        <v>0</v>
      </c>
      <c r="AD137" s="172">
        <f t="shared" si="29"/>
        <v>772</v>
      </c>
      <c r="AE137" s="172">
        <f>기초자료!AF133</f>
        <v>0</v>
      </c>
      <c r="AF137" s="172">
        <f>기초자료!AG133</f>
        <v>0</v>
      </c>
      <c r="AG137" s="172">
        <f>기초자료!AH133</f>
        <v>0</v>
      </c>
      <c r="AH137" s="172">
        <f>기초자료!AI133</f>
        <v>0</v>
      </c>
      <c r="AI137" s="172">
        <f>기초자료!AJ133</f>
        <v>0</v>
      </c>
      <c r="AJ137" s="172">
        <f>기초자료!AK133</f>
        <v>772</v>
      </c>
      <c r="AK137" s="172">
        <f>기초자료!AL133</f>
        <v>0</v>
      </c>
      <c r="AL137" s="172">
        <f>기초자료!AM133</f>
        <v>0</v>
      </c>
      <c r="AM137" s="172">
        <f>기초자료!AN133</f>
        <v>0</v>
      </c>
      <c r="AN137" s="172">
        <f>기초자료!AO133</f>
        <v>78310</v>
      </c>
      <c r="AO137" s="171">
        <f t="shared" si="19"/>
        <v>1093989</v>
      </c>
      <c r="AP137" s="172">
        <f>기초자료!AP133</f>
        <v>1093989</v>
      </c>
      <c r="AQ137" s="172">
        <f>기초자료!AQ133</f>
        <v>0</v>
      </c>
      <c r="AR137" s="172">
        <f>기초자료!AR133</f>
        <v>0</v>
      </c>
      <c r="AS137" s="172">
        <f>기초자료!AS133</f>
        <v>0</v>
      </c>
      <c r="AT137" s="86"/>
      <c r="AU137" s="77">
        <f t="shared" si="14"/>
        <v>876875</v>
      </c>
      <c r="AV137" s="87"/>
      <c r="AW137" s="87"/>
      <c r="AX137" s="87"/>
      <c r="AY137" s="87"/>
      <c r="AZ137" s="87"/>
      <c r="BA137" s="87"/>
      <c r="BB137" s="87"/>
      <c r="BC137" s="87"/>
      <c r="BD137" s="87"/>
      <c r="BE137" s="87"/>
      <c r="BF137" s="87"/>
      <c r="BG137" s="87"/>
      <c r="BH137" s="87"/>
      <c r="BI137" s="87"/>
      <c r="BJ137" s="87"/>
      <c r="BK137" s="87"/>
      <c r="BL137" s="87"/>
      <c r="BM137" s="87"/>
      <c r="BN137" s="87"/>
      <c r="BO137" s="87"/>
      <c r="BP137" s="87"/>
      <c r="BQ137" s="87"/>
      <c r="BR137" s="87"/>
      <c r="BS137" s="87"/>
      <c r="BT137" s="87"/>
      <c r="BU137" s="87"/>
      <c r="BV137" s="87"/>
      <c r="BW137" s="87"/>
      <c r="BX137" s="87"/>
      <c r="BY137" s="87"/>
      <c r="BZ137" s="87"/>
      <c r="CA137" s="87"/>
      <c r="CB137" s="87"/>
      <c r="CC137" s="87"/>
      <c r="CD137" s="87"/>
      <c r="CE137" s="87"/>
      <c r="CF137" s="87"/>
      <c r="CG137" s="87"/>
      <c r="CH137" s="87"/>
      <c r="CI137" s="87"/>
      <c r="CJ137" s="87"/>
      <c r="CK137" s="87"/>
      <c r="CL137" s="87"/>
      <c r="CM137" s="87"/>
      <c r="CN137" s="87"/>
      <c r="CO137" s="87"/>
      <c r="CP137" s="87"/>
      <c r="CQ137" s="87"/>
      <c r="CR137" s="87"/>
      <c r="CS137" s="87"/>
      <c r="CT137" s="87"/>
      <c r="CU137" s="87"/>
      <c r="CV137" s="87"/>
      <c r="CW137" s="87"/>
      <c r="CX137" s="87"/>
      <c r="CY137" s="87"/>
      <c r="CZ137" s="87"/>
      <c r="DA137" s="87"/>
      <c r="DB137" s="87"/>
      <c r="DC137" s="87"/>
      <c r="DD137" s="87"/>
      <c r="DE137" s="87"/>
      <c r="DF137" s="87"/>
      <c r="DG137" s="87"/>
      <c r="DH137" s="87"/>
      <c r="DI137" s="87"/>
      <c r="DJ137" s="87"/>
      <c r="DK137" s="87"/>
      <c r="DL137" s="87"/>
      <c r="DM137" s="87"/>
      <c r="DN137" s="87"/>
      <c r="DO137" s="87"/>
      <c r="DP137" s="87"/>
      <c r="DQ137" s="87"/>
      <c r="DR137" s="87"/>
      <c r="DS137" s="87"/>
      <c r="DT137" s="87"/>
      <c r="DU137" s="87"/>
      <c r="DV137" s="87"/>
      <c r="DW137" s="87"/>
      <c r="DX137" s="87"/>
      <c r="DY137" s="87"/>
      <c r="DZ137" s="87"/>
      <c r="EA137" s="87"/>
      <c r="EB137" s="87"/>
      <c r="EC137" s="87"/>
      <c r="ED137" s="87"/>
      <c r="EE137" s="87"/>
      <c r="EF137" s="87"/>
      <c r="EG137" s="87"/>
      <c r="EH137" s="87"/>
      <c r="EI137" s="87"/>
      <c r="EJ137" s="87"/>
      <c r="EK137" s="87"/>
      <c r="EL137" s="87"/>
      <c r="EM137" s="87"/>
      <c r="EN137" s="87"/>
      <c r="EO137" s="87"/>
      <c r="EP137" s="87"/>
      <c r="EQ137" s="87"/>
      <c r="ER137" s="87"/>
      <c r="ES137" s="87"/>
      <c r="ET137" s="87"/>
      <c r="EU137" s="87"/>
      <c r="EV137" s="87"/>
      <c r="EW137" s="87"/>
      <c r="EX137" s="87"/>
      <c r="EY137" s="87"/>
      <c r="EZ137" s="87"/>
      <c r="FA137" s="87"/>
      <c r="FB137" s="87"/>
      <c r="FC137" s="87"/>
      <c r="FD137" s="87"/>
      <c r="FE137" s="87"/>
      <c r="FF137" s="87"/>
      <c r="FG137" s="87"/>
      <c r="FH137" s="87"/>
      <c r="FI137" s="87"/>
      <c r="FJ137" s="87"/>
      <c r="FK137" s="87"/>
      <c r="FL137" s="87"/>
      <c r="FM137" s="87"/>
      <c r="FN137" s="87"/>
      <c r="FO137" s="87"/>
      <c r="FP137" s="87"/>
      <c r="FQ137" s="87"/>
      <c r="FR137" s="87"/>
      <c r="FS137" s="87"/>
      <c r="FT137" s="87"/>
      <c r="FU137" s="87"/>
      <c r="FV137" s="87"/>
      <c r="FW137" s="87"/>
      <c r="FX137" s="87"/>
      <c r="FY137" s="87"/>
      <c r="FZ137" s="87"/>
      <c r="GA137" s="87"/>
      <c r="GB137" s="87"/>
      <c r="GC137" s="87"/>
      <c r="GD137" s="87"/>
      <c r="GE137" s="87"/>
      <c r="GF137" s="87"/>
      <c r="GG137" s="87"/>
      <c r="GH137" s="87"/>
      <c r="GI137" s="87"/>
      <c r="GJ137" s="87"/>
      <c r="GK137" s="87"/>
      <c r="GL137" s="87"/>
      <c r="GM137" s="87"/>
      <c r="GN137" s="87"/>
      <c r="GO137" s="87"/>
      <c r="GP137" s="87"/>
      <c r="GQ137" s="87"/>
      <c r="GR137" s="87"/>
      <c r="GS137" s="87"/>
      <c r="GT137" s="87"/>
      <c r="GU137" s="87"/>
      <c r="GV137" s="87"/>
      <c r="GW137" s="87"/>
      <c r="GX137" s="87"/>
      <c r="GY137" s="87"/>
      <c r="GZ137" s="87"/>
      <c r="HA137" s="87"/>
      <c r="HB137" s="87"/>
      <c r="HC137" s="87"/>
      <c r="HD137" s="87"/>
      <c r="HE137" s="87"/>
      <c r="HF137" s="87"/>
      <c r="HG137" s="87"/>
      <c r="HH137" s="87"/>
      <c r="HI137" s="87"/>
      <c r="HJ137" s="87"/>
      <c r="HK137" s="87"/>
      <c r="HL137" s="87"/>
      <c r="HM137" s="87"/>
      <c r="HN137" s="87"/>
      <c r="HO137" s="87"/>
      <c r="HP137" s="87"/>
      <c r="HQ137" s="87"/>
      <c r="HR137" s="87"/>
      <c r="HS137" s="87"/>
      <c r="HT137" s="87"/>
      <c r="HU137" s="87"/>
      <c r="HV137" s="87"/>
    </row>
    <row r="138" spans="1:230" s="72" customFormat="1" ht="12" customHeight="1">
      <c r="A138" s="144"/>
      <c r="B138" s="464" t="s">
        <v>106</v>
      </c>
      <c r="C138" s="143">
        <f t="shared" si="15"/>
        <v>627476</v>
      </c>
      <c r="D138" s="171">
        <f t="shared" si="17"/>
        <v>627476</v>
      </c>
      <c r="E138" s="171">
        <f t="shared" si="18"/>
        <v>627476</v>
      </c>
      <c r="F138" s="172" t="e">
        <f>기초자료!#REF!</f>
        <v>#REF!</v>
      </c>
      <c r="G138" s="172" t="e">
        <f>기초자료!#REF!</f>
        <v>#REF!</v>
      </c>
      <c r="H138" s="172">
        <f>기초자료!P134</f>
        <v>0</v>
      </c>
      <c r="I138" s="172" t="e">
        <f>기초자료!#REF!</f>
        <v>#REF!</v>
      </c>
      <c r="J138" s="172" t="e">
        <f>기초자료!#REF!</f>
        <v>#REF!</v>
      </c>
      <c r="K138" s="172">
        <f>기초자료!Q134</f>
        <v>2178</v>
      </c>
      <c r="L138" s="172" t="e">
        <f>기초자료!#REF!</f>
        <v>#REF!</v>
      </c>
      <c r="M138" s="171" t="e">
        <f>기초자료!#REF!</f>
        <v>#REF!</v>
      </c>
      <c r="N138" s="172">
        <f>기초자료!R134</f>
        <v>625298</v>
      </c>
      <c r="O138" s="172" t="e">
        <f>기초자료!#REF!</f>
        <v>#REF!</v>
      </c>
      <c r="P138" s="172" t="e">
        <f>기초자료!#REF!</f>
        <v>#REF!</v>
      </c>
      <c r="Q138" s="171">
        <f>기초자료!S134</f>
        <v>0</v>
      </c>
      <c r="R138" s="172">
        <f>기초자료!T134</f>
        <v>0</v>
      </c>
      <c r="S138" s="172">
        <f>기초자료!U134</f>
        <v>0</v>
      </c>
      <c r="T138" s="172">
        <f>기초자료!V134</f>
        <v>0</v>
      </c>
      <c r="U138" s="172">
        <f>기초자료!W134</f>
        <v>0</v>
      </c>
      <c r="V138" s="172">
        <f>기초자료!X134</f>
        <v>0</v>
      </c>
      <c r="W138" s="172">
        <f>기초자료!Y134</f>
        <v>0</v>
      </c>
      <c r="X138" s="172">
        <f>기초자료!Z134</f>
        <v>0</v>
      </c>
      <c r="Y138" s="172">
        <f>기초자료!AA134</f>
        <v>0</v>
      </c>
      <c r="Z138" s="172">
        <f>기초자료!AB134</f>
        <v>0</v>
      </c>
      <c r="AA138" s="172">
        <f>기초자료!AC134</f>
        <v>0</v>
      </c>
      <c r="AB138" s="172">
        <f>기초자료!AD134</f>
        <v>0</v>
      </c>
      <c r="AC138" s="172">
        <f>기초자료!AE134</f>
        <v>0</v>
      </c>
      <c r="AD138" s="172">
        <f t="shared" si="29"/>
        <v>0</v>
      </c>
      <c r="AE138" s="172">
        <f>기초자료!AF134</f>
        <v>0</v>
      </c>
      <c r="AF138" s="172">
        <f>기초자료!AG134</f>
        <v>0</v>
      </c>
      <c r="AG138" s="172">
        <f>기초자료!AH134</f>
        <v>0</v>
      </c>
      <c r="AH138" s="172">
        <f>기초자료!AI134</f>
        <v>0</v>
      </c>
      <c r="AI138" s="172">
        <f>기초자료!AJ134</f>
        <v>0</v>
      </c>
      <c r="AJ138" s="172">
        <f>기초자료!AK134</f>
        <v>0</v>
      </c>
      <c r="AK138" s="172">
        <f>기초자료!AL134</f>
        <v>0</v>
      </c>
      <c r="AL138" s="172">
        <f>기초자료!AM134</f>
        <v>0</v>
      </c>
      <c r="AM138" s="172">
        <f>기초자료!AN134</f>
        <v>0</v>
      </c>
      <c r="AN138" s="172">
        <f>기초자료!AO134</f>
        <v>0</v>
      </c>
      <c r="AO138" s="171">
        <f t="shared" si="19"/>
        <v>0</v>
      </c>
      <c r="AP138" s="172">
        <f>기초자료!AP134</f>
        <v>0</v>
      </c>
      <c r="AQ138" s="172">
        <f>기초자료!AQ134</f>
        <v>0</v>
      </c>
      <c r="AR138" s="172">
        <f>기초자료!AR134</f>
        <v>0</v>
      </c>
      <c r="AS138" s="172">
        <f>기초자료!AS134</f>
        <v>0</v>
      </c>
      <c r="AT138" s="86"/>
      <c r="AU138" s="77">
        <f t="shared" si="14"/>
        <v>627476</v>
      </c>
      <c r="AV138" s="87"/>
      <c r="AW138" s="87"/>
      <c r="AX138" s="87"/>
      <c r="AY138" s="87"/>
      <c r="AZ138" s="87"/>
      <c r="BA138" s="87"/>
      <c r="BB138" s="87"/>
      <c r="BC138" s="87"/>
      <c r="BD138" s="87"/>
      <c r="BE138" s="87"/>
      <c r="BF138" s="87"/>
      <c r="BG138" s="87"/>
      <c r="BH138" s="87"/>
      <c r="BI138" s="87"/>
      <c r="BJ138" s="87"/>
      <c r="BK138" s="87"/>
      <c r="BL138" s="87"/>
      <c r="BM138" s="87"/>
      <c r="BN138" s="87"/>
      <c r="BO138" s="87"/>
      <c r="BP138" s="87"/>
      <c r="BQ138" s="87"/>
      <c r="BR138" s="87"/>
      <c r="BS138" s="87"/>
      <c r="BT138" s="87"/>
      <c r="BU138" s="87"/>
      <c r="BV138" s="87"/>
      <c r="BW138" s="87"/>
      <c r="BX138" s="87"/>
      <c r="BY138" s="87"/>
      <c r="BZ138" s="87"/>
      <c r="CA138" s="87"/>
      <c r="CB138" s="87"/>
      <c r="CC138" s="87"/>
      <c r="CD138" s="87"/>
      <c r="CE138" s="87"/>
      <c r="CF138" s="87"/>
      <c r="CG138" s="87"/>
      <c r="CH138" s="87"/>
      <c r="CI138" s="87"/>
      <c r="CJ138" s="87"/>
      <c r="CK138" s="87"/>
      <c r="CL138" s="87"/>
      <c r="CM138" s="87"/>
      <c r="CN138" s="87"/>
      <c r="CO138" s="87"/>
      <c r="CP138" s="87"/>
      <c r="CQ138" s="87"/>
      <c r="CR138" s="87"/>
      <c r="CS138" s="87"/>
      <c r="CT138" s="87"/>
      <c r="CU138" s="87"/>
      <c r="CV138" s="87"/>
      <c r="CW138" s="87"/>
      <c r="CX138" s="87"/>
      <c r="CY138" s="87"/>
      <c r="CZ138" s="87"/>
      <c r="DA138" s="87"/>
      <c r="DB138" s="87"/>
      <c r="DC138" s="87"/>
      <c r="DD138" s="87"/>
      <c r="DE138" s="87"/>
      <c r="DF138" s="87"/>
      <c r="DG138" s="87"/>
      <c r="DH138" s="87"/>
      <c r="DI138" s="87"/>
      <c r="DJ138" s="87"/>
      <c r="DK138" s="87"/>
      <c r="DL138" s="87"/>
      <c r="DM138" s="87"/>
      <c r="DN138" s="87"/>
      <c r="DO138" s="87"/>
      <c r="DP138" s="87"/>
      <c r="DQ138" s="87"/>
      <c r="DR138" s="87"/>
      <c r="DS138" s="87"/>
      <c r="DT138" s="87"/>
      <c r="DU138" s="87"/>
      <c r="DV138" s="87"/>
      <c r="DW138" s="87"/>
      <c r="DX138" s="87"/>
      <c r="DY138" s="87"/>
      <c r="DZ138" s="87"/>
      <c r="EA138" s="87"/>
      <c r="EB138" s="87"/>
      <c r="EC138" s="87"/>
      <c r="ED138" s="87"/>
      <c r="EE138" s="87"/>
      <c r="EF138" s="87"/>
      <c r="EG138" s="87"/>
      <c r="EH138" s="87"/>
      <c r="EI138" s="87"/>
      <c r="EJ138" s="87"/>
      <c r="EK138" s="87"/>
      <c r="EL138" s="87"/>
      <c r="EM138" s="87"/>
      <c r="EN138" s="87"/>
      <c r="EO138" s="87"/>
      <c r="EP138" s="87"/>
      <c r="EQ138" s="87"/>
      <c r="ER138" s="87"/>
      <c r="ES138" s="87"/>
      <c r="ET138" s="87"/>
      <c r="EU138" s="87"/>
      <c r="EV138" s="87"/>
      <c r="EW138" s="87"/>
      <c r="EX138" s="87"/>
      <c r="EY138" s="87"/>
      <c r="EZ138" s="87"/>
      <c r="FA138" s="87"/>
      <c r="FB138" s="87"/>
      <c r="FC138" s="87"/>
      <c r="FD138" s="87"/>
      <c r="FE138" s="87"/>
      <c r="FF138" s="87"/>
      <c r="FG138" s="87"/>
      <c r="FH138" s="87"/>
      <c r="FI138" s="87"/>
      <c r="FJ138" s="87"/>
      <c r="FK138" s="87"/>
      <c r="FL138" s="87"/>
      <c r="FM138" s="87"/>
      <c r="FN138" s="87"/>
      <c r="FO138" s="87"/>
      <c r="FP138" s="87"/>
      <c r="FQ138" s="87"/>
      <c r="FR138" s="87"/>
      <c r="FS138" s="87"/>
      <c r="FT138" s="87"/>
      <c r="FU138" s="87"/>
      <c r="FV138" s="87"/>
      <c r="FW138" s="87"/>
      <c r="FX138" s="87"/>
      <c r="FY138" s="87"/>
      <c r="FZ138" s="87"/>
      <c r="GA138" s="87"/>
      <c r="GB138" s="87"/>
      <c r="GC138" s="87"/>
      <c r="GD138" s="87"/>
      <c r="GE138" s="87"/>
      <c r="GF138" s="87"/>
      <c r="GG138" s="87"/>
      <c r="GH138" s="87"/>
      <c r="GI138" s="87"/>
      <c r="GJ138" s="87"/>
      <c r="GK138" s="87"/>
      <c r="GL138" s="87"/>
      <c r="GM138" s="87"/>
      <c r="GN138" s="87"/>
      <c r="GO138" s="87"/>
      <c r="GP138" s="87"/>
      <c r="GQ138" s="87"/>
      <c r="GR138" s="87"/>
      <c r="GS138" s="87"/>
      <c r="GT138" s="87"/>
      <c r="GU138" s="87"/>
      <c r="GV138" s="87"/>
      <c r="GW138" s="87"/>
      <c r="GX138" s="87"/>
      <c r="GY138" s="87"/>
      <c r="GZ138" s="87"/>
      <c r="HA138" s="87"/>
      <c r="HB138" s="87"/>
      <c r="HC138" s="87"/>
      <c r="HD138" s="87"/>
      <c r="HE138" s="87"/>
      <c r="HF138" s="87"/>
      <c r="HG138" s="87"/>
      <c r="HH138" s="87"/>
      <c r="HI138" s="87"/>
      <c r="HJ138" s="87"/>
      <c r="HK138" s="87"/>
      <c r="HL138" s="87"/>
      <c r="HM138" s="87"/>
      <c r="HN138" s="87"/>
      <c r="HO138" s="87"/>
      <c r="HP138" s="87"/>
      <c r="HQ138" s="87"/>
      <c r="HR138" s="87"/>
      <c r="HS138" s="87"/>
      <c r="HT138" s="87"/>
      <c r="HU138" s="87"/>
      <c r="HV138" s="87"/>
    </row>
    <row r="139" spans="1:230" s="72" customFormat="1" ht="12" customHeight="1">
      <c r="A139" s="144"/>
      <c r="B139" s="464" t="s">
        <v>107</v>
      </c>
      <c r="C139" s="143">
        <f t="shared" si="15"/>
        <v>1567954</v>
      </c>
      <c r="D139" s="171">
        <f t="shared" si="17"/>
        <v>1567954</v>
      </c>
      <c r="E139" s="171">
        <f t="shared" si="18"/>
        <v>820587</v>
      </c>
      <c r="F139" s="172" t="e">
        <f>기초자료!#REF!</f>
        <v>#REF!</v>
      </c>
      <c r="G139" s="172" t="e">
        <f>기초자료!#REF!</f>
        <v>#REF!</v>
      </c>
      <c r="H139" s="172">
        <f>기초자료!P135</f>
        <v>694</v>
      </c>
      <c r="I139" s="172" t="e">
        <f>기초자료!#REF!</f>
        <v>#REF!</v>
      </c>
      <c r="J139" s="172" t="e">
        <f>기초자료!#REF!</f>
        <v>#REF!</v>
      </c>
      <c r="K139" s="172">
        <f>기초자료!Q135</f>
        <v>16903</v>
      </c>
      <c r="L139" s="172" t="e">
        <f>기초자료!#REF!</f>
        <v>#REF!</v>
      </c>
      <c r="M139" s="171" t="e">
        <f>기초자료!#REF!</f>
        <v>#REF!</v>
      </c>
      <c r="N139" s="172">
        <f>기초자료!R135</f>
        <v>718023</v>
      </c>
      <c r="O139" s="172" t="e">
        <f>기초자료!#REF!</f>
        <v>#REF!</v>
      </c>
      <c r="P139" s="172" t="e">
        <f>기초자료!#REF!</f>
        <v>#REF!</v>
      </c>
      <c r="Q139" s="171">
        <f>기초자료!S135</f>
        <v>0</v>
      </c>
      <c r="R139" s="172">
        <f>기초자료!T135</f>
        <v>0</v>
      </c>
      <c r="S139" s="172">
        <f>기초자료!U135</f>
        <v>0</v>
      </c>
      <c r="T139" s="172">
        <f>기초자료!V135</f>
        <v>70578</v>
      </c>
      <c r="U139" s="172">
        <f>기초자료!W135</f>
        <v>0</v>
      </c>
      <c r="V139" s="172">
        <f>기초자료!X135</f>
        <v>0</v>
      </c>
      <c r="W139" s="172">
        <f>기초자료!Y135</f>
        <v>0</v>
      </c>
      <c r="X139" s="172">
        <f>기초자료!Z135</f>
        <v>0</v>
      </c>
      <c r="Y139" s="172">
        <f>기초자료!AA135</f>
        <v>0</v>
      </c>
      <c r="Z139" s="172">
        <f>기초자료!AB135</f>
        <v>14389</v>
      </c>
      <c r="AA139" s="172">
        <f>기초자료!AC135</f>
        <v>0</v>
      </c>
      <c r="AB139" s="172">
        <f>기초자료!AD135</f>
        <v>0</v>
      </c>
      <c r="AC139" s="172">
        <f>기초자료!AE135</f>
        <v>0</v>
      </c>
      <c r="AD139" s="172">
        <f t="shared" si="29"/>
        <v>47249</v>
      </c>
      <c r="AE139" s="172">
        <f>기초자료!AF135</f>
        <v>0</v>
      </c>
      <c r="AF139" s="172">
        <f>기초자료!AG135</f>
        <v>0</v>
      </c>
      <c r="AG139" s="172">
        <f>기초자료!AH135</f>
        <v>47249</v>
      </c>
      <c r="AH139" s="172">
        <f>기초자료!AI135</f>
        <v>0</v>
      </c>
      <c r="AI139" s="172">
        <f>기초자료!AJ135</f>
        <v>0</v>
      </c>
      <c r="AJ139" s="172">
        <f>기초자료!AK135</f>
        <v>0</v>
      </c>
      <c r="AK139" s="172">
        <f>기초자료!AL135</f>
        <v>0</v>
      </c>
      <c r="AL139" s="172">
        <f>기초자료!AM135</f>
        <v>0</v>
      </c>
      <c r="AM139" s="172">
        <f>기초자료!AN135</f>
        <v>0</v>
      </c>
      <c r="AN139" s="172">
        <f>기초자료!AO135</f>
        <v>700118</v>
      </c>
      <c r="AO139" s="171">
        <f t="shared" si="19"/>
        <v>0</v>
      </c>
      <c r="AP139" s="172">
        <f>기초자료!AP135</f>
        <v>0</v>
      </c>
      <c r="AQ139" s="172">
        <f>기초자료!AQ135</f>
        <v>0</v>
      </c>
      <c r="AR139" s="172">
        <f>기초자료!AR135</f>
        <v>0</v>
      </c>
      <c r="AS139" s="172">
        <f>기초자료!AS135</f>
        <v>0</v>
      </c>
      <c r="AT139" s="86"/>
      <c r="AU139" s="77">
        <f t="shared" si="14"/>
        <v>1567954</v>
      </c>
      <c r="AV139" s="87"/>
      <c r="AW139" s="87"/>
      <c r="AX139" s="87"/>
      <c r="AY139" s="87"/>
      <c r="AZ139" s="87"/>
      <c r="BA139" s="87"/>
      <c r="BB139" s="87"/>
      <c r="BC139" s="87"/>
      <c r="BD139" s="87"/>
      <c r="BE139" s="87"/>
      <c r="BF139" s="87"/>
      <c r="BG139" s="87"/>
      <c r="BH139" s="87"/>
      <c r="BI139" s="87"/>
      <c r="BJ139" s="87"/>
      <c r="BK139" s="87"/>
      <c r="BL139" s="87"/>
      <c r="BM139" s="87"/>
      <c r="BN139" s="87"/>
      <c r="BO139" s="87"/>
      <c r="BP139" s="87"/>
      <c r="BQ139" s="87"/>
      <c r="BR139" s="87"/>
      <c r="BS139" s="87"/>
      <c r="BT139" s="87"/>
      <c r="BU139" s="87"/>
      <c r="BV139" s="87"/>
      <c r="BW139" s="87"/>
      <c r="BX139" s="87"/>
      <c r="BY139" s="87"/>
      <c r="BZ139" s="87"/>
      <c r="CA139" s="87"/>
      <c r="CB139" s="87"/>
      <c r="CC139" s="87"/>
      <c r="CD139" s="87"/>
      <c r="CE139" s="87"/>
      <c r="CF139" s="87"/>
      <c r="CG139" s="87"/>
      <c r="CH139" s="87"/>
      <c r="CI139" s="87"/>
      <c r="CJ139" s="87"/>
      <c r="CK139" s="87"/>
      <c r="CL139" s="87"/>
      <c r="CM139" s="87"/>
      <c r="CN139" s="87"/>
      <c r="CO139" s="87"/>
      <c r="CP139" s="87"/>
      <c r="CQ139" s="87"/>
      <c r="CR139" s="87"/>
      <c r="CS139" s="87"/>
      <c r="CT139" s="87"/>
      <c r="CU139" s="87"/>
      <c r="CV139" s="87"/>
      <c r="CW139" s="87"/>
      <c r="CX139" s="87"/>
      <c r="CY139" s="87"/>
      <c r="CZ139" s="87"/>
      <c r="DA139" s="87"/>
      <c r="DB139" s="87"/>
      <c r="DC139" s="87"/>
      <c r="DD139" s="87"/>
      <c r="DE139" s="87"/>
      <c r="DF139" s="87"/>
      <c r="DG139" s="87"/>
      <c r="DH139" s="87"/>
      <c r="DI139" s="87"/>
      <c r="DJ139" s="87"/>
      <c r="DK139" s="87"/>
      <c r="DL139" s="87"/>
      <c r="DM139" s="87"/>
      <c r="DN139" s="87"/>
      <c r="DO139" s="87"/>
      <c r="DP139" s="87"/>
      <c r="DQ139" s="87"/>
      <c r="DR139" s="87"/>
      <c r="DS139" s="87"/>
      <c r="DT139" s="87"/>
      <c r="DU139" s="87"/>
      <c r="DV139" s="87"/>
      <c r="DW139" s="87"/>
      <c r="DX139" s="87"/>
      <c r="DY139" s="87"/>
      <c r="DZ139" s="87"/>
      <c r="EA139" s="87"/>
      <c r="EB139" s="87"/>
      <c r="EC139" s="87"/>
      <c r="ED139" s="87"/>
      <c r="EE139" s="87"/>
      <c r="EF139" s="87"/>
      <c r="EG139" s="87"/>
      <c r="EH139" s="87"/>
      <c r="EI139" s="87"/>
      <c r="EJ139" s="87"/>
      <c r="EK139" s="87"/>
      <c r="EL139" s="87"/>
      <c r="EM139" s="87"/>
      <c r="EN139" s="87"/>
      <c r="EO139" s="87"/>
      <c r="EP139" s="87"/>
      <c r="EQ139" s="87"/>
      <c r="ER139" s="87"/>
      <c r="ES139" s="87"/>
      <c r="ET139" s="87"/>
      <c r="EU139" s="87"/>
      <c r="EV139" s="87"/>
      <c r="EW139" s="87"/>
      <c r="EX139" s="87"/>
      <c r="EY139" s="87"/>
      <c r="EZ139" s="87"/>
      <c r="FA139" s="87"/>
      <c r="FB139" s="87"/>
      <c r="FC139" s="87"/>
      <c r="FD139" s="87"/>
      <c r="FE139" s="87"/>
      <c r="FF139" s="87"/>
      <c r="FG139" s="87"/>
      <c r="FH139" s="87"/>
      <c r="FI139" s="87"/>
      <c r="FJ139" s="87"/>
      <c r="FK139" s="87"/>
      <c r="FL139" s="87"/>
      <c r="FM139" s="87"/>
      <c r="FN139" s="87"/>
      <c r="FO139" s="87"/>
      <c r="FP139" s="87"/>
      <c r="FQ139" s="87"/>
      <c r="FR139" s="87"/>
      <c r="FS139" s="87"/>
      <c r="FT139" s="87"/>
      <c r="FU139" s="87"/>
      <c r="FV139" s="87"/>
      <c r="FW139" s="87"/>
      <c r="FX139" s="87"/>
      <c r="FY139" s="87"/>
      <c r="FZ139" s="87"/>
      <c r="GA139" s="87"/>
      <c r="GB139" s="87"/>
      <c r="GC139" s="87"/>
      <c r="GD139" s="87"/>
      <c r="GE139" s="87"/>
      <c r="GF139" s="87"/>
      <c r="GG139" s="87"/>
      <c r="GH139" s="87"/>
      <c r="GI139" s="87"/>
      <c r="GJ139" s="87"/>
      <c r="GK139" s="87"/>
      <c r="GL139" s="87"/>
      <c r="GM139" s="87"/>
      <c r="GN139" s="87"/>
      <c r="GO139" s="87"/>
      <c r="GP139" s="87"/>
      <c r="GQ139" s="87"/>
      <c r="GR139" s="87"/>
      <c r="GS139" s="87"/>
      <c r="GT139" s="87"/>
      <c r="GU139" s="87"/>
      <c r="GV139" s="87"/>
      <c r="GW139" s="87"/>
      <c r="GX139" s="87"/>
      <c r="GY139" s="87"/>
      <c r="GZ139" s="87"/>
      <c r="HA139" s="87"/>
      <c r="HB139" s="87"/>
      <c r="HC139" s="87"/>
      <c r="HD139" s="87"/>
      <c r="HE139" s="87"/>
      <c r="HF139" s="87"/>
      <c r="HG139" s="87"/>
      <c r="HH139" s="87"/>
      <c r="HI139" s="87"/>
      <c r="HJ139" s="87"/>
      <c r="HK139" s="87"/>
      <c r="HL139" s="87"/>
      <c r="HM139" s="87"/>
      <c r="HN139" s="87"/>
      <c r="HO139" s="87"/>
      <c r="HP139" s="87"/>
      <c r="HQ139" s="87"/>
      <c r="HR139" s="87"/>
      <c r="HS139" s="87"/>
      <c r="HT139" s="87"/>
      <c r="HU139" s="87"/>
      <c r="HV139" s="87"/>
    </row>
    <row r="140" spans="1:230" s="72" customFormat="1" ht="12" customHeight="1">
      <c r="A140" s="144"/>
      <c r="B140" s="464" t="s">
        <v>108</v>
      </c>
      <c r="C140" s="143">
        <f t="shared" si="15"/>
        <v>129629</v>
      </c>
      <c r="D140" s="171">
        <f t="shared" si="17"/>
        <v>129629</v>
      </c>
      <c r="E140" s="171">
        <f t="shared" si="18"/>
        <v>129629</v>
      </c>
      <c r="F140" s="172" t="e">
        <f>기초자료!#REF!</f>
        <v>#REF!</v>
      </c>
      <c r="G140" s="172" t="e">
        <f>기초자료!#REF!</f>
        <v>#REF!</v>
      </c>
      <c r="H140" s="172">
        <f>기초자료!P136</f>
        <v>0</v>
      </c>
      <c r="I140" s="172" t="e">
        <f>기초자료!#REF!</f>
        <v>#REF!</v>
      </c>
      <c r="J140" s="172" t="e">
        <f>기초자료!#REF!</f>
        <v>#REF!</v>
      </c>
      <c r="K140" s="172">
        <f>기초자료!Q136</f>
        <v>8338</v>
      </c>
      <c r="L140" s="172" t="e">
        <f>기초자료!#REF!</f>
        <v>#REF!</v>
      </c>
      <c r="M140" s="171" t="e">
        <f>기초자료!#REF!</f>
        <v>#REF!</v>
      </c>
      <c r="N140" s="172">
        <f>기초자료!R136</f>
        <v>83340</v>
      </c>
      <c r="O140" s="172" t="e">
        <f>기초자료!#REF!</f>
        <v>#REF!</v>
      </c>
      <c r="P140" s="172" t="e">
        <f>기초자료!#REF!</f>
        <v>#REF!</v>
      </c>
      <c r="Q140" s="171">
        <f>기초자료!S136</f>
        <v>4356</v>
      </c>
      <c r="R140" s="172">
        <f>기초자료!T136</f>
        <v>0</v>
      </c>
      <c r="S140" s="172">
        <f>기초자료!U136</f>
        <v>0</v>
      </c>
      <c r="T140" s="172">
        <f>기초자료!V136</f>
        <v>10200</v>
      </c>
      <c r="U140" s="172">
        <f>기초자료!W136</f>
        <v>0</v>
      </c>
      <c r="V140" s="172">
        <f>기초자료!X136</f>
        <v>0</v>
      </c>
      <c r="W140" s="172">
        <f>기초자료!Y136</f>
        <v>0</v>
      </c>
      <c r="X140" s="172">
        <f>기초자료!Z136</f>
        <v>0</v>
      </c>
      <c r="Y140" s="172">
        <f>기초자료!AA136</f>
        <v>0</v>
      </c>
      <c r="Z140" s="172">
        <f>기초자료!AB136</f>
        <v>23395</v>
      </c>
      <c r="AA140" s="172">
        <f>기초자료!AC136</f>
        <v>0</v>
      </c>
      <c r="AB140" s="172">
        <f>기초자료!AD136</f>
        <v>0</v>
      </c>
      <c r="AC140" s="172">
        <f>기초자료!AE136</f>
        <v>0</v>
      </c>
      <c r="AD140" s="172">
        <f t="shared" si="29"/>
        <v>0</v>
      </c>
      <c r="AE140" s="172">
        <f>기초자료!AF136</f>
        <v>0</v>
      </c>
      <c r="AF140" s="172">
        <f>기초자료!AG136</f>
        <v>0</v>
      </c>
      <c r="AG140" s="172">
        <f>기초자료!AH136</f>
        <v>0</v>
      </c>
      <c r="AH140" s="172">
        <f>기초자료!AI136</f>
        <v>0</v>
      </c>
      <c r="AI140" s="172">
        <f>기초자료!AJ136</f>
        <v>0</v>
      </c>
      <c r="AJ140" s="172">
        <f>기초자료!AK136</f>
        <v>0</v>
      </c>
      <c r="AK140" s="172">
        <f>기초자료!AL136</f>
        <v>0</v>
      </c>
      <c r="AL140" s="172">
        <f>기초자료!AM136</f>
        <v>0</v>
      </c>
      <c r="AM140" s="172">
        <f>기초자료!AN136</f>
        <v>0</v>
      </c>
      <c r="AN140" s="172">
        <f>기초자료!AO136</f>
        <v>0</v>
      </c>
      <c r="AO140" s="171">
        <f t="shared" si="19"/>
        <v>0</v>
      </c>
      <c r="AP140" s="172">
        <f>기초자료!AP136</f>
        <v>0</v>
      </c>
      <c r="AQ140" s="172">
        <f>기초자료!AQ136</f>
        <v>0</v>
      </c>
      <c r="AR140" s="172">
        <f>기초자료!AR136</f>
        <v>0</v>
      </c>
      <c r="AS140" s="172">
        <f>기초자료!AS136</f>
        <v>0</v>
      </c>
      <c r="AT140" s="86"/>
      <c r="AU140" s="77">
        <f t="shared" ref="AU140:AU202" si="30">SUM(H140,K140,N140,Q140,T140,W140,Z140,AC140,AD140,AN140)</f>
        <v>129629</v>
      </c>
      <c r="AV140" s="87"/>
      <c r="AW140" s="87"/>
      <c r="AX140" s="87"/>
      <c r="AY140" s="87"/>
      <c r="AZ140" s="87"/>
      <c r="BA140" s="87"/>
      <c r="BB140" s="87"/>
      <c r="BC140" s="87"/>
      <c r="BD140" s="87"/>
      <c r="BE140" s="87"/>
      <c r="BF140" s="87"/>
      <c r="BG140" s="87"/>
      <c r="BH140" s="87"/>
      <c r="BI140" s="87"/>
      <c r="BJ140" s="87"/>
      <c r="BK140" s="87"/>
      <c r="BL140" s="87"/>
      <c r="BM140" s="87"/>
      <c r="BN140" s="87"/>
      <c r="BO140" s="87"/>
      <c r="BP140" s="87"/>
      <c r="BQ140" s="87"/>
      <c r="BR140" s="87"/>
      <c r="BS140" s="87"/>
      <c r="BT140" s="87"/>
      <c r="BU140" s="87"/>
      <c r="BV140" s="87"/>
      <c r="BW140" s="87"/>
      <c r="BX140" s="87"/>
      <c r="BY140" s="87"/>
      <c r="BZ140" s="87"/>
      <c r="CA140" s="87"/>
      <c r="CB140" s="87"/>
      <c r="CC140" s="87"/>
      <c r="CD140" s="87"/>
      <c r="CE140" s="87"/>
      <c r="CF140" s="87"/>
      <c r="CG140" s="87"/>
      <c r="CH140" s="87"/>
      <c r="CI140" s="87"/>
      <c r="CJ140" s="87"/>
      <c r="CK140" s="87"/>
      <c r="CL140" s="87"/>
      <c r="CM140" s="87"/>
      <c r="CN140" s="87"/>
      <c r="CO140" s="87"/>
      <c r="CP140" s="87"/>
      <c r="CQ140" s="87"/>
      <c r="CR140" s="87"/>
      <c r="CS140" s="87"/>
      <c r="CT140" s="87"/>
      <c r="CU140" s="87"/>
      <c r="CV140" s="87"/>
      <c r="CW140" s="87"/>
      <c r="CX140" s="87"/>
      <c r="CY140" s="87"/>
      <c r="CZ140" s="87"/>
      <c r="DA140" s="87"/>
      <c r="DB140" s="87"/>
      <c r="DC140" s="87"/>
      <c r="DD140" s="87"/>
      <c r="DE140" s="87"/>
      <c r="DF140" s="87"/>
      <c r="DG140" s="87"/>
      <c r="DH140" s="87"/>
      <c r="DI140" s="87"/>
      <c r="DJ140" s="87"/>
      <c r="DK140" s="87"/>
      <c r="DL140" s="87"/>
      <c r="DM140" s="87"/>
      <c r="DN140" s="87"/>
      <c r="DO140" s="87"/>
      <c r="DP140" s="87"/>
      <c r="DQ140" s="87"/>
      <c r="DR140" s="87"/>
      <c r="DS140" s="87"/>
      <c r="DT140" s="87"/>
      <c r="DU140" s="87"/>
      <c r="DV140" s="87"/>
      <c r="DW140" s="87"/>
      <c r="DX140" s="87"/>
      <c r="DY140" s="87"/>
      <c r="DZ140" s="87"/>
      <c r="EA140" s="87"/>
      <c r="EB140" s="87"/>
      <c r="EC140" s="87"/>
      <c r="ED140" s="87"/>
      <c r="EE140" s="87"/>
      <c r="EF140" s="87"/>
      <c r="EG140" s="87"/>
      <c r="EH140" s="87"/>
      <c r="EI140" s="87"/>
      <c r="EJ140" s="87"/>
      <c r="EK140" s="87"/>
      <c r="EL140" s="87"/>
      <c r="EM140" s="87"/>
      <c r="EN140" s="87"/>
      <c r="EO140" s="87"/>
      <c r="EP140" s="87"/>
      <c r="EQ140" s="87"/>
      <c r="ER140" s="87"/>
      <c r="ES140" s="87"/>
      <c r="ET140" s="87"/>
      <c r="EU140" s="87"/>
      <c r="EV140" s="87"/>
      <c r="EW140" s="87"/>
      <c r="EX140" s="87"/>
      <c r="EY140" s="87"/>
      <c r="EZ140" s="87"/>
      <c r="FA140" s="87"/>
      <c r="FB140" s="87"/>
      <c r="FC140" s="87"/>
      <c r="FD140" s="87"/>
      <c r="FE140" s="87"/>
      <c r="FF140" s="87"/>
      <c r="FG140" s="87"/>
      <c r="FH140" s="87"/>
      <c r="FI140" s="87"/>
      <c r="FJ140" s="87"/>
      <c r="FK140" s="87"/>
      <c r="FL140" s="87"/>
      <c r="FM140" s="87"/>
      <c r="FN140" s="87"/>
      <c r="FO140" s="87"/>
      <c r="FP140" s="87"/>
      <c r="FQ140" s="87"/>
      <c r="FR140" s="87"/>
      <c r="FS140" s="87"/>
      <c r="FT140" s="87"/>
      <c r="FU140" s="87"/>
      <c r="FV140" s="87"/>
      <c r="FW140" s="87"/>
      <c r="FX140" s="87"/>
      <c r="FY140" s="87"/>
      <c r="FZ140" s="87"/>
      <c r="GA140" s="87"/>
      <c r="GB140" s="87"/>
      <c r="GC140" s="87"/>
      <c r="GD140" s="87"/>
      <c r="GE140" s="87"/>
      <c r="GF140" s="87"/>
      <c r="GG140" s="87"/>
      <c r="GH140" s="87"/>
      <c r="GI140" s="87"/>
      <c r="GJ140" s="87"/>
      <c r="GK140" s="87"/>
      <c r="GL140" s="87"/>
      <c r="GM140" s="87"/>
      <c r="GN140" s="87"/>
      <c r="GO140" s="87"/>
      <c r="GP140" s="87"/>
      <c r="GQ140" s="87"/>
      <c r="GR140" s="87"/>
      <c r="GS140" s="87"/>
      <c r="GT140" s="87"/>
      <c r="GU140" s="87"/>
      <c r="GV140" s="87"/>
      <c r="GW140" s="87"/>
      <c r="GX140" s="87"/>
      <c r="GY140" s="87"/>
      <c r="GZ140" s="87"/>
      <c r="HA140" s="87"/>
      <c r="HB140" s="87"/>
      <c r="HC140" s="87"/>
      <c r="HD140" s="87"/>
      <c r="HE140" s="87"/>
      <c r="HF140" s="87"/>
      <c r="HG140" s="87"/>
      <c r="HH140" s="87"/>
      <c r="HI140" s="87"/>
      <c r="HJ140" s="87"/>
      <c r="HK140" s="87"/>
      <c r="HL140" s="87"/>
      <c r="HM140" s="87"/>
      <c r="HN140" s="87"/>
      <c r="HO140" s="87"/>
      <c r="HP140" s="87"/>
      <c r="HQ140" s="87"/>
      <c r="HR140" s="87"/>
      <c r="HS140" s="87"/>
      <c r="HT140" s="87"/>
      <c r="HU140" s="87"/>
      <c r="HV140" s="87"/>
    </row>
    <row r="141" spans="1:230" s="72" customFormat="1" ht="12" customHeight="1">
      <c r="A141" s="144"/>
      <c r="B141" s="464" t="s">
        <v>109</v>
      </c>
      <c r="C141" s="143">
        <f t="shared" ref="C141:C189" si="31">SUM(D141,AO141)</f>
        <v>78526</v>
      </c>
      <c r="D141" s="171">
        <f t="shared" si="17"/>
        <v>78526</v>
      </c>
      <c r="E141" s="171">
        <f t="shared" si="18"/>
        <v>78526</v>
      </c>
      <c r="F141" s="172" t="e">
        <f>기초자료!#REF!</f>
        <v>#REF!</v>
      </c>
      <c r="G141" s="172" t="e">
        <f>기초자료!#REF!</f>
        <v>#REF!</v>
      </c>
      <c r="H141" s="172">
        <f>기초자료!P137</f>
        <v>370</v>
      </c>
      <c r="I141" s="172" t="e">
        <f>기초자료!#REF!</f>
        <v>#REF!</v>
      </c>
      <c r="J141" s="172" t="e">
        <f>기초자료!#REF!</f>
        <v>#REF!</v>
      </c>
      <c r="K141" s="172">
        <f>기초자료!Q137</f>
        <v>3394</v>
      </c>
      <c r="L141" s="172" t="e">
        <f>기초자료!#REF!</f>
        <v>#REF!</v>
      </c>
      <c r="M141" s="171" t="e">
        <f>기초자료!#REF!</f>
        <v>#REF!</v>
      </c>
      <c r="N141" s="172">
        <f>기초자료!R137</f>
        <v>0</v>
      </c>
      <c r="O141" s="172" t="e">
        <f>기초자료!#REF!</f>
        <v>#REF!</v>
      </c>
      <c r="P141" s="172" t="e">
        <f>기초자료!#REF!</f>
        <v>#REF!</v>
      </c>
      <c r="Q141" s="171">
        <f>기초자료!S137</f>
        <v>0</v>
      </c>
      <c r="R141" s="172">
        <f>기초자료!T137</f>
        <v>0</v>
      </c>
      <c r="S141" s="172">
        <f>기초자료!U137</f>
        <v>0</v>
      </c>
      <c r="T141" s="172">
        <f>기초자료!V137</f>
        <v>0</v>
      </c>
      <c r="U141" s="172">
        <f>기초자료!W137</f>
        <v>0</v>
      </c>
      <c r="V141" s="172">
        <f>기초자료!X137</f>
        <v>0</v>
      </c>
      <c r="W141" s="172">
        <f>기초자료!Y137</f>
        <v>0</v>
      </c>
      <c r="X141" s="172">
        <f>기초자료!Z137</f>
        <v>0</v>
      </c>
      <c r="Y141" s="172">
        <f>기초자료!AA137</f>
        <v>0</v>
      </c>
      <c r="Z141" s="172">
        <f>기초자료!AB137</f>
        <v>74762</v>
      </c>
      <c r="AA141" s="172">
        <f>기초자료!AC137</f>
        <v>0</v>
      </c>
      <c r="AB141" s="172">
        <f>기초자료!AD137</f>
        <v>0</v>
      </c>
      <c r="AC141" s="172">
        <f>기초자료!AE137</f>
        <v>0</v>
      </c>
      <c r="AD141" s="172">
        <f t="shared" si="29"/>
        <v>0</v>
      </c>
      <c r="AE141" s="172">
        <f>기초자료!AF137</f>
        <v>0</v>
      </c>
      <c r="AF141" s="172">
        <f>기초자료!AG137</f>
        <v>0</v>
      </c>
      <c r="AG141" s="172">
        <f>기초자료!AH137</f>
        <v>0</v>
      </c>
      <c r="AH141" s="172">
        <f>기초자료!AI137</f>
        <v>0</v>
      </c>
      <c r="AI141" s="172">
        <f>기초자료!AJ137</f>
        <v>0</v>
      </c>
      <c r="AJ141" s="172">
        <f>기초자료!AK137</f>
        <v>0</v>
      </c>
      <c r="AK141" s="172">
        <f>기초자료!AL137</f>
        <v>0</v>
      </c>
      <c r="AL141" s="172">
        <f>기초자료!AM137</f>
        <v>0</v>
      </c>
      <c r="AM141" s="172">
        <f>기초자료!AN137</f>
        <v>0</v>
      </c>
      <c r="AN141" s="172">
        <f>기초자료!AO137</f>
        <v>0</v>
      </c>
      <c r="AO141" s="171">
        <f t="shared" si="19"/>
        <v>0</v>
      </c>
      <c r="AP141" s="172">
        <f>기초자료!AP137</f>
        <v>0</v>
      </c>
      <c r="AQ141" s="172">
        <f>기초자료!AQ137</f>
        <v>0</v>
      </c>
      <c r="AR141" s="172">
        <f>기초자료!AR137</f>
        <v>0</v>
      </c>
      <c r="AS141" s="172">
        <f>기초자료!AS137</f>
        <v>0</v>
      </c>
      <c r="AT141" s="86"/>
      <c r="AU141" s="77">
        <f t="shared" si="30"/>
        <v>78526</v>
      </c>
      <c r="AV141" s="87"/>
      <c r="AW141" s="87"/>
      <c r="AX141" s="87"/>
      <c r="AY141" s="87"/>
      <c r="AZ141" s="87"/>
      <c r="BA141" s="87"/>
      <c r="BB141" s="87"/>
      <c r="BC141" s="87"/>
      <c r="BD141" s="87"/>
      <c r="BE141" s="87"/>
      <c r="BF141" s="87"/>
      <c r="BG141" s="87"/>
      <c r="BH141" s="87"/>
      <c r="BI141" s="87"/>
      <c r="BJ141" s="87"/>
      <c r="BK141" s="87"/>
      <c r="BL141" s="87"/>
      <c r="BM141" s="87"/>
      <c r="BN141" s="87"/>
      <c r="BO141" s="87"/>
      <c r="BP141" s="87"/>
      <c r="BQ141" s="87"/>
      <c r="BR141" s="87"/>
      <c r="BS141" s="87"/>
      <c r="BT141" s="87"/>
      <c r="BU141" s="87"/>
      <c r="BV141" s="87"/>
      <c r="BW141" s="87"/>
      <c r="BX141" s="87"/>
      <c r="BY141" s="87"/>
      <c r="BZ141" s="87"/>
      <c r="CA141" s="87"/>
      <c r="CB141" s="87"/>
      <c r="CC141" s="87"/>
      <c r="CD141" s="87"/>
      <c r="CE141" s="87"/>
      <c r="CF141" s="87"/>
      <c r="CG141" s="87"/>
      <c r="CH141" s="87"/>
      <c r="CI141" s="87"/>
      <c r="CJ141" s="87"/>
      <c r="CK141" s="87"/>
      <c r="CL141" s="87"/>
      <c r="CM141" s="87"/>
      <c r="CN141" s="87"/>
      <c r="CO141" s="87"/>
      <c r="CP141" s="87"/>
      <c r="CQ141" s="87"/>
      <c r="CR141" s="87"/>
      <c r="CS141" s="87"/>
      <c r="CT141" s="87"/>
      <c r="CU141" s="87"/>
      <c r="CV141" s="87"/>
      <c r="CW141" s="87"/>
      <c r="CX141" s="87"/>
      <c r="CY141" s="87"/>
      <c r="CZ141" s="87"/>
      <c r="DA141" s="87"/>
      <c r="DB141" s="87"/>
      <c r="DC141" s="87"/>
      <c r="DD141" s="87"/>
      <c r="DE141" s="87"/>
      <c r="DF141" s="87"/>
      <c r="DG141" s="87"/>
      <c r="DH141" s="87"/>
      <c r="DI141" s="87"/>
      <c r="DJ141" s="87"/>
      <c r="DK141" s="87"/>
      <c r="DL141" s="87"/>
      <c r="DM141" s="87"/>
      <c r="DN141" s="87"/>
      <c r="DO141" s="87"/>
      <c r="DP141" s="87"/>
      <c r="DQ141" s="87"/>
      <c r="DR141" s="87"/>
      <c r="DS141" s="87"/>
      <c r="DT141" s="87"/>
      <c r="DU141" s="87"/>
      <c r="DV141" s="87"/>
      <c r="DW141" s="87"/>
      <c r="DX141" s="87"/>
      <c r="DY141" s="87"/>
      <c r="DZ141" s="87"/>
      <c r="EA141" s="87"/>
      <c r="EB141" s="87"/>
      <c r="EC141" s="87"/>
      <c r="ED141" s="87"/>
      <c r="EE141" s="87"/>
      <c r="EF141" s="87"/>
      <c r="EG141" s="87"/>
      <c r="EH141" s="87"/>
      <c r="EI141" s="87"/>
      <c r="EJ141" s="87"/>
      <c r="EK141" s="87"/>
      <c r="EL141" s="87"/>
      <c r="EM141" s="87"/>
      <c r="EN141" s="87"/>
      <c r="EO141" s="87"/>
      <c r="EP141" s="87"/>
      <c r="EQ141" s="87"/>
      <c r="ER141" s="87"/>
      <c r="ES141" s="87"/>
      <c r="ET141" s="87"/>
      <c r="EU141" s="87"/>
      <c r="EV141" s="87"/>
      <c r="EW141" s="87"/>
      <c r="EX141" s="87"/>
      <c r="EY141" s="87"/>
      <c r="EZ141" s="87"/>
      <c r="FA141" s="87"/>
      <c r="FB141" s="87"/>
      <c r="FC141" s="87"/>
      <c r="FD141" s="87"/>
      <c r="FE141" s="87"/>
      <c r="FF141" s="87"/>
      <c r="FG141" s="87"/>
      <c r="FH141" s="87"/>
      <c r="FI141" s="87"/>
      <c r="FJ141" s="87"/>
      <c r="FK141" s="87"/>
      <c r="FL141" s="87"/>
      <c r="FM141" s="87"/>
      <c r="FN141" s="87"/>
      <c r="FO141" s="87"/>
      <c r="FP141" s="87"/>
      <c r="FQ141" s="87"/>
      <c r="FR141" s="87"/>
      <c r="FS141" s="87"/>
      <c r="FT141" s="87"/>
      <c r="FU141" s="87"/>
      <c r="FV141" s="87"/>
      <c r="FW141" s="87"/>
      <c r="FX141" s="87"/>
      <c r="FY141" s="87"/>
      <c r="FZ141" s="87"/>
      <c r="GA141" s="87"/>
      <c r="GB141" s="87"/>
      <c r="GC141" s="87"/>
      <c r="GD141" s="87"/>
      <c r="GE141" s="87"/>
      <c r="GF141" s="87"/>
      <c r="GG141" s="87"/>
      <c r="GH141" s="87"/>
      <c r="GI141" s="87"/>
      <c r="GJ141" s="87"/>
      <c r="GK141" s="87"/>
      <c r="GL141" s="87"/>
      <c r="GM141" s="87"/>
      <c r="GN141" s="87"/>
      <c r="GO141" s="87"/>
      <c r="GP141" s="87"/>
      <c r="GQ141" s="87"/>
      <c r="GR141" s="87"/>
      <c r="GS141" s="87"/>
      <c r="GT141" s="87"/>
      <c r="GU141" s="87"/>
      <c r="GV141" s="87"/>
      <c r="GW141" s="87"/>
      <c r="GX141" s="87"/>
      <c r="GY141" s="87"/>
      <c r="GZ141" s="87"/>
      <c r="HA141" s="87"/>
      <c r="HB141" s="87"/>
      <c r="HC141" s="87"/>
      <c r="HD141" s="87"/>
      <c r="HE141" s="87"/>
      <c r="HF141" s="87"/>
      <c r="HG141" s="87"/>
      <c r="HH141" s="87"/>
      <c r="HI141" s="87"/>
      <c r="HJ141" s="87"/>
      <c r="HK141" s="87"/>
      <c r="HL141" s="87"/>
      <c r="HM141" s="87"/>
      <c r="HN141" s="87"/>
      <c r="HO141" s="87"/>
      <c r="HP141" s="87"/>
      <c r="HQ141" s="87"/>
      <c r="HR141" s="87"/>
      <c r="HS141" s="87"/>
      <c r="HT141" s="87"/>
      <c r="HU141" s="87"/>
      <c r="HV141" s="87"/>
    </row>
    <row r="142" spans="1:230" s="72" customFormat="1" ht="12" customHeight="1">
      <c r="A142" s="144"/>
      <c r="B142" s="464" t="s">
        <v>110</v>
      </c>
      <c r="C142" s="143">
        <f t="shared" si="31"/>
        <v>209480</v>
      </c>
      <c r="D142" s="171">
        <f t="shared" ref="D142:D189" si="32">SUM(E142,AD142,AN142)</f>
        <v>48442</v>
      </c>
      <c r="E142" s="171">
        <f t="shared" ref="E142:E189" si="33">SUM(H142,K142,N142,Q142,T142,W142,Z142,AC142)</f>
        <v>48442</v>
      </c>
      <c r="F142" s="172" t="e">
        <f>기초자료!#REF!</f>
        <v>#REF!</v>
      </c>
      <c r="G142" s="172" t="e">
        <f>기초자료!#REF!</f>
        <v>#REF!</v>
      </c>
      <c r="H142" s="172">
        <f>기초자료!P138</f>
        <v>0</v>
      </c>
      <c r="I142" s="172" t="e">
        <f>기초자료!#REF!</f>
        <v>#REF!</v>
      </c>
      <c r="J142" s="172" t="e">
        <f>기초자료!#REF!</f>
        <v>#REF!</v>
      </c>
      <c r="K142" s="172">
        <f>기초자료!Q138</f>
        <v>4826</v>
      </c>
      <c r="L142" s="172" t="e">
        <f>기초자료!#REF!</f>
        <v>#REF!</v>
      </c>
      <c r="M142" s="171" t="e">
        <f>기초자료!#REF!</f>
        <v>#REF!</v>
      </c>
      <c r="N142" s="172">
        <f>기초자료!R138</f>
        <v>0</v>
      </c>
      <c r="O142" s="172" t="e">
        <f>기초자료!#REF!</f>
        <v>#REF!</v>
      </c>
      <c r="P142" s="172" t="e">
        <f>기초자료!#REF!</f>
        <v>#REF!</v>
      </c>
      <c r="Q142" s="171">
        <f>기초자료!S138</f>
        <v>0</v>
      </c>
      <c r="R142" s="172">
        <f>기초자료!T138</f>
        <v>0</v>
      </c>
      <c r="S142" s="172">
        <f>기초자료!U138</f>
        <v>0</v>
      </c>
      <c r="T142" s="172">
        <f>기초자료!V138</f>
        <v>39929</v>
      </c>
      <c r="U142" s="172">
        <f>기초자료!W138</f>
        <v>0</v>
      </c>
      <c r="V142" s="172">
        <f>기초자료!X138</f>
        <v>0</v>
      </c>
      <c r="W142" s="172">
        <f>기초자료!Y138</f>
        <v>3687</v>
      </c>
      <c r="X142" s="172">
        <f>기초자료!Z138</f>
        <v>0</v>
      </c>
      <c r="Y142" s="172">
        <f>기초자료!AA138</f>
        <v>0</v>
      </c>
      <c r="Z142" s="172">
        <f>기초자료!AB138</f>
        <v>0</v>
      </c>
      <c r="AA142" s="172">
        <f>기초자료!AC138</f>
        <v>0</v>
      </c>
      <c r="AB142" s="172">
        <f>기초자료!AD138</f>
        <v>0</v>
      </c>
      <c r="AC142" s="172">
        <f>기초자료!AE138</f>
        <v>0</v>
      </c>
      <c r="AD142" s="172">
        <f t="shared" si="29"/>
        <v>0</v>
      </c>
      <c r="AE142" s="172">
        <f>기초자료!AF138</f>
        <v>0</v>
      </c>
      <c r="AF142" s="172">
        <f>기초자료!AG138</f>
        <v>0</v>
      </c>
      <c r="AG142" s="172">
        <f>기초자료!AH138</f>
        <v>0</v>
      </c>
      <c r="AH142" s="172">
        <f>기초자료!AI138</f>
        <v>0</v>
      </c>
      <c r="AI142" s="172">
        <f>기초자료!AJ138</f>
        <v>0</v>
      </c>
      <c r="AJ142" s="172">
        <f>기초자료!AK138</f>
        <v>0</v>
      </c>
      <c r="AK142" s="172">
        <f>기초자료!AL138</f>
        <v>0</v>
      </c>
      <c r="AL142" s="172">
        <f>기초자료!AM138</f>
        <v>0</v>
      </c>
      <c r="AM142" s="172">
        <f>기초자료!AN138</f>
        <v>0</v>
      </c>
      <c r="AN142" s="172">
        <f>기초자료!AO138</f>
        <v>0</v>
      </c>
      <c r="AO142" s="171">
        <f t="shared" ref="AO142:AO189" si="34">SUM(AP142,AQ142,AR142,AS142)</f>
        <v>161038</v>
      </c>
      <c r="AP142" s="172">
        <f>기초자료!AP138</f>
        <v>0</v>
      </c>
      <c r="AQ142" s="172">
        <f>기초자료!AQ138</f>
        <v>161038</v>
      </c>
      <c r="AR142" s="172">
        <f>기초자료!AR138</f>
        <v>0</v>
      </c>
      <c r="AS142" s="172">
        <f>기초자료!AS138</f>
        <v>0</v>
      </c>
      <c r="AT142" s="86"/>
      <c r="AU142" s="77">
        <f t="shared" si="30"/>
        <v>48442</v>
      </c>
      <c r="AV142" s="87"/>
      <c r="AW142" s="87"/>
      <c r="AX142" s="87"/>
      <c r="AY142" s="87"/>
      <c r="AZ142" s="87"/>
      <c r="BA142" s="87"/>
      <c r="BB142" s="87"/>
      <c r="BC142" s="87"/>
      <c r="BD142" s="87"/>
      <c r="BE142" s="87"/>
      <c r="BF142" s="87"/>
      <c r="BG142" s="87"/>
      <c r="BH142" s="87"/>
      <c r="BI142" s="87"/>
      <c r="BJ142" s="87"/>
      <c r="BK142" s="87"/>
      <c r="BL142" s="87"/>
      <c r="BM142" s="87"/>
      <c r="BN142" s="87"/>
      <c r="BO142" s="87"/>
      <c r="BP142" s="87"/>
      <c r="BQ142" s="87"/>
      <c r="BR142" s="87"/>
      <c r="BS142" s="87"/>
      <c r="BT142" s="87"/>
      <c r="BU142" s="87"/>
      <c r="BV142" s="87"/>
      <c r="BW142" s="87"/>
      <c r="BX142" s="87"/>
      <c r="BY142" s="87"/>
      <c r="BZ142" s="87"/>
      <c r="CA142" s="87"/>
      <c r="CB142" s="87"/>
      <c r="CC142" s="87"/>
      <c r="CD142" s="87"/>
      <c r="CE142" s="87"/>
      <c r="CF142" s="87"/>
      <c r="CG142" s="87"/>
      <c r="CH142" s="87"/>
      <c r="CI142" s="87"/>
      <c r="CJ142" s="87"/>
      <c r="CK142" s="87"/>
      <c r="CL142" s="87"/>
      <c r="CM142" s="87"/>
      <c r="CN142" s="87"/>
      <c r="CO142" s="87"/>
      <c r="CP142" s="87"/>
      <c r="CQ142" s="87"/>
      <c r="CR142" s="87"/>
      <c r="CS142" s="87"/>
      <c r="CT142" s="87"/>
      <c r="CU142" s="87"/>
      <c r="CV142" s="87"/>
      <c r="CW142" s="87"/>
      <c r="CX142" s="87"/>
      <c r="CY142" s="87"/>
      <c r="CZ142" s="87"/>
      <c r="DA142" s="87"/>
      <c r="DB142" s="87"/>
      <c r="DC142" s="87"/>
      <c r="DD142" s="87"/>
      <c r="DE142" s="87"/>
      <c r="DF142" s="87"/>
      <c r="DG142" s="87"/>
      <c r="DH142" s="87"/>
      <c r="DI142" s="87"/>
      <c r="DJ142" s="87"/>
      <c r="DK142" s="87"/>
      <c r="DL142" s="87"/>
      <c r="DM142" s="87"/>
      <c r="DN142" s="87"/>
      <c r="DO142" s="87"/>
      <c r="DP142" s="87"/>
      <c r="DQ142" s="87"/>
      <c r="DR142" s="87"/>
      <c r="DS142" s="87"/>
      <c r="DT142" s="87"/>
      <c r="DU142" s="87"/>
      <c r="DV142" s="87"/>
      <c r="DW142" s="87"/>
      <c r="DX142" s="87"/>
      <c r="DY142" s="87"/>
      <c r="DZ142" s="87"/>
      <c r="EA142" s="87"/>
      <c r="EB142" s="87"/>
      <c r="EC142" s="87"/>
      <c r="ED142" s="87"/>
      <c r="EE142" s="87"/>
      <c r="EF142" s="87"/>
      <c r="EG142" s="87"/>
      <c r="EH142" s="87"/>
      <c r="EI142" s="87"/>
      <c r="EJ142" s="87"/>
      <c r="EK142" s="87"/>
      <c r="EL142" s="87"/>
      <c r="EM142" s="87"/>
      <c r="EN142" s="87"/>
      <c r="EO142" s="87"/>
      <c r="EP142" s="87"/>
      <c r="EQ142" s="87"/>
      <c r="ER142" s="87"/>
      <c r="ES142" s="87"/>
      <c r="ET142" s="87"/>
      <c r="EU142" s="87"/>
      <c r="EV142" s="87"/>
      <c r="EW142" s="87"/>
      <c r="EX142" s="87"/>
      <c r="EY142" s="87"/>
      <c r="EZ142" s="87"/>
      <c r="FA142" s="87"/>
      <c r="FB142" s="87"/>
      <c r="FC142" s="87"/>
      <c r="FD142" s="87"/>
      <c r="FE142" s="87"/>
      <c r="FF142" s="87"/>
      <c r="FG142" s="87"/>
      <c r="FH142" s="87"/>
      <c r="FI142" s="87"/>
      <c r="FJ142" s="87"/>
      <c r="FK142" s="87"/>
      <c r="FL142" s="87"/>
      <c r="FM142" s="87"/>
      <c r="FN142" s="87"/>
      <c r="FO142" s="87"/>
      <c r="FP142" s="87"/>
      <c r="FQ142" s="87"/>
      <c r="FR142" s="87"/>
      <c r="FS142" s="87"/>
      <c r="FT142" s="87"/>
      <c r="FU142" s="87"/>
      <c r="FV142" s="87"/>
      <c r="FW142" s="87"/>
      <c r="FX142" s="87"/>
      <c r="FY142" s="87"/>
      <c r="FZ142" s="87"/>
      <c r="GA142" s="87"/>
      <c r="GB142" s="87"/>
      <c r="GC142" s="87"/>
      <c r="GD142" s="87"/>
      <c r="GE142" s="87"/>
      <c r="GF142" s="87"/>
      <c r="GG142" s="87"/>
      <c r="GH142" s="87"/>
      <c r="GI142" s="87"/>
      <c r="GJ142" s="87"/>
      <c r="GK142" s="87"/>
      <c r="GL142" s="87"/>
      <c r="GM142" s="87"/>
      <c r="GN142" s="87"/>
      <c r="GO142" s="87"/>
      <c r="GP142" s="87"/>
      <c r="GQ142" s="87"/>
      <c r="GR142" s="87"/>
      <c r="GS142" s="87"/>
      <c r="GT142" s="87"/>
      <c r="GU142" s="87"/>
      <c r="GV142" s="87"/>
      <c r="GW142" s="87"/>
      <c r="GX142" s="87"/>
      <c r="GY142" s="87"/>
      <c r="GZ142" s="87"/>
      <c r="HA142" s="87"/>
      <c r="HB142" s="87"/>
      <c r="HC142" s="87"/>
      <c r="HD142" s="87"/>
      <c r="HE142" s="87"/>
      <c r="HF142" s="87"/>
      <c r="HG142" s="87"/>
      <c r="HH142" s="87"/>
      <c r="HI142" s="87"/>
      <c r="HJ142" s="87"/>
      <c r="HK142" s="87"/>
      <c r="HL142" s="87"/>
      <c r="HM142" s="87"/>
      <c r="HN142" s="87"/>
      <c r="HO142" s="87"/>
      <c r="HP142" s="87"/>
      <c r="HQ142" s="87"/>
      <c r="HR142" s="87"/>
      <c r="HS142" s="87"/>
      <c r="HT142" s="87"/>
      <c r="HU142" s="87"/>
      <c r="HV142" s="87"/>
    </row>
    <row r="143" spans="1:230" s="72" customFormat="1" ht="12" customHeight="1">
      <c r="A143" s="144"/>
      <c r="B143" s="464" t="s">
        <v>111</v>
      </c>
      <c r="C143" s="143">
        <f t="shared" si="31"/>
        <v>102962</v>
      </c>
      <c r="D143" s="171">
        <f t="shared" si="32"/>
        <v>102962</v>
      </c>
      <c r="E143" s="171">
        <f t="shared" si="33"/>
        <v>82437</v>
      </c>
      <c r="F143" s="172" t="e">
        <f>기초자료!#REF!</f>
        <v>#REF!</v>
      </c>
      <c r="G143" s="172" t="e">
        <f>기초자료!#REF!</f>
        <v>#REF!</v>
      </c>
      <c r="H143" s="172">
        <f>기초자료!P139</f>
        <v>0</v>
      </c>
      <c r="I143" s="172" t="e">
        <f>기초자료!#REF!</f>
        <v>#REF!</v>
      </c>
      <c r="J143" s="172" t="e">
        <f>기초자료!#REF!</f>
        <v>#REF!</v>
      </c>
      <c r="K143" s="172">
        <f>기초자료!Q139</f>
        <v>3109</v>
      </c>
      <c r="L143" s="172" t="e">
        <f>기초자료!#REF!</f>
        <v>#REF!</v>
      </c>
      <c r="M143" s="171" t="e">
        <f>기초자료!#REF!</f>
        <v>#REF!</v>
      </c>
      <c r="N143" s="172">
        <f>기초자료!R139</f>
        <v>79328</v>
      </c>
      <c r="O143" s="172" t="e">
        <f>기초자료!#REF!</f>
        <v>#REF!</v>
      </c>
      <c r="P143" s="172" t="e">
        <f>기초자료!#REF!</f>
        <v>#REF!</v>
      </c>
      <c r="Q143" s="171">
        <f>기초자료!S139</f>
        <v>0</v>
      </c>
      <c r="R143" s="172">
        <f>기초자료!T139</f>
        <v>0</v>
      </c>
      <c r="S143" s="172">
        <f>기초자료!U139</f>
        <v>0</v>
      </c>
      <c r="T143" s="172">
        <f>기초자료!V139</f>
        <v>0</v>
      </c>
      <c r="U143" s="172">
        <f>기초자료!W139</f>
        <v>0</v>
      </c>
      <c r="V143" s="172">
        <f>기초자료!X139</f>
        <v>0</v>
      </c>
      <c r="W143" s="172">
        <f>기초자료!Y139</f>
        <v>0</v>
      </c>
      <c r="X143" s="172">
        <f>기초자료!Z139</f>
        <v>0</v>
      </c>
      <c r="Y143" s="172">
        <f>기초자료!AA139</f>
        <v>0</v>
      </c>
      <c r="Z143" s="172">
        <f>기초자료!AB139</f>
        <v>0</v>
      </c>
      <c r="AA143" s="172">
        <f>기초자료!AC139</f>
        <v>0</v>
      </c>
      <c r="AB143" s="172">
        <f>기초자료!AD139</f>
        <v>0</v>
      </c>
      <c r="AC143" s="172">
        <f>기초자료!AE139</f>
        <v>0</v>
      </c>
      <c r="AD143" s="172">
        <f t="shared" si="29"/>
        <v>20525</v>
      </c>
      <c r="AE143" s="172">
        <f>기초자료!AF139</f>
        <v>0</v>
      </c>
      <c r="AF143" s="172">
        <f>기초자료!AG139</f>
        <v>0</v>
      </c>
      <c r="AG143" s="172">
        <f>기초자료!AH139</f>
        <v>20525</v>
      </c>
      <c r="AH143" s="172">
        <f>기초자료!AI139</f>
        <v>0</v>
      </c>
      <c r="AI143" s="172">
        <f>기초자료!AJ139</f>
        <v>0</v>
      </c>
      <c r="AJ143" s="172">
        <f>기초자료!AK139</f>
        <v>0</v>
      </c>
      <c r="AK143" s="172">
        <f>기초자료!AL139</f>
        <v>0</v>
      </c>
      <c r="AL143" s="172">
        <f>기초자료!AM139</f>
        <v>0</v>
      </c>
      <c r="AM143" s="172">
        <f>기초자료!AN139</f>
        <v>0</v>
      </c>
      <c r="AN143" s="172">
        <f>기초자료!AO139</f>
        <v>0</v>
      </c>
      <c r="AO143" s="171">
        <f t="shared" si="34"/>
        <v>0</v>
      </c>
      <c r="AP143" s="172">
        <f>기초자료!AP139</f>
        <v>0</v>
      </c>
      <c r="AQ143" s="172">
        <f>기초자료!AQ139</f>
        <v>0</v>
      </c>
      <c r="AR143" s="172">
        <f>기초자료!AR139</f>
        <v>0</v>
      </c>
      <c r="AS143" s="172">
        <f>기초자료!AS139</f>
        <v>0</v>
      </c>
      <c r="AT143" s="86"/>
      <c r="AU143" s="77">
        <f t="shared" si="30"/>
        <v>102962</v>
      </c>
      <c r="AV143" s="87"/>
      <c r="AW143" s="87"/>
      <c r="AX143" s="87"/>
      <c r="AY143" s="87"/>
      <c r="AZ143" s="87"/>
      <c r="BA143" s="87"/>
      <c r="BB143" s="87"/>
      <c r="BC143" s="87"/>
      <c r="BD143" s="87"/>
      <c r="BE143" s="87"/>
      <c r="BF143" s="87"/>
      <c r="BG143" s="87"/>
      <c r="BH143" s="87"/>
      <c r="BI143" s="87"/>
      <c r="BJ143" s="87"/>
      <c r="BK143" s="87"/>
      <c r="BL143" s="87"/>
      <c r="BM143" s="87"/>
      <c r="BN143" s="87"/>
      <c r="BO143" s="87"/>
      <c r="BP143" s="87"/>
      <c r="BQ143" s="87"/>
      <c r="BR143" s="87"/>
      <c r="BS143" s="87"/>
      <c r="BT143" s="87"/>
      <c r="BU143" s="87"/>
      <c r="BV143" s="87"/>
      <c r="BW143" s="87"/>
      <c r="BX143" s="87"/>
      <c r="BY143" s="87"/>
      <c r="BZ143" s="87"/>
      <c r="CA143" s="87"/>
      <c r="CB143" s="87"/>
      <c r="CC143" s="87"/>
      <c r="CD143" s="87"/>
      <c r="CE143" s="87"/>
      <c r="CF143" s="87"/>
      <c r="CG143" s="87"/>
      <c r="CH143" s="87"/>
      <c r="CI143" s="87"/>
      <c r="CJ143" s="87"/>
      <c r="CK143" s="87"/>
      <c r="CL143" s="87"/>
      <c r="CM143" s="87"/>
      <c r="CN143" s="87"/>
      <c r="CO143" s="87"/>
      <c r="CP143" s="87"/>
      <c r="CQ143" s="87"/>
      <c r="CR143" s="87"/>
      <c r="CS143" s="87"/>
      <c r="CT143" s="87"/>
      <c r="CU143" s="87"/>
      <c r="CV143" s="87"/>
      <c r="CW143" s="87"/>
      <c r="CX143" s="87"/>
      <c r="CY143" s="87"/>
      <c r="CZ143" s="87"/>
      <c r="DA143" s="87"/>
      <c r="DB143" s="87"/>
      <c r="DC143" s="87"/>
      <c r="DD143" s="87"/>
      <c r="DE143" s="87"/>
      <c r="DF143" s="87"/>
      <c r="DG143" s="87"/>
      <c r="DH143" s="87"/>
      <c r="DI143" s="87"/>
      <c r="DJ143" s="87"/>
      <c r="DK143" s="87"/>
      <c r="DL143" s="87"/>
      <c r="DM143" s="87"/>
      <c r="DN143" s="87"/>
      <c r="DO143" s="87"/>
      <c r="DP143" s="87"/>
      <c r="DQ143" s="87"/>
      <c r="DR143" s="87"/>
      <c r="DS143" s="87"/>
      <c r="DT143" s="87"/>
      <c r="DU143" s="87"/>
      <c r="DV143" s="87"/>
      <c r="DW143" s="87"/>
      <c r="DX143" s="87"/>
      <c r="DY143" s="87"/>
      <c r="DZ143" s="87"/>
      <c r="EA143" s="87"/>
      <c r="EB143" s="87"/>
      <c r="EC143" s="87"/>
      <c r="ED143" s="87"/>
      <c r="EE143" s="87"/>
      <c r="EF143" s="87"/>
      <c r="EG143" s="87"/>
      <c r="EH143" s="87"/>
      <c r="EI143" s="87"/>
      <c r="EJ143" s="87"/>
      <c r="EK143" s="87"/>
      <c r="EL143" s="87"/>
      <c r="EM143" s="87"/>
      <c r="EN143" s="87"/>
      <c r="EO143" s="87"/>
      <c r="EP143" s="87"/>
      <c r="EQ143" s="87"/>
      <c r="ER143" s="87"/>
      <c r="ES143" s="87"/>
      <c r="ET143" s="87"/>
      <c r="EU143" s="87"/>
      <c r="EV143" s="87"/>
      <c r="EW143" s="87"/>
      <c r="EX143" s="87"/>
      <c r="EY143" s="87"/>
      <c r="EZ143" s="87"/>
      <c r="FA143" s="87"/>
      <c r="FB143" s="87"/>
      <c r="FC143" s="87"/>
      <c r="FD143" s="87"/>
      <c r="FE143" s="87"/>
      <c r="FF143" s="87"/>
      <c r="FG143" s="87"/>
      <c r="FH143" s="87"/>
      <c r="FI143" s="87"/>
      <c r="FJ143" s="87"/>
      <c r="FK143" s="87"/>
      <c r="FL143" s="87"/>
      <c r="FM143" s="87"/>
      <c r="FN143" s="87"/>
      <c r="FO143" s="87"/>
      <c r="FP143" s="87"/>
      <c r="FQ143" s="87"/>
      <c r="FR143" s="87"/>
      <c r="FS143" s="87"/>
      <c r="FT143" s="87"/>
      <c r="FU143" s="87"/>
      <c r="FV143" s="87"/>
      <c r="FW143" s="87"/>
      <c r="FX143" s="87"/>
      <c r="FY143" s="87"/>
      <c r="FZ143" s="87"/>
      <c r="GA143" s="87"/>
      <c r="GB143" s="87"/>
      <c r="GC143" s="87"/>
      <c r="GD143" s="87"/>
      <c r="GE143" s="87"/>
      <c r="GF143" s="87"/>
      <c r="GG143" s="87"/>
      <c r="GH143" s="87"/>
      <c r="GI143" s="87"/>
      <c r="GJ143" s="87"/>
      <c r="GK143" s="87"/>
      <c r="GL143" s="87"/>
      <c r="GM143" s="87"/>
      <c r="GN143" s="87"/>
      <c r="GO143" s="87"/>
      <c r="GP143" s="87"/>
      <c r="GQ143" s="87"/>
      <c r="GR143" s="87"/>
      <c r="GS143" s="87"/>
      <c r="GT143" s="87"/>
      <c r="GU143" s="87"/>
      <c r="GV143" s="87"/>
      <c r="GW143" s="87"/>
      <c r="GX143" s="87"/>
      <c r="GY143" s="87"/>
      <c r="GZ143" s="87"/>
      <c r="HA143" s="87"/>
      <c r="HB143" s="87"/>
      <c r="HC143" s="87"/>
      <c r="HD143" s="87"/>
      <c r="HE143" s="87"/>
      <c r="HF143" s="87"/>
      <c r="HG143" s="87"/>
      <c r="HH143" s="87"/>
      <c r="HI143" s="87"/>
      <c r="HJ143" s="87"/>
      <c r="HK143" s="87"/>
      <c r="HL143" s="87"/>
      <c r="HM143" s="87"/>
      <c r="HN143" s="87"/>
      <c r="HO143" s="87"/>
      <c r="HP143" s="87"/>
      <c r="HQ143" s="87"/>
      <c r="HR143" s="87"/>
      <c r="HS143" s="87"/>
      <c r="HT143" s="87"/>
      <c r="HU143" s="87"/>
      <c r="HV143" s="87"/>
    </row>
    <row r="144" spans="1:230" s="72" customFormat="1" ht="12" customHeight="1">
      <c r="A144" s="144"/>
      <c r="B144" s="464" t="s">
        <v>112</v>
      </c>
      <c r="C144" s="143">
        <f t="shared" si="31"/>
        <v>169686</v>
      </c>
      <c r="D144" s="171">
        <f t="shared" si="32"/>
        <v>169686</v>
      </c>
      <c r="E144" s="171">
        <f t="shared" si="33"/>
        <v>169686</v>
      </c>
      <c r="F144" s="172" t="e">
        <f>기초자료!#REF!</f>
        <v>#REF!</v>
      </c>
      <c r="G144" s="172" t="e">
        <f>기초자료!#REF!</f>
        <v>#REF!</v>
      </c>
      <c r="H144" s="172">
        <f>기초자료!P140</f>
        <v>1216</v>
      </c>
      <c r="I144" s="172" t="e">
        <f>기초자료!#REF!</f>
        <v>#REF!</v>
      </c>
      <c r="J144" s="172" t="e">
        <f>기초자료!#REF!</f>
        <v>#REF!</v>
      </c>
      <c r="K144" s="172">
        <f>기초자료!Q140</f>
        <v>2853</v>
      </c>
      <c r="L144" s="172" t="e">
        <f>기초자료!#REF!</f>
        <v>#REF!</v>
      </c>
      <c r="M144" s="171" t="e">
        <f>기초자료!#REF!</f>
        <v>#REF!</v>
      </c>
      <c r="N144" s="172">
        <f>기초자료!R140</f>
        <v>165617</v>
      </c>
      <c r="O144" s="172" t="e">
        <f>기초자료!#REF!</f>
        <v>#REF!</v>
      </c>
      <c r="P144" s="172" t="e">
        <f>기초자료!#REF!</f>
        <v>#REF!</v>
      </c>
      <c r="Q144" s="171">
        <f>기초자료!S140</f>
        <v>0</v>
      </c>
      <c r="R144" s="172">
        <f>기초자료!T140</f>
        <v>0</v>
      </c>
      <c r="S144" s="172">
        <f>기초자료!U140</f>
        <v>0</v>
      </c>
      <c r="T144" s="172">
        <f>기초자료!V140</f>
        <v>0</v>
      </c>
      <c r="U144" s="172">
        <f>기초자료!W140</f>
        <v>0</v>
      </c>
      <c r="V144" s="172">
        <f>기초자료!X140</f>
        <v>0</v>
      </c>
      <c r="W144" s="172">
        <f>기초자료!Y140</f>
        <v>0</v>
      </c>
      <c r="X144" s="172">
        <f>기초자료!Z140</f>
        <v>0</v>
      </c>
      <c r="Y144" s="172">
        <f>기초자료!AA140</f>
        <v>0</v>
      </c>
      <c r="Z144" s="172">
        <f>기초자료!AB140</f>
        <v>0</v>
      </c>
      <c r="AA144" s="172">
        <f>기초자료!AC140</f>
        <v>0</v>
      </c>
      <c r="AB144" s="172">
        <f>기초자료!AD140</f>
        <v>0</v>
      </c>
      <c r="AC144" s="172">
        <f>기초자료!AE140</f>
        <v>0</v>
      </c>
      <c r="AD144" s="172">
        <f t="shared" si="29"/>
        <v>0</v>
      </c>
      <c r="AE144" s="172">
        <f>기초자료!AF140</f>
        <v>0</v>
      </c>
      <c r="AF144" s="172">
        <f>기초자료!AG140</f>
        <v>0</v>
      </c>
      <c r="AG144" s="172">
        <f>기초자료!AH140</f>
        <v>0</v>
      </c>
      <c r="AH144" s="172">
        <f>기초자료!AI140</f>
        <v>0</v>
      </c>
      <c r="AI144" s="172">
        <f>기초자료!AJ140</f>
        <v>0</v>
      </c>
      <c r="AJ144" s="172">
        <f>기초자료!AK140</f>
        <v>0</v>
      </c>
      <c r="AK144" s="172">
        <f>기초자료!AL140</f>
        <v>0</v>
      </c>
      <c r="AL144" s="172">
        <f>기초자료!AM140</f>
        <v>0</v>
      </c>
      <c r="AM144" s="172">
        <f>기초자료!AN140</f>
        <v>0</v>
      </c>
      <c r="AN144" s="172">
        <f>기초자료!AO140</f>
        <v>0</v>
      </c>
      <c r="AO144" s="171">
        <f t="shared" si="34"/>
        <v>0</v>
      </c>
      <c r="AP144" s="172">
        <f>기초자료!AP140</f>
        <v>0</v>
      </c>
      <c r="AQ144" s="172">
        <f>기초자료!AQ140</f>
        <v>0</v>
      </c>
      <c r="AR144" s="172">
        <f>기초자료!AR140</f>
        <v>0</v>
      </c>
      <c r="AS144" s="172">
        <f>기초자료!AS140</f>
        <v>0</v>
      </c>
      <c r="AT144" s="86"/>
      <c r="AU144" s="77">
        <f t="shared" si="30"/>
        <v>169686</v>
      </c>
      <c r="AV144" s="87"/>
      <c r="AW144" s="87"/>
      <c r="AX144" s="87"/>
      <c r="AY144" s="87"/>
      <c r="AZ144" s="87"/>
      <c r="BA144" s="87"/>
      <c r="BB144" s="87"/>
      <c r="BC144" s="87"/>
      <c r="BD144" s="87"/>
      <c r="BE144" s="87"/>
      <c r="BF144" s="87"/>
      <c r="BG144" s="87"/>
      <c r="BH144" s="87"/>
      <c r="BI144" s="87"/>
      <c r="BJ144" s="87"/>
      <c r="BK144" s="87"/>
      <c r="BL144" s="87"/>
      <c r="BM144" s="87"/>
      <c r="BN144" s="87"/>
      <c r="BO144" s="87"/>
      <c r="BP144" s="87"/>
      <c r="BQ144" s="87"/>
      <c r="BR144" s="87"/>
      <c r="BS144" s="87"/>
      <c r="BT144" s="87"/>
      <c r="BU144" s="87"/>
      <c r="BV144" s="87"/>
      <c r="BW144" s="87"/>
      <c r="BX144" s="87"/>
      <c r="BY144" s="87"/>
      <c r="BZ144" s="87"/>
      <c r="CA144" s="87"/>
      <c r="CB144" s="87"/>
      <c r="CC144" s="87"/>
      <c r="CD144" s="87"/>
      <c r="CE144" s="87"/>
      <c r="CF144" s="87"/>
      <c r="CG144" s="87"/>
      <c r="CH144" s="87"/>
      <c r="CI144" s="87"/>
      <c r="CJ144" s="87"/>
      <c r="CK144" s="87"/>
      <c r="CL144" s="87"/>
      <c r="CM144" s="87"/>
      <c r="CN144" s="87"/>
      <c r="CO144" s="87"/>
      <c r="CP144" s="87"/>
      <c r="CQ144" s="87"/>
      <c r="CR144" s="87"/>
      <c r="CS144" s="87"/>
      <c r="CT144" s="87"/>
      <c r="CU144" s="87"/>
      <c r="CV144" s="87"/>
      <c r="CW144" s="87"/>
      <c r="CX144" s="87"/>
      <c r="CY144" s="87"/>
      <c r="CZ144" s="87"/>
      <c r="DA144" s="87"/>
      <c r="DB144" s="87"/>
      <c r="DC144" s="87"/>
      <c r="DD144" s="87"/>
      <c r="DE144" s="87"/>
      <c r="DF144" s="87"/>
      <c r="DG144" s="87"/>
      <c r="DH144" s="87"/>
      <c r="DI144" s="87"/>
      <c r="DJ144" s="87"/>
      <c r="DK144" s="87"/>
      <c r="DL144" s="87"/>
      <c r="DM144" s="87"/>
      <c r="DN144" s="87"/>
      <c r="DO144" s="87"/>
      <c r="DP144" s="87"/>
      <c r="DQ144" s="87"/>
      <c r="DR144" s="87"/>
      <c r="DS144" s="87"/>
      <c r="DT144" s="87"/>
      <c r="DU144" s="87"/>
      <c r="DV144" s="87"/>
      <c r="DW144" s="87"/>
      <c r="DX144" s="87"/>
      <c r="DY144" s="87"/>
      <c r="DZ144" s="87"/>
      <c r="EA144" s="87"/>
      <c r="EB144" s="87"/>
      <c r="EC144" s="87"/>
      <c r="ED144" s="87"/>
      <c r="EE144" s="87"/>
      <c r="EF144" s="87"/>
      <c r="EG144" s="87"/>
      <c r="EH144" s="87"/>
      <c r="EI144" s="87"/>
      <c r="EJ144" s="87"/>
      <c r="EK144" s="87"/>
      <c r="EL144" s="87"/>
      <c r="EM144" s="87"/>
      <c r="EN144" s="87"/>
      <c r="EO144" s="87"/>
      <c r="EP144" s="87"/>
      <c r="EQ144" s="87"/>
      <c r="ER144" s="87"/>
      <c r="ES144" s="87"/>
      <c r="ET144" s="87"/>
      <c r="EU144" s="87"/>
      <c r="EV144" s="87"/>
      <c r="EW144" s="87"/>
      <c r="EX144" s="87"/>
      <c r="EY144" s="87"/>
      <c r="EZ144" s="87"/>
      <c r="FA144" s="87"/>
      <c r="FB144" s="87"/>
      <c r="FC144" s="87"/>
      <c r="FD144" s="87"/>
      <c r="FE144" s="87"/>
      <c r="FF144" s="87"/>
      <c r="FG144" s="87"/>
      <c r="FH144" s="87"/>
      <c r="FI144" s="87"/>
      <c r="FJ144" s="87"/>
      <c r="FK144" s="87"/>
      <c r="FL144" s="87"/>
      <c r="FM144" s="87"/>
      <c r="FN144" s="87"/>
      <c r="FO144" s="87"/>
      <c r="FP144" s="87"/>
      <c r="FQ144" s="87"/>
      <c r="FR144" s="87"/>
      <c r="FS144" s="87"/>
      <c r="FT144" s="87"/>
      <c r="FU144" s="87"/>
      <c r="FV144" s="87"/>
      <c r="FW144" s="87"/>
      <c r="FX144" s="87"/>
      <c r="FY144" s="87"/>
      <c r="FZ144" s="87"/>
      <c r="GA144" s="87"/>
      <c r="GB144" s="87"/>
      <c r="GC144" s="87"/>
      <c r="GD144" s="87"/>
      <c r="GE144" s="87"/>
      <c r="GF144" s="87"/>
      <c r="GG144" s="87"/>
      <c r="GH144" s="87"/>
      <c r="GI144" s="87"/>
      <c r="GJ144" s="87"/>
      <c r="GK144" s="87"/>
      <c r="GL144" s="87"/>
      <c r="GM144" s="87"/>
      <c r="GN144" s="87"/>
      <c r="GO144" s="87"/>
      <c r="GP144" s="87"/>
      <c r="GQ144" s="87"/>
      <c r="GR144" s="87"/>
      <c r="GS144" s="87"/>
      <c r="GT144" s="87"/>
      <c r="GU144" s="87"/>
      <c r="GV144" s="87"/>
      <c r="GW144" s="87"/>
      <c r="GX144" s="87"/>
      <c r="GY144" s="87"/>
      <c r="GZ144" s="87"/>
      <c r="HA144" s="87"/>
      <c r="HB144" s="87"/>
      <c r="HC144" s="87"/>
      <c r="HD144" s="87"/>
      <c r="HE144" s="87"/>
      <c r="HF144" s="87"/>
      <c r="HG144" s="87"/>
      <c r="HH144" s="87"/>
      <c r="HI144" s="87"/>
      <c r="HJ144" s="87"/>
      <c r="HK144" s="87"/>
      <c r="HL144" s="87"/>
      <c r="HM144" s="87"/>
      <c r="HN144" s="87"/>
      <c r="HO144" s="87"/>
      <c r="HP144" s="87"/>
      <c r="HQ144" s="87"/>
      <c r="HR144" s="87"/>
      <c r="HS144" s="87"/>
      <c r="HT144" s="87"/>
      <c r="HU144" s="87"/>
      <c r="HV144" s="87"/>
    </row>
    <row r="145" spans="1:230" s="72" customFormat="1" ht="12" customHeight="1">
      <c r="A145" s="144"/>
      <c r="B145" s="464" t="s">
        <v>113</v>
      </c>
      <c r="C145" s="143">
        <f t="shared" si="31"/>
        <v>92776</v>
      </c>
      <c r="D145" s="171">
        <f t="shared" si="32"/>
        <v>87659</v>
      </c>
      <c r="E145" s="171">
        <f t="shared" si="33"/>
        <v>65485</v>
      </c>
      <c r="F145" s="172" t="e">
        <f>기초자료!#REF!</f>
        <v>#REF!</v>
      </c>
      <c r="G145" s="172" t="e">
        <f>기초자료!#REF!</f>
        <v>#REF!</v>
      </c>
      <c r="H145" s="172">
        <f>기초자료!P141</f>
        <v>0</v>
      </c>
      <c r="I145" s="172" t="e">
        <f>기초자료!#REF!</f>
        <v>#REF!</v>
      </c>
      <c r="J145" s="172" t="e">
        <f>기초자료!#REF!</f>
        <v>#REF!</v>
      </c>
      <c r="K145" s="172">
        <f>기초자료!Q141</f>
        <v>4548</v>
      </c>
      <c r="L145" s="171" t="e">
        <f>기초자료!#REF!</f>
        <v>#REF!</v>
      </c>
      <c r="M145" s="171" t="e">
        <f>기초자료!#REF!</f>
        <v>#REF!</v>
      </c>
      <c r="N145" s="172">
        <f>기초자료!R141</f>
        <v>60937</v>
      </c>
      <c r="O145" s="172" t="e">
        <f>기초자료!#REF!</f>
        <v>#REF!</v>
      </c>
      <c r="P145" s="172" t="e">
        <f>기초자료!#REF!</f>
        <v>#REF!</v>
      </c>
      <c r="Q145" s="171">
        <f>기초자료!S141</f>
        <v>0</v>
      </c>
      <c r="R145" s="172">
        <f>기초자료!T141</f>
        <v>0</v>
      </c>
      <c r="S145" s="172">
        <f>기초자료!U141</f>
        <v>0</v>
      </c>
      <c r="T145" s="172">
        <f>기초자료!V141</f>
        <v>0</v>
      </c>
      <c r="U145" s="172">
        <f>기초자료!W141</f>
        <v>0</v>
      </c>
      <c r="V145" s="172">
        <f>기초자료!X141</f>
        <v>0</v>
      </c>
      <c r="W145" s="172">
        <f>기초자료!Y141</f>
        <v>0</v>
      </c>
      <c r="X145" s="172">
        <f>기초자료!Z141</f>
        <v>0</v>
      </c>
      <c r="Y145" s="172">
        <f>기초자료!AA141</f>
        <v>0</v>
      </c>
      <c r="Z145" s="172">
        <f>기초자료!AB141</f>
        <v>0</v>
      </c>
      <c r="AA145" s="172">
        <f>기초자료!AC141</f>
        <v>0</v>
      </c>
      <c r="AB145" s="172">
        <f>기초자료!AD141</f>
        <v>0</v>
      </c>
      <c r="AC145" s="172">
        <f>기초자료!AE141</f>
        <v>0</v>
      </c>
      <c r="AD145" s="172">
        <f t="shared" si="29"/>
        <v>22174</v>
      </c>
      <c r="AE145" s="172">
        <f>기초자료!AF141</f>
        <v>0</v>
      </c>
      <c r="AF145" s="172">
        <f>기초자료!AG141</f>
        <v>0</v>
      </c>
      <c r="AG145" s="172">
        <f>기초자료!AH141</f>
        <v>22174</v>
      </c>
      <c r="AH145" s="172">
        <f>기초자료!AI141</f>
        <v>0</v>
      </c>
      <c r="AI145" s="172">
        <f>기초자료!AJ141</f>
        <v>0</v>
      </c>
      <c r="AJ145" s="172">
        <f>기초자료!AK141</f>
        <v>0</v>
      </c>
      <c r="AK145" s="172">
        <f>기초자료!AL141</f>
        <v>0</v>
      </c>
      <c r="AL145" s="172">
        <f>기초자료!AM141</f>
        <v>0</v>
      </c>
      <c r="AM145" s="172">
        <f>기초자료!AN141</f>
        <v>0</v>
      </c>
      <c r="AN145" s="172">
        <f>기초자료!AO141</f>
        <v>0</v>
      </c>
      <c r="AO145" s="171">
        <f t="shared" si="34"/>
        <v>5117</v>
      </c>
      <c r="AP145" s="172">
        <f>기초자료!AP141</f>
        <v>0</v>
      </c>
      <c r="AQ145" s="172">
        <f>기초자료!AQ141</f>
        <v>0</v>
      </c>
      <c r="AR145" s="172">
        <f>기초자료!AR141</f>
        <v>5117</v>
      </c>
      <c r="AS145" s="172">
        <f>기초자료!AS141</f>
        <v>0</v>
      </c>
      <c r="AT145" s="86"/>
      <c r="AU145" s="77">
        <f t="shared" si="30"/>
        <v>87659</v>
      </c>
      <c r="AV145" s="87"/>
      <c r="AW145" s="87"/>
      <c r="AX145" s="87"/>
      <c r="AY145" s="87"/>
      <c r="AZ145" s="87"/>
      <c r="BA145" s="87"/>
      <c r="BB145" s="87"/>
      <c r="BC145" s="87"/>
      <c r="BD145" s="87"/>
      <c r="BE145" s="87"/>
      <c r="BF145" s="87"/>
      <c r="BG145" s="87"/>
      <c r="BH145" s="87"/>
      <c r="BI145" s="87"/>
      <c r="BJ145" s="87"/>
      <c r="BK145" s="87"/>
      <c r="BL145" s="87"/>
      <c r="BM145" s="87"/>
      <c r="BN145" s="87"/>
      <c r="BO145" s="87"/>
      <c r="BP145" s="87"/>
      <c r="BQ145" s="87"/>
      <c r="BR145" s="87"/>
      <c r="BS145" s="87"/>
      <c r="BT145" s="87"/>
      <c r="BU145" s="87"/>
      <c r="BV145" s="87"/>
      <c r="BW145" s="87"/>
      <c r="BX145" s="87"/>
      <c r="BY145" s="87"/>
      <c r="BZ145" s="87"/>
      <c r="CA145" s="87"/>
      <c r="CB145" s="87"/>
      <c r="CC145" s="87"/>
      <c r="CD145" s="87"/>
      <c r="CE145" s="87"/>
      <c r="CF145" s="87"/>
      <c r="CG145" s="87"/>
      <c r="CH145" s="87"/>
      <c r="CI145" s="87"/>
      <c r="CJ145" s="87"/>
      <c r="CK145" s="87"/>
      <c r="CL145" s="87"/>
      <c r="CM145" s="87"/>
      <c r="CN145" s="87"/>
      <c r="CO145" s="87"/>
      <c r="CP145" s="87"/>
      <c r="CQ145" s="87"/>
      <c r="CR145" s="87"/>
      <c r="CS145" s="87"/>
      <c r="CT145" s="87"/>
      <c r="CU145" s="87"/>
      <c r="CV145" s="87"/>
      <c r="CW145" s="87"/>
      <c r="CX145" s="87"/>
      <c r="CY145" s="87"/>
      <c r="CZ145" s="87"/>
      <c r="DA145" s="87"/>
      <c r="DB145" s="87"/>
      <c r="DC145" s="87"/>
      <c r="DD145" s="87"/>
      <c r="DE145" s="87"/>
      <c r="DF145" s="87"/>
      <c r="DG145" s="87"/>
      <c r="DH145" s="87"/>
      <c r="DI145" s="87"/>
      <c r="DJ145" s="87"/>
      <c r="DK145" s="87"/>
      <c r="DL145" s="87"/>
      <c r="DM145" s="87"/>
      <c r="DN145" s="87"/>
      <c r="DO145" s="87"/>
      <c r="DP145" s="87"/>
      <c r="DQ145" s="87"/>
      <c r="DR145" s="87"/>
      <c r="DS145" s="87"/>
      <c r="DT145" s="87"/>
      <c r="DU145" s="87"/>
      <c r="DV145" s="87"/>
      <c r="DW145" s="87"/>
      <c r="DX145" s="87"/>
      <c r="DY145" s="87"/>
      <c r="DZ145" s="87"/>
      <c r="EA145" s="87"/>
      <c r="EB145" s="87"/>
      <c r="EC145" s="87"/>
      <c r="ED145" s="87"/>
      <c r="EE145" s="87"/>
      <c r="EF145" s="87"/>
      <c r="EG145" s="87"/>
      <c r="EH145" s="87"/>
      <c r="EI145" s="87"/>
      <c r="EJ145" s="87"/>
      <c r="EK145" s="87"/>
      <c r="EL145" s="87"/>
      <c r="EM145" s="87"/>
      <c r="EN145" s="87"/>
      <c r="EO145" s="87"/>
      <c r="EP145" s="87"/>
      <c r="EQ145" s="87"/>
      <c r="ER145" s="87"/>
      <c r="ES145" s="87"/>
      <c r="ET145" s="87"/>
      <c r="EU145" s="87"/>
      <c r="EV145" s="87"/>
      <c r="EW145" s="87"/>
      <c r="EX145" s="87"/>
      <c r="EY145" s="87"/>
      <c r="EZ145" s="87"/>
      <c r="FA145" s="87"/>
      <c r="FB145" s="87"/>
      <c r="FC145" s="87"/>
      <c r="FD145" s="87"/>
      <c r="FE145" s="87"/>
      <c r="FF145" s="87"/>
      <c r="FG145" s="87"/>
      <c r="FH145" s="87"/>
      <c r="FI145" s="87"/>
      <c r="FJ145" s="87"/>
      <c r="FK145" s="87"/>
      <c r="FL145" s="87"/>
      <c r="FM145" s="87"/>
      <c r="FN145" s="87"/>
      <c r="FO145" s="87"/>
      <c r="FP145" s="87"/>
      <c r="FQ145" s="87"/>
      <c r="FR145" s="87"/>
      <c r="FS145" s="87"/>
      <c r="FT145" s="87"/>
      <c r="FU145" s="87"/>
      <c r="FV145" s="87"/>
      <c r="FW145" s="87"/>
      <c r="FX145" s="87"/>
      <c r="FY145" s="87"/>
      <c r="FZ145" s="87"/>
      <c r="GA145" s="87"/>
      <c r="GB145" s="87"/>
      <c r="GC145" s="87"/>
      <c r="GD145" s="87"/>
      <c r="GE145" s="87"/>
      <c r="GF145" s="87"/>
      <c r="GG145" s="87"/>
      <c r="GH145" s="87"/>
      <c r="GI145" s="87"/>
      <c r="GJ145" s="87"/>
      <c r="GK145" s="87"/>
      <c r="GL145" s="87"/>
      <c r="GM145" s="87"/>
      <c r="GN145" s="87"/>
      <c r="GO145" s="87"/>
      <c r="GP145" s="87"/>
      <c r="GQ145" s="87"/>
      <c r="GR145" s="87"/>
      <c r="GS145" s="87"/>
      <c r="GT145" s="87"/>
      <c r="GU145" s="87"/>
      <c r="GV145" s="87"/>
      <c r="GW145" s="87"/>
      <c r="GX145" s="87"/>
      <c r="GY145" s="87"/>
      <c r="GZ145" s="87"/>
      <c r="HA145" s="87"/>
      <c r="HB145" s="87"/>
      <c r="HC145" s="87"/>
      <c r="HD145" s="87"/>
      <c r="HE145" s="87"/>
      <c r="HF145" s="87"/>
      <c r="HG145" s="87"/>
      <c r="HH145" s="87"/>
      <c r="HI145" s="87"/>
      <c r="HJ145" s="87"/>
      <c r="HK145" s="87"/>
      <c r="HL145" s="87"/>
      <c r="HM145" s="87"/>
      <c r="HN145" s="87"/>
      <c r="HO145" s="87"/>
      <c r="HP145" s="87"/>
      <c r="HQ145" s="87"/>
      <c r="HR145" s="87"/>
      <c r="HS145" s="87"/>
      <c r="HT145" s="87"/>
      <c r="HU145" s="87"/>
      <c r="HV145" s="87"/>
    </row>
    <row r="146" spans="1:230" s="78" customFormat="1" ht="12" customHeight="1">
      <c r="A146" s="164" t="s">
        <v>586</v>
      </c>
      <c r="B146" s="164" t="s">
        <v>579</v>
      </c>
      <c r="C146" s="165">
        <f t="shared" si="31"/>
        <v>20169895.98</v>
      </c>
      <c r="D146" s="173">
        <f t="shared" si="32"/>
        <v>15572924.98</v>
      </c>
      <c r="E146" s="173">
        <f t="shared" si="33"/>
        <v>7005162.9800000004</v>
      </c>
      <c r="F146" s="173" t="e">
        <f t="shared" ref="F146:AS146" si="35">SUM(F147:F158)</f>
        <v>#REF!</v>
      </c>
      <c r="G146" s="173" t="e">
        <f t="shared" si="35"/>
        <v>#REF!</v>
      </c>
      <c r="H146" s="173">
        <f t="shared" si="35"/>
        <v>93106.16</v>
      </c>
      <c r="I146" s="173" t="e">
        <f t="shared" si="35"/>
        <v>#REF!</v>
      </c>
      <c r="J146" s="173" t="e">
        <f t="shared" si="35"/>
        <v>#REF!</v>
      </c>
      <c r="K146" s="173">
        <f t="shared" si="35"/>
        <v>335420</v>
      </c>
      <c r="L146" s="173" t="e">
        <f t="shared" si="35"/>
        <v>#REF!</v>
      </c>
      <c r="M146" s="173" t="e">
        <f t="shared" si="35"/>
        <v>#REF!</v>
      </c>
      <c r="N146" s="173">
        <f t="shared" si="35"/>
        <v>5457107.1200000001</v>
      </c>
      <c r="O146" s="173" t="e">
        <f t="shared" si="35"/>
        <v>#REF!</v>
      </c>
      <c r="P146" s="173" t="e">
        <f t="shared" si="35"/>
        <v>#REF!</v>
      </c>
      <c r="Q146" s="173">
        <f t="shared" si="35"/>
        <v>196198</v>
      </c>
      <c r="R146" s="173">
        <f t="shared" si="35"/>
        <v>0</v>
      </c>
      <c r="S146" s="173">
        <f t="shared" si="35"/>
        <v>0</v>
      </c>
      <c r="T146" s="173">
        <f t="shared" si="35"/>
        <v>301507</v>
      </c>
      <c r="U146" s="173">
        <f t="shared" si="35"/>
        <v>0</v>
      </c>
      <c r="V146" s="173">
        <f t="shared" si="35"/>
        <v>0</v>
      </c>
      <c r="W146" s="173">
        <f t="shared" si="35"/>
        <v>75763</v>
      </c>
      <c r="X146" s="173">
        <f t="shared" si="35"/>
        <v>0</v>
      </c>
      <c r="Y146" s="173">
        <f t="shared" si="35"/>
        <v>0</v>
      </c>
      <c r="Z146" s="173">
        <f t="shared" si="35"/>
        <v>326711</v>
      </c>
      <c r="AA146" s="173">
        <f t="shared" si="35"/>
        <v>0</v>
      </c>
      <c r="AB146" s="173">
        <f t="shared" si="35"/>
        <v>0</v>
      </c>
      <c r="AC146" s="173">
        <f t="shared" si="35"/>
        <v>219350.7</v>
      </c>
      <c r="AD146" s="173">
        <f t="shared" si="35"/>
        <v>7707104</v>
      </c>
      <c r="AE146" s="173">
        <f t="shared" si="35"/>
        <v>0</v>
      </c>
      <c r="AF146" s="173">
        <f t="shared" si="35"/>
        <v>0</v>
      </c>
      <c r="AG146" s="173">
        <f t="shared" si="35"/>
        <v>4408968</v>
      </c>
      <c r="AH146" s="173">
        <f t="shared" si="35"/>
        <v>0</v>
      </c>
      <c r="AI146" s="173">
        <f t="shared" si="35"/>
        <v>0</v>
      </c>
      <c r="AJ146" s="173">
        <f t="shared" si="35"/>
        <v>3154977</v>
      </c>
      <c r="AK146" s="173">
        <f t="shared" si="35"/>
        <v>0</v>
      </c>
      <c r="AL146" s="173">
        <f t="shared" si="35"/>
        <v>0</v>
      </c>
      <c r="AM146" s="173">
        <f t="shared" si="35"/>
        <v>143159</v>
      </c>
      <c r="AN146" s="173">
        <f t="shared" si="35"/>
        <v>860658</v>
      </c>
      <c r="AO146" s="173">
        <f t="shared" si="34"/>
        <v>4596971</v>
      </c>
      <c r="AP146" s="173">
        <f>SUM(AP147:AP158)</f>
        <v>4043398</v>
      </c>
      <c r="AQ146" s="173">
        <f>SUM(AQ147:AQ158)</f>
        <v>338753</v>
      </c>
      <c r="AR146" s="173">
        <f t="shared" si="35"/>
        <v>102892</v>
      </c>
      <c r="AS146" s="173">
        <f t="shared" si="35"/>
        <v>111928</v>
      </c>
      <c r="AT146" s="79"/>
      <c r="AU146" s="77">
        <f t="shared" si="30"/>
        <v>15572924.98</v>
      </c>
    </row>
    <row r="147" spans="1:230" s="72" customFormat="1" ht="12" customHeight="1">
      <c r="A147" s="178"/>
      <c r="B147" s="311" t="s">
        <v>406</v>
      </c>
      <c r="C147" s="143">
        <f t="shared" si="31"/>
        <v>7937618.9800000004</v>
      </c>
      <c r="D147" s="171">
        <f t="shared" si="32"/>
        <v>7385948.9800000004</v>
      </c>
      <c r="E147" s="171">
        <f t="shared" si="33"/>
        <v>2411023.98</v>
      </c>
      <c r="F147" s="172" t="e">
        <f>기초자료!#REF!</f>
        <v>#REF!</v>
      </c>
      <c r="G147" s="172" t="e">
        <f>기초자료!#REF!</f>
        <v>#REF!</v>
      </c>
      <c r="H147" s="172">
        <f>기초자료!P143</f>
        <v>15259.160000000002</v>
      </c>
      <c r="I147" s="172" t="e">
        <f>기초자료!#REF!</f>
        <v>#REF!</v>
      </c>
      <c r="J147" s="172" t="e">
        <f>기초자료!#REF!</f>
        <v>#REF!</v>
      </c>
      <c r="K147" s="172">
        <f>기초자료!Q143</f>
        <v>131099.00000000003</v>
      </c>
      <c r="L147" s="172" t="e">
        <f>기초자료!#REF!</f>
        <v>#REF!</v>
      </c>
      <c r="M147" s="171" t="e">
        <f>기초자료!#REF!</f>
        <v>#REF!</v>
      </c>
      <c r="N147" s="172">
        <f>기초자료!R143</f>
        <v>1718766.1199999999</v>
      </c>
      <c r="O147" s="172" t="e">
        <f>기초자료!#REF!</f>
        <v>#REF!</v>
      </c>
      <c r="P147" s="172" t="e">
        <f>기초자료!#REF!</f>
        <v>#REF!</v>
      </c>
      <c r="Q147" s="171">
        <f>기초자료!S143</f>
        <v>126035</v>
      </c>
      <c r="R147" s="172">
        <f>기초자료!T143</f>
        <v>0</v>
      </c>
      <c r="S147" s="172">
        <f>기초자료!U143</f>
        <v>0</v>
      </c>
      <c r="T147" s="172">
        <f>기초자료!V143</f>
        <v>34251</v>
      </c>
      <c r="U147" s="172">
        <f>기초자료!W143</f>
        <v>0</v>
      </c>
      <c r="V147" s="172">
        <f>기초자료!X143</f>
        <v>0</v>
      </c>
      <c r="W147" s="172">
        <f>기초자료!Y143</f>
        <v>0</v>
      </c>
      <c r="X147" s="172">
        <f>기초자료!Z143</f>
        <v>0</v>
      </c>
      <c r="Y147" s="172">
        <f>기초자료!AA143</f>
        <v>0</v>
      </c>
      <c r="Z147" s="172">
        <f>기초자료!AB143</f>
        <v>166263</v>
      </c>
      <c r="AA147" s="172">
        <f>기초자료!AC143</f>
        <v>0</v>
      </c>
      <c r="AB147" s="172">
        <f>기초자료!AD143</f>
        <v>0</v>
      </c>
      <c r="AC147" s="172">
        <f>기초자료!AE143</f>
        <v>219350.7</v>
      </c>
      <c r="AD147" s="172">
        <f t="shared" ref="AD147:AD158" si="36">SUM(AG147,AJ147,AM147)</f>
        <v>4304106</v>
      </c>
      <c r="AE147" s="172">
        <f>기초자료!AF143</f>
        <v>0</v>
      </c>
      <c r="AF147" s="172">
        <f>기초자료!AG143</f>
        <v>0</v>
      </c>
      <c r="AG147" s="172">
        <f>기초자료!AH143</f>
        <v>2854395</v>
      </c>
      <c r="AH147" s="172">
        <f>기초자료!AI143</f>
        <v>0</v>
      </c>
      <c r="AI147" s="172">
        <f>기초자료!AJ143</f>
        <v>0</v>
      </c>
      <c r="AJ147" s="172">
        <f>기초자료!AK143</f>
        <v>1446832</v>
      </c>
      <c r="AK147" s="172">
        <f>기초자료!AL143</f>
        <v>0</v>
      </c>
      <c r="AL147" s="172">
        <f>기초자료!AM143</f>
        <v>0</v>
      </c>
      <c r="AM147" s="172">
        <f>기초자료!AN143</f>
        <v>2879</v>
      </c>
      <c r="AN147" s="172">
        <f>기초자료!AO143</f>
        <v>670819</v>
      </c>
      <c r="AO147" s="171">
        <f t="shared" si="34"/>
        <v>551670</v>
      </c>
      <c r="AP147" s="172">
        <f>기초자료!AP143</f>
        <v>0</v>
      </c>
      <c r="AQ147" s="172">
        <f>기초자료!AQ143</f>
        <v>338753</v>
      </c>
      <c r="AR147" s="172">
        <f>기초자료!AR143</f>
        <v>100989</v>
      </c>
      <c r="AS147" s="172">
        <f>기초자료!AS143</f>
        <v>111928</v>
      </c>
      <c r="AT147" s="77"/>
      <c r="AU147" s="77">
        <f t="shared" si="30"/>
        <v>7385948.9800000004</v>
      </c>
    </row>
    <row r="148" spans="1:230" s="72" customFormat="1" ht="12" customHeight="1">
      <c r="A148" s="178"/>
      <c r="B148" s="311" t="s">
        <v>407</v>
      </c>
      <c r="C148" s="143">
        <f t="shared" si="31"/>
        <v>3953234</v>
      </c>
      <c r="D148" s="171">
        <f t="shared" si="32"/>
        <v>2250724</v>
      </c>
      <c r="E148" s="171">
        <f t="shared" si="33"/>
        <v>786561</v>
      </c>
      <c r="F148" s="172" t="e">
        <f>기초자료!#REF!</f>
        <v>#REF!</v>
      </c>
      <c r="G148" s="172" t="e">
        <f>기초자료!#REF!</f>
        <v>#REF!</v>
      </c>
      <c r="H148" s="172">
        <f>기초자료!P144</f>
        <v>12106</v>
      </c>
      <c r="I148" s="172" t="e">
        <f>기초자료!#REF!</f>
        <v>#REF!</v>
      </c>
      <c r="J148" s="172" t="e">
        <f>기초자료!#REF!</f>
        <v>#REF!</v>
      </c>
      <c r="K148" s="172">
        <f>기초자료!Q144</f>
        <v>30532</v>
      </c>
      <c r="L148" s="172" t="e">
        <f>기초자료!#REF!</f>
        <v>#REF!</v>
      </c>
      <c r="M148" s="171" t="e">
        <f>기초자료!#REF!</f>
        <v>#REF!</v>
      </c>
      <c r="N148" s="172">
        <f>기초자료!R144</f>
        <v>735896</v>
      </c>
      <c r="O148" s="172" t="e">
        <f>기초자료!#REF!</f>
        <v>#REF!</v>
      </c>
      <c r="P148" s="172" t="e">
        <f>기초자료!#REF!</f>
        <v>#REF!</v>
      </c>
      <c r="Q148" s="171">
        <f>기초자료!S144</f>
        <v>0</v>
      </c>
      <c r="R148" s="172">
        <f>기초자료!T144</f>
        <v>0</v>
      </c>
      <c r="S148" s="172">
        <f>기초자료!U144</f>
        <v>0</v>
      </c>
      <c r="T148" s="172">
        <f>기초자료!V144</f>
        <v>0</v>
      </c>
      <c r="U148" s="172">
        <f>기초자료!W144</f>
        <v>0</v>
      </c>
      <c r="V148" s="172">
        <f>기초자료!X144</f>
        <v>0</v>
      </c>
      <c r="W148" s="172">
        <f>기초자료!Y144</f>
        <v>8027</v>
      </c>
      <c r="X148" s="172">
        <f>기초자료!Z144</f>
        <v>0</v>
      </c>
      <c r="Y148" s="172">
        <f>기초자료!AA144</f>
        <v>0</v>
      </c>
      <c r="Z148" s="172">
        <f>기초자료!AB144</f>
        <v>0</v>
      </c>
      <c r="AA148" s="172">
        <f>기초자료!AC144</f>
        <v>0</v>
      </c>
      <c r="AB148" s="172">
        <f>기초자료!AD144</f>
        <v>0</v>
      </c>
      <c r="AC148" s="172">
        <f>기초자료!AE144</f>
        <v>0</v>
      </c>
      <c r="AD148" s="172">
        <f t="shared" si="36"/>
        <v>1464163</v>
      </c>
      <c r="AE148" s="172">
        <f>기초자료!AF144</f>
        <v>0</v>
      </c>
      <c r="AF148" s="172">
        <f>기초자료!AG144</f>
        <v>0</v>
      </c>
      <c r="AG148" s="172">
        <f>기초자료!AH144</f>
        <v>228110</v>
      </c>
      <c r="AH148" s="172">
        <f>기초자료!AI144</f>
        <v>0</v>
      </c>
      <c r="AI148" s="172">
        <f>기초자료!AJ144</f>
        <v>0</v>
      </c>
      <c r="AJ148" s="172">
        <f>기초자료!AK144</f>
        <v>1223998</v>
      </c>
      <c r="AK148" s="172">
        <f>기초자료!AL144</f>
        <v>0</v>
      </c>
      <c r="AL148" s="172">
        <f>기초자료!AM144</f>
        <v>0</v>
      </c>
      <c r="AM148" s="172">
        <f>기초자료!AN144</f>
        <v>12055</v>
      </c>
      <c r="AN148" s="172">
        <f>기초자료!AO144</f>
        <v>0</v>
      </c>
      <c r="AO148" s="171">
        <f t="shared" si="34"/>
        <v>1702510</v>
      </c>
      <c r="AP148" s="172">
        <f>기초자료!AP144</f>
        <v>1702510</v>
      </c>
      <c r="AQ148" s="172">
        <f>기초자료!AQ144</f>
        <v>0</v>
      </c>
      <c r="AR148" s="172">
        <f>기초자료!AR144</f>
        <v>0</v>
      </c>
      <c r="AS148" s="172">
        <f>기초자료!AS144</f>
        <v>0</v>
      </c>
      <c r="AT148" s="77"/>
      <c r="AU148" s="77">
        <f t="shared" si="30"/>
        <v>2250724</v>
      </c>
    </row>
    <row r="149" spans="1:230" s="72" customFormat="1" ht="12" customHeight="1">
      <c r="A149" s="178"/>
      <c r="B149" s="311" t="s">
        <v>408</v>
      </c>
      <c r="C149" s="143">
        <f t="shared" si="31"/>
        <v>3235164</v>
      </c>
      <c r="D149" s="171">
        <f t="shared" si="32"/>
        <v>1493522</v>
      </c>
      <c r="E149" s="171">
        <f t="shared" si="33"/>
        <v>997066</v>
      </c>
      <c r="F149" s="172" t="e">
        <f>기초자료!#REF!</f>
        <v>#REF!</v>
      </c>
      <c r="G149" s="172" t="e">
        <f>기초자료!#REF!</f>
        <v>#REF!</v>
      </c>
      <c r="H149" s="172">
        <f>기초자료!P145</f>
        <v>16245</v>
      </c>
      <c r="I149" s="172" t="e">
        <f>기초자료!#REF!</f>
        <v>#REF!</v>
      </c>
      <c r="J149" s="172" t="e">
        <f>기초자료!#REF!</f>
        <v>#REF!</v>
      </c>
      <c r="K149" s="172">
        <f>기초자료!Q145</f>
        <v>105580</v>
      </c>
      <c r="L149" s="172" t="e">
        <f>기초자료!#REF!</f>
        <v>#REF!</v>
      </c>
      <c r="M149" s="171" t="e">
        <f>기초자료!#REF!</f>
        <v>#REF!</v>
      </c>
      <c r="N149" s="172">
        <f>기초자료!R145</f>
        <v>786953</v>
      </c>
      <c r="O149" s="172" t="e">
        <f>기초자료!#REF!</f>
        <v>#REF!</v>
      </c>
      <c r="P149" s="172" t="e">
        <f>기초자료!#REF!</f>
        <v>#REF!</v>
      </c>
      <c r="Q149" s="171">
        <f>기초자료!S145</f>
        <v>7710</v>
      </c>
      <c r="R149" s="172">
        <f>기초자료!T145</f>
        <v>0</v>
      </c>
      <c r="S149" s="172">
        <f>기초자료!U145</f>
        <v>0</v>
      </c>
      <c r="T149" s="172">
        <f>기초자료!V145</f>
        <v>0</v>
      </c>
      <c r="U149" s="172">
        <f>기초자료!W145</f>
        <v>0</v>
      </c>
      <c r="V149" s="172">
        <f>기초자료!X145</f>
        <v>0</v>
      </c>
      <c r="W149" s="172">
        <f>기초자료!Y145</f>
        <v>0</v>
      </c>
      <c r="X149" s="172">
        <f>기초자료!Z145</f>
        <v>0</v>
      </c>
      <c r="Y149" s="172">
        <f>기초자료!AA145</f>
        <v>0</v>
      </c>
      <c r="Z149" s="172">
        <f>기초자료!AB145</f>
        <v>80578</v>
      </c>
      <c r="AA149" s="172">
        <f>기초자료!AC145</f>
        <v>0</v>
      </c>
      <c r="AB149" s="172">
        <f>기초자료!AD145</f>
        <v>0</v>
      </c>
      <c r="AC149" s="172">
        <f>기초자료!AE145</f>
        <v>0</v>
      </c>
      <c r="AD149" s="172">
        <f t="shared" si="36"/>
        <v>360259</v>
      </c>
      <c r="AE149" s="172">
        <f>기초자료!AF145</f>
        <v>0</v>
      </c>
      <c r="AF149" s="172">
        <f>기초자료!AG145</f>
        <v>0</v>
      </c>
      <c r="AG149" s="172">
        <f>기초자료!AH145</f>
        <v>232414</v>
      </c>
      <c r="AH149" s="172">
        <f>기초자료!AI145</f>
        <v>0</v>
      </c>
      <c r="AI149" s="172">
        <f>기초자료!AJ145</f>
        <v>0</v>
      </c>
      <c r="AJ149" s="172">
        <f>기초자료!AK145</f>
        <v>116374</v>
      </c>
      <c r="AK149" s="172">
        <f>기초자료!AL145</f>
        <v>0</v>
      </c>
      <c r="AL149" s="172">
        <f>기초자료!AM145</f>
        <v>0</v>
      </c>
      <c r="AM149" s="172">
        <f>기초자료!AN145</f>
        <v>11471</v>
      </c>
      <c r="AN149" s="172">
        <f>기초자료!AO145</f>
        <v>136197</v>
      </c>
      <c r="AO149" s="171">
        <f t="shared" si="34"/>
        <v>1741642</v>
      </c>
      <c r="AP149" s="172">
        <f>기초자료!AP145</f>
        <v>1739960</v>
      </c>
      <c r="AQ149" s="172">
        <f>기초자료!AQ145</f>
        <v>0</v>
      </c>
      <c r="AR149" s="172">
        <f>기초자료!AR145</f>
        <v>1682</v>
      </c>
      <c r="AS149" s="172">
        <f>기초자료!AS145</f>
        <v>0</v>
      </c>
      <c r="AT149" s="77"/>
      <c r="AU149" s="77">
        <f t="shared" si="30"/>
        <v>1493522</v>
      </c>
    </row>
    <row r="150" spans="1:230" s="72" customFormat="1" ht="12" customHeight="1">
      <c r="A150" s="178"/>
      <c r="B150" s="311" t="s">
        <v>409</v>
      </c>
      <c r="C150" s="143">
        <f t="shared" si="31"/>
        <v>0</v>
      </c>
      <c r="D150" s="171">
        <f t="shared" si="32"/>
        <v>0</v>
      </c>
      <c r="E150" s="171">
        <f t="shared" si="33"/>
        <v>0</v>
      </c>
      <c r="F150" s="172" t="e">
        <f>기초자료!#REF!</f>
        <v>#REF!</v>
      </c>
      <c r="G150" s="172" t="e">
        <f>기초자료!#REF!</f>
        <v>#REF!</v>
      </c>
      <c r="H150" s="172">
        <f>기초자료!P146</f>
        <v>0</v>
      </c>
      <c r="I150" s="172" t="e">
        <f>기초자료!#REF!</f>
        <v>#REF!</v>
      </c>
      <c r="J150" s="172" t="e">
        <f>기초자료!#REF!</f>
        <v>#REF!</v>
      </c>
      <c r="K150" s="172">
        <f>기초자료!Q146</f>
        <v>0</v>
      </c>
      <c r="L150" s="172" t="e">
        <f>기초자료!#REF!</f>
        <v>#REF!</v>
      </c>
      <c r="M150" s="171" t="e">
        <f>기초자료!#REF!</f>
        <v>#REF!</v>
      </c>
      <c r="N150" s="172">
        <f>기초자료!R146</f>
        <v>0</v>
      </c>
      <c r="O150" s="172" t="e">
        <f>기초자료!#REF!</f>
        <v>#REF!</v>
      </c>
      <c r="P150" s="172" t="e">
        <f>기초자료!#REF!</f>
        <v>#REF!</v>
      </c>
      <c r="Q150" s="171">
        <f>기초자료!S146</f>
        <v>0</v>
      </c>
      <c r="R150" s="172">
        <f>기초자료!T146</f>
        <v>0</v>
      </c>
      <c r="S150" s="172">
        <f>기초자료!U146</f>
        <v>0</v>
      </c>
      <c r="T150" s="172">
        <f>기초자료!V146</f>
        <v>0</v>
      </c>
      <c r="U150" s="172">
        <f>기초자료!W146</f>
        <v>0</v>
      </c>
      <c r="V150" s="172">
        <f>기초자료!X146</f>
        <v>0</v>
      </c>
      <c r="W150" s="172">
        <f>기초자료!Y146</f>
        <v>0</v>
      </c>
      <c r="X150" s="172">
        <f>기초자료!Z146</f>
        <v>0</v>
      </c>
      <c r="Y150" s="172">
        <f>기초자료!AA146</f>
        <v>0</v>
      </c>
      <c r="Z150" s="172">
        <f>기초자료!AB146</f>
        <v>0</v>
      </c>
      <c r="AA150" s="172">
        <f>기초자료!AC146</f>
        <v>0</v>
      </c>
      <c r="AB150" s="172">
        <f>기초자료!AD146</f>
        <v>0</v>
      </c>
      <c r="AC150" s="172">
        <f>기초자료!AE146</f>
        <v>0</v>
      </c>
      <c r="AD150" s="172">
        <f t="shared" si="36"/>
        <v>0</v>
      </c>
      <c r="AE150" s="172">
        <f>기초자료!AF146</f>
        <v>0</v>
      </c>
      <c r="AF150" s="172">
        <f>기초자료!AG146</f>
        <v>0</v>
      </c>
      <c r="AG150" s="172">
        <f>기초자료!AH146</f>
        <v>0</v>
      </c>
      <c r="AH150" s="172">
        <f>기초자료!AI146</f>
        <v>0</v>
      </c>
      <c r="AI150" s="172">
        <f>기초자료!AJ146</f>
        <v>0</v>
      </c>
      <c r="AJ150" s="172">
        <f>기초자료!AK146</f>
        <v>0</v>
      </c>
      <c r="AK150" s="172">
        <f>기초자료!AL146</f>
        <v>0</v>
      </c>
      <c r="AL150" s="172">
        <f>기초자료!AM146</f>
        <v>0</v>
      </c>
      <c r="AM150" s="172">
        <f>기초자료!AN146</f>
        <v>0</v>
      </c>
      <c r="AN150" s="172">
        <f>기초자료!AO146</f>
        <v>0</v>
      </c>
      <c r="AO150" s="171">
        <f t="shared" si="34"/>
        <v>0</v>
      </c>
      <c r="AP150" s="172">
        <f>기초자료!AP146</f>
        <v>0</v>
      </c>
      <c r="AQ150" s="172">
        <f>기초자료!AQ146</f>
        <v>0</v>
      </c>
      <c r="AR150" s="172">
        <f>기초자료!AR146</f>
        <v>0</v>
      </c>
      <c r="AS150" s="172">
        <f>기초자료!AS146</f>
        <v>0</v>
      </c>
      <c r="AT150" s="77"/>
      <c r="AU150" s="77">
        <f t="shared" si="30"/>
        <v>0</v>
      </c>
    </row>
    <row r="151" spans="1:230" s="72" customFormat="1" ht="12" customHeight="1">
      <c r="A151" s="178"/>
      <c r="B151" s="311" t="s">
        <v>410</v>
      </c>
      <c r="C151" s="143">
        <f t="shared" si="31"/>
        <v>557896</v>
      </c>
      <c r="D151" s="171">
        <f t="shared" si="32"/>
        <v>557896</v>
      </c>
      <c r="E151" s="171">
        <f t="shared" si="33"/>
        <v>546086</v>
      </c>
      <c r="F151" s="172" t="e">
        <f>기초자료!#REF!</f>
        <v>#REF!</v>
      </c>
      <c r="G151" s="172" t="e">
        <f>기초자료!#REF!</f>
        <v>#REF!</v>
      </c>
      <c r="H151" s="172">
        <f>기초자료!P147</f>
        <v>0</v>
      </c>
      <c r="I151" s="172" t="e">
        <f>기초자료!#REF!</f>
        <v>#REF!</v>
      </c>
      <c r="J151" s="172" t="e">
        <f>기초자료!#REF!</f>
        <v>#REF!</v>
      </c>
      <c r="K151" s="172">
        <f>기초자료!Q147</f>
        <v>1570</v>
      </c>
      <c r="L151" s="172" t="e">
        <f>기초자료!#REF!</f>
        <v>#REF!</v>
      </c>
      <c r="M151" s="171" t="e">
        <f>기초자료!#REF!</f>
        <v>#REF!</v>
      </c>
      <c r="N151" s="172">
        <f>기초자료!R147</f>
        <v>474999</v>
      </c>
      <c r="O151" s="172" t="e">
        <f>기초자료!#REF!</f>
        <v>#REF!</v>
      </c>
      <c r="P151" s="172" t="e">
        <f>기초자료!#REF!</f>
        <v>#REF!</v>
      </c>
      <c r="Q151" s="171">
        <f>기초자료!S147</f>
        <v>0</v>
      </c>
      <c r="R151" s="172">
        <f>기초자료!T147</f>
        <v>0</v>
      </c>
      <c r="S151" s="172">
        <f>기초자료!U147</f>
        <v>0</v>
      </c>
      <c r="T151" s="172">
        <f>기초자료!V147</f>
        <v>66806</v>
      </c>
      <c r="U151" s="172">
        <f>기초자료!W147</f>
        <v>0</v>
      </c>
      <c r="V151" s="172">
        <f>기초자료!X147</f>
        <v>0</v>
      </c>
      <c r="W151" s="172">
        <f>기초자료!Y147</f>
        <v>0</v>
      </c>
      <c r="X151" s="172">
        <f>기초자료!Z147</f>
        <v>0</v>
      </c>
      <c r="Y151" s="172">
        <f>기초자료!AA147</f>
        <v>0</v>
      </c>
      <c r="Z151" s="172">
        <f>기초자료!AB147</f>
        <v>2711</v>
      </c>
      <c r="AA151" s="172">
        <f>기초자료!AC147</f>
        <v>0</v>
      </c>
      <c r="AB151" s="172">
        <f>기초자료!AD147</f>
        <v>0</v>
      </c>
      <c r="AC151" s="172">
        <f>기초자료!AE147</f>
        <v>0</v>
      </c>
      <c r="AD151" s="172">
        <f t="shared" si="36"/>
        <v>11810</v>
      </c>
      <c r="AE151" s="172">
        <f>기초자료!AF147</f>
        <v>0</v>
      </c>
      <c r="AF151" s="172">
        <f>기초자료!AG147</f>
        <v>0</v>
      </c>
      <c r="AG151" s="172">
        <f>기초자료!AH147</f>
        <v>0</v>
      </c>
      <c r="AH151" s="172">
        <f>기초자료!AI147</f>
        <v>0</v>
      </c>
      <c r="AI151" s="172">
        <f>기초자료!AJ147</f>
        <v>0</v>
      </c>
      <c r="AJ151" s="172">
        <f>기초자료!AK147</f>
        <v>11810</v>
      </c>
      <c r="AK151" s="172">
        <f>기초자료!AL147</f>
        <v>0</v>
      </c>
      <c r="AL151" s="172">
        <f>기초자료!AM147</f>
        <v>0</v>
      </c>
      <c r="AM151" s="172">
        <f>기초자료!AN147</f>
        <v>0</v>
      </c>
      <c r="AN151" s="172">
        <f>기초자료!AO147</f>
        <v>0</v>
      </c>
      <c r="AO151" s="171">
        <f t="shared" si="34"/>
        <v>0</v>
      </c>
      <c r="AP151" s="172">
        <f>기초자료!AP147</f>
        <v>0</v>
      </c>
      <c r="AQ151" s="172">
        <f>기초자료!AQ147</f>
        <v>0</v>
      </c>
      <c r="AR151" s="172">
        <f>기초자료!AR147</f>
        <v>0</v>
      </c>
      <c r="AS151" s="172">
        <f>기초자료!AS147</f>
        <v>0</v>
      </c>
      <c r="AT151" s="77"/>
      <c r="AU151" s="77">
        <f t="shared" si="30"/>
        <v>557896</v>
      </c>
    </row>
    <row r="152" spans="1:230" s="72" customFormat="1" ht="12" customHeight="1">
      <c r="A152" s="178"/>
      <c r="B152" s="311" t="s">
        <v>411</v>
      </c>
      <c r="C152" s="143">
        <f t="shared" si="31"/>
        <v>456701</v>
      </c>
      <c r="D152" s="171">
        <f t="shared" si="32"/>
        <v>456701</v>
      </c>
      <c r="E152" s="171">
        <f t="shared" si="33"/>
        <v>78582</v>
      </c>
      <c r="F152" s="172" t="e">
        <f>기초자료!#REF!</f>
        <v>#REF!</v>
      </c>
      <c r="G152" s="172" t="e">
        <f>기초자료!#REF!</f>
        <v>#REF!</v>
      </c>
      <c r="H152" s="172">
        <f>기초자료!P148</f>
        <v>12122</v>
      </c>
      <c r="I152" s="172" t="e">
        <f>기초자료!#REF!</f>
        <v>#REF!</v>
      </c>
      <c r="J152" s="172" t="e">
        <f>기초자료!#REF!</f>
        <v>#REF!</v>
      </c>
      <c r="K152" s="172">
        <f>기초자료!Q148</f>
        <v>8446</v>
      </c>
      <c r="L152" s="172" t="e">
        <f>기초자료!#REF!</f>
        <v>#REF!</v>
      </c>
      <c r="M152" s="171" t="e">
        <f>기초자료!#REF!</f>
        <v>#REF!</v>
      </c>
      <c r="N152" s="172">
        <f>기초자료!R148</f>
        <v>34022</v>
      </c>
      <c r="O152" s="172" t="e">
        <f>기초자료!#REF!</f>
        <v>#REF!</v>
      </c>
      <c r="P152" s="172" t="e">
        <f>기초자료!#REF!</f>
        <v>#REF!</v>
      </c>
      <c r="Q152" s="171">
        <f>기초자료!S148</f>
        <v>8020</v>
      </c>
      <c r="R152" s="172">
        <f>기초자료!T148</f>
        <v>0</v>
      </c>
      <c r="S152" s="172">
        <f>기초자료!U148</f>
        <v>0</v>
      </c>
      <c r="T152" s="172">
        <f>기초자료!V148</f>
        <v>15368</v>
      </c>
      <c r="U152" s="172">
        <f>기초자료!W148</f>
        <v>0</v>
      </c>
      <c r="V152" s="172">
        <f>기초자료!X148</f>
        <v>0</v>
      </c>
      <c r="W152" s="172">
        <f>기초자료!Y148</f>
        <v>604</v>
      </c>
      <c r="X152" s="172">
        <f>기초자료!Z148</f>
        <v>0</v>
      </c>
      <c r="Y152" s="172">
        <f>기초자료!AA148</f>
        <v>0</v>
      </c>
      <c r="Z152" s="172">
        <f>기초자료!AB148</f>
        <v>0</v>
      </c>
      <c r="AA152" s="172">
        <f>기초자료!AC148</f>
        <v>0</v>
      </c>
      <c r="AB152" s="172">
        <f>기초자료!AD148</f>
        <v>0</v>
      </c>
      <c r="AC152" s="172">
        <f>기초자료!AE148</f>
        <v>0</v>
      </c>
      <c r="AD152" s="172">
        <f t="shared" si="36"/>
        <v>378119</v>
      </c>
      <c r="AE152" s="172">
        <f>기초자료!AF148</f>
        <v>0</v>
      </c>
      <c r="AF152" s="172">
        <f>기초자료!AG148</f>
        <v>0</v>
      </c>
      <c r="AG152" s="172">
        <f>기초자료!AH148</f>
        <v>281231</v>
      </c>
      <c r="AH152" s="172">
        <f>기초자료!AI148</f>
        <v>0</v>
      </c>
      <c r="AI152" s="172">
        <f>기초자료!AJ148</f>
        <v>0</v>
      </c>
      <c r="AJ152" s="172">
        <f>기초자료!AK148</f>
        <v>96888</v>
      </c>
      <c r="AK152" s="172">
        <f>기초자료!AL148</f>
        <v>0</v>
      </c>
      <c r="AL152" s="172">
        <f>기초자료!AM148</f>
        <v>0</v>
      </c>
      <c r="AM152" s="172">
        <f>기초자료!AN148</f>
        <v>0</v>
      </c>
      <c r="AN152" s="172">
        <f>기초자료!AO148</f>
        <v>0</v>
      </c>
      <c r="AO152" s="171">
        <f t="shared" si="34"/>
        <v>0</v>
      </c>
      <c r="AP152" s="172">
        <f>기초자료!AP148</f>
        <v>0</v>
      </c>
      <c r="AQ152" s="172">
        <f>기초자료!AQ148</f>
        <v>0</v>
      </c>
      <c r="AR152" s="172">
        <f>기초자료!AR148</f>
        <v>0</v>
      </c>
      <c r="AS152" s="172">
        <f>기초자료!AS148</f>
        <v>0</v>
      </c>
      <c r="AT152" s="77"/>
      <c r="AU152" s="77">
        <f t="shared" si="30"/>
        <v>456701</v>
      </c>
    </row>
    <row r="153" spans="1:230" s="72" customFormat="1" ht="12" customHeight="1">
      <c r="A153" s="178"/>
      <c r="B153" s="311" t="s">
        <v>412</v>
      </c>
      <c r="C153" s="143">
        <f t="shared" si="31"/>
        <v>156501</v>
      </c>
      <c r="D153" s="171">
        <f t="shared" si="32"/>
        <v>156501</v>
      </c>
      <c r="E153" s="171">
        <f t="shared" si="33"/>
        <v>156501</v>
      </c>
      <c r="F153" s="172" t="e">
        <f>기초자료!#REF!</f>
        <v>#REF!</v>
      </c>
      <c r="G153" s="172" t="e">
        <f>기초자료!#REF!</f>
        <v>#REF!</v>
      </c>
      <c r="H153" s="172">
        <f>기초자료!P149</f>
        <v>0</v>
      </c>
      <c r="I153" s="172" t="e">
        <f>기초자료!#REF!</f>
        <v>#REF!</v>
      </c>
      <c r="J153" s="172" t="e">
        <f>기초자료!#REF!</f>
        <v>#REF!</v>
      </c>
      <c r="K153" s="172">
        <f>기초자료!Q149</f>
        <v>0</v>
      </c>
      <c r="L153" s="172" t="e">
        <f>기초자료!#REF!</f>
        <v>#REF!</v>
      </c>
      <c r="M153" s="171" t="e">
        <f>기초자료!#REF!</f>
        <v>#REF!</v>
      </c>
      <c r="N153" s="172">
        <f>기초자료!R149</f>
        <v>156501</v>
      </c>
      <c r="O153" s="172" t="e">
        <f>기초자료!#REF!</f>
        <v>#REF!</v>
      </c>
      <c r="P153" s="172" t="e">
        <f>기초자료!#REF!</f>
        <v>#REF!</v>
      </c>
      <c r="Q153" s="171">
        <f>기초자료!S149</f>
        <v>0</v>
      </c>
      <c r="R153" s="172">
        <f>기초자료!T149</f>
        <v>0</v>
      </c>
      <c r="S153" s="172">
        <f>기초자료!U149</f>
        <v>0</v>
      </c>
      <c r="T153" s="172">
        <f>기초자료!V149</f>
        <v>0</v>
      </c>
      <c r="U153" s="172">
        <f>기초자료!W149</f>
        <v>0</v>
      </c>
      <c r="V153" s="172">
        <f>기초자료!X149</f>
        <v>0</v>
      </c>
      <c r="W153" s="172">
        <f>기초자료!Y149</f>
        <v>0</v>
      </c>
      <c r="X153" s="172">
        <f>기초자료!Z149</f>
        <v>0</v>
      </c>
      <c r="Y153" s="172">
        <f>기초자료!AA149</f>
        <v>0</v>
      </c>
      <c r="Z153" s="172">
        <f>기초자료!AB149</f>
        <v>0</v>
      </c>
      <c r="AA153" s="172">
        <f>기초자료!AC149</f>
        <v>0</v>
      </c>
      <c r="AB153" s="172">
        <f>기초자료!AD149</f>
        <v>0</v>
      </c>
      <c r="AC153" s="172">
        <f>기초자료!AE149</f>
        <v>0</v>
      </c>
      <c r="AD153" s="172">
        <f t="shared" si="36"/>
        <v>0</v>
      </c>
      <c r="AE153" s="172">
        <f>기초자료!AF149</f>
        <v>0</v>
      </c>
      <c r="AF153" s="172">
        <f>기초자료!AG149</f>
        <v>0</v>
      </c>
      <c r="AG153" s="172">
        <f>기초자료!AH149</f>
        <v>0</v>
      </c>
      <c r="AH153" s="172">
        <f>기초자료!AI149</f>
        <v>0</v>
      </c>
      <c r="AI153" s="172">
        <f>기초자료!AJ149</f>
        <v>0</v>
      </c>
      <c r="AJ153" s="172">
        <f>기초자료!AK149</f>
        <v>0</v>
      </c>
      <c r="AK153" s="172">
        <f>기초자료!AL149</f>
        <v>0</v>
      </c>
      <c r="AL153" s="172">
        <f>기초자료!AM149</f>
        <v>0</v>
      </c>
      <c r="AM153" s="172">
        <f>기초자료!AN149</f>
        <v>0</v>
      </c>
      <c r="AN153" s="172">
        <f>기초자료!AO149</f>
        <v>0</v>
      </c>
      <c r="AO153" s="171">
        <f t="shared" si="34"/>
        <v>0</v>
      </c>
      <c r="AP153" s="172">
        <f>기초자료!AP149</f>
        <v>0</v>
      </c>
      <c r="AQ153" s="172">
        <f>기초자료!AQ149</f>
        <v>0</v>
      </c>
      <c r="AR153" s="172">
        <f>기초자료!AR149</f>
        <v>0</v>
      </c>
      <c r="AS153" s="172">
        <f>기초자료!AS149</f>
        <v>0</v>
      </c>
      <c r="AT153" s="77"/>
      <c r="AU153" s="77">
        <f t="shared" si="30"/>
        <v>156501</v>
      </c>
    </row>
    <row r="154" spans="1:230" s="72" customFormat="1" ht="12" customHeight="1">
      <c r="A154" s="178"/>
      <c r="B154" s="311" t="s">
        <v>413</v>
      </c>
      <c r="C154" s="143">
        <f t="shared" si="31"/>
        <v>250826</v>
      </c>
      <c r="D154" s="171">
        <f t="shared" si="32"/>
        <v>250826</v>
      </c>
      <c r="E154" s="171">
        <f t="shared" si="33"/>
        <v>125181</v>
      </c>
      <c r="F154" s="172" t="e">
        <f>기초자료!#REF!</f>
        <v>#REF!</v>
      </c>
      <c r="G154" s="172" t="e">
        <f>기초자료!#REF!</f>
        <v>#REF!</v>
      </c>
      <c r="H154" s="172">
        <f>기초자료!P150</f>
        <v>6705</v>
      </c>
      <c r="I154" s="172" t="e">
        <f>기초자료!#REF!</f>
        <v>#REF!</v>
      </c>
      <c r="J154" s="172" t="e">
        <f>기초자료!#REF!</f>
        <v>#REF!</v>
      </c>
      <c r="K154" s="172">
        <f>기초자료!Q150</f>
        <v>13685</v>
      </c>
      <c r="L154" s="172" t="e">
        <f>기초자료!#REF!</f>
        <v>#REF!</v>
      </c>
      <c r="M154" s="171" t="e">
        <f>기초자료!#REF!</f>
        <v>#REF!</v>
      </c>
      <c r="N154" s="172">
        <f>기초자료!R150</f>
        <v>64026</v>
      </c>
      <c r="O154" s="172" t="e">
        <f>기초자료!#REF!</f>
        <v>#REF!</v>
      </c>
      <c r="P154" s="172" t="e">
        <f>기초자료!#REF!</f>
        <v>#REF!</v>
      </c>
      <c r="Q154" s="171">
        <f>기초자료!S150</f>
        <v>14783</v>
      </c>
      <c r="R154" s="172">
        <f>기초자료!T150</f>
        <v>0</v>
      </c>
      <c r="S154" s="172">
        <f>기초자료!U150</f>
        <v>0</v>
      </c>
      <c r="T154" s="172">
        <f>기초자료!V150</f>
        <v>2840</v>
      </c>
      <c r="U154" s="172">
        <f>기초자료!W150</f>
        <v>0</v>
      </c>
      <c r="V154" s="172">
        <f>기초자료!X150</f>
        <v>0</v>
      </c>
      <c r="W154" s="172">
        <f>기초자료!Y150</f>
        <v>23142</v>
      </c>
      <c r="X154" s="172">
        <f>기초자료!Z150</f>
        <v>0</v>
      </c>
      <c r="Y154" s="172">
        <f>기초자료!AA150</f>
        <v>0</v>
      </c>
      <c r="Z154" s="172">
        <f>기초자료!AB150</f>
        <v>0</v>
      </c>
      <c r="AA154" s="172">
        <f>기초자료!AC150</f>
        <v>0</v>
      </c>
      <c r="AB154" s="172">
        <f>기초자료!AD150</f>
        <v>0</v>
      </c>
      <c r="AC154" s="172">
        <f>기초자료!AE150</f>
        <v>0</v>
      </c>
      <c r="AD154" s="172">
        <f t="shared" si="36"/>
        <v>125645</v>
      </c>
      <c r="AE154" s="172">
        <f>기초자료!AF150</f>
        <v>0</v>
      </c>
      <c r="AF154" s="172">
        <f>기초자료!AG150</f>
        <v>0</v>
      </c>
      <c r="AG154" s="172">
        <f>기초자료!AH150</f>
        <v>114716</v>
      </c>
      <c r="AH154" s="172">
        <f>기초자료!AI150</f>
        <v>0</v>
      </c>
      <c r="AI154" s="172">
        <f>기초자료!AJ150</f>
        <v>0</v>
      </c>
      <c r="AJ154" s="172">
        <f>기초자료!AK150</f>
        <v>6316</v>
      </c>
      <c r="AK154" s="172">
        <f>기초자료!AL150</f>
        <v>0</v>
      </c>
      <c r="AL154" s="172">
        <f>기초자료!AM150</f>
        <v>0</v>
      </c>
      <c r="AM154" s="172">
        <f>기초자료!AN150</f>
        <v>4613</v>
      </c>
      <c r="AN154" s="172">
        <f>기초자료!AO150</f>
        <v>0</v>
      </c>
      <c r="AO154" s="171">
        <f t="shared" si="34"/>
        <v>0</v>
      </c>
      <c r="AP154" s="172">
        <f>기초자료!AP150</f>
        <v>0</v>
      </c>
      <c r="AQ154" s="172">
        <f>기초자료!AQ150</f>
        <v>0</v>
      </c>
      <c r="AR154" s="172">
        <f>기초자료!AR150</f>
        <v>0</v>
      </c>
      <c r="AS154" s="172">
        <f>기초자료!AS150</f>
        <v>0</v>
      </c>
      <c r="AT154" s="77"/>
      <c r="AU154" s="77">
        <f t="shared" si="30"/>
        <v>250826</v>
      </c>
    </row>
    <row r="155" spans="1:230" s="72" customFormat="1" ht="12" customHeight="1">
      <c r="A155" s="178"/>
      <c r="B155" s="311" t="s">
        <v>414</v>
      </c>
      <c r="C155" s="143">
        <f t="shared" si="31"/>
        <v>1429882</v>
      </c>
      <c r="D155" s="171">
        <f t="shared" si="32"/>
        <v>1390588</v>
      </c>
      <c r="E155" s="171">
        <f t="shared" si="33"/>
        <v>561728</v>
      </c>
      <c r="F155" s="172" t="e">
        <f>기초자료!#REF!</f>
        <v>#REF!</v>
      </c>
      <c r="G155" s="172" t="e">
        <f>기초자료!#REF!</f>
        <v>#REF!</v>
      </c>
      <c r="H155" s="172">
        <f>기초자료!P151</f>
        <v>12801</v>
      </c>
      <c r="I155" s="172" t="e">
        <f>기초자료!#REF!</f>
        <v>#REF!</v>
      </c>
      <c r="J155" s="172" t="e">
        <f>기초자료!#REF!</f>
        <v>#REF!</v>
      </c>
      <c r="K155" s="172">
        <f>기초자료!Q151</f>
        <v>23303</v>
      </c>
      <c r="L155" s="172" t="e">
        <f>기초자료!#REF!</f>
        <v>#REF!</v>
      </c>
      <c r="M155" s="171" t="e">
        <f>기초자료!#REF!</f>
        <v>#REF!</v>
      </c>
      <c r="N155" s="172">
        <f>기초자료!R151</f>
        <v>364825</v>
      </c>
      <c r="O155" s="172" t="e">
        <f>기초자료!#REF!</f>
        <v>#REF!</v>
      </c>
      <c r="P155" s="172" t="e">
        <f>기초자료!#REF!</f>
        <v>#REF!</v>
      </c>
      <c r="Q155" s="171">
        <f>기초자료!S151</f>
        <v>39650</v>
      </c>
      <c r="R155" s="172">
        <f>기초자료!T151</f>
        <v>0</v>
      </c>
      <c r="S155" s="172">
        <f>기초자료!U151</f>
        <v>0</v>
      </c>
      <c r="T155" s="172">
        <f>기초자료!V151</f>
        <v>0</v>
      </c>
      <c r="U155" s="172">
        <f>기초자료!W151</f>
        <v>0</v>
      </c>
      <c r="V155" s="172">
        <f>기초자료!X151</f>
        <v>0</v>
      </c>
      <c r="W155" s="172">
        <f>기초자료!Y151</f>
        <v>43990</v>
      </c>
      <c r="X155" s="172">
        <f>기초자료!Z151</f>
        <v>0</v>
      </c>
      <c r="Y155" s="172">
        <f>기초자료!AA151</f>
        <v>0</v>
      </c>
      <c r="Z155" s="172">
        <f>기초자료!AB151</f>
        <v>77159</v>
      </c>
      <c r="AA155" s="172">
        <f>기초자료!AC151</f>
        <v>0</v>
      </c>
      <c r="AB155" s="172">
        <f>기초자료!AD151</f>
        <v>0</v>
      </c>
      <c r="AC155" s="172">
        <f>기초자료!AE151</f>
        <v>0</v>
      </c>
      <c r="AD155" s="172">
        <f t="shared" si="36"/>
        <v>828860</v>
      </c>
      <c r="AE155" s="172">
        <f>기초자료!AF151</f>
        <v>0</v>
      </c>
      <c r="AF155" s="172">
        <f>기초자료!AG151</f>
        <v>0</v>
      </c>
      <c r="AG155" s="172">
        <f>기초자료!AH151</f>
        <v>519041</v>
      </c>
      <c r="AH155" s="172">
        <f>기초자료!AI151</f>
        <v>0</v>
      </c>
      <c r="AI155" s="172">
        <f>기초자료!AJ151</f>
        <v>0</v>
      </c>
      <c r="AJ155" s="172">
        <f>기초자료!AK151</f>
        <v>197678</v>
      </c>
      <c r="AK155" s="172">
        <f>기초자료!AL151</f>
        <v>0</v>
      </c>
      <c r="AL155" s="172">
        <f>기초자료!AM151</f>
        <v>0</v>
      </c>
      <c r="AM155" s="172">
        <f>기초자료!AN151</f>
        <v>112141</v>
      </c>
      <c r="AN155" s="172">
        <f>기초자료!AO151</f>
        <v>0</v>
      </c>
      <c r="AO155" s="171">
        <f t="shared" si="34"/>
        <v>39294</v>
      </c>
      <c r="AP155" s="172">
        <f>기초자료!AP151</f>
        <v>39073</v>
      </c>
      <c r="AQ155" s="172">
        <f>기초자료!AQ151</f>
        <v>0</v>
      </c>
      <c r="AR155" s="172">
        <f>기초자료!AR151</f>
        <v>221</v>
      </c>
      <c r="AS155" s="172">
        <f>기초자료!AS151</f>
        <v>0</v>
      </c>
      <c r="AT155" s="77"/>
      <c r="AU155" s="77">
        <f t="shared" si="30"/>
        <v>1390588</v>
      </c>
    </row>
    <row r="156" spans="1:230" s="72" customFormat="1" ht="12" customHeight="1">
      <c r="A156" s="178"/>
      <c r="B156" s="311" t="s">
        <v>415</v>
      </c>
      <c r="C156" s="143">
        <f t="shared" si="31"/>
        <v>398661</v>
      </c>
      <c r="D156" s="171">
        <f t="shared" si="32"/>
        <v>398661</v>
      </c>
      <c r="E156" s="171">
        <f t="shared" si="33"/>
        <v>228817</v>
      </c>
      <c r="F156" s="172" t="e">
        <f>기초자료!#REF!</f>
        <v>#REF!</v>
      </c>
      <c r="G156" s="172" t="e">
        <f>기초자료!#REF!</f>
        <v>#REF!</v>
      </c>
      <c r="H156" s="172">
        <f>기초자료!P152</f>
        <v>8575</v>
      </c>
      <c r="I156" s="172" t="e">
        <f>기초자료!#REF!</f>
        <v>#REF!</v>
      </c>
      <c r="J156" s="172" t="e">
        <f>기초자료!#REF!</f>
        <v>#REF!</v>
      </c>
      <c r="K156" s="172">
        <f>기초자료!Q152</f>
        <v>0</v>
      </c>
      <c r="L156" s="172" t="e">
        <f>기초자료!#REF!</f>
        <v>#REF!</v>
      </c>
      <c r="M156" s="171" t="e">
        <f>기초자료!#REF!</f>
        <v>#REF!</v>
      </c>
      <c r="N156" s="172">
        <f>기초자료!R152</f>
        <v>38000</v>
      </c>
      <c r="O156" s="172" t="e">
        <f>기초자료!#REF!</f>
        <v>#REF!</v>
      </c>
      <c r="P156" s="172" t="e">
        <f>기초자료!#REF!</f>
        <v>#REF!</v>
      </c>
      <c r="Q156" s="171">
        <f>기초자료!S152</f>
        <v>0</v>
      </c>
      <c r="R156" s="172">
        <f>기초자료!T152</f>
        <v>0</v>
      </c>
      <c r="S156" s="172">
        <f>기초자료!U152</f>
        <v>0</v>
      </c>
      <c r="T156" s="172">
        <f>기초자료!V152</f>
        <v>182242</v>
      </c>
      <c r="U156" s="172">
        <f>기초자료!W152</f>
        <v>0</v>
      </c>
      <c r="V156" s="172">
        <f>기초자료!X152</f>
        <v>0</v>
      </c>
      <c r="W156" s="172">
        <f>기초자료!Y152</f>
        <v>0</v>
      </c>
      <c r="X156" s="172">
        <f>기초자료!Z152</f>
        <v>0</v>
      </c>
      <c r="Y156" s="172">
        <f>기초자료!AA152</f>
        <v>0</v>
      </c>
      <c r="Z156" s="172">
        <f>기초자료!AB152</f>
        <v>0</v>
      </c>
      <c r="AA156" s="172">
        <f>기초자료!AC152</f>
        <v>0</v>
      </c>
      <c r="AB156" s="172">
        <f>기초자료!AD152</f>
        <v>0</v>
      </c>
      <c r="AC156" s="172">
        <f>기초자료!AE152</f>
        <v>0</v>
      </c>
      <c r="AD156" s="172">
        <f t="shared" si="36"/>
        <v>169844</v>
      </c>
      <c r="AE156" s="172">
        <f>기초자료!AF152</f>
        <v>0</v>
      </c>
      <c r="AF156" s="172">
        <f>기초자료!AG152</f>
        <v>0</v>
      </c>
      <c r="AG156" s="172">
        <f>기초자료!AH152</f>
        <v>163040</v>
      </c>
      <c r="AH156" s="172">
        <f>기초자료!AI152</f>
        <v>0</v>
      </c>
      <c r="AI156" s="172">
        <f>기초자료!AJ152</f>
        <v>0</v>
      </c>
      <c r="AJ156" s="172">
        <f>기초자료!AK152</f>
        <v>6804</v>
      </c>
      <c r="AK156" s="172">
        <f>기초자료!AL152</f>
        <v>0</v>
      </c>
      <c r="AL156" s="172">
        <f>기초자료!AM152</f>
        <v>0</v>
      </c>
      <c r="AM156" s="172">
        <f>기초자료!AN152</f>
        <v>0</v>
      </c>
      <c r="AN156" s="172">
        <f>기초자료!AO152</f>
        <v>0</v>
      </c>
      <c r="AO156" s="171">
        <f t="shared" si="34"/>
        <v>0</v>
      </c>
      <c r="AP156" s="172">
        <f>기초자료!AP152</f>
        <v>0</v>
      </c>
      <c r="AQ156" s="172">
        <f>기초자료!AQ152</f>
        <v>0</v>
      </c>
      <c r="AR156" s="172">
        <f>기초자료!AR152</f>
        <v>0</v>
      </c>
      <c r="AS156" s="172">
        <f>기초자료!AS152</f>
        <v>0</v>
      </c>
      <c r="AT156" s="77"/>
      <c r="AU156" s="77">
        <f t="shared" si="30"/>
        <v>398661</v>
      </c>
    </row>
    <row r="157" spans="1:230" s="72" customFormat="1" ht="12" customHeight="1">
      <c r="A157" s="178"/>
      <c r="B157" s="311" t="s">
        <v>416</v>
      </c>
      <c r="C157" s="143">
        <f t="shared" si="31"/>
        <v>1188008</v>
      </c>
      <c r="D157" s="171">
        <f t="shared" si="32"/>
        <v>626153</v>
      </c>
      <c r="E157" s="171">
        <f t="shared" si="33"/>
        <v>561855</v>
      </c>
      <c r="F157" s="172" t="e">
        <f>기초자료!#REF!</f>
        <v>#REF!</v>
      </c>
      <c r="G157" s="172" t="e">
        <f>기초자료!#REF!</f>
        <v>#REF!</v>
      </c>
      <c r="H157" s="172">
        <f>기초자료!P153</f>
        <v>8786</v>
      </c>
      <c r="I157" s="172" t="e">
        <f>기초자료!#REF!</f>
        <v>#REF!</v>
      </c>
      <c r="J157" s="172" t="e">
        <f>기초자료!#REF!</f>
        <v>#REF!</v>
      </c>
      <c r="K157" s="172">
        <f>기초자료!Q153</f>
        <v>12405</v>
      </c>
      <c r="L157" s="172" t="e">
        <f>기초자료!#REF!</f>
        <v>#REF!</v>
      </c>
      <c r="M157" s="171" t="e">
        <f>기초자료!#REF!</f>
        <v>#REF!</v>
      </c>
      <c r="N157" s="172">
        <f>기초자료!R153</f>
        <v>540664</v>
      </c>
      <c r="O157" s="172" t="e">
        <f>기초자료!#REF!</f>
        <v>#REF!</v>
      </c>
      <c r="P157" s="172" t="e">
        <f>기초자료!#REF!</f>
        <v>#REF!</v>
      </c>
      <c r="Q157" s="171">
        <f>기초자료!S153</f>
        <v>0</v>
      </c>
      <c r="R157" s="172">
        <f>기초자료!T153</f>
        <v>0</v>
      </c>
      <c r="S157" s="172">
        <f>기초자료!U153</f>
        <v>0</v>
      </c>
      <c r="T157" s="172">
        <f>기초자료!V153</f>
        <v>0</v>
      </c>
      <c r="U157" s="172">
        <f>기초자료!W153</f>
        <v>0</v>
      </c>
      <c r="V157" s="172">
        <f>기초자료!X153</f>
        <v>0</v>
      </c>
      <c r="W157" s="172">
        <f>기초자료!Y153</f>
        <v>0</v>
      </c>
      <c r="X157" s="172">
        <f>기초자료!Z153</f>
        <v>0</v>
      </c>
      <c r="Y157" s="172">
        <f>기초자료!AA153</f>
        <v>0</v>
      </c>
      <c r="Z157" s="172">
        <f>기초자료!AB153</f>
        <v>0</v>
      </c>
      <c r="AA157" s="172">
        <f>기초자료!AC153</f>
        <v>0</v>
      </c>
      <c r="AB157" s="172">
        <f>기초자료!AD153</f>
        <v>0</v>
      </c>
      <c r="AC157" s="172">
        <f>기초자료!AE153</f>
        <v>0</v>
      </c>
      <c r="AD157" s="172">
        <f t="shared" si="36"/>
        <v>64298</v>
      </c>
      <c r="AE157" s="172">
        <f>기초자료!AF153</f>
        <v>0</v>
      </c>
      <c r="AF157" s="172">
        <f>기초자료!AG153</f>
        <v>0</v>
      </c>
      <c r="AG157" s="172">
        <f>기초자료!AH153</f>
        <v>16021</v>
      </c>
      <c r="AH157" s="172">
        <f>기초자료!AI153</f>
        <v>0</v>
      </c>
      <c r="AI157" s="172">
        <f>기초자료!AJ153</f>
        <v>0</v>
      </c>
      <c r="AJ157" s="172">
        <f>기초자료!AK153</f>
        <v>48277</v>
      </c>
      <c r="AK157" s="172">
        <f>기초자료!AL153</f>
        <v>0</v>
      </c>
      <c r="AL157" s="172">
        <f>기초자료!AM153</f>
        <v>0</v>
      </c>
      <c r="AM157" s="172">
        <f>기초자료!AN153</f>
        <v>0</v>
      </c>
      <c r="AN157" s="172">
        <f>기초자료!AO153</f>
        <v>0</v>
      </c>
      <c r="AO157" s="171">
        <f t="shared" si="34"/>
        <v>561855</v>
      </c>
      <c r="AP157" s="172">
        <f>기초자료!AP153</f>
        <v>561855</v>
      </c>
      <c r="AQ157" s="172">
        <f>기초자료!AQ153</f>
        <v>0</v>
      </c>
      <c r="AR157" s="172">
        <f>기초자료!AR153</f>
        <v>0</v>
      </c>
      <c r="AS157" s="172">
        <f>기초자료!AS153</f>
        <v>0</v>
      </c>
      <c r="AT157" s="77"/>
      <c r="AU157" s="77">
        <f t="shared" si="30"/>
        <v>626153</v>
      </c>
    </row>
    <row r="158" spans="1:230" s="72" customFormat="1" ht="12" customHeight="1">
      <c r="A158" s="178"/>
      <c r="B158" s="311" t="s">
        <v>417</v>
      </c>
      <c r="C158" s="143">
        <f t="shared" si="31"/>
        <v>605404</v>
      </c>
      <c r="D158" s="171">
        <f t="shared" si="32"/>
        <v>605404</v>
      </c>
      <c r="E158" s="171">
        <f t="shared" si="33"/>
        <v>551762</v>
      </c>
      <c r="F158" s="172" t="e">
        <f>기초자료!#REF!</f>
        <v>#REF!</v>
      </c>
      <c r="G158" s="172" t="e">
        <f>기초자료!#REF!</f>
        <v>#REF!</v>
      </c>
      <c r="H158" s="172">
        <f>기초자료!P154</f>
        <v>507</v>
      </c>
      <c r="I158" s="172" t="e">
        <f>기초자료!#REF!</f>
        <v>#REF!</v>
      </c>
      <c r="J158" s="172" t="e">
        <f>기초자료!#REF!</f>
        <v>#REF!</v>
      </c>
      <c r="K158" s="172">
        <f>기초자료!Q154</f>
        <v>8800</v>
      </c>
      <c r="L158" s="172" t="e">
        <f>기초자료!#REF!</f>
        <v>#REF!</v>
      </c>
      <c r="M158" s="171" t="e">
        <f>기초자료!#REF!</f>
        <v>#REF!</v>
      </c>
      <c r="N158" s="172">
        <f>기초자료!R154</f>
        <v>542455</v>
      </c>
      <c r="O158" s="172" t="e">
        <f>기초자료!#REF!</f>
        <v>#REF!</v>
      </c>
      <c r="P158" s="172" t="e">
        <f>기초자료!#REF!</f>
        <v>#REF!</v>
      </c>
      <c r="Q158" s="171">
        <f>기초자료!S154</f>
        <v>0</v>
      </c>
      <c r="R158" s="172">
        <f>기초자료!T154</f>
        <v>0</v>
      </c>
      <c r="S158" s="172">
        <f>기초자료!U154</f>
        <v>0</v>
      </c>
      <c r="T158" s="172">
        <f>기초자료!V154</f>
        <v>0</v>
      </c>
      <c r="U158" s="172">
        <f>기초자료!W154</f>
        <v>0</v>
      </c>
      <c r="V158" s="172">
        <f>기초자료!X154</f>
        <v>0</v>
      </c>
      <c r="W158" s="172">
        <f>기초자료!Y154</f>
        <v>0</v>
      </c>
      <c r="X158" s="172">
        <f>기초자료!Z154</f>
        <v>0</v>
      </c>
      <c r="Y158" s="172">
        <f>기초자료!AA154</f>
        <v>0</v>
      </c>
      <c r="Z158" s="172">
        <f>기초자료!AB154</f>
        <v>0</v>
      </c>
      <c r="AA158" s="172">
        <f>기초자료!AC154</f>
        <v>0</v>
      </c>
      <c r="AB158" s="172">
        <f>기초자료!AD154</f>
        <v>0</v>
      </c>
      <c r="AC158" s="172">
        <f>기초자료!AE154</f>
        <v>0</v>
      </c>
      <c r="AD158" s="172">
        <f t="shared" si="36"/>
        <v>0</v>
      </c>
      <c r="AE158" s="172">
        <f>기초자료!AF154</f>
        <v>0</v>
      </c>
      <c r="AF158" s="172">
        <f>기초자료!AG154</f>
        <v>0</v>
      </c>
      <c r="AG158" s="172">
        <f>기초자료!AH154</f>
        <v>0</v>
      </c>
      <c r="AH158" s="172">
        <f>기초자료!AI154</f>
        <v>0</v>
      </c>
      <c r="AI158" s="172">
        <f>기초자료!AJ154</f>
        <v>0</v>
      </c>
      <c r="AJ158" s="172">
        <f>기초자료!AK154</f>
        <v>0</v>
      </c>
      <c r="AK158" s="172">
        <f>기초자료!AL154</f>
        <v>0</v>
      </c>
      <c r="AL158" s="172">
        <f>기초자료!AM154</f>
        <v>0</v>
      </c>
      <c r="AM158" s="172">
        <f>기초자료!AN154</f>
        <v>0</v>
      </c>
      <c r="AN158" s="172">
        <f>기초자료!AO154</f>
        <v>53642</v>
      </c>
      <c r="AO158" s="171">
        <f t="shared" si="34"/>
        <v>0</v>
      </c>
      <c r="AP158" s="172">
        <f>기초자료!AP154</f>
        <v>0</v>
      </c>
      <c r="AQ158" s="172">
        <f>기초자료!AQ154</f>
        <v>0</v>
      </c>
      <c r="AR158" s="172">
        <f>기초자료!AR154</f>
        <v>0</v>
      </c>
      <c r="AS158" s="172">
        <f>기초자료!AS154</f>
        <v>0</v>
      </c>
      <c r="AT158" s="77"/>
      <c r="AU158" s="77">
        <f t="shared" si="30"/>
        <v>605404</v>
      </c>
    </row>
    <row r="159" spans="1:230" s="78" customFormat="1" ht="12" customHeight="1">
      <c r="A159" s="164" t="s">
        <v>587</v>
      </c>
      <c r="B159" s="164" t="s">
        <v>579</v>
      </c>
      <c r="C159" s="165">
        <f t="shared" si="31"/>
        <v>21152072.899999999</v>
      </c>
      <c r="D159" s="173">
        <f t="shared" si="32"/>
        <v>15101331.899999999</v>
      </c>
      <c r="E159" s="173">
        <f t="shared" si="33"/>
        <v>8644223.0999999996</v>
      </c>
      <c r="F159" s="173" t="e">
        <f t="shared" ref="F159:AN159" si="37">SUM(F160:F174)</f>
        <v>#REF!</v>
      </c>
      <c r="G159" s="173" t="e">
        <f t="shared" si="37"/>
        <v>#REF!</v>
      </c>
      <c r="H159" s="173">
        <f t="shared" si="37"/>
        <v>166237</v>
      </c>
      <c r="I159" s="173" t="e">
        <f t="shared" si="37"/>
        <v>#REF!</v>
      </c>
      <c r="J159" s="173" t="e">
        <f t="shared" si="37"/>
        <v>#REF!</v>
      </c>
      <c r="K159" s="173">
        <f t="shared" si="37"/>
        <v>609378</v>
      </c>
      <c r="L159" s="173" t="e">
        <f t="shared" si="37"/>
        <v>#REF!</v>
      </c>
      <c r="M159" s="173" t="e">
        <f t="shared" si="37"/>
        <v>#REF!</v>
      </c>
      <c r="N159" s="173">
        <f t="shared" si="37"/>
        <v>6200626.0999999996</v>
      </c>
      <c r="O159" s="173" t="e">
        <f t="shared" si="37"/>
        <v>#REF!</v>
      </c>
      <c r="P159" s="173" t="e">
        <f t="shared" si="37"/>
        <v>#REF!</v>
      </c>
      <c r="Q159" s="173">
        <f t="shared" si="37"/>
        <v>640130</v>
      </c>
      <c r="R159" s="173" t="e">
        <f t="shared" si="37"/>
        <v>#REF!</v>
      </c>
      <c r="S159" s="173" t="e">
        <f t="shared" si="37"/>
        <v>#REF!</v>
      </c>
      <c r="T159" s="173">
        <f t="shared" si="37"/>
        <v>439939</v>
      </c>
      <c r="U159" s="173" t="e">
        <f t="shared" si="37"/>
        <v>#REF!</v>
      </c>
      <c r="V159" s="173" t="e">
        <f t="shared" si="37"/>
        <v>#REF!</v>
      </c>
      <c r="W159" s="173">
        <f t="shared" si="37"/>
        <v>74619</v>
      </c>
      <c r="X159" s="173" t="e">
        <f t="shared" si="37"/>
        <v>#REF!</v>
      </c>
      <c r="Y159" s="173" t="e">
        <f t="shared" si="37"/>
        <v>#REF!</v>
      </c>
      <c r="Z159" s="173">
        <f t="shared" si="37"/>
        <v>397840</v>
      </c>
      <c r="AA159" s="173" t="e">
        <f t="shared" si="37"/>
        <v>#REF!</v>
      </c>
      <c r="AB159" s="173" t="e">
        <f t="shared" si="37"/>
        <v>#REF!</v>
      </c>
      <c r="AC159" s="173">
        <f t="shared" si="37"/>
        <v>115454</v>
      </c>
      <c r="AD159" s="173">
        <f t="shared" si="37"/>
        <v>5134175.8</v>
      </c>
      <c r="AE159" s="173" t="e">
        <f t="shared" si="37"/>
        <v>#REF!</v>
      </c>
      <c r="AF159" s="173" t="e">
        <f t="shared" si="37"/>
        <v>#REF!</v>
      </c>
      <c r="AG159" s="173">
        <f t="shared" si="37"/>
        <v>3131811.5999999996</v>
      </c>
      <c r="AH159" s="173" t="e">
        <f t="shared" si="37"/>
        <v>#REF!</v>
      </c>
      <c r="AI159" s="173" t="e">
        <f t="shared" si="37"/>
        <v>#REF!</v>
      </c>
      <c r="AJ159" s="173">
        <f t="shared" si="37"/>
        <v>1656669.2</v>
      </c>
      <c r="AK159" s="173" t="e">
        <f t="shared" si="37"/>
        <v>#REF!</v>
      </c>
      <c r="AL159" s="173" t="e">
        <f t="shared" si="37"/>
        <v>#REF!</v>
      </c>
      <c r="AM159" s="173">
        <f t="shared" si="37"/>
        <v>345695</v>
      </c>
      <c r="AN159" s="173">
        <f t="shared" si="37"/>
        <v>1322933</v>
      </c>
      <c r="AO159" s="173">
        <f t="shared" si="34"/>
        <v>6050741</v>
      </c>
      <c r="AP159" s="173">
        <f>SUM(AP160:AP174)</f>
        <v>5812400</v>
      </c>
      <c r="AQ159" s="173">
        <f>SUM(AQ160:AQ174)</f>
        <v>171712</v>
      </c>
      <c r="AR159" s="173">
        <f>SUM(AR160:AR174)</f>
        <v>60455</v>
      </c>
      <c r="AS159" s="173">
        <f>SUM(AS160:AS174)</f>
        <v>6174</v>
      </c>
      <c r="AT159" s="79"/>
      <c r="AU159" s="77">
        <f t="shared" si="30"/>
        <v>15101331.899999999</v>
      </c>
    </row>
    <row r="160" spans="1:230" s="72" customFormat="1" ht="12" customHeight="1">
      <c r="A160" s="144"/>
      <c r="B160" s="106" t="s">
        <v>419</v>
      </c>
      <c r="C160" s="143">
        <f t="shared" si="31"/>
        <v>4663169</v>
      </c>
      <c r="D160" s="171">
        <f t="shared" si="32"/>
        <v>4483951</v>
      </c>
      <c r="E160" s="171">
        <f t="shared" si="33"/>
        <v>3136600</v>
      </c>
      <c r="F160" s="172" t="e">
        <f>기초자료!#REF!</f>
        <v>#REF!</v>
      </c>
      <c r="G160" s="172" t="e">
        <f>기초자료!#REF!</f>
        <v>#REF!</v>
      </c>
      <c r="H160" s="172">
        <f>기초자료!P156</f>
        <v>1427</v>
      </c>
      <c r="I160" s="172" t="e">
        <f>기초자료!#REF!</f>
        <v>#REF!</v>
      </c>
      <c r="J160" s="172" t="e">
        <f>기초자료!#REF!</f>
        <v>#REF!</v>
      </c>
      <c r="K160" s="172">
        <f>기초자료!Q156</f>
        <v>268951</v>
      </c>
      <c r="L160" s="172" t="e">
        <f>기초자료!#REF!</f>
        <v>#REF!</v>
      </c>
      <c r="M160" s="171" t="e">
        <f>기초자료!#REF!</f>
        <v>#REF!</v>
      </c>
      <c r="N160" s="172">
        <f>기초자료!R156</f>
        <v>2747725</v>
      </c>
      <c r="O160" s="172" t="e">
        <f>기초자료!#REF!</f>
        <v>#REF!</v>
      </c>
      <c r="P160" s="172" t="e">
        <f>기초자료!#REF!</f>
        <v>#REF!</v>
      </c>
      <c r="Q160" s="171">
        <f>기초자료!S156</f>
        <v>0</v>
      </c>
      <c r="R160" s="172">
        <f>기초자료!T156</f>
        <v>0</v>
      </c>
      <c r="S160" s="172">
        <f>기초자료!U156</f>
        <v>0</v>
      </c>
      <c r="T160" s="172">
        <f>기초자료!V156</f>
        <v>0</v>
      </c>
      <c r="U160" s="172">
        <f>기초자료!W156</f>
        <v>0</v>
      </c>
      <c r="V160" s="172">
        <f>기초자료!X156</f>
        <v>0</v>
      </c>
      <c r="W160" s="172">
        <f>기초자료!Y156</f>
        <v>5304</v>
      </c>
      <c r="X160" s="172">
        <f>기초자료!Z156</f>
        <v>0</v>
      </c>
      <c r="Y160" s="172">
        <f>기초자료!AA156</f>
        <v>0</v>
      </c>
      <c r="Z160" s="172">
        <f>기초자료!AB156</f>
        <v>82739</v>
      </c>
      <c r="AA160" s="172">
        <f>기초자료!AC156</f>
        <v>0</v>
      </c>
      <c r="AB160" s="172">
        <f>기초자료!AD156</f>
        <v>0</v>
      </c>
      <c r="AC160" s="172">
        <f>기초자료!AE156</f>
        <v>30454</v>
      </c>
      <c r="AD160" s="172">
        <f t="shared" ref="AD160:AD174" si="38">SUM(AG160,AJ160,AM160)</f>
        <v>1347351</v>
      </c>
      <c r="AE160" s="172">
        <f>기초자료!AF156</f>
        <v>0</v>
      </c>
      <c r="AF160" s="172">
        <f>기초자료!AG156</f>
        <v>0</v>
      </c>
      <c r="AG160" s="172">
        <f>기초자료!AH156</f>
        <v>1266682</v>
      </c>
      <c r="AH160" s="172">
        <f>기초자료!AI156</f>
        <v>0</v>
      </c>
      <c r="AI160" s="172">
        <f>기초자료!AJ156</f>
        <v>0</v>
      </c>
      <c r="AJ160" s="172">
        <f>기초자료!AK156</f>
        <v>77663</v>
      </c>
      <c r="AK160" s="172">
        <f>기초자료!AL156</f>
        <v>0</v>
      </c>
      <c r="AL160" s="172">
        <f>기초자료!AM156</f>
        <v>0</v>
      </c>
      <c r="AM160" s="172">
        <f>기초자료!AN156</f>
        <v>3006</v>
      </c>
      <c r="AN160" s="172">
        <f>기초자료!AO156</f>
        <v>0</v>
      </c>
      <c r="AO160" s="171">
        <f t="shared" si="34"/>
        <v>179218</v>
      </c>
      <c r="AP160" s="172">
        <f>기초자료!AP156</f>
        <v>0</v>
      </c>
      <c r="AQ160" s="172">
        <f>기초자료!AQ156</f>
        <v>171712</v>
      </c>
      <c r="AR160" s="172">
        <f>기초자료!AR156</f>
        <v>7506</v>
      </c>
      <c r="AS160" s="172">
        <f>기초자료!AS156</f>
        <v>0</v>
      </c>
      <c r="AT160" s="77">
        <v>0</v>
      </c>
      <c r="AU160" s="77">
        <f t="shared" si="30"/>
        <v>4483951</v>
      </c>
    </row>
    <row r="161" spans="1:47" s="72" customFormat="1" ht="12" customHeight="1">
      <c r="A161" s="144"/>
      <c r="B161" s="106" t="s">
        <v>420</v>
      </c>
      <c r="C161" s="143">
        <f t="shared" si="31"/>
        <v>1549552</v>
      </c>
      <c r="D161" s="171">
        <f t="shared" si="32"/>
        <v>1521177</v>
      </c>
      <c r="E161" s="171">
        <f t="shared" si="33"/>
        <v>91149.1</v>
      </c>
      <c r="F161" s="172" t="e">
        <f>기초자료!#REF!</f>
        <v>#REF!</v>
      </c>
      <c r="G161" s="172" t="e">
        <f>기초자료!#REF!</f>
        <v>#REF!</v>
      </c>
      <c r="H161" s="172">
        <f>기초자료!P157</f>
        <v>10817</v>
      </c>
      <c r="I161" s="172" t="e">
        <f>기초자료!#REF!</f>
        <v>#REF!</v>
      </c>
      <c r="J161" s="172" t="e">
        <f>기초자료!#REF!</f>
        <v>#REF!</v>
      </c>
      <c r="K161" s="172">
        <f>기초자료!Q157</f>
        <v>10135</v>
      </c>
      <c r="L161" s="172" t="e">
        <f>기초자료!#REF!</f>
        <v>#REF!</v>
      </c>
      <c r="M161" s="171" t="e">
        <f>기초자료!#REF!</f>
        <v>#REF!</v>
      </c>
      <c r="N161" s="172">
        <f>기초자료!R157</f>
        <v>69093.100000000006</v>
      </c>
      <c r="O161" s="172" t="e">
        <f>기초자료!#REF!</f>
        <v>#REF!</v>
      </c>
      <c r="P161" s="172" t="e">
        <f>기초자료!#REF!</f>
        <v>#REF!</v>
      </c>
      <c r="Q161" s="171">
        <f>기초자료!S157</f>
        <v>0</v>
      </c>
      <c r="R161" s="172">
        <f>기초자료!T157</f>
        <v>0</v>
      </c>
      <c r="S161" s="172">
        <f>기초자료!U157</f>
        <v>0</v>
      </c>
      <c r="T161" s="172">
        <f>기초자료!V157</f>
        <v>1104</v>
      </c>
      <c r="U161" s="172">
        <f>기초자료!W157</f>
        <v>0</v>
      </c>
      <c r="V161" s="172">
        <f>기초자료!X157</f>
        <v>0</v>
      </c>
      <c r="W161" s="172">
        <f>기초자료!Y157</f>
        <v>0</v>
      </c>
      <c r="X161" s="172">
        <f>기초자료!Z157</f>
        <v>0</v>
      </c>
      <c r="Y161" s="172">
        <f>기초자료!AA157</f>
        <v>0</v>
      </c>
      <c r="Z161" s="172">
        <f>기초자료!AB157</f>
        <v>0</v>
      </c>
      <c r="AA161" s="172">
        <f>기초자료!AC157</f>
        <v>0</v>
      </c>
      <c r="AB161" s="172">
        <f>기초자료!AD157</f>
        <v>0</v>
      </c>
      <c r="AC161" s="172">
        <f>기초자료!AE157</f>
        <v>0</v>
      </c>
      <c r="AD161" s="172">
        <f t="shared" si="38"/>
        <v>150094.90000000002</v>
      </c>
      <c r="AE161" s="172">
        <f>기초자료!AF157</f>
        <v>0</v>
      </c>
      <c r="AF161" s="172">
        <f>기초자료!AG157</f>
        <v>0</v>
      </c>
      <c r="AG161" s="172">
        <f>기초자료!AH157</f>
        <v>69657.900000000009</v>
      </c>
      <c r="AH161" s="172">
        <f>기초자료!AI157</f>
        <v>0</v>
      </c>
      <c r="AI161" s="172">
        <f>기초자료!AJ157</f>
        <v>0</v>
      </c>
      <c r="AJ161" s="172">
        <f>기초자료!AK157</f>
        <v>72266</v>
      </c>
      <c r="AK161" s="172">
        <f>기초자료!AL157</f>
        <v>0</v>
      </c>
      <c r="AL161" s="172">
        <f>기초자료!AM157</f>
        <v>0</v>
      </c>
      <c r="AM161" s="172">
        <f>기초자료!AN157</f>
        <v>8171</v>
      </c>
      <c r="AN161" s="172">
        <f>기초자료!AO157</f>
        <v>1279933</v>
      </c>
      <c r="AO161" s="171">
        <f t="shared" si="34"/>
        <v>28375</v>
      </c>
      <c r="AP161" s="172">
        <f>기초자료!AP157</f>
        <v>0</v>
      </c>
      <c r="AQ161" s="172">
        <f>기초자료!AQ157</f>
        <v>0</v>
      </c>
      <c r="AR161" s="172">
        <f>기초자료!AR157</f>
        <v>28375</v>
      </c>
      <c r="AS161" s="172">
        <f>기초자료!AS157</f>
        <v>0</v>
      </c>
      <c r="AT161" s="77"/>
      <c r="AU161" s="77">
        <f t="shared" si="30"/>
        <v>1521177</v>
      </c>
    </row>
    <row r="162" spans="1:47" s="72" customFormat="1" ht="12" customHeight="1">
      <c r="A162" s="144"/>
      <c r="B162" s="106" t="s">
        <v>421</v>
      </c>
      <c r="C162" s="143">
        <f t="shared" si="31"/>
        <v>708958</v>
      </c>
      <c r="D162" s="171">
        <f t="shared" si="32"/>
        <v>705934</v>
      </c>
      <c r="E162" s="171">
        <f t="shared" si="33"/>
        <v>281691</v>
      </c>
      <c r="F162" s="172" t="e">
        <f>기초자료!#REF!</f>
        <v>#REF!</v>
      </c>
      <c r="G162" s="172" t="e">
        <f>기초자료!#REF!</f>
        <v>#REF!</v>
      </c>
      <c r="H162" s="172">
        <f>기초자료!P158</f>
        <v>8265</v>
      </c>
      <c r="I162" s="172" t="e">
        <f>기초자료!#REF!</f>
        <v>#REF!</v>
      </c>
      <c r="J162" s="172" t="e">
        <f>기초자료!#REF!</f>
        <v>#REF!</v>
      </c>
      <c r="K162" s="172">
        <f>기초자료!Q158</f>
        <v>34521</v>
      </c>
      <c r="L162" s="172" t="e">
        <f>기초자료!#REF!</f>
        <v>#REF!</v>
      </c>
      <c r="M162" s="171" t="e">
        <f>기초자료!#REF!</f>
        <v>#REF!</v>
      </c>
      <c r="N162" s="172">
        <f>기초자료!R158</f>
        <v>232635</v>
      </c>
      <c r="O162" s="172" t="e">
        <f>기초자료!#REF!</f>
        <v>#REF!</v>
      </c>
      <c r="P162" s="172" t="e">
        <f>기초자료!#REF!</f>
        <v>#REF!</v>
      </c>
      <c r="Q162" s="171">
        <f>기초자료!S158</f>
        <v>6270</v>
      </c>
      <c r="R162" s="172">
        <f>기초자료!T158</f>
        <v>0</v>
      </c>
      <c r="S162" s="172">
        <f>기초자료!U158</f>
        <v>0</v>
      </c>
      <c r="T162" s="172">
        <f>기초자료!V158</f>
        <v>0</v>
      </c>
      <c r="U162" s="172">
        <f>기초자료!W158</f>
        <v>0</v>
      </c>
      <c r="V162" s="172">
        <f>기초자료!X158</f>
        <v>0</v>
      </c>
      <c r="W162" s="172">
        <f>기초자료!Y158</f>
        <v>0</v>
      </c>
      <c r="X162" s="172">
        <f>기초자료!Z158</f>
        <v>0</v>
      </c>
      <c r="Y162" s="172">
        <f>기초자료!AA158</f>
        <v>0</v>
      </c>
      <c r="Z162" s="172">
        <f>기초자료!AB158</f>
        <v>0</v>
      </c>
      <c r="AA162" s="172">
        <f>기초자료!AC158</f>
        <v>0</v>
      </c>
      <c r="AB162" s="172">
        <f>기초자료!AD158</f>
        <v>0</v>
      </c>
      <c r="AC162" s="172">
        <f>기초자료!AE158</f>
        <v>0</v>
      </c>
      <c r="AD162" s="172">
        <f t="shared" si="38"/>
        <v>424243</v>
      </c>
      <c r="AE162" s="172">
        <f>기초자료!AF158</f>
        <v>0</v>
      </c>
      <c r="AF162" s="172">
        <f>기초자료!AG158</f>
        <v>0</v>
      </c>
      <c r="AG162" s="172">
        <f>기초자료!AH158</f>
        <v>114358</v>
      </c>
      <c r="AH162" s="172">
        <f>기초자료!AI158</f>
        <v>0</v>
      </c>
      <c r="AI162" s="172">
        <f>기초자료!AJ158</f>
        <v>0</v>
      </c>
      <c r="AJ162" s="172">
        <f>기초자료!AK158</f>
        <v>307501</v>
      </c>
      <c r="AK162" s="172">
        <f>기초자료!AL158</f>
        <v>0</v>
      </c>
      <c r="AL162" s="172">
        <f>기초자료!AM158</f>
        <v>0</v>
      </c>
      <c r="AM162" s="172">
        <f>기초자료!AN158</f>
        <v>2384</v>
      </c>
      <c r="AN162" s="172">
        <f>기초자료!AO158</f>
        <v>0</v>
      </c>
      <c r="AO162" s="171">
        <f t="shared" si="34"/>
        <v>3024</v>
      </c>
      <c r="AP162" s="172">
        <f>기초자료!AP158</f>
        <v>0</v>
      </c>
      <c r="AQ162" s="172">
        <f>기초자료!AQ158</f>
        <v>0</v>
      </c>
      <c r="AR162" s="172">
        <f>기초자료!AR158</f>
        <v>3024</v>
      </c>
      <c r="AS162" s="172">
        <f>기초자료!AS158</f>
        <v>0</v>
      </c>
      <c r="AT162" s="77"/>
      <c r="AU162" s="77">
        <f t="shared" si="30"/>
        <v>705934</v>
      </c>
    </row>
    <row r="163" spans="1:47" s="72" customFormat="1" ht="12" customHeight="1">
      <c r="A163" s="144"/>
      <c r="B163" s="106" t="s">
        <v>422</v>
      </c>
      <c r="C163" s="143">
        <f t="shared" si="31"/>
        <v>1812589.7</v>
      </c>
      <c r="D163" s="171">
        <f t="shared" si="32"/>
        <v>1614748.7</v>
      </c>
      <c r="E163" s="171">
        <f t="shared" si="33"/>
        <v>1156185</v>
      </c>
      <c r="F163" s="172" t="e">
        <f>기초자료!#REF!</f>
        <v>#REF!</v>
      </c>
      <c r="G163" s="172" t="e">
        <f>기초자료!#REF!</f>
        <v>#REF!</v>
      </c>
      <c r="H163" s="172">
        <f>기초자료!P159</f>
        <v>11951</v>
      </c>
      <c r="I163" s="172" t="e">
        <f>기초자료!#REF!</f>
        <v>#REF!</v>
      </c>
      <c r="J163" s="172" t="e">
        <f>기초자료!#REF!</f>
        <v>#REF!</v>
      </c>
      <c r="K163" s="172">
        <f>기초자료!Q159</f>
        <v>88782</v>
      </c>
      <c r="L163" s="172" t="e">
        <f>기초자료!#REF!</f>
        <v>#REF!</v>
      </c>
      <c r="M163" s="171" t="e">
        <f>기초자료!#REF!</f>
        <v>#REF!</v>
      </c>
      <c r="N163" s="172">
        <f>기초자료!R159</f>
        <v>890528</v>
      </c>
      <c r="O163" s="172" t="e">
        <f>기초자료!#REF!</f>
        <v>#REF!</v>
      </c>
      <c r="P163" s="172" t="e">
        <f>기초자료!#REF!</f>
        <v>#REF!</v>
      </c>
      <c r="Q163" s="171">
        <f>기초자료!S159</f>
        <v>0</v>
      </c>
      <c r="R163" s="172">
        <f>기초자료!T159</f>
        <v>0</v>
      </c>
      <c r="S163" s="172">
        <f>기초자료!U159</f>
        <v>0</v>
      </c>
      <c r="T163" s="172">
        <f>기초자료!V159</f>
        <v>113084</v>
      </c>
      <c r="U163" s="172">
        <f>기초자료!W159</f>
        <v>0</v>
      </c>
      <c r="V163" s="172">
        <f>기초자료!X159</f>
        <v>0</v>
      </c>
      <c r="W163" s="172">
        <f>기초자료!Y159</f>
        <v>6660</v>
      </c>
      <c r="X163" s="172">
        <f>기초자료!Z159</f>
        <v>0</v>
      </c>
      <c r="Y163" s="172">
        <f>기초자료!AA159</f>
        <v>0</v>
      </c>
      <c r="Z163" s="172">
        <f>기초자료!AB159</f>
        <v>45180</v>
      </c>
      <c r="AA163" s="172">
        <f>기초자료!AC159</f>
        <v>0</v>
      </c>
      <c r="AB163" s="172">
        <f>기초자료!AD159</f>
        <v>0</v>
      </c>
      <c r="AC163" s="172">
        <f>기초자료!AE159</f>
        <v>0</v>
      </c>
      <c r="AD163" s="172">
        <f t="shared" si="38"/>
        <v>458563.7</v>
      </c>
      <c r="AE163" s="172">
        <f>기초자료!AF159</f>
        <v>0</v>
      </c>
      <c r="AF163" s="172">
        <f>기초자료!AG159</f>
        <v>0</v>
      </c>
      <c r="AG163" s="172">
        <f>기초자료!AH159</f>
        <v>427293.7</v>
      </c>
      <c r="AH163" s="172">
        <f>기초자료!AI159</f>
        <v>0</v>
      </c>
      <c r="AI163" s="172">
        <f>기초자료!AJ159</f>
        <v>0</v>
      </c>
      <c r="AJ163" s="172">
        <f>기초자료!AK159</f>
        <v>31270</v>
      </c>
      <c r="AK163" s="172">
        <f>기초자료!AL159</f>
        <v>0</v>
      </c>
      <c r="AL163" s="172">
        <f>기초자료!AM159</f>
        <v>0</v>
      </c>
      <c r="AM163" s="172">
        <f>기초자료!AN159</f>
        <v>0</v>
      </c>
      <c r="AN163" s="172">
        <f>기초자료!AO159</f>
        <v>0</v>
      </c>
      <c r="AO163" s="171">
        <f t="shared" si="34"/>
        <v>197841</v>
      </c>
      <c r="AP163" s="172">
        <f>기초자료!AP159</f>
        <v>197841</v>
      </c>
      <c r="AQ163" s="172">
        <f>기초자료!AQ159</f>
        <v>0</v>
      </c>
      <c r="AR163" s="172">
        <f>기초자료!AR159</f>
        <v>0</v>
      </c>
      <c r="AS163" s="172">
        <f>기초자료!AS159</f>
        <v>0</v>
      </c>
      <c r="AT163" s="77"/>
      <c r="AU163" s="77">
        <f t="shared" si="30"/>
        <v>1614748.7</v>
      </c>
    </row>
    <row r="164" spans="1:47" s="72" customFormat="1" ht="12" customHeight="1">
      <c r="A164" s="144"/>
      <c r="B164" s="106" t="s">
        <v>423</v>
      </c>
      <c r="C164" s="143">
        <f t="shared" si="31"/>
        <v>1987004</v>
      </c>
      <c r="D164" s="171">
        <f t="shared" si="32"/>
        <v>1301527</v>
      </c>
      <c r="E164" s="171">
        <f t="shared" si="33"/>
        <v>882477</v>
      </c>
      <c r="F164" s="172" t="e">
        <f>기초자료!#REF!</f>
        <v>#REF!</v>
      </c>
      <c r="G164" s="172" t="e">
        <f>기초자료!#REF!</f>
        <v>#REF!</v>
      </c>
      <c r="H164" s="172">
        <f>기초자료!P160</f>
        <v>20118</v>
      </c>
      <c r="I164" s="172" t="e">
        <f>기초자료!#REF!</f>
        <v>#REF!</v>
      </c>
      <c r="J164" s="172" t="e">
        <f>기초자료!#REF!</f>
        <v>#REF!</v>
      </c>
      <c r="K164" s="172">
        <f>기초자료!Q160</f>
        <v>30172</v>
      </c>
      <c r="L164" s="172" t="e">
        <f>기초자료!#REF!</f>
        <v>#REF!</v>
      </c>
      <c r="M164" s="171" t="e">
        <f>기초자료!#REF!</f>
        <v>#REF!</v>
      </c>
      <c r="N164" s="172">
        <f>기초자료!R160</f>
        <v>817046</v>
      </c>
      <c r="O164" s="172" t="e">
        <f>기초자료!#REF!</f>
        <v>#REF!</v>
      </c>
      <c r="P164" s="172" t="e">
        <f>기초자료!#REF!</f>
        <v>#REF!</v>
      </c>
      <c r="Q164" s="171">
        <f>기초자료!S160</f>
        <v>0</v>
      </c>
      <c r="R164" s="172">
        <f>기초자료!T160</f>
        <v>0</v>
      </c>
      <c r="S164" s="172">
        <f>기초자료!U160</f>
        <v>0</v>
      </c>
      <c r="T164" s="172">
        <f>기초자료!V160</f>
        <v>1607</v>
      </c>
      <c r="U164" s="172">
        <f>기초자료!W160</f>
        <v>0</v>
      </c>
      <c r="V164" s="172">
        <f>기초자료!X160</f>
        <v>0</v>
      </c>
      <c r="W164" s="172">
        <f>기초자료!Y160</f>
        <v>10017</v>
      </c>
      <c r="X164" s="172">
        <f>기초자료!Z160</f>
        <v>0</v>
      </c>
      <c r="Y164" s="172">
        <f>기초자료!AA160</f>
        <v>0</v>
      </c>
      <c r="Z164" s="172">
        <f>기초자료!AB160</f>
        <v>3517</v>
      </c>
      <c r="AA164" s="172">
        <f>기초자료!AC160</f>
        <v>0</v>
      </c>
      <c r="AB164" s="172">
        <f>기초자료!AD160</f>
        <v>0</v>
      </c>
      <c r="AC164" s="172">
        <f>기초자료!AE160</f>
        <v>0</v>
      </c>
      <c r="AD164" s="172">
        <f t="shared" si="38"/>
        <v>419050</v>
      </c>
      <c r="AE164" s="172">
        <f>기초자료!AF160</f>
        <v>0</v>
      </c>
      <c r="AF164" s="172">
        <f>기초자료!AG160</f>
        <v>0</v>
      </c>
      <c r="AG164" s="172">
        <f>기초자료!AH160</f>
        <v>206601</v>
      </c>
      <c r="AH164" s="172">
        <f>기초자료!AI160</f>
        <v>0</v>
      </c>
      <c r="AI164" s="172">
        <f>기초자료!AJ160</f>
        <v>0</v>
      </c>
      <c r="AJ164" s="172">
        <f>기초자료!AK160</f>
        <v>212449</v>
      </c>
      <c r="AK164" s="172">
        <f>기초자료!AL160</f>
        <v>0</v>
      </c>
      <c r="AL164" s="172">
        <f>기초자료!AM160</f>
        <v>0</v>
      </c>
      <c r="AM164" s="172">
        <f>기초자료!AN160</f>
        <v>0</v>
      </c>
      <c r="AN164" s="172">
        <f>기초자료!AO160</f>
        <v>0</v>
      </c>
      <c r="AO164" s="171">
        <f t="shared" si="34"/>
        <v>685477</v>
      </c>
      <c r="AP164" s="172">
        <f>기초자료!AP160</f>
        <v>675100</v>
      </c>
      <c r="AQ164" s="172">
        <f>기초자료!AQ160</f>
        <v>0</v>
      </c>
      <c r="AR164" s="172">
        <f>기초자료!AR160</f>
        <v>4203</v>
      </c>
      <c r="AS164" s="172">
        <f>기초자료!AS160</f>
        <v>6174</v>
      </c>
      <c r="AT164" s="77"/>
      <c r="AU164" s="77">
        <f t="shared" si="30"/>
        <v>1301527</v>
      </c>
    </row>
    <row r="165" spans="1:47" s="72" customFormat="1" ht="12" customHeight="1">
      <c r="A165" s="144"/>
      <c r="B165" s="106" t="s">
        <v>424</v>
      </c>
      <c r="C165" s="143">
        <f t="shared" si="31"/>
        <v>361356</v>
      </c>
      <c r="D165" s="171">
        <f t="shared" si="32"/>
        <v>359752</v>
      </c>
      <c r="E165" s="171">
        <f t="shared" si="33"/>
        <v>255682</v>
      </c>
      <c r="F165" s="172" t="e">
        <f>기초자료!#REF!</f>
        <v>#REF!</v>
      </c>
      <c r="G165" s="172" t="e">
        <f>기초자료!#REF!</f>
        <v>#REF!</v>
      </c>
      <c r="H165" s="172">
        <f>기초자료!P161</f>
        <v>4950</v>
      </c>
      <c r="I165" s="172" t="e">
        <f>기초자료!#REF!</f>
        <v>#REF!</v>
      </c>
      <c r="J165" s="172" t="e">
        <f>기초자료!#REF!</f>
        <v>#REF!</v>
      </c>
      <c r="K165" s="172">
        <f>기초자료!Q161</f>
        <v>69309</v>
      </c>
      <c r="L165" s="172" t="e">
        <f>기초자료!#REF!</f>
        <v>#REF!</v>
      </c>
      <c r="M165" s="171" t="e">
        <f>기초자료!#REF!</f>
        <v>#REF!</v>
      </c>
      <c r="N165" s="172">
        <f>기초자료!R161</f>
        <v>165173</v>
      </c>
      <c r="O165" s="172" t="e">
        <f>기초자료!#REF!</f>
        <v>#REF!</v>
      </c>
      <c r="P165" s="172" t="e">
        <f>기초자료!#REF!</f>
        <v>#REF!</v>
      </c>
      <c r="Q165" s="171">
        <f>기초자료!S161</f>
        <v>10160</v>
      </c>
      <c r="R165" s="172">
        <f>기초자료!T161</f>
        <v>0</v>
      </c>
      <c r="S165" s="172">
        <f>기초자료!U161</f>
        <v>0</v>
      </c>
      <c r="T165" s="172">
        <f>기초자료!V161</f>
        <v>6090</v>
      </c>
      <c r="U165" s="172">
        <f>기초자료!W161</f>
        <v>0</v>
      </c>
      <c r="V165" s="172">
        <f>기초자료!X161</f>
        <v>0</v>
      </c>
      <c r="W165" s="172">
        <f>기초자료!Y161</f>
        <v>0</v>
      </c>
      <c r="X165" s="172">
        <f>기초자료!Z161</f>
        <v>0</v>
      </c>
      <c r="Y165" s="172">
        <f>기초자료!AA161</f>
        <v>0</v>
      </c>
      <c r="Z165" s="172">
        <f>기초자료!AB161</f>
        <v>0</v>
      </c>
      <c r="AA165" s="172">
        <f>기초자료!AC161</f>
        <v>0</v>
      </c>
      <c r="AB165" s="172">
        <f>기초자료!AD161</f>
        <v>0</v>
      </c>
      <c r="AC165" s="172">
        <f>기초자료!AE161</f>
        <v>0</v>
      </c>
      <c r="AD165" s="172">
        <f t="shared" si="38"/>
        <v>104070</v>
      </c>
      <c r="AE165" s="172">
        <f>기초자료!AF161</f>
        <v>0</v>
      </c>
      <c r="AF165" s="172">
        <f>기초자료!AG161</f>
        <v>0</v>
      </c>
      <c r="AG165" s="172">
        <f>기초자료!AH161</f>
        <v>102846</v>
      </c>
      <c r="AH165" s="172">
        <f>기초자료!AI161</f>
        <v>0</v>
      </c>
      <c r="AI165" s="172">
        <f>기초자료!AJ161</f>
        <v>0</v>
      </c>
      <c r="AJ165" s="172">
        <f>기초자료!AK161</f>
        <v>1224</v>
      </c>
      <c r="AK165" s="172">
        <f>기초자료!AL161</f>
        <v>0</v>
      </c>
      <c r="AL165" s="172">
        <f>기초자료!AM161</f>
        <v>0</v>
      </c>
      <c r="AM165" s="172">
        <f>기초자료!AN161</f>
        <v>0</v>
      </c>
      <c r="AN165" s="172">
        <f>기초자료!AO161</f>
        <v>0</v>
      </c>
      <c r="AO165" s="171">
        <f t="shared" si="34"/>
        <v>1604</v>
      </c>
      <c r="AP165" s="172">
        <f>기초자료!AP161</f>
        <v>0</v>
      </c>
      <c r="AQ165" s="172">
        <f>기초자료!AQ161</f>
        <v>0</v>
      </c>
      <c r="AR165" s="172">
        <f>기초자료!AR161</f>
        <v>1604</v>
      </c>
      <c r="AS165" s="172">
        <f>기초자료!AS161</f>
        <v>0</v>
      </c>
      <c r="AT165" s="77"/>
      <c r="AU165" s="77">
        <f t="shared" si="30"/>
        <v>359752</v>
      </c>
    </row>
    <row r="166" spans="1:47" s="72" customFormat="1" ht="12" customHeight="1">
      <c r="A166" s="144"/>
      <c r="B166" s="106" t="s">
        <v>425</v>
      </c>
      <c r="C166" s="143">
        <f t="shared" si="31"/>
        <v>628425</v>
      </c>
      <c r="D166" s="171">
        <f t="shared" si="32"/>
        <v>80700</v>
      </c>
      <c r="E166" s="171">
        <f t="shared" si="33"/>
        <v>65300</v>
      </c>
      <c r="F166" s="172" t="e">
        <f>기초자료!#REF!</f>
        <v>#REF!</v>
      </c>
      <c r="G166" s="172" t="e">
        <f>기초자료!#REF!</f>
        <v>#REF!</v>
      </c>
      <c r="H166" s="172">
        <f>기초자료!P162</f>
        <v>0</v>
      </c>
      <c r="I166" s="172" t="e">
        <f>기초자료!#REF!</f>
        <v>#REF!</v>
      </c>
      <c r="J166" s="172" t="e">
        <f>기초자료!#REF!</f>
        <v>#REF!</v>
      </c>
      <c r="K166" s="172">
        <f>기초자료!Q162</f>
        <v>1300</v>
      </c>
      <c r="L166" s="172" t="e">
        <f>기초자료!#REF!</f>
        <v>#REF!</v>
      </c>
      <c r="M166" s="171" t="e">
        <f>기초자료!#REF!</f>
        <v>#REF!</v>
      </c>
      <c r="N166" s="172">
        <f>기초자료!R162</f>
        <v>31382</v>
      </c>
      <c r="O166" s="172" t="e">
        <f>기초자료!#REF!</f>
        <v>#REF!</v>
      </c>
      <c r="P166" s="172" t="e">
        <f>기초자료!#REF!</f>
        <v>#REF!</v>
      </c>
      <c r="Q166" s="171">
        <f>기초자료!S162</f>
        <v>0</v>
      </c>
      <c r="R166" s="172">
        <f>기초자료!T162</f>
        <v>0</v>
      </c>
      <c r="S166" s="172">
        <f>기초자료!U162</f>
        <v>0</v>
      </c>
      <c r="T166" s="172">
        <f>기초자료!V162</f>
        <v>0</v>
      </c>
      <c r="U166" s="172">
        <f>기초자료!W162</f>
        <v>0</v>
      </c>
      <c r="V166" s="172">
        <f>기초자료!X162</f>
        <v>0</v>
      </c>
      <c r="W166" s="172">
        <f>기초자료!Y162</f>
        <v>32618</v>
      </c>
      <c r="X166" s="172">
        <f>기초자료!Z162</f>
        <v>0</v>
      </c>
      <c r="Y166" s="172">
        <f>기초자료!AA162</f>
        <v>0</v>
      </c>
      <c r="Z166" s="172">
        <f>기초자료!AB162</f>
        <v>0</v>
      </c>
      <c r="AA166" s="172">
        <f>기초자료!AC162</f>
        <v>0</v>
      </c>
      <c r="AB166" s="172">
        <f>기초자료!AD162</f>
        <v>0</v>
      </c>
      <c r="AC166" s="172">
        <f>기초자료!AE162</f>
        <v>0</v>
      </c>
      <c r="AD166" s="172">
        <f t="shared" si="38"/>
        <v>15400</v>
      </c>
      <c r="AE166" s="172">
        <f>기초자료!AF162</f>
        <v>0</v>
      </c>
      <c r="AF166" s="172">
        <f>기초자료!AG162</f>
        <v>0</v>
      </c>
      <c r="AG166" s="172">
        <f>기초자료!AH162</f>
        <v>15400</v>
      </c>
      <c r="AH166" s="172">
        <f>기초자료!AI162</f>
        <v>0</v>
      </c>
      <c r="AI166" s="172">
        <f>기초자료!AJ162</f>
        <v>0</v>
      </c>
      <c r="AJ166" s="172">
        <f>기초자료!AK162</f>
        <v>0</v>
      </c>
      <c r="AK166" s="172">
        <f>기초자료!AL162</f>
        <v>0</v>
      </c>
      <c r="AL166" s="172">
        <f>기초자료!AM162</f>
        <v>0</v>
      </c>
      <c r="AM166" s="172">
        <f>기초자료!AN162</f>
        <v>0</v>
      </c>
      <c r="AN166" s="172">
        <f>기초자료!AO162</f>
        <v>0</v>
      </c>
      <c r="AO166" s="171">
        <f t="shared" si="34"/>
        <v>547725</v>
      </c>
      <c r="AP166" s="172">
        <f>기초자료!AP162</f>
        <v>547725</v>
      </c>
      <c r="AQ166" s="172">
        <f>기초자료!AQ162</f>
        <v>0</v>
      </c>
      <c r="AR166" s="172">
        <f>기초자료!AR162</f>
        <v>0</v>
      </c>
      <c r="AS166" s="172">
        <f>기초자료!AS162</f>
        <v>0</v>
      </c>
      <c r="AT166" s="77"/>
      <c r="AU166" s="77">
        <f t="shared" si="30"/>
        <v>80700</v>
      </c>
    </row>
    <row r="167" spans="1:47" s="72" customFormat="1" ht="12" customHeight="1">
      <c r="A167" s="144"/>
      <c r="B167" s="106" t="s">
        <v>656</v>
      </c>
      <c r="C167" s="143">
        <f t="shared" si="31"/>
        <v>1054889.2</v>
      </c>
      <c r="D167" s="171">
        <f t="shared" si="32"/>
        <v>1054889.2</v>
      </c>
      <c r="E167" s="171">
        <f t="shared" si="33"/>
        <v>501543</v>
      </c>
      <c r="F167" s="172"/>
      <c r="G167" s="172"/>
      <c r="H167" s="172">
        <f>기초자료!P163</f>
        <v>5840</v>
      </c>
      <c r="I167" s="172"/>
      <c r="J167" s="172"/>
      <c r="K167" s="172">
        <f>기초자료!Q163</f>
        <v>15353</v>
      </c>
      <c r="L167" s="172"/>
      <c r="M167" s="171"/>
      <c r="N167" s="172">
        <f>기초자료!R163</f>
        <v>430630</v>
      </c>
      <c r="O167" s="172"/>
      <c r="P167" s="172"/>
      <c r="Q167" s="171">
        <f>기초자료!S163</f>
        <v>20150</v>
      </c>
      <c r="R167" s="172"/>
      <c r="S167" s="172"/>
      <c r="T167" s="172">
        <f>기초자료!V163</f>
        <v>0</v>
      </c>
      <c r="U167" s="172"/>
      <c r="V167" s="172"/>
      <c r="W167" s="172">
        <f>기초자료!Y163</f>
        <v>20020</v>
      </c>
      <c r="X167" s="172"/>
      <c r="Y167" s="172"/>
      <c r="Z167" s="172">
        <f>기초자료!AB163</f>
        <v>9550</v>
      </c>
      <c r="AA167" s="172"/>
      <c r="AB167" s="172"/>
      <c r="AC167" s="172">
        <f>기초자료!AE163</f>
        <v>0</v>
      </c>
      <c r="AD167" s="172">
        <f t="shared" si="38"/>
        <v>553346.19999999995</v>
      </c>
      <c r="AE167" s="172"/>
      <c r="AF167" s="172"/>
      <c r="AG167" s="172">
        <f>기초자료!AH163</f>
        <v>425321</v>
      </c>
      <c r="AH167" s="172"/>
      <c r="AI167" s="172"/>
      <c r="AJ167" s="172">
        <f>기초자료!AK163</f>
        <v>119026.2</v>
      </c>
      <c r="AK167" s="172"/>
      <c r="AL167" s="172"/>
      <c r="AM167" s="172">
        <f>기초자료!AN163</f>
        <v>8999</v>
      </c>
      <c r="AN167" s="172">
        <f>기초자료!AO163</f>
        <v>0</v>
      </c>
      <c r="AO167" s="171">
        <f t="shared" si="34"/>
        <v>0</v>
      </c>
      <c r="AP167" s="172">
        <f>기초자료!AP163</f>
        <v>0</v>
      </c>
      <c r="AQ167" s="172">
        <f>기초자료!AQ163</f>
        <v>0</v>
      </c>
      <c r="AR167" s="172">
        <f>기초자료!AR163</f>
        <v>0</v>
      </c>
      <c r="AS167" s="172">
        <f>기초자료!AS163</f>
        <v>0</v>
      </c>
      <c r="AT167" s="77"/>
      <c r="AU167" s="77"/>
    </row>
    <row r="168" spans="1:47" s="72" customFormat="1" ht="12" customHeight="1">
      <c r="A168" s="144"/>
      <c r="B168" s="106" t="s">
        <v>426</v>
      </c>
      <c r="C168" s="143">
        <f t="shared" si="31"/>
        <v>747948</v>
      </c>
      <c r="D168" s="171">
        <f t="shared" si="32"/>
        <v>625400</v>
      </c>
      <c r="E168" s="171">
        <f t="shared" si="33"/>
        <v>395857</v>
      </c>
      <c r="F168" s="172" t="e">
        <f>기초자료!#REF!</f>
        <v>#REF!</v>
      </c>
      <c r="G168" s="172" t="e">
        <f>기초자료!#REF!</f>
        <v>#REF!</v>
      </c>
      <c r="H168" s="172">
        <f>기초자료!P164</f>
        <v>31000</v>
      </c>
      <c r="I168" s="172" t="e">
        <f>기초자료!#REF!</f>
        <v>#REF!</v>
      </c>
      <c r="J168" s="172" t="e">
        <f>기초자료!#REF!</f>
        <v>#REF!</v>
      </c>
      <c r="K168" s="172">
        <f>기초자료!Q164</f>
        <v>14565</v>
      </c>
      <c r="L168" s="172" t="e">
        <f>기초자료!#REF!</f>
        <v>#REF!</v>
      </c>
      <c r="M168" s="171" t="e">
        <f>기초자료!#REF!</f>
        <v>#REF!</v>
      </c>
      <c r="N168" s="172">
        <f>기초자료!R164</f>
        <v>150000</v>
      </c>
      <c r="O168" s="172" t="e">
        <f>기초자료!#REF!</f>
        <v>#REF!</v>
      </c>
      <c r="P168" s="172" t="e">
        <f>기초자료!#REF!</f>
        <v>#REF!</v>
      </c>
      <c r="Q168" s="171">
        <f>기초자료!S164</f>
        <v>13292</v>
      </c>
      <c r="R168" s="172">
        <f>기초자료!T164</f>
        <v>0</v>
      </c>
      <c r="S168" s="172">
        <f>기초자료!U164</f>
        <v>0</v>
      </c>
      <c r="T168" s="172">
        <f>기초자료!V164</f>
        <v>60000</v>
      </c>
      <c r="U168" s="172">
        <f>기초자료!W164</f>
        <v>0</v>
      </c>
      <c r="V168" s="172">
        <f>기초자료!X164</f>
        <v>0</v>
      </c>
      <c r="W168" s="172">
        <f>기초자료!Y164</f>
        <v>0</v>
      </c>
      <c r="X168" s="172">
        <f>기초자료!Z164</f>
        <v>0</v>
      </c>
      <c r="Y168" s="172">
        <f>기초자료!AA164</f>
        <v>0</v>
      </c>
      <c r="Z168" s="172">
        <f>기초자료!AB164</f>
        <v>42000</v>
      </c>
      <c r="AA168" s="172">
        <f>기초자료!AC164</f>
        <v>0</v>
      </c>
      <c r="AB168" s="172">
        <f>기초자료!AD164</f>
        <v>0</v>
      </c>
      <c r="AC168" s="172">
        <f>기초자료!AE164</f>
        <v>85000</v>
      </c>
      <c r="AD168" s="172">
        <f t="shared" si="38"/>
        <v>229543</v>
      </c>
      <c r="AE168" s="172">
        <f>기초자료!AF164</f>
        <v>0</v>
      </c>
      <c r="AF168" s="172">
        <f>기초자료!AG164</f>
        <v>0</v>
      </c>
      <c r="AG168" s="172">
        <f>기초자료!AH164</f>
        <v>142000</v>
      </c>
      <c r="AH168" s="172">
        <f>기초자료!AI164</f>
        <v>0</v>
      </c>
      <c r="AI168" s="172">
        <f>기초자료!AJ164</f>
        <v>0</v>
      </c>
      <c r="AJ168" s="172">
        <f>기초자료!AK164</f>
        <v>87543</v>
      </c>
      <c r="AK168" s="172">
        <f>기초자료!AL164</f>
        <v>0</v>
      </c>
      <c r="AL168" s="172">
        <f>기초자료!AM164</f>
        <v>0</v>
      </c>
      <c r="AM168" s="172">
        <f>기초자료!AN164</f>
        <v>0</v>
      </c>
      <c r="AN168" s="172">
        <f>기초자료!AO164</f>
        <v>0</v>
      </c>
      <c r="AO168" s="171">
        <f t="shared" si="34"/>
        <v>122548</v>
      </c>
      <c r="AP168" s="172">
        <f>기초자료!AP164</f>
        <v>122548</v>
      </c>
      <c r="AQ168" s="172">
        <f>기초자료!AQ164</f>
        <v>0</v>
      </c>
      <c r="AR168" s="172">
        <f>기초자료!AR164</f>
        <v>0</v>
      </c>
      <c r="AS168" s="172">
        <f>기초자료!AS164</f>
        <v>0</v>
      </c>
      <c r="AT168" s="77"/>
      <c r="AU168" s="77">
        <f t="shared" si="30"/>
        <v>625400</v>
      </c>
    </row>
    <row r="169" spans="1:47" s="72" customFormat="1" ht="12" customHeight="1">
      <c r="A169" s="144"/>
      <c r="B169" s="106" t="s">
        <v>428</v>
      </c>
      <c r="C169" s="143">
        <f t="shared" si="31"/>
        <v>2939900</v>
      </c>
      <c r="D169" s="171">
        <f t="shared" si="32"/>
        <v>787660</v>
      </c>
      <c r="E169" s="171">
        <f t="shared" si="33"/>
        <v>717611</v>
      </c>
      <c r="F169" s="172" t="e">
        <f>기초자료!#REF!</f>
        <v>#REF!</v>
      </c>
      <c r="G169" s="172" t="e">
        <f>기초자료!#REF!</f>
        <v>#REF!</v>
      </c>
      <c r="H169" s="172">
        <f>기초자료!P165</f>
        <v>19378</v>
      </c>
      <c r="I169" s="172" t="e">
        <f>기초자료!#REF!</f>
        <v>#REF!</v>
      </c>
      <c r="J169" s="172" t="e">
        <f>기초자료!#REF!</f>
        <v>#REF!</v>
      </c>
      <c r="K169" s="172">
        <f>기초자료!Q165</f>
        <v>14631</v>
      </c>
      <c r="L169" s="172" t="e">
        <f>기초자료!#REF!</f>
        <v>#REF!</v>
      </c>
      <c r="M169" s="171" t="e">
        <f>기초자료!#REF!</f>
        <v>#REF!</v>
      </c>
      <c r="N169" s="172">
        <f>기초자료!R165</f>
        <v>111376</v>
      </c>
      <c r="O169" s="172" t="e">
        <f>기초자료!#REF!</f>
        <v>#REF!</v>
      </c>
      <c r="P169" s="172" t="e">
        <f>기초자료!#REF!</f>
        <v>#REF!</v>
      </c>
      <c r="Q169" s="171">
        <f>기초자료!S165</f>
        <v>540472</v>
      </c>
      <c r="R169" s="172" t="e">
        <f>기초자료!#REF!</f>
        <v>#REF!</v>
      </c>
      <c r="S169" s="172" t="e">
        <f>기초자료!#REF!</f>
        <v>#REF!</v>
      </c>
      <c r="T169" s="172">
        <f>기초자료!V165</f>
        <v>31754</v>
      </c>
      <c r="U169" s="172" t="e">
        <f>기초자료!#REF!</f>
        <v>#REF!</v>
      </c>
      <c r="V169" s="172" t="e">
        <f>기초자료!#REF!</f>
        <v>#REF!</v>
      </c>
      <c r="W169" s="172">
        <f>기초자료!Y165</f>
        <v>0</v>
      </c>
      <c r="X169" s="172" t="e">
        <f>기초자료!#REF!</f>
        <v>#REF!</v>
      </c>
      <c r="Y169" s="172" t="e">
        <f>기초자료!#REF!</f>
        <v>#REF!</v>
      </c>
      <c r="Z169" s="172">
        <f>기초자료!AB165</f>
        <v>0</v>
      </c>
      <c r="AA169" s="172" t="e">
        <f>기초자료!#REF!</f>
        <v>#REF!</v>
      </c>
      <c r="AB169" s="172" t="e">
        <f>기초자료!#REF!</f>
        <v>#REF!</v>
      </c>
      <c r="AC169" s="172">
        <f>기초자료!AE165</f>
        <v>0</v>
      </c>
      <c r="AD169" s="172">
        <f t="shared" si="38"/>
        <v>70049</v>
      </c>
      <c r="AE169" s="172" t="e">
        <f>기초자료!#REF!</f>
        <v>#REF!</v>
      </c>
      <c r="AF169" s="172" t="e">
        <f>기초자료!#REF!</f>
        <v>#REF!</v>
      </c>
      <c r="AG169" s="172">
        <f>기초자료!AH165</f>
        <v>9476</v>
      </c>
      <c r="AH169" s="172" t="e">
        <f>기초자료!#REF!</f>
        <v>#REF!</v>
      </c>
      <c r="AI169" s="172" t="e">
        <f>기초자료!#REF!</f>
        <v>#REF!</v>
      </c>
      <c r="AJ169" s="172">
        <f>기초자료!AK165</f>
        <v>60573</v>
      </c>
      <c r="AK169" s="172" t="e">
        <f>기초자료!#REF!</f>
        <v>#REF!</v>
      </c>
      <c r="AL169" s="172" t="e">
        <f>기초자료!#REF!</f>
        <v>#REF!</v>
      </c>
      <c r="AM169" s="172">
        <f>기초자료!AN165</f>
        <v>0</v>
      </c>
      <c r="AN169" s="172">
        <f>기초자료!AO165</f>
        <v>0</v>
      </c>
      <c r="AO169" s="171">
        <f t="shared" si="34"/>
        <v>2152240</v>
      </c>
      <c r="AP169" s="172">
        <f>기초자료!AP165</f>
        <v>2152240</v>
      </c>
      <c r="AQ169" s="172">
        <f>기초자료!AQ165</f>
        <v>0</v>
      </c>
      <c r="AR169" s="172">
        <f>기초자료!AR165</f>
        <v>0</v>
      </c>
      <c r="AS169" s="172">
        <f>기초자료!AS165</f>
        <v>0</v>
      </c>
      <c r="AT169" s="77"/>
      <c r="AU169" s="77">
        <f t="shared" si="30"/>
        <v>787660</v>
      </c>
    </row>
    <row r="170" spans="1:47" s="72" customFormat="1" ht="12" customHeight="1">
      <c r="A170" s="144"/>
      <c r="B170" s="106" t="s">
        <v>429</v>
      </c>
      <c r="C170" s="143">
        <f t="shared" si="31"/>
        <v>469816</v>
      </c>
      <c r="D170" s="171">
        <f t="shared" si="32"/>
        <v>469816</v>
      </c>
      <c r="E170" s="171">
        <f t="shared" si="33"/>
        <v>370616</v>
      </c>
      <c r="F170" s="172" t="e">
        <f>기초자료!#REF!</f>
        <v>#REF!</v>
      </c>
      <c r="G170" s="172" t="e">
        <f>기초자료!#REF!</f>
        <v>#REF!</v>
      </c>
      <c r="H170" s="172">
        <f>기초자료!P166</f>
        <v>0</v>
      </c>
      <c r="I170" s="172" t="e">
        <f>기초자료!#REF!</f>
        <v>#REF!</v>
      </c>
      <c r="J170" s="172" t="e">
        <f>기초자료!#REF!</f>
        <v>#REF!</v>
      </c>
      <c r="K170" s="172">
        <f>기초자료!Q166</f>
        <v>3500</v>
      </c>
      <c r="L170" s="172" t="e">
        <f>기초자료!#REF!</f>
        <v>#REF!</v>
      </c>
      <c r="M170" s="171" t="e">
        <f>기초자료!#REF!</f>
        <v>#REF!</v>
      </c>
      <c r="N170" s="172">
        <f>기초자료!R166</f>
        <v>220007</v>
      </c>
      <c r="O170" s="172" t="e">
        <f>기초자료!#REF!</f>
        <v>#REF!</v>
      </c>
      <c r="P170" s="172" t="e">
        <f>기초자료!#REF!</f>
        <v>#REF!</v>
      </c>
      <c r="Q170" s="171">
        <f>기초자료!S166</f>
        <v>0</v>
      </c>
      <c r="R170" s="172">
        <f>기초자료!T165</f>
        <v>0</v>
      </c>
      <c r="S170" s="172">
        <f>기초자료!U165</f>
        <v>0</v>
      </c>
      <c r="T170" s="172">
        <f>기초자료!V166</f>
        <v>0</v>
      </c>
      <c r="U170" s="172">
        <f>기초자료!W165</f>
        <v>0</v>
      </c>
      <c r="V170" s="172">
        <f>기초자료!X165</f>
        <v>0</v>
      </c>
      <c r="W170" s="172">
        <f>기초자료!Y166</f>
        <v>0</v>
      </c>
      <c r="X170" s="172">
        <f>기초자료!Z165</f>
        <v>0</v>
      </c>
      <c r="Y170" s="172">
        <f>기초자료!AA165</f>
        <v>0</v>
      </c>
      <c r="Z170" s="172">
        <f>기초자료!AB166</f>
        <v>147109</v>
      </c>
      <c r="AA170" s="172">
        <f>기초자료!AC165</f>
        <v>0</v>
      </c>
      <c r="AB170" s="172">
        <f>기초자료!AD165</f>
        <v>0</v>
      </c>
      <c r="AC170" s="172">
        <f>기초자료!AE166</f>
        <v>0</v>
      </c>
      <c r="AD170" s="172">
        <f t="shared" si="38"/>
        <v>99200</v>
      </c>
      <c r="AE170" s="172">
        <f>기초자료!AF165</f>
        <v>0</v>
      </c>
      <c r="AF170" s="172">
        <f>기초자료!AG165</f>
        <v>0</v>
      </c>
      <c r="AG170" s="172">
        <f>기초자료!AH166</f>
        <v>26300</v>
      </c>
      <c r="AH170" s="172">
        <f>기초자료!AI165</f>
        <v>0</v>
      </c>
      <c r="AI170" s="172">
        <f>기초자료!AJ165</f>
        <v>0</v>
      </c>
      <c r="AJ170" s="172">
        <f>기초자료!AK166</f>
        <v>72900</v>
      </c>
      <c r="AK170" s="172">
        <f>기초자료!AL165</f>
        <v>0</v>
      </c>
      <c r="AL170" s="172">
        <f>기초자료!AM165</f>
        <v>0</v>
      </c>
      <c r="AM170" s="172">
        <f>기초자료!AN166</f>
        <v>0</v>
      </c>
      <c r="AN170" s="172">
        <f>기초자료!AO166</f>
        <v>0</v>
      </c>
      <c r="AO170" s="171">
        <f t="shared" si="34"/>
        <v>0</v>
      </c>
      <c r="AP170" s="172">
        <f>기초자료!AP166</f>
        <v>0</v>
      </c>
      <c r="AQ170" s="172">
        <f>기초자료!AQ166</f>
        <v>0</v>
      </c>
      <c r="AR170" s="172">
        <f>기초자료!AR166</f>
        <v>0</v>
      </c>
      <c r="AS170" s="172">
        <f>기초자료!AS166</f>
        <v>0</v>
      </c>
      <c r="AT170" s="77"/>
      <c r="AU170" s="77">
        <f t="shared" si="30"/>
        <v>469816</v>
      </c>
    </row>
    <row r="171" spans="1:47" s="72" customFormat="1" ht="12" customHeight="1">
      <c r="A171" s="144"/>
      <c r="B171" s="106" t="s">
        <v>430</v>
      </c>
      <c r="C171" s="143">
        <f t="shared" si="31"/>
        <v>719116</v>
      </c>
      <c r="D171" s="171">
        <f t="shared" si="32"/>
        <v>247300</v>
      </c>
      <c r="E171" s="171">
        <f t="shared" si="33"/>
        <v>64800</v>
      </c>
      <c r="F171" s="172" t="e">
        <f>기초자료!#REF!</f>
        <v>#REF!</v>
      </c>
      <c r="G171" s="172" t="e">
        <f>기초자료!#REF!</f>
        <v>#REF!</v>
      </c>
      <c r="H171" s="172">
        <f>기초자료!P167</f>
        <v>2000</v>
      </c>
      <c r="I171" s="172" t="e">
        <f>기초자료!#REF!</f>
        <v>#REF!</v>
      </c>
      <c r="J171" s="172" t="e">
        <f>기초자료!#REF!</f>
        <v>#REF!</v>
      </c>
      <c r="K171" s="172">
        <f>기초자료!Q167</f>
        <v>7800</v>
      </c>
      <c r="L171" s="172" t="e">
        <f>기초자료!#REF!</f>
        <v>#REF!</v>
      </c>
      <c r="M171" s="171" t="e">
        <f>기초자료!#REF!</f>
        <v>#REF!</v>
      </c>
      <c r="N171" s="172">
        <f>기초자료!R167</f>
        <v>55000</v>
      </c>
      <c r="O171" s="172" t="e">
        <f>기초자료!#REF!</f>
        <v>#REF!</v>
      </c>
      <c r="P171" s="172" t="e">
        <f>기초자료!#REF!</f>
        <v>#REF!</v>
      </c>
      <c r="Q171" s="171">
        <f>기초자료!S167</f>
        <v>0</v>
      </c>
      <c r="R171" s="172">
        <f>기초자료!T166</f>
        <v>0</v>
      </c>
      <c r="S171" s="172">
        <f>기초자료!U166</f>
        <v>0</v>
      </c>
      <c r="T171" s="172">
        <f>기초자료!V167</f>
        <v>0</v>
      </c>
      <c r="U171" s="172">
        <f>기초자료!W166</f>
        <v>0</v>
      </c>
      <c r="V171" s="172">
        <f>기초자료!X166</f>
        <v>0</v>
      </c>
      <c r="W171" s="172">
        <f>기초자료!Y167</f>
        <v>0</v>
      </c>
      <c r="X171" s="172">
        <f>기초자료!Z166</f>
        <v>0</v>
      </c>
      <c r="Y171" s="172">
        <f>기초자료!AA166</f>
        <v>0</v>
      </c>
      <c r="Z171" s="172">
        <f>기초자료!AB167</f>
        <v>0</v>
      </c>
      <c r="AA171" s="172">
        <f>기초자료!AC166</f>
        <v>0</v>
      </c>
      <c r="AB171" s="172">
        <f>기초자료!AD166</f>
        <v>0</v>
      </c>
      <c r="AC171" s="172">
        <f>기초자료!AE167</f>
        <v>0</v>
      </c>
      <c r="AD171" s="172">
        <f t="shared" si="38"/>
        <v>139500</v>
      </c>
      <c r="AE171" s="172">
        <f>기초자료!AF166</f>
        <v>0</v>
      </c>
      <c r="AF171" s="172">
        <f>기초자료!AG166</f>
        <v>0</v>
      </c>
      <c r="AG171" s="172">
        <f>기초자료!AH167</f>
        <v>86500</v>
      </c>
      <c r="AH171" s="172">
        <f>기초자료!AI166</f>
        <v>0</v>
      </c>
      <c r="AI171" s="172">
        <f>기초자료!AJ166</f>
        <v>0</v>
      </c>
      <c r="AJ171" s="172">
        <f>기초자료!AK167</f>
        <v>53000</v>
      </c>
      <c r="AK171" s="172">
        <f>기초자료!AL166</f>
        <v>0</v>
      </c>
      <c r="AL171" s="172">
        <f>기초자료!AM166</f>
        <v>0</v>
      </c>
      <c r="AM171" s="172">
        <f>기초자료!AN167</f>
        <v>0</v>
      </c>
      <c r="AN171" s="172">
        <f>기초자료!AO167</f>
        <v>43000</v>
      </c>
      <c r="AO171" s="171">
        <f t="shared" si="34"/>
        <v>471816</v>
      </c>
      <c r="AP171" s="172">
        <f>기초자료!AP167</f>
        <v>469568</v>
      </c>
      <c r="AQ171" s="172">
        <f>기초자료!AQ167</f>
        <v>0</v>
      </c>
      <c r="AR171" s="172">
        <f>기초자료!AR167</f>
        <v>2248</v>
      </c>
      <c r="AS171" s="172">
        <f>기초자료!AS167</f>
        <v>0</v>
      </c>
      <c r="AT171" s="77"/>
      <c r="AU171" s="77">
        <f t="shared" si="30"/>
        <v>247300</v>
      </c>
    </row>
    <row r="172" spans="1:47" s="72" customFormat="1" ht="12" customHeight="1">
      <c r="A172" s="144"/>
      <c r="B172" s="106" t="s">
        <v>431</v>
      </c>
      <c r="C172" s="143">
        <f t="shared" si="31"/>
        <v>1308484</v>
      </c>
      <c r="D172" s="171">
        <f t="shared" si="32"/>
        <v>1054508</v>
      </c>
      <c r="E172" s="171">
        <f t="shared" si="33"/>
        <v>299923</v>
      </c>
      <c r="F172" s="172" t="e">
        <f>기초자료!#REF!</f>
        <v>#REF!</v>
      </c>
      <c r="G172" s="172" t="e">
        <f>기초자료!#REF!</f>
        <v>#REF!</v>
      </c>
      <c r="H172" s="172">
        <f>기초자료!P168</f>
        <v>4880</v>
      </c>
      <c r="I172" s="172" t="e">
        <f>기초자료!#REF!</f>
        <v>#REF!</v>
      </c>
      <c r="J172" s="172" t="e">
        <f>기초자료!#REF!</f>
        <v>#REF!</v>
      </c>
      <c r="K172" s="172">
        <f>기초자료!Q168</f>
        <v>12843</v>
      </c>
      <c r="L172" s="172" t="e">
        <f>기초자료!#REF!</f>
        <v>#REF!</v>
      </c>
      <c r="M172" s="171" t="e">
        <f>기초자료!#REF!</f>
        <v>#REF!</v>
      </c>
      <c r="N172" s="172">
        <f>기초자료!R168</f>
        <v>88833</v>
      </c>
      <c r="O172" s="172" t="e">
        <f>기초자료!#REF!</f>
        <v>#REF!</v>
      </c>
      <c r="P172" s="172" t="e">
        <f>기초자료!#REF!</f>
        <v>#REF!</v>
      </c>
      <c r="Q172" s="171">
        <f>기초자료!S168</f>
        <v>2567</v>
      </c>
      <c r="R172" s="172">
        <f>기초자료!T167</f>
        <v>0</v>
      </c>
      <c r="S172" s="172">
        <f>기초자료!U167</f>
        <v>0</v>
      </c>
      <c r="T172" s="172">
        <f>기초자료!V168</f>
        <v>123055</v>
      </c>
      <c r="U172" s="172">
        <f>기초자료!W167</f>
        <v>0</v>
      </c>
      <c r="V172" s="172">
        <f>기초자료!X167</f>
        <v>0</v>
      </c>
      <c r="W172" s="172">
        <f>기초자료!Y168</f>
        <v>0</v>
      </c>
      <c r="X172" s="172">
        <f>기초자료!Z167</f>
        <v>0</v>
      </c>
      <c r="Y172" s="172">
        <f>기초자료!AA167</f>
        <v>0</v>
      </c>
      <c r="Z172" s="172">
        <f>기초자료!AB168</f>
        <v>67745</v>
      </c>
      <c r="AA172" s="172">
        <f>기초자료!AC167</f>
        <v>0</v>
      </c>
      <c r="AB172" s="172">
        <f>기초자료!AD167</f>
        <v>0</v>
      </c>
      <c r="AC172" s="172">
        <f>기초자료!AE168</f>
        <v>0</v>
      </c>
      <c r="AD172" s="172">
        <f t="shared" si="38"/>
        <v>754585</v>
      </c>
      <c r="AE172" s="172">
        <f>기초자료!AF167</f>
        <v>0</v>
      </c>
      <c r="AF172" s="172">
        <f>기초자료!AG167</f>
        <v>0</v>
      </c>
      <c r="AG172" s="172">
        <f>기초자료!AH168</f>
        <v>179291</v>
      </c>
      <c r="AH172" s="172">
        <f>기초자료!AI167</f>
        <v>0</v>
      </c>
      <c r="AI172" s="172">
        <f>기초자료!AJ167</f>
        <v>0</v>
      </c>
      <c r="AJ172" s="172">
        <f>기초자료!AK168</f>
        <v>321695</v>
      </c>
      <c r="AK172" s="172">
        <f>기초자료!AL167</f>
        <v>0</v>
      </c>
      <c r="AL172" s="172">
        <f>기초자료!AM167</f>
        <v>0</v>
      </c>
      <c r="AM172" s="172">
        <f>기초자료!AN168</f>
        <v>253599</v>
      </c>
      <c r="AN172" s="172">
        <f>기초자료!AO168</f>
        <v>0</v>
      </c>
      <c r="AO172" s="171">
        <f t="shared" si="34"/>
        <v>253976</v>
      </c>
      <c r="AP172" s="172">
        <f>기초자료!AP168</f>
        <v>252000</v>
      </c>
      <c r="AQ172" s="172">
        <f>기초자료!AQ168</f>
        <v>0</v>
      </c>
      <c r="AR172" s="172">
        <f>기초자료!AR168</f>
        <v>1976</v>
      </c>
      <c r="AS172" s="172">
        <f>기초자료!AS168</f>
        <v>0</v>
      </c>
      <c r="AT172" s="77"/>
      <c r="AU172" s="77">
        <f t="shared" si="30"/>
        <v>1054508</v>
      </c>
    </row>
    <row r="173" spans="1:47" s="72" customFormat="1" ht="12" customHeight="1">
      <c r="A173" s="144"/>
      <c r="B173" s="106" t="s">
        <v>432</v>
      </c>
      <c r="C173" s="143">
        <f t="shared" si="31"/>
        <v>670335</v>
      </c>
      <c r="D173" s="171">
        <f t="shared" si="32"/>
        <v>659399</v>
      </c>
      <c r="E173" s="171">
        <f t="shared" si="33"/>
        <v>316633</v>
      </c>
      <c r="F173" s="172" t="e">
        <f>기초자료!#REF!</f>
        <v>#REF!</v>
      </c>
      <c r="G173" s="172" t="e">
        <f>기초자료!#REF!</f>
        <v>#REF!</v>
      </c>
      <c r="H173" s="172">
        <f>기초자료!P169</f>
        <v>35162</v>
      </c>
      <c r="I173" s="172" t="e">
        <f>기초자료!#REF!</f>
        <v>#REF!</v>
      </c>
      <c r="J173" s="172" t="e">
        <f>기초자료!#REF!</f>
        <v>#REF!</v>
      </c>
      <c r="K173" s="172">
        <f>기초자료!Q169</f>
        <v>25143</v>
      </c>
      <c r="L173" s="172" t="e">
        <f>기초자료!#REF!</f>
        <v>#REF!</v>
      </c>
      <c r="M173" s="171" t="e">
        <f>기초자료!#REF!</f>
        <v>#REF!</v>
      </c>
      <c r="N173" s="172">
        <f>기초자료!R169</f>
        <v>110204</v>
      </c>
      <c r="O173" s="172" t="e">
        <f>기초자료!#REF!</f>
        <v>#REF!</v>
      </c>
      <c r="P173" s="172" t="e">
        <f>기초자료!#REF!</f>
        <v>#REF!</v>
      </c>
      <c r="Q173" s="171">
        <f>기초자료!S169</f>
        <v>47219</v>
      </c>
      <c r="R173" s="172">
        <f>기초자료!T168</f>
        <v>0</v>
      </c>
      <c r="S173" s="172">
        <f>기초자료!U168</f>
        <v>0</v>
      </c>
      <c r="T173" s="172">
        <f>기초자료!V169</f>
        <v>98905</v>
      </c>
      <c r="U173" s="172">
        <f>기초자료!W168</f>
        <v>0</v>
      </c>
      <c r="V173" s="172">
        <f>기초자료!X168</f>
        <v>0</v>
      </c>
      <c r="W173" s="172">
        <f>기초자료!Y169</f>
        <v>0</v>
      </c>
      <c r="X173" s="172">
        <f>기초자료!Z168</f>
        <v>0</v>
      </c>
      <c r="Y173" s="172">
        <f>기초자료!AA168</f>
        <v>0</v>
      </c>
      <c r="Z173" s="172">
        <f>기초자료!AB169</f>
        <v>0</v>
      </c>
      <c r="AA173" s="172">
        <f>기초자료!AC168</f>
        <v>0</v>
      </c>
      <c r="AB173" s="172">
        <f>기초자료!AD168</f>
        <v>0</v>
      </c>
      <c r="AC173" s="172">
        <f>기초자료!AE169</f>
        <v>0</v>
      </c>
      <c r="AD173" s="172">
        <f t="shared" si="38"/>
        <v>342766</v>
      </c>
      <c r="AE173" s="172">
        <f>기초자료!AF168</f>
        <v>0</v>
      </c>
      <c r="AF173" s="172">
        <f>기초자료!AG168</f>
        <v>0</v>
      </c>
      <c r="AG173" s="172">
        <f>기초자료!AH169</f>
        <v>42153</v>
      </c>
      <c r="AH173" s="172">
        <f>기초자료!AI168</f>
        <v>0</v>
      </c>
      <c r="AI173" s="172">
        <f>기초자료!AJ168</f>
        <v>0</v>
      </c>
      <c r="AJ173" s="172">
        <f>기초자료!AK169</f>
        <v>231077</v>
      </c>
      <c r="AK173" s="172">
        <f>기초자료!AL168</f>
        <v>0</v>
      </c>
      <c r="AL173" s="172">
        <f>기초자료!AM168</f>
        <v>0</v>
      </c>
      <c r="AM173" s="172">
        <f>기초자료!AN169</f>
        <v>69536</v>
      </c>
      <c r="AN173" s="172">
        <f>기초자료!AO169</f>
        <v>0</v>
      </c>
      <c r="AO173" s="171">
        <f t="shared" si="34"/>
        <v>10936</v>
      </c>
      <c r="AP173" s="172">
        <f>기초자료!AP169</f>
        <v>0</v>
      </c>
      <c r="AQ173" s="172">
        <f>기초자료!AQ169</f>
        <v>0</v>
      </c>
      <c r="AR173" s="172">
        <f>기초자료!AR169</f>
        <v>10936</v>
      </c>
      <c r="AS173" s="172">
        <f>기초자료!AS169</f>
        <v>0</v>
      </c>
      <c r="AT173" s="77"/>
      <c r="AU173" s="77">
        <f t="shared" si="30"/>
        <v>659399</v>
      </c>
    </row>
    <row r="174" spans="1:47" s="72" customFormat="1" ht="12" customHeight="1">
      <c r="A174" s="144"/>
      <c r="B174" s="106" t="s">
        <v>433</v>
      </c>
      <c r="C174" s="143">
        <f t="shared" si="31"/>
        <v>1530531</v>
      </c>
      <c r="D174" s="171">
        <f t="shared" si="32"/>
        <v>134570</v>
      </c>
      <c r="E174" s="171">
        <f t="shared" si="33"/>
        <v>108156</v>
      </c>
      <c r="F174" s="172" t="e">
        <f>기초자료!#REF!</f>
        <v>#REF!</v>
      </c>
      <c r="G174" s="172" t="e">
        <f>기초자료!#REF!</f>
        <v>#REF!</v>
      </c>
      <c r="H174" s="172">
        <f>기초자료!P170</f>
        <v>10449</v>
      </c>
      <c r="I174" s="172" t="e">
        <f>기초자료!#REF!</f>
        <v>#REF!</v>
      </c>
      <c r="J174" s="172" t="e">
        <f>기초자료!#REF!</f>
        <v>#REF!</v>
      </c>
      <c r="K174" s="172">
        <f>기초자료!Q170</f>
        <v>12373</v>
      </c>
      <c r="L174" s="172" t="e">
        <f>기초자료!#REF!</f>
        <v>#REF!</v>
      </c>
      <c r="M174" s="171" t="e">
        <f>기초자료!#REF!</f>
        <v>#REF!</v>
      </c>
      <c r="N174" s="172">
        <f>기초자료!R170</f>
        <v>80994</v>
      </c>
      <c r="O174" s="172" t="e">
        <f>기초자료!#REF!</f>
        <v>#REF!</v>
      </c>
      <c r="P174" s="172" t="e">
        <f>기초자료!#REF!</f>
        <v>#REF!</v>
      </c>
      <c r="Q174" s="171">
        <f>기초자료!S170</f>
        <v>0</v>
      </c>
      <c r="R174" s="172">
        <f>기초자료!T169</f>
        <v>0</v>
      </c>
      <c r="S174" s="172">
        <f>기초자료!U169</f>
        <v>0</v>
      </c>
      <c r="T174" s="172">
        <f>기초자료!V170</f>
        <v>4340</v>
      </c>
      <c r="U174" s="172">
        <f>기초자료!W169</f>
        <v>0</v>
      </c>
      <c r="V174" s="172">
        <f>기초자료!X169</f>
        <v>0</v>
      </c>
      <c r="W174" s="172">
        <f>기초자료!Y170</f>
        <v>0</v>
      </c>
      <c r="X174" s="172">
        <f>기초자료!Z169</f>
        <v>0</v>
      </c>
      <c r="Y174" s="172">
        <f>기초자료!AA169</f>
        <v>0</v>
      </c>
      <c r="Z174" s="172">
        <f>기초자료!AB170</f>
        <v>0</v>
      </c>
      <c r="AA174" s="172">
        <f>기초자료!AC169</f>
        <v>0</v>
      </c>
      <c r="AB174" s="172">
        <f>기초자료!AD169</f>
        <v>0</v>
      </c>
      <c r="AC174" s="172">
        <f>기초자료!AE170</f>
        <v>0</v>
      </c>
      <c r="AD174" s="172">
        <f t="shared" si="38"/>
        <v>26414</v>
      </c>
      <c r="AE174" s="172">
        <f>기초자료!AF169</f>
        <v>0</v>
      </c>
      <c r="AF174" s="172">
        <f>기초자료!AG169</f>
        <v>0</v>
      </c>
      <c r="AG174" s="172">
        <f>기초자료!AH170</f>
        <v>17932</v>
      </c>
      <c r="AH174" s="172">
        <f>기초자료!AI169</f>
        <v>0</v>
      </c>
      <c r="AI174" s="172">
        <f>기초자료!AJ169</f>
        <v>0</v>
      </c>
      <c r="AJ174" s="172">
        <f>기초자료!AK170</f>
        <v>8482</v>
      </c>
      <c r="AK174" s="172">
        <f>기초자료!AL169</f>
        <v>0</v>
      </c>
      <c r="AL174" s="172">
        <f>기초자료!AM169</f>
        <v>0</v>
      </c>
      <c r="AM174" s="172">
        <f>기초자료!AN170</f>
        <v>0</v>
      </c>
      <c r="AN174" s="172">
        <f>기초자료!AO170</f>
        <v>0</v>
      </c>
      <c r="AO174" s="171">
        <f t="shared" si="34"/>
        <v>1395961</v>
      </c>
      <c r="AP174" s="172">
        <f>기초자료!AP170</f>
        <v>1395378</v>
      </c>
      <c r="AQ174" s="172">
        <f>기초자료!AQ169</f>
        <v>0</v>
      </c>
      <c r="AR174" s="172">
        <f>기초자료!AR170</f>
        <v>583</v>
      </c>
      <c r="AS174" s="172">
        <f>기초자료!AS170</f>
        <v>0</v>
      </c>
      <c r="AT174" s="77"/>
      <c r="AU174" s="77">
        <f t="shared" si="30"/>
        <v>134570</v>
      </c>
    </row>
    <row r="175" spans="1:47" s="89" customFormat="1" ht="12" customHeight="1">
      <c r="A175" s="179" t="s">
        <v>588</v>
      </c>
      <c r="B175" s="179" t="s">
        <v>579</v>
      </c>
      <c r="C175" s="165">
        <f t="shared" si="31"/>
        <v>26245009.100000001</v>
      </c>
      <c r="D175" s="173">
        <f t="shared" si="32"/>
        <v>25112055.900000002</v>
      </c>
      <c r="E175" s="173">
        <f t="shared" si="33"/>
        <v>20173366.5</v>
      </c>
      <c r="F175" s="180" t="e">
        <f t="shared" ref="F175:AS175" si="39">SUM(F176:F189)</f>
        <v>#REF!</v>
      </c>
      <c r="G175" s="180" t="e">
        <f t="shared" si="39"/>
        <v>#REF!</v>
      </c>
      <c r="H175" s="180">
        <f t="shared" si="39"/>
        <v>41099.899999999994</v>
      </c>
      <c r="I175" s="180" t="e">
        <f t="shared" si="39"/>
        <v>#REF!</v>
      </c>
      <c r="J175" s="180" t="e">
        <f t="shared" si="39"/>
        <v>#REF!</v>
      </c>
      <c r="K175" s="180">
        <f t="shared" si="39"/>
        <v>288515</v>
      </c>
      <c r="L175" s="180" t="e">
        <f t="shared" si="39"/>
        <v>#REF!</v>
      </c>
      <c r="M175" s="180" t="e">
        <f t="shared" si="39"/>
        <v>#REF!</v>
      </c>
      <c r="N175" s="180">
        <f t="shared" si="39"/>
        <v>16562007</v>
      </c>
      <c r="O175" s="180" t="e">
        <f t="shared" si="39"/>
        <v>#REF!</v>
      </c>
      <c r="P175" s="180" t="e">
        <f t="shared" si="39"/>
        <v>#REF!</v>
      </c>
      <c r="Q175" s="180">
        <f t="shared" si="39"/>
        <v>1243219</v>
      </c>
      <c r="R175" s="180">
        <f t="shared" si="39"/>
        <v>0</v>
      </c>
      <c r="S175" s="180">
        <f t="shared" si="39"/>
        <v>0</v>
      </c>
      <c r="T175" s="180">
        <f t="shared" si="39"/>
        <v>1422853</v>
      </c>
      <c r="U175" s="180">
        <f t="shared" si="39"/>
        <v>0</v>
      </c>
      <c r="V175" s="180">
        <f t="shared" si="39"/>
        <v>0</v>
      </c>
      <c r="W175" s="180">
        <f t="shared" si="39"/>
        <v>160395</v>
      </c>
      <c r="X175" s="180">
        <f t="shared" si="39"/>
        <v>0</v>
      </c>
      <c r="Y175" s="180">
        <f t="shared" si="39"/>
        <v>0</v>
      </c>
      <c r="Z175" s="180">
        <f t="shared" si="39"/>
        <v>455277.6</v>
      </c>
      <c r="AA175" s="180">
        <f t="shared" si="39"/>
        <v>0</v>
      </c>
      <c r="AB175" s="180">
        <f t="shared" si="39"/>
        <v>0</v>
      </c>
      <c r="AC175" s="180">
        <f t="shared" si="39"/>
        <v>0</v>
      </c>
      <c r="AD175" s="180">
        <f t="shared" si="39"/>
        <v>3276388.8000000003</v>
      </c>
      <c r="AE175" s="180">
        <f t="shared" si="39"/>
        <v>0</v>
      </c>
      <c r="AF175" s="180">
        <f t="shared" si="39"/>
        <v>0</v>
      </c>
      <c r="AG175" s="180">
        <f t="shared" si="39"/>
        <v>2691023.4</v>
      </c>
      <c r="AH175" s="180">
        <f t="shared" si="39"/>
        <v>0</v>
      </c>
      <c r="AI175" s="180">
        <f t="shared" si="39"/>
        <v>0</v>
      </c>
      <c r="AJ175" s="180">
        <f t="shared" si="39"/>
        <v>523418.39999999997</v>
      </c>
      <c r="AK175" s="180">
        <f t="shared" si="39"/>
        <v>0</v>
      </c>
      <c r="AL175" s="180">
        <f t="shared" si="39"/>
        <v>0</v>
      </c>
      <c r="AM175" s="180">
        <f t="shared" si="39"/>
        <v>61947</v>
      </c>
      <c r="AN175" s="180">
        <f t="shared" si="39"/>
        <v>1662300.6</v>
      </c>
      <c r="AO175" s="173">
        <f t="shared" si="34"/>
        <v>1132953.2</v>
      </c>
      <c r="AP175" s="180">
        <f>SUM(AP176:AP189)</f>
        <v>525728</v>
      </c>
      <c r="AQ175" s="180">
        <f>SUM(AQ176:AQ189)</f>
        <v>408392</v>
      </c>
      <c r="AR175" s="180">
        <f t="shared" si="39"/>
        <v>198833.2</v>
      </c>
      <c r="AS175" s="180">
        <f t="shared" si="39"/>
        <v>0</v>
      </c>
      <c r="AT175" s="88"/>
      <c r="AU175" s="77">
        <f t="shared" si="30"/>
        <v>25112055.900000002</v>
      </c>
    </row>
    <row r="176" spans="1:47" s="72" customFormat="1" ht="12" customHeight="1">
      <c r="A176" s="144"/>
      <c r="B176" s="463" t="s">
        <v>435</v>
      </c>
      <c r="C176" s="143">
        <f t="shared" si="31"/>
        <v>11703695.800000001</v>
      </c>
      <c r="D176" s="171">
        <f t="shared" si="32"/>
        <v>11578436.800000001</v>
      </c>
      <c r="E176" s="171">
        <f t="shared" si="33"/>
        <v>10618828.800000001</v>
      </c>
      <c r="F176" s="172" t="e">
        <f>기초자료!#REF!</f>
        <v>#REF!</v>
      </c>
      <c r="G176" s="172" t="e">
        <f>기초자료!#REF!</f>
        <v>#REF!</v>
      </c>
      <c r="H176" s="172">
        <f>기초자료!P172</f>
        <v>3952.8</v>
      </c>
      <c r="I176" s="172" t="e">
        <f>기초자료!#REF!</f>
        <v>#REF!</v>
      </c>
      <c r="J176" s="172" t="e">
        <f>기초자료!#REF!</f>
        <v>#REF!</v>
      </c>
      <c r="K176" s="172">
        <f>기초자료!Q172</f>
        <v>109634</v>
      </c>
      <c r="L176" s="172" t="e">
        <f>기초자료!#REF!</f>
        <v>#REF!</v>
      </c>
      <c r="M176" s="171" t="e">
        <f>기초자료!#REF!</f>
        <v>#REF!</v>
      </c>
      <c r="N176" s="172">
        <f>기초자료!R172</f>
        <v>9138723</v>
      </c>
      <c r="O176" s="172" t="e">
        <f>기초자료!#REF!</f>
        <v>#REF!</v>
      </c>
      <c r="P176" s="172" t="e">
        <f>기초자료!#REF!</f>
        <v>#REF!</v>
      </c>
      <c r="Q176" s="171">
        <f>기초자료!S172</f>
        <v>1225619</v>
      </c>
      <c r="R176" s="172">
        <f>기초자료!T172</f>
        <v>0</v>
      </c>
      <c r="S176" s="172">
        <f>기초자료!U172</f>
        <v>0</v>
      </c>
      <c r="T176" s="172">
        <f>기초자료!V172</f>
        <v>5051</v>
      </c>
      <c r="U176" s="172">
        <f>기초자료!W172</f>
        <v>0</v>
      </c>
      <c r="V176" s="172">
        <f>기초자료!X172</f>
        <v>0</v>
      </c>
      <c r="W176" s="172">
        <f>기초자료!Y172</f>
        <v>135849</v>
      </c>
      <c r="X176" s="172">
        <f>기초자료!Z172</f>
        <v>0</v>
      </c>
      <c r="Y176" s="172">
        <f>기초자료!AA172</f>
        <v>0</v>
      </c>
      <c r="Z176" s="172">
        <f>기초자료!AB172</f>
        <v>0</v>
      </c>
      <c r="AA176" s="172">
        <f>기초자료!AC172</f>
        <v>0</v>
      </c>
      <c r="AB176" s="172">
        <f>기초자료!AD172</f>
        <v>0</v>
      </c>
      <c r="AC176" s="172">
        <f>기초자료!AE172</f>
        <v>0</v>
      </c>
      <c r="AD176" s="176">
        <f t="shared" ref="AD176:AD189" si="40">AG176+AJ176+AM176</f>
        <v>959608</v>
      </c>
      <c r="AE176" s="172">
        <f>기초자료!AF172</f>
        <v>0</v>
      </c>
      <c r="AF176" s="172">
        <f>기초자료!AG172</f>
        <v>0</v>
      </c>
      <c r="AG176" s="172">
        <f>기초자료!AH172</f>
        <v>635121</v>
      </c>
      <c r="AH176" s="172">
        <f>기초자료!AI172</f>
        <v>0</v>
      </c>
      <c r="AI176" s="172">
        <f>기초자료!AJ172</f>
        <v>0</v>
      </c>
      <c r="AJ176" s="172">
        <f>기초자료!AK172</f>
        <v>314373</v>
      </c>
      <c r="AK176" s="172">
        <f>기초자료!AL172</f>
        <v>0</v>
      </c>
      <c r="AL176" s="172">
        <f>기초자료!AM172</f>
        <v>0</v>
      </c>
      <c r="AM176" s="172">
        <f>기초자료!AN172</f>
        <v>10114</v>
      </c>
      <c r="AN176" s="172">
        <f>기초자료!AO172</f>
        <v>0</v>
      </c>
      <c r="AO176" s="171">
        <f t="shared" si="34"/>
        <v>125259</v>
      </c>
      <c r="AP176" s="172">
        <f>기초자료!AP172</f>
        <v>0</v>
      </c>
      <c r="AQ176" s="172">
        <f>기초자료!AQ172</f>
        <v>98472</v>
      </c>
      <c r="AR176" s="172">
        <f>기초자료!AR172</f>
        <v>26787</v>
      </c>
      <c r="AS176" s="172">
        <f>기초자료!AS172</f>
        <v>0</v>
      </c>
      <c r="AT176" s="77"/>
      <c r="AU176" s="77">
        <f t="shared" si="30"/>
        <v>11578436.800000001</v>
      </c>
    </row>
    <row r="177" spans="1:47" s="72" customFormat="1" ht="12" customHeight="1">
      <c r="A177" s="144"/>
      <c r="B177" s="463" t="s">
        <v>436</v>
      </c>
      <c r="C177" s="143">
        <f t="shared" si="31"/>
        <v>3963043.6</v>
      </c>
      <c r="D177" s="171">
        <f t="shared" si="32"/>
        <v>3845533.6</v>
      </c>
      <c r="E177" s="171">
        <f t="shared" si="33"/>
        <v>2267358.6</v>
      </c>
      <c r="F177" s="172" t="e">
        <f>기초자료!#REF!</f>
        <v>#REF!</v>
      </c>
      <c r="G177" s="172" t="e">
        <f>기초자료!#REF!</f>
        <v>#REF!</v>
      </c>
      <c r="H177" s="172">
        <f>기초자료!P173</f>
        <v>18291.599999999999</v>
      </c>
      <c r="I177" s="172" t="e">
        <f>기초자료!#REF!</f>
        <v>#REF!</v>
      </c>
      <c r="J177" s="172" t="e">
        <f>기초자료!#REF!</f>
        <v>#REF!</v>
      </c>
      <c r="K177" s="172">
        <f>기초자료!Q173</f>
        <v>102466</v>
      </c>
      <c r="L177" s="172" t="e">
        <f>기초자료!#REF!</f>
        <v>#REF!</v>
      </c>
      <c r="M177" s="171" t="e">
        <f>기초자료!#REF!</f>
        <v>#REF!</v>
      </c>
      <c r="N177" s="172">
        <f>기초자료!R173</f>
        <v>2103141</v>
      </c>
      <c r="O177" s="172" t="e">
        <f>기초자료!#REF!</f>
        <v>#REF!</v>
      </c>
      <c r="P177" s="172" t="e">
        <f>기초자료!#REF!</f>
        <v>#REF!</v>
      </c>
      <c r="Q177" s="171">
        <f>기초자료!S173</f>
        <v>0</v>
      </c>
      <c r="R177" s="172">
        <f>기초자료!T173</f>
        <v>0</v>
      </c>
      <c r="S177" s="172">
        <f>기초자료!U173</f>
        <v>0</v>
      </c>
      <c r="T177" s="172">
        <f>기초자료!V173</f>
        <v>0</v>
      </c>
      <c r="U177" s="172">
        <f>기초자료!W173</f>
        <v>0</v>
      </c>
      <c r="V177" s="172">
        <f>기초자료!X173</f>
        <v>0</v>
      </c>
      <c r="W177" s="172">
        <f>기초자료!Y173</f>
        <v>0</v>
      </c>
      <c r="X177" s="172">
        <f>기초자료!Z173</f>
        <v>0</v>
      </c>
      <c r="Y177" s="172">
        <f>기초자료!AA173</f>
        <v>0</v>
      </c>
      <c r="Z177" s="172">
        <f>기초자료!AB173</f>
        <v>43460</v>
      </c>
      <c r="AA177" s="172">
        <f>기초자료!AC173</f>
        <v>0</v>
      </c>
      <c r="AB177" s="172">
        <f>기초자료!AD173</f>
        <v>0</v>
      </c>
      <c r="AC177" s="172">
        <f>기초자료!AE173</f>
        <v>0</v>
      </c>
      <c r="AD177" s="176">
        <f t="shared" si="40"/>
        <v>557479</v>
      </c>
      <c r="AE177" s="172">
        <f>기초자료!AF173</f>
        <v>0</v>
      </c>
      <c r="AF177" s="172">
        <f>기초자료!AG173</f>
        <v>0</v>
      </c>
      <c r="AG177" s="172">
        <f>기초자료!AH173</f>
        <v>554319</v>
      </c>
      <c r="AH177" s="172">
        <f>기초자료!AI173</f>
        <v>0</v>
      </c>
      <c r="AI177" s="172">
        <f>기초자료!AJ173</f>
        <v>0</v>
      </c>
      <c r="AJ177" s="172">
        <f>기초자료!AK173</f>
        <v>3160</v>
      </c>
      <c r="AK177" s="172">
        <f>기초자료!AL173</f>
        <v>0</v>
      </c>
      <c r="AL177" s="172">
        <f>기초자료!AM173</f>
        <v>0</v>
      </c>
      <c r="AM177" s="172">
        <f>기초자료!AN173</f>
        <v>0</v>
      </c>
      <c r="AN177" s="172">
        <f>기초자료!AO173</f>
        <v>1020696</v>
      </c>
      <c r="AO177" s="171">
        <f t="shared" si="34"/>
        <v>117510</v>
      </c>
      <c r="AP177" s="172">
        <f>기초자료!AP173</f>
        <v>0</v>
      </c>
      <c r="AQ177" s="172">
        <f>기초자료!AQ173</f>
        <v>13120</v>
      </c>
      <c r="AR177" s="172">
        <f>기초자료!AR173</f>
        <v>104390</v>
      </c>
      <c r="AS177" s="172">
        <f>기초자료!AS173</f>
        <v>0</v>
      </c>
      <c r="AT177" s="77"/>
      <c r="AU177" s="77">
        <f t="shared" si="30"/>
        <v>3845533.6</v>
      </c>
    </row>
    <row r="178" spans="1:47" s="72" customFormat="1" ht="12" customHeight="1">
      <c r="A178" s="144"/>
      <c r="B178" s="463" t="s">
        <v>437</v>
      </c>
      <c r="C178" s="143">
        <f t="shared" si="31"/>
        <v>3430223</v>
      </c>
      <c r="D178" s="171">
        <f t="shared" si="32"/>
        <v>3134463</v>
      </c>
      <c r="E178" s="171">
        <f t="shared" si="33"/>
        <v>2816783</v>
      </c>
      <c r="F178" s="172" t="e">
        <f>기초자료!#REF!</f>
        <v>#REF!</v>
      </c>
      <c r="G178" s="172" t="e">
        <f>기초자료!#REF!</f>
        <v>#REF!</v>
      </c>
      <c r="H178" s="172">
        <f>기초자료!P174</f>
        <v>0</v>
      </c>
      <c r="I178" s="172" t="e">
        <f>기초자료!#REF!</f>
        <v>#REF!</v>
      </c>
      <c r="J178" s="172" t="e">
        <f>기초자료!#REF!</f>
        <v>#REF!</v>
      </c>
      <c r="K178" s="172">
        <f>기초자료!Q174</f>
        <v>32400</v>
      </c>
      <c r="L178" s="172" t="e">
        <f>기초자료!#REF!</f>
        <v>#REF!</v>
      </c>
      <c r="M178" s="171" t="e">
        <f>기초자료!#REF!</f>
        <v>#REF!</v>
      </c>
      <c r="N178" s="172">
        <f>기초자료!R174</f>
        <v>2663381</v>
      </c>
      <c r="O178" s="172" t="e">
        <f>기초자료!#REF!</f>
        <v>#REF!</v>
      </c>
      <c r="P178" s="172" t="e">
        <f>기초자료!#REF!</f>
        <v>#REF!</v>
      </c>
      <c r="Q178" s="171">
        <f>기초자료!S174</f>
        <v>17600</v>
      </c>
      <c r="R178" s="172">
        <f>기초자료!T174</f>
        <v>0</v>
      </c>
      <c r="S178" s="172">
        <f>기초자료!U174</f>
        <v>0</v>
      </c>
      <c r="T178" s="172">
        <f>기초자료!V174</f>
        <v>0</v>
      </c>
      <c r="U178" s="172">
        <f>기초자료!W174</f>
        <v>0</v>
      </c>
      <c r="V178" s="172">
        <f>기초자료!X174</f>
        <v>0</v>
      </c>
      <c r="W178" s="172">
        <f>기초자료!Y174</f>
        <v>1802</v>
      </c>
      <c r="X178" s="172">
        <f>기초자료!Z174</f>
        <v>0</v>
      </c>
      <c r="Y178" s="172">
        <f>기초자료!AA174</f>
        <v>0</v>
      </c>
      <c r="Z178" s="172">
        <f>기초자료!AB174</f>
        <v>101600</v>
      </c>
      <c r="AA178" s="172">
        <f>기초자료!AC174</f>
        <v>0</v>
      </c>
      <c r="AB178" s="172">
        <f>기초자료!AD174</f>
        <v>0</v>
      </c>
      <c r="AC178" s="172">
        <f>기초자료!AE174</f>
        <v>0</v>
      </c>
      <c r="AD178" s="176">
        <f t="shared" si="40"/>
        <v>317680</v>
      </c>
      <c r="AE178" s="172">
        <f>기초자료!AF174</f>
        <v>0</v>
      </c>
      <c r="AF178" s="172">
        <f>기초자료!AG174</f>
        <v>0</v>
      </c>
      <c r="AG178" s="172">
        <f>기초자료!AH174</f>
        <v>304560</v>
      </c>
      <c r="AH178" s="172">
        <f>기초자료!AI174</f>
        <v>0</v>
      </c>
      <c r="AI178" s="172">
        <f>기초자료!AJ174</f>
        <v>0</v>
      </c>
      <c r="AJ178" s="172">
        <f>기초자료!AK174</f>
        <v>13120</v>
      </c>
      <c r="AK178" s="172">
        <f>기초자료!AL174</f>
        <v>0</v>
      </c>
      <c r="AL178" s="172">
        <f>기초자료!AM174</f>
        <v>0</v>
      </c>
      <c r="AM178" s="172">
        <f>기초자료!AN174</f>
        <v>0</v>
      </c>
      <c r="AN178" s="172">
        <f>기초자료!AO174</f>
        <v>0</v>
      </c>
      <c r="AO178" s="171">
        <f t="shared" si="34"/>
        <v>295760</v>
      </c>
      <c r="AP178" s="172">
        <f>기초자료!AP174</f>
        <v>0</v>
      </c>
      <c r="AQ178" s="172">
        <f>기초자료!AQ174</f>
        <v>295760</v>
      </c>
      <c r="AR178" s="172">
        <f>기초자료!AR174</f>
        <v>0</v>
      </c>
      <c r="AS178" s="172">
        <f>기초자료!AS174</f>
        <v>0</v>
      </c>
      <c r="AT178" s="77"/>
      <c r="AU178" s="77">
        <f t="shared" si="30"/>
        <v>3134463</v>
      </c>
    </row>
    <row r="179" spans="1:47" s="72" customFormat="1" ht="12" customHeight="1">
      <c r="A179" s="144"/>
      <c r="B179" s="463" t="s">
        <v>438</v>
      </c>
      <c r="C179" s="143">
        <f t="shared" si="31"/>
        <v>2208018</v>
      </c>
      <c r="D179" s="171">
        <f t="shared" si="32"/>
        <v>2208018</v>
      </c>
      <c r="E179" s="171">
        <f t="shared" si="33"/>
        <v>1539125</v>
      </c>
      <c r="F179" s="172" t="e">
        <f>기초자료!#REF!</f>
        <v>#REF!</v>
      </c>
      <c r="G179" s="172" t="e">
        <f>기초자료!#REF!</f>
        <v>#REF!</v>
      </c>
      <c r="H179" s="172">
        <f>기초자료!P175</f>
        <v>4664</v>
      </c>
      <c r="I179" s="172" t="e">
        <f>기초자료!#REF!</f>
        <v>#REF!</v>
      </c>
      <c r="J179" s="172" t="e">
        <f>기초자료!#REF!</f>
        <v>#REF!</v>
      </c>
      <c r="K179" s="172">
        <f>기초자료!Q175</f>
        <v>10599</v>
      </c>
      <c r="L179" s="172" t="e">
        <f>기초자료!#REF!</f>
        <v>#REF!</v>
      </c>
      <c r="M179" s="171" t="e">
        <f>기초자료!#REF!</f>
        <v>#REF!</v>
      </c>
      <c r="N179" s="172">
        <f>기초자료!R175</f>
        <v>402964</v>
      </c>
      <c r="O179" s="172" t="e">
        <f>기초자료!#REF!</f>
        <v>#REF!</v>
      </c>
      <c r="P179" s="172" t="e">
        <f>기초자료!#REF!</f>
        <v>#REF!</v>
      </c>
      <c r="Q179" s="171">
        <f>기초자료!S175</f>
        <v>0</v>
      </c>
      <c r="R179" s="172">
        <f>기초자료!T175</f>
        <v>0</v>
      </c>
      <c r="S179" s="172">
        <f>기초자료!U175</f>
        <v>0</v>
      </c>
      <c r="T179" s="172">
        <f>기초자료!V175</f>
        <v>1120898</v>
      </c>
      <c r="U179" s="172">
        <f>기초자료!W175</f>
        <v>0</v>
      </c>
      <c r="V179" s="172">
        <f>기초자료!X175</f>
        <v>0</v>
      </c>
      <c r="W179" s="172">
        <f>기초자료!Y175</f>
        <v>0</v>
      </c>
      <c r="X179" s="172">
        <f>기초자료!Z175</f>
        <v>0</v>
      </c>
      <c r="Y179" s="172">
        <f>기초자료!AA175</f>
        <v>0</v>
      </c>
      <c r="Z179" s="172">
        <f>기초자료!AB175</f>
        <v>0</v>
      </c>
      <c r="AA179" s="172">
        <f>기초자료!AC175</f>
        <v>0</v>
      </c>
      <c r="AB179" s="172">
        <f>기초자료!AD175</f>
        <v>0</v>
      </c>
      <c r="AC179" s="172">
        <f>기초자료!AE175</f>
        <v>0</v>
      </c>
      <c r="AD179" s="176">
        <f t="shared" si="40"/>
        <v>649611</v>
      </c>
      <c r="AE179" s="172">
        <f>기초자료!AF175</f>
        <v>0</v>
      </c>
      <c r="AF179" s="172">
        <f>기초자료!AG175</f>
        <v>0</v>
      </c>
      <c r="AG179" s="172">
        <f>기초자료!AH175</f>
        <v>632881</v>
      </c>
      <c r="AH179" s="172">
        <f>기초자료!AI175</f>
        <v>0</v>
      </c>
      <c r="AI179" s="172">
        <f>기초자료!AJ175</f>
        <v>0</v>
      </c>
      <c r="AJ179" s="172">
        <f>기초자료!AK175</f>
        <v>16730</v>
      </c>
      <c r="AK179" s="172">
        <f>기초자료!AL175</f>
        <v>0</v>
      </c>
      <c r="AL179" s="172">
        <f>기초자료!AM175</f>
        <v>0</v>
      </c>
      <c r="AM179" s="172">
        <f>기초자료!AN175</f>
        <v>0</v>
      </c>
      <c r="AN179" s="172">
        <f>기초자료!AO175</f>
        <v>19282</v>
      </c>
      <c r="AO179" s="171">
        <f t="shared" si="34"/>
        <v>0</v>
      </c>
      <c r="AP179" s="172">
        <f>기초자료!AP175</f>
        <v>0</v>
      </c>
      <c r="AQ179" s="172">
        <f>기초자료!AQ175</f>
        <v>0</v>
      </c>
      <c r="AR179" s="172">
        <f>기초자료!AR175</f>
        <v>0</v>
      </c>
      <c r="AS179" s="172">
        <f>기초자료!AS175</f>
        <v>0</v>
      </c>
      <c r="AT179" s="77"/>
      <c r="AU179" s="77">
        <f t="shared" si="30"/>
        <v>2208018</v>
      </c>
    </row>
    <row r="180" spans="1:47" s="72" customFormat="1" ht="12" customHeight="1">
      <c r="A180" s="144"/>
      <c r="B180" s="463" t="s">
        <v>439</v>
      </c>
      <c r="C180" s="143">
        <f t="shared" si="31"/>
        <v>962348.79999999993</v>
      </c>
      <c r="D180" s="171">
        <f t="shared" si="32"/>
        <v>962348.79999999993</v>
      </c>
      <c r="E180" s="171">
        <f t="shared" si="33"/>
        <v>211440</v>
      </c>
      <c r="F180" s="172" t="e">
        <f>기초자료!#REF!</f>
        <v>#REF!</v>
      </c>
      <c r="G180" s="172" t="e">
        <f>기초자료!#REF!</f>
        <v>#REF!</v>
      </c>
      <c r="H180" s="172">
        <f>기초자료!P176</f>
        <v>80</v>
      </c>
      <c r="I180" s="172" t="e">
        <f>기초자료!#REF!</f>
        <v>#REF!</v>
      </c>
      <c r="J180" s="172" t="e">
        <f>기초자료!#REF!</f>
        <v>#REF!</v>
      </c>
      <c r="K180" s="172">
        <f>기초자료!Q176</f>
        <v>7280</v>
      </c>
      <c r="L180" s="172" t="e">
        <f>기초자료!#REF!</f>
        <v>#REF!</v>
      </c>
      <c r="M180" s="171" t="e">
        <f>기초자료!#REF!</f>
        <v>#REF!</v>
      </c>
      <c r="N180" s="172">
        <f>기초자료!R176</f>
        <v>204080</v>
      </c>
      <c r="O180" s="172" t="e">
        <f>기초자료!#REF!</f>
        <v>#REF!</v>
      </c>
      <c r="P180" s="172" t="e">
        <f>기초자료!#REF!</f>
        <v>#REF!</v>
      </c>
      <c r="Q180" s="171">
        <f>기초자료!S176</f>
        <v>0</v>
      </c>
      <c r="R180" s="172">
        <f>기초자료!T176</f>
        <v>0</v>
      </c>
      <c r="S180" s="172">
        <f>기초자료!U176</f>
        <v>0</v>
      </c>
      <c r="T180" s="172">
        <f>기초자료!V176</f>
        <v>0</v>
      </c>
      <c r="U180" s="172">
        <f>기초자료!W176</f>
        <v>0</v>
      </c>
      <c r="V180" s="172">
        <f>기초자료!X176</f>
        <v>0</v>
      </c>
      <c r="W180" s="172">
        <f>기초자료!Y176</f>
        <v>0</v>
      </c>
      <c r="X180" s="172">
        <f>기초자료!Z176</f>
        <v>0</v>
      </c>
      <c r="Y180" s="172">
        <f>기초자료!AA176</f>
        <v>0</v>
      </c>
      <c r="Z180" s="172">
        <f>기초자료!AB176</f>
        <v>0</v>
      </c>
      <c r="AA180" s="172">
        <f>기초자료!AC176</f>
        <v>0</v>
      </c>
      <c r="AB180" s="172">
        <f>기초자료!AD176</f>
        <v>0</v>
      </c>
      <c r="AC180" s="172">
        <f>기초자료!AE176</f>
        <v>0</v>
      </c>
      <c r="AD180" s="176">
        <f t="shared" si="40"/>
        <v>143815.19999999998</v>
      </c>
      <c r="AE180" s="172">
        <f>기초자료!AF176</f>
        <v>0</v>
      </c>
      <c r="AF180" s="172">
        <f>기초자료!AG176</f>
        <v>0</v>
      </c>
      <c r="AG180" s="172">
        <f>기초자료!AH176</f>
        <v>135610.4</v>
      </c>
      <c r="AH180" s="172">
        <f>기초자료!AI176</f>
        <v>0</v>
      </c>
      <c r="AI180" s="172">
        <f>기초자료!AJ176</f>
        <v>0</v>
      </c>
      <c r="AJ180" s="172">
        <f>기초자료!AK176</f>
        <v>8204.8000000000011</v>
      </c>
      <c r="AK180" s="172">
        <f>기초자료!AL176</f>
        <v>0</v>
      </c>
      <c r="AL180" s="172">
        <f>기초자료!AM176</f>
        <v>0</v>
      </c>
      <c r="AM180" s="172">
        <f>기초자료!AN176</f>
        <v>0</v>
      </c>
      <c r="AN180" s="172">
        <f>기초자료!AO176</f>
        <v>607093.6</v>
      </c>
      <c r="AO180" s="171">
        <f t="shared" si="34"/>
        <v>0</v>
      </c>
      <c r="AP180" s="172">
        <f>기초자료!AP176</f>
        <v>0</v>
      </c>
      <c r="AQ180" s="172">
        <f>기초자료!AQ176</f>
        <v>0</v>
      </c>
      <c r="AR180" s="172">
        <f>기초자료!AR176</f>
        <v>0</v>
      </c>
      <c r="AS180" s="172">
        <f>기초자료!AS176</f>
        <v>0</v>
      </c>
      <c r="AT180" s="77"/>
      <c r="AU180" s="77">
        <f t="shared" si="30"/>
        <v>962348.79999999993</v>
      </c>
    </row>
    <row r="181" spans="1:47" s="72" customFormat="1" ht="12" customHeight="1">
      <c r="A181" s="144"/>
      <c r="B181" s="463" t="s">
        <v>440</v>
      </c>
      <c r="C181" s="143">
        <f t="shared" si="31"/>
        <v>643792</v>
      </c>
      <c r="D181" s="171">
        <f t="shared" si="32"/>
        <v>643792</v>
      </c>
      <c r="E181" s="171">
        <f t="shared" si="33"/>
        <v>514504</v>
      </c>
      <c r="F181" s="172" t="e">
        <f>기초자료!#REF!</f>
        <v>#REF!</v>
      </c>
      <c r="G181" s="172" t="e">
        <f>기초자료!#REF!</f>
        <v>#REF!</v>
      </c>
      <c r="H181" s="172">
        <f>기초자료!P177</f>
        <v>0</v>
      </c>
      <c r="I181" s="172" t="e">
        <f>기초자료!#REF!</f>
        <v>#REF!</v>
      </c>
      <c r="J181" s="172" t="e">
        <f>기초자료!#REF!</f>
        <v>#REF!</v>
      </c>
      <c r="K181" s="172">
        <f>기초자료!Q177</f>
        <v>11120</v>
      </c>
      <c r="L181" s="172" t="e">
        <f>기초자료!#REF!</f>
        <v>#REF!</v>
      </c>
      <c r="M181" s="171" t="e">
        <f>기초자료!#REF!</f>
        <v>#REF!</v>
      </c>
      <c r="N181" s="172">
        <f>기초자료!R177</f>
        <v>345779</v>
      </c>
      <c r="O181" s="172" t="e">
        <f>기초자료!#REF!</f>
        <v>#REF!</v>
      </c>
      <c r="P181" s="172" t="e">
        <f>기초자료!#REF!</f>
        <v>#REF!</v>
      </c>
      <c r="Q181" s="171">
        <f>기초자료!S177</f>
        <v>0</v>
      </c>
      <c r="R181" s="172">
        <f>기초자료!T177</f>
        <v>0</v>
      </c>
      <c r="S181" s="172">
        <f>기초자료!U177</f>
        <v>0</v>
      </c>
      <c r="T181" s="172">
        <f>기초자료!V177</f>
        <v>0</v>
      </c>
      <c r="U181" s="172">
        <f>기초자료!W177</f>
        <v>0</v>
      </c>
      <c r="V181" s="172">
        <f>기초자료!X177</f>
        <v>0</v>
      </c>
      <c r="W181" s="172">
        <f>기초자료!Y177</f>
        <v>0</v>
      </c>
      <c r="X181" s="172">
        <f>기초자료!Z177</f>
        <v>0</v>
      </c>
      <c r="Y181" s="172">
        <f>기초자료!AA177</f>
        <v>0</v>
      </c>
      <c r="Z181" s="172">
        <f>기초자료!AB177</f>
        <v>157605</v>
      </c>
      <c r="AA181" s="172">
        <f>기초자료!AC177</f>
        <v>0</v>
      </c>
      <c r="AB181" s="172">
        <f>기초자료!AD177</f>
        <v>0</v>
      </c>
      <c r="AC181" s="172">
        <f>기초자료!AE177</f>
        <v>0</v>
      </c>
      <c r="AD181" s="176">
        <f t="shared" si="40"/>
        <v>129288</v>
      </c>
      <c r="AE181" s="172">
        <f>기초자료!AF177</f>
        <v>0</v>
      </c>
      <c r="AF181" s="172">
        <f>기초자료!AG177</f>
        <v>0</v>
      </c>
      <c r="AG181" s="172">
        <f>기초자료!AH177</f>
        <v>116206</v>
      </c>
      <c r="AH181" s="172">
        <f>기초자료!AI177</f>
        <v>0</v>
      </c>
      <c r="AI181" s="172">
        <f>기초자료!AJ177</f>
        <v>0</v>
      </c>
      <c r="AJ181" s="172">
        <f>기초자료!AK177</f>
        <v>13082</v>
      </c>
      <c r="AK181" s="172">
        <f>기초자료!AL177</f>
        <v>0</v>
      </c>
      <c r="AL181" s="172">
        <f>기초자료!AM177</f>
        <v>0</v>
      </c>
      <c r="AM181" s="172">
        <f>기초자료!AN177</f>
        <v>0</v>
      </c>
      <c r="AN181" s="172">
        <f>기초자료!AO177</f>
        <v>0</v>
      </c>
      <c r="AO181" s="171">
        <f t="shared" si="34"/>
        <v>0</v>
      </c>
      <c r="AP181" s="172">
        <f>기초자료!AP177</f>
        <v>0</v>
      </c>
      <c r="AQ181" s="172">
        <f>기초자료!AQ177</f>
        <v>0</v>
      </c>
      <c r="AR181" s="172">
        <f>기초자료!AR177</f>
        <v>0</v>
      </c>
      <c r="AS181" s="172">
        <f>기초자료!AS177</f>
        <v>0</v>
      </c>
      <c r="AT181" s="77"/>
      <c r="AU181" s="77">
        <f t="shared" si="30"/>
        <v>643792</v>
      </c>
    </row>
    <row r="182" spans="1:47" s="72" customFormat="1" ht="12" customHeight="1">
      <c r="A182" s="144"/>
      <c r="B182" s="463" t="s">
        <v>441</v>
      </c>
      <c r="C182" s="143">
        <f t="shared" si="31"/>
        <v>885563</v>
      </c>
      <c r="D182" s="171">
        <f t="shared" si="32"/>
        <v>732914</v>
      </c>
      <c r="E182" s="171">
        <f t="shared" si="33"/>
        <v>261622</v>
      </c>
      <c r="F182" s="172" t="e">
        <f>기초자료!#REF!</f>
        <v>#REF!</v>
      </c>
      <c r="G182" s="172" t="e">
        <f>기초자료!#REF!</f>
        <v>#REF!</v>
      </c>
      <c r="H182" s="172">
        <f>기초자료!P178</f>
        <v>5818</v>
      </c>
      <c r="I182" s="172" t="e">
        <f>기초자료!#REF!</f>
        <v>#REF!</v>
      </c>
      <c r="J182" s="172" t="e">
        <f>기초자료!#REF!</f>
        <v>#REF!</v>
      </c>
      <c r="K182" s="172">
        <f>기초자료!Q178</f>
        <v>9690</v>
      </c>
      <c r="L182" s="172" t="e">
        <f>기초자료!#REF!</f>
        <v>#REF!</v>
      </c>
      <c r="M182" s="171" t="e">
        <f>기초자료!#REF!</f>
        <v>#REF!</v>
      </c>
      <c r="N182" s="172">
        <f>기초자료!R178</f>
        <v>246114</v>
      </c>
      <c r="O182" s="172" t="e">
        <f>기초자료!#REF!</f>
        <v>#REF!</v>
      </c>
      <c r="P182" s="172" t="e">
        <f>기초자료!#REF!</f>
        <v>#REF!</v>
      </c>
      <c r="Q182" s="171">
        <f>기초자료!S178</f>
        <v>0</v>
      </c>
      <c r="R182" s="172">
        <f>기초자료!T178</f>
        <v>0</v>
      </c>
      <c r="S182" s="172">
        <f>기초자료!U178</f>
        <v>0</v>
      </c>
      <c r="T182" s="172">
        <f>기초자료!V178</f>
        <v>0</v>
      </c>
      <c r="U182" s="172">
        <f>기초자료!W178</f>
        <v>0</v>
      </c>
      <c r="V182" s="172">
        <f>기초자료!X178</f>
        <v>0</v>
      </c>
      <c r="W182" s="172">
        <f>기초자료!Y178</f>
        <v>0</v>
      </c>
      <c r="X182" s="172">
        <f>기초자료!Z178</f>
        <v>0</v>
      </c>
      <c r="Y182" s="172">
        <f>기초자료!AA178</f>
        <v>0</v>
      </c>
      <c r="Z182" s="172">
        <f>기초자료!AB178</f>
        <v>0</v>
      </c>
      <c r="AA182" s="172">
        <f>기초자료!AC178</f>
        <v>0</v>
      </c>
      <c r="AB182" s="172">
        <f>기초자료!AD178</f>
        <v>0</v>
      </c>
      <c r="AC182" s="172">
        <f>기초자료!AE178</f>
        <v>0</v>
      </c>
      <c r="AD182" s="176">
        <f t="shared" si="40"/>
        <v>471292</v>
      </c>
      <c r="AE182" s="172">
        <f>기초자료!AF178</f>
        <v>0</v>
      </c>
      <c r="AF182" s="172">
        <f>기초자료!AG178</f>
        <v>0</v>
      </c>
      <c r="AG182" s="172">
        <f>기초자료!AH178</f>
        <v>308378</v>
      </c>
      <c r="AH182" s="172">
        <f>기초자료!AI178</f>
        <v>0</v>
      </c>
      <c r="AI182" s="172">
        <f>기초자료!AJ178</f>
        <v>0</v>
      </c>
      <c r="AJ182" s="172">
        <f>기초자료!AK178</f>
        <v>111081</v>
      </c>
      <c r="AK182" s="172">
        <f>기초자료!AL178</f>
        <v>0</v>
      </c>
      <c r="AL182" s="172">
        <f>기초자료!AM178</f>
        <v>0</v>
      </c>
      <c r="AM182" s="172">
        <f>기초자료!AN178</f>
        <v>51833</v>
      </c>
      <c r="AN182" s="172">
        <f>기초자료!AO178</f>
        <v>0</v>
      </c>
      <c r="AO182" s="171">
        <f t="shared" si="34"/>
        <v>152649</v>
      </c>
      <c r="AP182" s="172">
        <f>기초자료!AP178</f>
        <v>149640</v>
      </c>
      <c r="AQ182" s="172">
        <f>기초자료!AQ178</f>
        <v>1040</v>
      </c>
      <c r="AR182" s="172">
        <f>기초자료!AR178</f>
        <v>1969</v>
      </c>
      <c r="AS182" s="172">
        <f>기초자료!AS178</f>
        <v>0</v>
      </c>
      <c r="AT182" s="77"/>
      <c r="AU182" s="77">
        <f t="shared" si="30"/>
        <v>732914</v>
      </c>
    </row>
    <row r="183" spans="1:47" s="72" customFormat="1" ht="12" customHeight="1">
      <c r="A183" s="144"/>
      <c r="B183" s="463" t="s">
        <v>442</v>
      </c>
      <c r="C183" s="143">
        <f t="shared" si="31"/>
        <v>320352.89999999997</v>
      </c>
      <c r="D183" s="171">
        <f t="shared" si="32"/>
        <v>254665.69999999998</v>
      </c>
      <c r="E183" s="171">
        <f t="shared" si="33"/>
        <v>215558.09999999998</v>
      </c>
      <c r="F183" s="172" t="e">
        <f>기초자료!#REF!</f>
        <v>#REF!</v>
      </c>
      <c r="G183" s="172" t="e">
        <f>기초자료!#REF!</f>
        <v>#REF!</v>
      </c>
      <c r="H183" s="172">
        <f>기초자료!P179</f>
        <v>632.5</v>
      </c>
      <c r="I183" s="172" t="e">
        <f>기초자료!#REF!</f>
        <v>#REF!</v>
      </c>
      <c r="J183" s="172" t="e">
        <f>기초자료!#REF!</f>
        <v>#REF!</v>
      </c>
      <c r="K183" s="172">
        <f>기초자료!Q179</f>
        <v>0</v>
      </c>
      <c r="L183" s="172" t="e">
        <f>기초자료!#REF!</f>
        <v>#REF!</v>
      </c>
      <c r="M183" s="171" t="e">
        <f>기초자료!#REF!</f>
        <v>#REF!</v>
      </c>
      <c r="N183" s="172">
        <f>기초자료!R179</f>
        <v>9364</v>
      </c>
      <c r="O183" s="172" t="e">
        <f>기초자료!#REF!</f>
        <v>#REF!</v>
      </c>
      <c r="P183" s="172" t="e">
        <f>기초자료!#REF!</f>
        <v>#REF!</v>
      </c>
      <c r="Q183" s="171">
        <f>기초자료!S179</f>
        <v>0</v>
      </c>
      <c r="R183" s="172">
        <f>기초자료!T179</f>
        <v>0</v>
      </c>
      <c r="S183" s="172">
        <f>기초자료!U179</f>
        <v>0</v>
      </c>
      <c r="T183" s="172">
        <f>기초자료!V179</f>
        <v>41094</v>
      </c>
      <c r="U183" s="172">
        <f>기초자료!W179</f>
        <v>0</v>
      </c>
      <c r="V183" s="172">
        <f>기초자료!X179</f>
        <v>0</v>
      </c>
      <c r="W183" s="172">
        <f>기초자료!Y179</f>
        <v>11855</v>
      </c>
      <c r="X183" s="172">
        <f>기초자료!Z179</f>
        <v>0</v>
      </c>
      <c r="Y183" s="172">
        <f>기초자료!AA179</f>
        <v>0</v>
      </c>
      <c r="Z183" s="172">
        <f>기초자료!AB179</f>
        <v>152612.59999999998</v>
      </c>
      <c r="AA183" s="172">
        <f>기초자료!AC179</f>
        <v>0</v>
      </c>
      <c r="AB183" s="172">
        <f>기초자료!AD179</f>
        <v>0</v>
      </c>
      <c r="AC183" s="172">
        <f>기초자료!AE179</f>
        <v>0</v>
      </c>
      <c r="AD183" s="176">
        <f t="shared" si="40"/>
        <v>39107.599999999999</v>
      </c>
      <c r="AE183" s="172">
        <f>기초자료!AF179</f>
        <v>0</v>
      </c>
      <c r="AF183" s="172">
        <f>기초자료!AG179</f>
        <v>0</v>
      </c>
      <c r="AG183" s="172">
        <f>기초자료!AH179</f>
        <v>0</v>
      </c>
      <c r="AH183" s="172">
        <f>기초자료!AI179</f>
        <v>0</v>
      </c>
      <c r="AI183" s="172">
        <f>기초자료!AJ179</f>
        <v>0</v>
      </c>
      <c r="AJ183" s="172">
        <f>기초자료!AK179</f>
        <v>39107.599999999999</v>
      </c>
      <c r="AK183" s="172">
        <f>기초자료!AL179</f>
        <v>0</v>
      </c>
      <c r="AL183" s="172">
        <f>기초자료!AM179</f>
        <v>0</v>
      </c>
      <c r="AM183" s="172">
        <f>기초자료!AN179</f>
        <v>0</v>
      </c>
      <c r="AN183" s="172">
        <f>기초자료!AO179</f>
        <v>0</v>
      </c>
      <c r="AO183" s="171">
        <f t="shared" si="34"/>
        <v>65687.199999999997</v>
      </c>
      <c r="AP183" s="172">
        <f>기초자료!AP179</f>
        <v>0</v>
      </c>
      <c r="AQ183" s="172">
        <f>기초자료!AQ179</f>
        <v>0</v>
      </c>
      <c r="AR183" s="172">
        <f>기초자료!AR179</f>
        <v>65687.199999999997</v>
      </c>
      <c r="AS183" s="172">
        <f>기초자료!AS179</f>
        <v>0</v>
      </c>
      <c r="AT183" s="77"/>
      <c r="AU183" s="77">
        <f t="shared" si="30"/>
        <v>254665.69999999998</v>
      </c>
    </row>
    <row r="184" spans="1:47" s="72" customFormat="1" ht="12" customHeight="1">
      <c r="A184" s="144"/>
      <c r="B184" s="463" t="s">
        <v>443</v>
      </c>
      <c r="C184" s="143">
        <f t="shared" si="31"/>
        <v>428821</v>
      </c>
      <c r="D184" s="171">
        <f t="shared" si="32"/>
        <v>428821</v>
      </c>
      <c r="E184" s="171">
        <f t="shared" si="33"/>
        <v>426711</v>
      </c>
      <c r="F184" s="172" t="e">
        <f>기초자료!#REF!</f>
        <v>#REF!</v>
      </c>
      <c r="G184" s="172" t="e">
        <f>기초자료!#REF!</f>
        <v>#REF!</v>
      </c>
      <c r="H184" s="172">
        <f>기초자료!P180</f>
        <v>6573</v>
      </c>
      <c r="I184" s="172" t="e">
        <f>기초자료!#REF!</f>
        <v>#REF!</v>
      </c>
      <c r="J184" s="172" t="e">
        <f>기초자료!#REF!</f>
        <v>#REF!</v>
      </c>
      <c r="K184" s="172">
        <f>기초자료!Q180</f>
        <v>2707</v>
      </c>
      <c r="L184" s="172" t="e">
        <f>기초자료!#REF!</f>
        <v>#REF!</v>
      </c>
      <c r="M184" s="171" t="e">
        <f>기초자료!#REF!</f>
        <v>#REF!</v>
      </c>
      <c r="N184" s="172">
        <f>기초자료!R180</f>
        <v>417431</v>
      </c>
      <c r="O184" s="172" t="e">
        <f>기초자료!#REF!</f>
        <v>#REF!</v>
      </c>
      <c r="P184" s="172" t="e">
        <f>기초자료!#REF!</f>
        <v>#REF!</v>
      </c>
      <c r="Q184" s="171">
        <f>기초자료!S180</f>
        <v>0</v>
      </c>
      <c r="R184" s="172">
        <f>기초자료!T180</f>
        <v>0</v>
      </c>
      <c r="S184" s="172">
        <f>기초자료!U180</f>
        <v>0</v>
      </c>
      <c r="T184" s="172">
        <f>기초자료!V180</f>
        <v>0</v>
      </c>
      <c r="U184" s="172">
        <f>기초자료!W180</f>
        <v>0</v>
      </c>
      <c r="V184" s="172">
        <f>기초자료!X180</f>
        <v>0</v>
      </c>
      <c r="W184" s="172">
        <f>기초자료!Y180</f>
        <v>0</v>
      </c>
      <c r="X184" s="172">
        <f>기초자료!Z180</f>
        <v>0</v>
      </c>
      <c r="Y184" s="172">
        <f>기초자료!AA180</f>
        <v>0</v>
      </c>
      <c r="Z184" s="172">
        <f>기초자료!AB180</f>
        <v>0</v>
      </c>
      <c r="AA184" s="172">
        <f>기초자료!AC180</f>
        <v>0</v>
      </c>
      <c r="AB184" s="172">
        <f>기초자료!AD180</f>
        <v>0</v>
      </c>
      <c r="AC184" s="172">
        <f>기초자료!AE180</f>
        <v>0</v>
      </c>
      <c r="AD184" s="176">
        <f t="shared" si="40"/>
        <v>2110</v>
      </c>
      <c r="AE184" s="172">
        <f>기초자료!AF180</f>
        <v>0</v>
      </c>
      <c r="AF184" s="172">
        <f>기초자료!AG180</f>
        <v>0</v>
      </c>
      <c r="AG184" s="172">
        <f>기초자료!AH180</f>
        <v>765</v>
      </c>
      <c r="AH184" s="172">
        <f>기초자료!AI180</f>
        <v>0</v>
      </c>
      <c r="AI184" s="172">
        <f>기초자료!AJ180</f>
        <v>0</v>
      </c>
      <c r="AJ184" s="172">
        <f>기초자료!AK180</f>
        <v>1345</v>
      </c>
      <c r="AK184" s="172">
        <f>기초자료!AL180</f>
        <v>0</v>
      </c>
      <c r="AL184" s="172">
        <f>기초자료!AM180</f>
        <v>0</v>
      </c>
      <c r="AM184" s="172">
        <f>기초자료!AN180</f>
        <v>0</v>
      </c>
      <c r="AN184" s="172">
        <f>기초자료!AO180</f>
        <v>0</v>
      </c>
      <c r="AO184" s="171">
        <f t="shared" si="34"/>
        <v>0</v>
      </c>
      <c r="AP184" s="172">
        <f>기초자료!AP180</f>
        <v>0</v>
      </c>
      <c r="AQ184" s="172">
        <f>기초자료!AQ180</f>
        <v>0</v>
      </c>
      <c r="AR184" s="172">
        <f>기초자료!AR180</f>
        <v>0</v>
      </c>
      <c r="AS184" s="172">
        <f>기초자료!AS180</f>
        <v>0</v>
      </c>
      <c r="AT184" s="77"/>
      <c r="AU184" s="77">
        <f t="shared" si="30"/>
        <v>428821</v>
      </c>
    </row>
    <row r="185" spans="1:47" s="72" customFormat="1" ht="12" customHeight="1">
      <c r="A185" s="144"/>
      <c r="B185" s="463" t="s">
        <v>444</v>
      </c>
      <c r="C185" s="143">
        <f t="shared" si="31"/>
        <v>327796</v>
      </c>
      <c r="D185" s="171">
        <f t="shared" si="32"/>
        <v>294615</v>
      </c>
      <c r="E185" s="171">
        <f t="shared" si="33"/>
        <v>279386</v>
      </c>
      <c r="F185" s="172" t="e">
        <f>기초자료!#REF!</f>
        <v>#REF!</v>
      </c>
      <c r="G185" s="172" t="e">
        <f>기초자료!#REF!</f>
        <v>#REF!</v>
      </c>
      <c r="H185" s="172">
        <f>기초자료!P181</f>
        <v>0</v>
      </c>
      <c r="I185" s="172" t="e">
        <f>기초자료!#REF!</f>
        <v>#REF!</v>
      </c>
      <c r="J185" s="172" t="e">
        <f>기초자료!#REF!</f>
        <v>#REF!</v>
      </c>
      <c r="K185" s="172">
        <f>기초자료!Q181</f>
        <v>0</v>
      </c>
      <c r="L185" s="172" t="e">
        <f>기초자료!#REF!</f>
        <v>#REF!</v>
      </c>
      <c r="M185" s="171" t="e">
        <f>기초자료!#REF!</f>
        <v>#REF!</v>
      </c>
      <c r="N185" s="172">
        <f>기초자료!R181</f>
        <v>51911</v>
      </c>
      <c r="O185" s="172" t="e">
        <f>기초자료!#REF!</f>
        <v>#REF!</v>
      </c>
      <c r="P185" s="172" t="e">
        <f>기초자료!#REF!</f>
        <v>#REF!</v>
      </c>
      <c r="Q185" s="171">
        <f>기초자료!S181</f>
        <v>0</v>
      </c>
      <c r="R185" s="172">
        <f>기초자료!T181</f>
        <v>0</v>
      </c>
      <c r="S185" s="172">
        <f>기초자료!U181</f>
        <v>0</v>
      </c>
      <c r="T185" s="172">
        <f>기초자료!V181</f>
        <v>227475</v>
      </c>
      <c r="U185" s="172">
        <f>기초자료!W181</f>
        <v>0</v>
      </c>
      <c r="V185" s="172">
        <f>기초자료!X181</f>
        <v>0</v>
      </c>
      <c r="W185" s="172">
        <f>기초자료!Y181</f>
        <v>0</v>
      </c>
      <c r="X185" s="172">
        <f>기초자료!Z181</f>
        <v>0</v>
      </c>
      <c r="Y185" s="172">
        <f>기초자료!AA181</f>
        <v>0</v>
      </c>
      <c r="Z185" s="172">
        <f>기초자료!AB181</f>
        <v>0</v>
      </c>
      <c r="AA185" s="172">
        <f>기초자료!AC181</f>
        <v>0</v>
      </c>
      <c r="AB185" s="172">
        <f>기초자료!AD181</f>
        <v>0</v>
      </c>
      <c r="AC185" s="172">
        <f>기초자료!AE181</f>
        <v>0</v>
      </c>
      <c r="AD185" s="176">
        <f t="shared" si="40"/>
        <v>0</v>
      </c>
      <c r="AE185" s="172">
        <f>기초자료!AF181</f>
        <v>0</v>
      </c>
      <c r="AF185" s="172">
        <f>기초자료!AG181</f>
        <v>0</v>
      </c>
      <c r="AG185" s="172">
        <f>기초자료!AH181</f>
        <v>0</v>
      </c>
      <c r="AH185" s="172">
        <f>기초자료!AI181</f>
        <v>0</v>
      </c>
      <c r="AI185" s="172">
        <f>기초자료!AJ181</f>
        <v>0</v>
      </c>
      <c r="AJ185" s="172">
        <f>기초자료!AK181</f>
        <v>0</v>
      </c>
      <c r="AK185" s="172">
        <f>기초자료!AL181</f>
        <v>0</v>
      </c>
      <c r="AL185" s="172">
        <f>기초자료!AM181</f>
        <v>0</v>
      </c>
      <c r="AM185" s="172">
        <f>기초자료!AN181</f>
        <v>0</v>
      </c>
      <c r="AN185" s="172">
        <f>기초자료!AO181</f>
        <v>15229</v>
      </c>
      <c r="AO185" s="171">
        <f t="shared" si="34"/>
        <v>33181</v>
      </c>
      <c r="AP185" s="172">
        <f>기초자료!AP181</f>
        <v>33181</v>
      </c>
      <c r="AQ185" s="172">
        <f>기초자료!AQ181</f>
        <v>0</v>
      </c>
      <c r="AR185" s="172">
        <f>기초자료!AR181</f>
        <v>0</v>
      </c>
      <c r="AS185" s="172">
        <f>기초자료!AS181</f>
        <v>0</v>
      </c>
      <c r="AT185" s="77"/>
      <c r="AU185" s="77">
        <f t="shared" si="30"/>
        <v>294615</v>
      </c>
    </row>
    <row r="186" spans="1:47" s="72" customFormat="1" ht="12" customHeight="1">
      <c r="A186" s="144"/>
      <c r="B186" s="463" t="s">
        <v>445</v>
      </c>
      <c r="C186" s="143">
        <f t="shared" si="31"/>
        <v>329292</v>
      </c>
      <c r="D186" s="171">
        <f t="shared" si="32"/>
        <v>329292</v>
      </c>
      <c r="E186" s="171">
        <f t="shared" si="33"/>
        <v>329292</v>
      </c>
      <c r="F186" s="172" t="e">
        <f>기초자료!#REF!</f>
        <v>#REF!</v>
      </c>
      <c r="G186" s="172" t="e">
        <f>기초자료!#REF!</f>
        <v>#REF!</v>
      </c>
      <c r="H186" s="172">
        <f>기초자료!P182</f>
        <v>1088</v>
      </c>
      <c r="I186" s="172" t="e">
        <f>기초자료!#REF!</f>
        <v>#REF!</v>
      </c>
      <c r="J186" s="172" t="e">
        <f>기초자료!#REF!</f>
        <v>#REF!</v>
      </c>
      <c r="K186" s="172">
        <f>기초자료!Q182</f>
        <v>0</v>
      </c>
      <c r="L186" s="172" t="e">
        <f>기초자료!#REF!</f>
        <v>#REF!</v>
      </c>
      <c r="M186" s="171" t="e">
        <f>기초자료!#REF!</f>
        <v>#REF!</v>
      </c>
      <c r="N186" s="172">
        <f>기초자료!R182</f>
        <v>314182</v>
      </c>
      <c r="O186" s="172" t="e">
        <f>기초자료!#REF!</f>
        <v>#REF!</v>
      </c>
      <c r="P186" s="172" t="e">
        <f>기초자료!#REF!</f>
        <v>#REF!</v>
      </c>
      <c r="Q186" s="171">
        <f>기초자료!S182</f>
        <v>0</v>
      </c>
      <c r="R186" s="172">
        <f>기초자료!T182</f>
        <v>0</v>
      </c>
      <c r="S186" s="172">
        <f>기초자료!U182</f>
        <v>0</v>
      </c>
      <c r="T186" s="172">
        <f>기초자료!V182</f>
        <v>14022</v>
      </c>
      <c r="U186" s="172">
        <f>기초자료!W182</f>
        <v>0</v>
      </c>
      <c r="V186" s="172">
        <f>기초자료!X182</f>
        <v>0</v>
      </c>
      <c r="W186" s="172">
        <f>기초자료!Y182</f>
        <v>0</v>
      </c>
      <c r="X186" s="172">
        <f>기초자료!Z182</f>
        <v>0</v>
      </c>
      <c r="Y186" s="172">
        <f>기초자료!AA182</f>
        <v>0</v>
      </c>
      <c r="Z186" s="172">
        <f>기초자료!AB182</f>
        <v>0</v>
      </c>
      <c r="AA186" s="172">
        <f>기초자료!AC182</f>
        <v>0</v>
      </c>
      <c r="AB186" s="172">
        <f>기초자료!AD182</f>
        <v>0</v>
      </c>
      <c r="AC186" s="172">
        <f>기초자료!AE182</f>
        <v>0</v>
      </c>
      <c r="AD186" s="176">
        <f t="shared" si="40"/>
        <v>0</v>
      </c>
      <c r="AE186" s="172">
        <f>기초자료!AF182</f>
        <v>0</v>
      </c>
      <c r="AF186" s="172">
        <f>기초자료!AG182</f>
        <v>0</v>
      </c>
      <c r="AG186" s="172">
        <f>기초자료!AH182</f>
        <v>0</v>
      </c>
      <c r="AH186" s="172">
        <f>기초자료!AI182</f>
        <v>0</v>
      </c>
      <c r="AI186" s="172">
        <f>기초자료!AJ182</f>
        <v>0</v>
      </c>
      <c r="AJ186" s="172">
        <f>기초자료!AK182</f>
        <v>0</v>
      </c>
      <c r="AK186" s="172">
        <f>기초자료!AL182</f>
        <v>0</v>
      </c>
      <c r="AL186" s="172">
        <f>기초자료!AM182</f>
        <v>0</v>
      </c>
      <c r="AM186" s="172">
        <f>기초자료!AN182</f>
        <v>0</v>
      </c>
      <c r="AN186" s="172">
        <f>기초자료!AO182</f>
        <v>0</v>
      </c>
      <c r="AO186" s="171">
        <f t="shared" si="34"/>
        <v>0</v>
      </c>
      <c r="AP186" s="172">
        <f>기초자료!AP182</f>
        <v>0</v>
      </c>
      <c r="AQ186" s="172">
        <f>기초자료!AQ182</f>
        <v>0</v>
      </c>
      <c r="AR186" s="172">
        <f>기초자료!AR182</f>
        <v>0</v>
      </c>
      <c r="AS186" s="172">
        <f>기초자료!AS182</f>
        <v>0</v>
      </c>
      <c r="AT186" s="77"/>
      <c r="AU186" s="77">
        <f t="shared" si="30"/>
        <v>329292</v>
      </c>
    </row>
    <row r="187" spans="1:47" s="72" customFormat="1" ht="12" customHeight="1">
      <c r="A187" s="144"/>
      <c r="B187" s="463" t="s">
        <v>446</v>
      </c>
      <c r="C187" s="143">
        <f t="shared" si="31"/>
        <v>13254</v>
      </c>
      <c r="D187" s="171">
        <f t="shared" si="32"/>
        <v>13254</v>
      </c>
      <c r="E187" s="171">
        <f t="shared" si="33"/>
        <v>13254</v>
      </c>
      <c r="F187" s="172" t="e">
        <f>기초자료!#REF!</f>
        <v>#REF!</v>
      </c>
      <c r="G187" s="172" t="e">
        <f>기초자료!#REF!</f>
        <v>#REF!</v>
      </c>
      <c r="H187" s="172">
        <f>기초자료!P183</f>
        <v>0</v>
      </c>
      <c r="I187" s="172" t="e">
        <f>기초자료!#REF!</f>
        <v>#REF!</v>
      </c>
      <c r="J187" s="172" t="e">
        <f>기초자료!#REF!</f>
        <v>#REF!</v>
      </c>
      <c r="K187" s="172">
        <f>기초자료!Q183</f>
        <v>0</v>
      </c>
      <c r="L187" s="172" t="e">
        <f>기초자료!#REF!</f>
        <v>#REF!</v>
      </c>
      <c r="M187" s="171" t="e">
        <f>기초자료!#REF!</f>
        <v>#REF!</v>
      </c>
      <c r="N187" s="172">
        <f>기초자료!R183</f>
        <v>13254</v>
      </c>
      <c r="O187" s="172" t="e">
        <f>기초자료!#REF!</f>
        <v>#REF!</v>
      </c>
      <c r="P187" s="172" t="e">
        <f>기초자료!#REF!</f>
        <v>#REF!</v>
      </c>
      <c r="Q187" s="171">
        <f>기초자료!S183</f>
        <v>0</v>
      </c>
      <c r="R187" s="172">
        <f>기초자료!T183</f>
        <v>0</v>
      </c>
      <c r="S187" s="172">
        <f>기초자료!U183</f>
        <v>0</v>
      </c>
      <c r="T187" s="172">
        <f>기초자료!V183</f>
        <v>0</v>
      </c>
      <c r="U187" s="172">
        <f>기초자료!W183</f>
        <v>0</v>
      </c>
      <c r="V187" s="172">
        <f>기초자료!X183</f>
        <v>0</v>
      </c>
      <c r="W187" s="172">
        <f>기초자료!Y183</f>
        <v>0</v>
      </c>
      <c r="X187" s="172">
        <f>기초자료!Z183</f>
        <v>0</v>
      </c>
      <c r="Y187" s="172">
        <f>기초자료!AA183</f>
        <v>0</v>
      </c>
      <c r="Z187" s="172">
        <f>기초자료!AB183</f>
        <v>0</v>
      </c>
      <c r="AA187" s="172">
        <f>기초자료!AC183</f>
        <v>0</v>
      </c>
      <c r="AB187" s="172">
        <f>기초자료!AD183</f>
        <v>0</v>
      </c>
      <c r="AC187" s="172">
        <f>기초자료!AE183</f>
        <v>0</v>
      </c>
      <c r="AD187" s="176">
        <f t="shared" si="40"/>
        <v>0</v>
      </c>
      <c r="AE187" s="172">
        <f>기초자료!AF183</f>
        <v>0</v>
      </c>
      <c r="AF187" s="172">
        <f>기초자료!AG183</f>
        <v>0</v>
      </c>
      <c r="AG187" s="172">
        <f>기초자료!AH183</f>
        <v>0</v>
      </c>
      <c r="AH187" s="172">
        <f>기초자료!AI183</f>
        <v>0</v>
      </c>
      <c r="AI187" s="172">
        <f>기초자료!AJ183</f>
        <v>0</v>
      </c>
      <c r="AJ187" s="172">
        <f>기초자료!AK183</f>
        <v>0</v>
      </c>
      <c r="AK187" s="172">
        <f>기초자료!AL183</f>
        <v>0</v>
      </c>
      <c r="AL187" s="172">
        <f>기초자료!AM183</f>
        <v>0</v>
      </c>
      <c r="AM187" s="172">
        <f>기초자료!AN183</f>
        <v>0</v>
      </c>
      <c r="AN187" s="172">
        <f>기초자료!AO183</f>
        <v>0</v>
      </c>
      <c r="AO187" s="171">
        <f t="shared" si="34"/>
        <v>0</v>
      </c>
      <c r="AP187" s="172">
        <f>기초자료!AP183</f>
        <v>0</v>
      </c>
      <c r="AQ187" s="172">
        <f>기초자료!AQ183</f>
        <v>0</v>
      </c>
      <c r="AR187" s="172">
        <f>기초자료!AR183</f>
        <v>0</v>
      </c>
      <c r="AS187" s="172">
        <f>기초자료!AS183</f>
        <v>0</v>
      </c>
      <c r="AT187" s="77"/>
      <c r="AU187" s="77">
        <f t="shared" si="30"/>
        <v>13254</v>
      </c>
    </row>
    <row r="188" spans="1:47" s="72" customFormat="1" ht="12" customHeight="1">
      <c r="A188" s="144"/>
      <c r="B188" s="463" t="s">
        <v>447</v>
      </c>
      <c r="C188" s="143">
        <f t="shared" si="31"/>
        <v>522998</v>
      </c>
      <c r="D188" s="171">
        <f t="shared" si="32"/>
        <v>180091</v>
      </c>
      <c r="E188" s="171">
        <f t="shared" si="33"/>
        <v>173693</v>
      </c>
      <c r="F188" s="172" t="e">
        <f>기초자료!#REF!</f>
        <v>#REF!</v>
      </c>
      <c r="G188" s="172" t="e">
        <f>기초자료!#REF!</f>
        <v>#REF!</v>
      </c>
      <c r="H188" s="172">
        <f>기초자료!P184</f>
        <v>0</v>
      </c>
      <c r="I188" s="172" t="e">
        <f>기초자료!#REF!</f>
        <v>#REF!</v>
      </c>
      <c r="J188" s="172" t="e">
        <f>기초자료!#REF!</f>
        <v>#REF!</v>
      </c>
      <c r="K188" s="172">
        <f>기초자료!Q184</f>
        <v>2619</v>
      </c>
      <c r="L188" s="172" t="e">
        <f>기초자료!#REF!</f>
        <v>#REF!</v>
      </c>
      <c r="M188" s="171" t="e">
        <f>기초자료!#REF!</f>
        <v>#REF!</v>
      </c>
      <c r="N188" s="172">
        <f>기초자료!R184</f>
        <v>156499</v>
      </c>
      <c r="O188" s="172" t="e">
        <f>기초자료!#REF!</f>
        <v>#REF!</v>
      </c>
      <c r="P188" s="172" t="e">
        <f>기초자료!#REF!</f>
        <v>#REF!</v>
      </c>
      <c r="Q188" s="171">
        <f>기초자료!S184</f>
        <v>0</v>
      </c>
      <c r="R188" s="172">
        <f>기초자료!T184</f>
        <v>0</v>
      </c>
      <c r="S188" s="172">
        <f>기초자료!U184</f>
        <v>0</v>
      </c>
      <c r="T188" s="172">
        <f>기초자료!V184</f>
        <v>3686</v>
      </c>
      <c r="U188" s="172">
        <f>기초자료!W184</f>
        <v>0</v>
      </c>
      <c r="V188" s="172">
        <f>기초자료!X184</f>
        <v>0</v>
      </c>
      <c r="W188" s="172">
        <f>기초자료!Y184</f>
        <v>10889</v>
      </c>
      <c r="X188" s="172">
        <f>기초자료!Z184</f>
        <v>0</v>
      </c>
      <c r="Y188" s="172">
        <f>기초자료!AA184</f>
        <v>0</v>
      </c>
      <c r="Z188" s="172">
        <f>기초자료!AB184</f>
        <v>0</v>
      </c>
      <c r="AA188" s="172">
        <f>기초자료!AC184</f>
        <v>0</v>
      </c>
      <c r="AB188" s="172">
        <f>기초자료!AD184</f>
        <v>0</v>
      </c>
      <c r="AC188" s="172">
        <f>기초자료!AE184</f>
        <v>0</v>
      </c>
      <c r="AD188" s="176">
        <f t="shared" si="40"/>
        <v>6398</v>
      </c>
      <c r="AE188" s="172">
        <f>기초자료!AF184</f>
        <v>0</v>
      </c>
      <c r="AF188" s="172">
        <f>기초자료!AG184</f>
        <v>0</v>
      </c>
      <c r="AG188" s="172">
        <f>기초자료!AH184</f>
        <v>3183</v>
      </c>
      <c r="AH188" s="172">
        <f>기초자료!AI184</f>
        <v>0</v>
      </c>
      <c r="AI188" s="172">
        <f>기초자료!AJ184</f>
        <v>0</v>
      </c>
      <c r="AJ188" s="172">
        <f>기초자료!AK184</f>
        <v>3215</v>
      </c>
      <c r="AK188" s="172">
        <f>기초자료!AL184</f>
        <v>0</v>
      </c>
      <c r="AL188" s="172">
        <f>기초자료!AM184</f>
        <v>0</v>
      </c>
      <c r="AM188" s="172">
        <f>기초자료!AN184</f>
        <v>0</v>
      </c>
      <c r="AN188" s="172">
        <f>기초자료!AO184</f>
        <v>0</v>
      </c>
      <c r="AO188" s="171">
        <f t="shared" si="34"/>
        <v>342907</v>
      </c>
      <c r="AP188" s="172">
        <f>기초자료!AP184</f>
        <v>342907</v>
      </c>
      <c r="AQ188" s="172">
        <f>기초자료!AQ184</f>
        <v>0</v>
      </c>
      <c r="AR188" s="172">
        <f>기초자료!AR184</f>
        <v>0</v>
      </c>
      <c r="AS188" s="172">
        <f>기초자료!AS184</f>
        <v>0</v>
      </c>
      <c r="AT188" s="77"/>
      <c r="AU188" s="77">
        <f t="shared" si="30"/>
        <v>180091</v>
      </c>
    </row>
    <row r="189" spans="1:47" s="72" customFormat="1" ht="12" customHeight="1">
      <c r="A189" s="144"/>
      <c r="B189" s="463" t="s">
        <v>448</v>
      </c>
      <c r="C189" s="143">
        <f t="shared" si="31"/>
        <v>505811</v>
      </c>
      <c r="D189" s="171">
        <f t="shared" si="32"/>
        <v>505811</v>
      </c>
      <c r="E189" s="171">
        <f t="shared" si="33"/>
        <v>505811</v>
      </c>
      <c r="F189" s="172" t="e">
        <f>기초자료!#REF!</f>
        <v>#REF!</v>
      </c>
      <c r="G189" s="172" t="e">
        <f>기초자료!#REF!</f>
        <v>#REF!</v>
      </c>
      <c r="H189" s="172">
        <f>기초자료!P185</f>
        <v>0</v>
      </c>
      <c r="I189" s="172" t="e">
        <f>기초자료!#REF!</f>
        <v>#REF!</v>
      </c>
      <c r="J189" s="172" t="e">
        <f>기초자료!#REF!</f>
        <v>#REF!</v>
      </c>
      <c r="K189" s="172">
        <f>기초자료!Q185</f>
        <v>0</v>
      </c>
      <c r="L189" s="172" t="e">
        <f>기초자료!#REF!</f>
        <v>#REF!</v>
      </c>
      <c r="M189" s="171" t="e">
        <f>기초자료!#REF!</f>
        <v>#REF!</v>
      </c>
      <c r="N189" s="172">
        <f>기초자료!R185</f>
        <v>495184</v>
      </c>
      <c r="O189" s="172" t="e">
        <f>기초자료!#REF!</f>
        <v>#REF!</v>
      </c>
      <c r="P189" s="172" t="e">
        <f>기초자료!#REF!</f>
        <v>#REF!</v>
      </c>
      <c r="Q189" s="171">
        <f>기초자료!S185</f>
        <v>0</v>
      </c>
      <c r="R189" s="172">
        <f>기초자료!T185</f>
        <v>0</v>
      </c>
      <c r="S189" s="172">
        <f>기초자료!U185</f>
        <v>0</v>
      </c>
      <c r="T189" s="172">
        <f>기초자료!V185</f>
        <v>10627</v>
      </c>
      <c r="U189" s="172">
        <f>기초자료!W185</f>
        <v>0</v>
      </c>
      <c r="V189" s="172">
        <f>기초자료!X185</f>
        <v>0</v>
      </c>
      <c r="W189" s="172">
        <f>기초자료!Y185</f>
        <v>0</v>
      </c>
      <c r="X189" s="172">
        <f>기초자료!Z185</f>
        <v>0</v>
      </c>
      <c r="Y189" s="172">
        <f>기초자료!AA185</f>
        <v>0</v>
      </c>
      <c r="Z189" s="172">
        <f>기초자료!AB185</f>
        <v>0</v>
      </c>
      <c r="AA189" s="172">
        <f>기초자료!AC185</f>
        <v>0</v>
      </c>
      <c r="AB189" s="172">
        <f>기초자료!AD185</f>
        <v>0</v>
      </c>
      <c r="AC189" s="172">
        <f>기초자료!AE185</f>
        <v>0</v>
      </c>
      <c r="AD189" s="176">
        <f t="shared" si="40"/>
        <v>0</v>
      </c>
      <c r="AE189" s="172">
        <f>기초자료!AF185</f>
        <v>0</v>
      </c>
      <c r="AF189" s="172">
        <f>기초자료!AG185</f>
        <v>0</v>
      </c>
      <c r="AG189" s="172">
        <f>기초자료!AH185</f>
        <v>0</v>
      </c>
      <c r="AH189" s="172">
        <f>기초자료!AI185</f>
        <v>0</v>
      </c>
      <c r="AI189" s="172">
        <f>기초자료!AJ185</f>
        <v>0</v>
      </c>
      <c r="AJ189" s="172">
        <f>기초자료!AK185</f>
        <v>0</v>
      </c>
      <c r="AK189" s="172">
        <f>기초자료!AL185</f>
        <v>0</v>
      </c>
      <c r="AL189" s="172">
        <f>기초자료!AM185</f>
        <v>0</v>
      </c>
      <c r="AM189" s="172">
        <f>기초자료!AN185</f>
        <v>0</v>
      </c>
      <c r="AN189" s="172">
        <f>기초자료!AO185</f>
        <v>0</v>
      </c>
      <c r="AO189" s="171">
        <f t="shared" si="34"/>
        <v>0</v>
      </c>
      <c r="AP189" s="172">
        <f>기초자료!AP185</f>
        <v>0</v>
      </c>
      <c r="AQ189" s="172">
        <f>기초자료!AQ185</f>
        <v>0</v>
      </c>
      <c r="AR189" s="172">
        <f>기초자료!AR185</f>
        <v>0</v>
      </c>
      <c r="AS189" s="172">
        <f>기초자료!AS185</f>
        <v>0</v>
      </c>
      <c r="AT189" s="77"/>
      <c r="AU189" s="77">
        <f t="shared" si="30"/>
        <v>505811</v>
      </c>
    </row>
    <row r="190" spans="1:47" s="78" customFormat="1" ht="12" customHeight="1">
      <c r="A190" s="164" t="s">
        <v>449</v>
      </c>
      <c r="B190" s="164" t="s">
        <v>543</v>
      </c>
      <c r="C190" s="165">
        <f>SUM(D190, AO190)</f>
        <v>40361349</v>
      </c>
      <c r="D190" s="173">
        <f>SUM(E190,AD190,AN190)</f>
        <v>22582027</v>
      </c>
      <c r="E190" s="173">
        <f>SUM(H190,K190,N190,Q190,T190,W190,Z190,AC190)</f>
        <v>16751483</v>
      </c>
      <c r="F190" s="173" t="e">
        <v>#REF!</v>
      </c>
      <c r="G190" s="173" t="e">
        <v>#REF!</v>
      </c>
      <c r="H190" s="334">
        <f>SUM(H191:H212)</f>
        <v>127204</v>
      </c>
      <c r="I190" s="332" t="e">
        <v>#REF!</v>
      </c>
      <c r="J190" s="333" t="e">
        <v>#REF!</v>
      </c>
      <c r="K190" s="334">
        <f>SUM(K191:K212)</f>
        <v>413999</v>
      </c>
      <c r="L190" s="334" t="e">
        <f t="shared" ref="L190:AC190" si="41">SUM(L191:L212)</f>
        <v>#REF!</v>
      </c>
      <c r="M190" s="334" t="e">
        <f t="shared" si="41"/>
        <v>#REF!</v>
      </c>
      <c r="N190" s="334">
        <f t="shared" si="41"/>
        <v>11689342</v>
      </c>
      <c r="O190" s="334" t="e">
        <f t="shared" si="41"/>
        <v>#REF!</v>
      </c>
      <c r="P190" s="334" t="e">
        <f t="shared" si="41"/>
        <v>#REF!</v>
      </c>
      <c r="Q190" s="334">
        <f t="shared" si="41"/>
        <v>565049</v>
      </c>
      <c r="R190" s="334">
        <f t="shared" si="41"/>
        <v>0</v>
      </c>
      <c r="S190" s="334">
        <f t="shared" si="41"/>
        <v>0</v>
      </c>
      <c r="T190" s="334">
        <f t="shared" si="41"/>
        <v>2680551</v>
      </c>
      <c r="U190" s="334">
        <f t="shared" si="41"/>
        <v>0</v>
      </c>
      <c r="V190" s="334">
        <f t="shared" si="41"/>
        <v>0</v>
      </c>
      <c r="W190" s="334">
        <f t="shared" si="41"/>
        <v>559841</v>
      </c>
      <c r="X190" s="334">
        <f t="shared" si="41"/>
        <v>0</v>
      </c>
      <c r="Y190" s="334">
        <f t="shared" si="41"/>
        <v>0</v>
      </c>
      <c r="Z190" s="334">
        <f t="shared" si="41"/>
        <v>581157</v>
      </c>
      <c r="AA190" s="334">
        <f t="shared" si="41"/>
        <v>0</v>
      </c>
      <c r="AB190" s="334">
        <f t="shared" si="41"/>
        <v>0</v>
      </c>
      <c r="AC190" s="334">
        <f t="shared" si="41"/>
        <v>134340</v>
      </c>
      <c r="AD190" s="332">
        <f>SUM(AD191:AD212)</f>
        <v>5465060</v>
      </c>
      <c r="AE190" s="332">
        <v>0</v>
      </c>
      <c r="AF190" s="332">
        <v>0</v>
      </c>
      <c r="AG190" s="332">
        <f t="shared" ref="AG190:AS190" si="42">SUM(AG191:AG212)</f>
        <v>4026255</v>
      </c>
      <c r="AH190" s="332">
        <f t="shared" si="42"/>
        <v>0</v>
      </c>
      <c r="AI190" s="332">
        <f t="shared" si="42"/>
        <v>0</v>
      </c>
      <c r="AJ190" s="332">
        <f t="shared" si="42"/>
        <v>1088666</v>
      </c>
      <c r="AK190" s="332">
        <f t="shared" si="42"/>
        <v>0</v>
      </c>
      <c r="AL190" s="332">
        <f t="shared" si="42"/>
        <v>0</v>
      </c>
      <c r="AM190" s="332">
        <f t="shared" si="42"/>
        <v>350139</v>
      </c>
      <c r="AN190" s="332">
        <f t="shared" si="42"/>
        <v>365484</v>
      </c>
      <c r="AO190" s="332">
        <f t="shared" si="42"/>
        <v>17779322</v>
      </c>
      <c r="AP190" s="332">
        <f t="shared" si="42"/>
        <v>8713089</v>
      </c>
      <c r="AQ190" s="332">
        <f t="shared" si="42"/>
        <v>187535</v>
      </c>
      <c r="AR190" s="332">
        <f t="shared" si="42"/>
        <v>334581</v>
      </c>
      <c r="AS190" s="173">
        <f t="shared" si="42"/>
        <v>8544117</v>
      </c>
      <c r="AT190" s="79"/>
      <c r="AU190" s="77">
        <f t="shared" si="30"/>
        <v>22582027</v>
      </c>
    </row>
    <row r="191" spans="1:47" s="72" customFormat="1" ht="12" customHeight="1">
      <c r="A191" s="144"/>
      <c r="B191" s="465" t="s">
        <v>160</v>
      </c>
      <c r="C191" s="143">
        <f t="shared" ref="C191:C212" si="43">D191+AO191</f>
        <v>4164606</v>
      </c>
      <c r="D191" s="171">
        <f>SUM(E191,AD191,AN191)</f>
        <v>3069009</v>
      </c>
      <c r="E191" s="171">
        <f>SUM(H191,K191,N191,Q191,T191,W191,Z191,AC191)</f>
        <v>2509176</v>
      </c>
      <c r="F191" s="172" t="e">
        <v>#REF!</v>
      </c>
      <c r="G191" s="172" t="e">
        <v>#REF!</v>
      </c>
      <c r="H191" s="172">
        <f>기초자료!P187</f>
        <v>6896</v>
      </c>
      <c r="I191" s="335" t="e">
        <v>#REF!</v>
      </c>
      <c r="J191" s="336" t="e">
        <v>#REF!</v>
      </c>
      <c r="K191" s="337">
        <f>기초자료!Q187</f>
        <v>59644</v>
      </c>
      <c r="L191" s="335" t="e">
        <v>#REF!</v>
      </c>
      <c r="M191" s="338" t="e">
        <v>#REF!</v>
      </c>
      <c r="N191" s="172">
        <f>기초자료!R187</f>
        <v>2179746</v>
      </c>
      <c r="O191" s="335" t="e">
        <v>#REF!</v>
      </c>
      <c r="P191" s="335" t="e">
        <v>#REF!</v>
      </c>
      <c r="Q191" s="171">
        <f>기초자료!S187</f>
        <v>0</v>
      </c>
      <c r="R191" s="339">
        <v>0</v>
      </c>
      <c r="S191" s="339">
        <v>0</v>
      </c>
      <c r="T191" s="172">
        <f>기초자료!V187</f>
        <v>0</v>
      </c>
      <c r="U191" s="339">
        <v>0</v>
      </c>
      <c r="V191" s="339">
        <v>0</v>
      </c>
      <c r="W191" s="172">
        <f>기초자료!Y187</f>
        <v>191870</v>
      </c>
      <c r="X191" s="339">
        <v>0</v>
      </c>
      <c r="Y191" s="339">
        <v>0</v>
      </c>
      <c r="Z191" s="172">
        <f>기초자료!AB187</f>
        <v>71020</v>
      </c>
      <c r="AA191" s="339">
        <v>0</v>
      </c>
      <c r="AB191" s="339">
        <v>0</v>
      </c>
      <c r="AC191" s="172">
        <f>기초자료!AE187</f>
        <v>0</v>
      </c>
      <c r="AD191" s="339">
        <f>AG191+AJ191+AM191</f>
        <v>559833</v>
      </c>
      <c r="AE191" s="339">
        <v>0</v>
      </c>
      <c r="AF191" s="339">
        <v>0</v>
      </c>
      <c r="AG191" s="172">
        <f>기초자료!AH187</f>
        <v>374598</v>
      </c>
      <c r="AH191" s="339">
        <v>0</v>
      </c>
      <c r="AI191" s="339">
        <v>0</v>
      </c>
      <c r="AJ191" s="172">
        <f>기초자료!AK187</f>
        <v>185235</v>
      </c>
      <c r="AK191" s="339">
        <v>0</v>
      </c>
      <c r="AL191" s="339">
        <v>0</v>
      </c>
      <c r="AM191" s="172">
        <f>기초자료!AN187</f>
        <v>0</v>
      </c>
      <c r="AN191" s="172">
        <f>기초자료!AO187</f>
        <v>0</v>
      </c>
      <c r="AO191" s="340">
        <f>SUM(AP191,AQ191,AR191,AS191)</f>
        <v>1095597</v>
      </c>
      <c r="AP191" s="339">
        <f>기초자료!AP187</f>
        <v>1095597</v>
      </c>
      <c r="AQ191" s="172">
        <f>기초자료!AQ187</f>
        <v>0</v>
      </c>
      <c r="AR191" s="172">
        <f>기초자료!AR187</f>
        <v>0</v>
      </c>
      <c r="AS191" s="172">
        <f>기초자료!AS187</f>
        <v>0</v>
      </c>
      <c r="AT191" s="77"/>
      <c r="AU191" s="77">
        <f t="shared" si="30"/>
        <v>3069009</v>
      </c>
    </row>
    <row r="192" spans="1:47" s="72" customFormat="1" ht="12" customHeight="1">
      <c r="A192" s="144"/>
      <c r="B192" s="465" t="s">
        <v>161</v>
      </c>
      <c r="C192" s="143">
        <f t="shared" si="43"/>
        <v>3451512</v>
      </c>
      <c r="D192" s="171">
        <f t="shared" ref="D192:D212" si="44">SUM(E192,AD192,AN192)</f>
        <v>1822152</v>
      </c>
      <c r="E192" s="171">
        <f t="shared" ref="E192:E212" si="45">SUM(H192,K192,N192,Q192,T192,W192,Z192,AC192)</f>
        <v>878802</v>
      </c>
      <c r="F192" s="172" t="e">
        <v>#REF!</v>
      </c>
      <c r="G192" s="172" t="e">
        <v>#REF!</v>
      </c>
      <c r="H192" s="172">
        <f>기초자료!P188</f>
        <v>0</v>
      </c>
      <c r="I192" s="335" t="e">
        <v>#REF!</v>
      </c>
      <c r="J192" s="336" t="e">
        <v>#REF!</v>
      </c>
      <c r="K192" s="337">
        <f>기초자료!Q188</f>
        <v>67287</v>
      </c>
      <c r="L192" s="335" t="e">
        <v>#REF!</v>
      </c>
      <c r="M192" s="338" t="e">
        <v>#REF!</v>
      </c>
      <c r="N192" s="172">
        <f>기초자료!R188</f>
        <v>410624</v>
      </c>
      <c r="O192" s="335" t="e">
        <v>#REF!</v>
      </c>
      <c r="P192" s="335" t="e">
        <v>#REF!</v>
      </c>
      <c r="Q192" s="171">
        <f>기초자료!S188</f>
        <v>22525</v>
      </c>
      <c r="R192" s="339">
        <v>0</v>
      </c>
      <c r="S192" s="339">
        <v>0</v>
      </c>
      <c r="T192" s="172">
        <f>기초자료!V188</f>
        <v>88150</v>
      </c>
      <c r="U192" s="339">
        <v>0</v>
      </c>
      <c r="V192" s="339">
        <v>0</v>
      </c>
      <c r="W192" s="172">
        <f>기초자료!Y188</f>
        <v>3206</v>
      </c>
      <c r="X192" s="339">
        <v>0</v>
      </c>
      <c r="Y192" s="339">
        <v>0</v>
      </c>
      <c r="Z192" s="172">
        <f>기초자료!AB188</f>
        <v>287010</v>
      </c>
      <c r="AA192" s="339">
        <v>0</v>
      </c>
      <c r="AB192" s="339">
        <v>0</v>
      </c>
      <c r="AC192" s="172">
        <f>기초자료!AE188</f>
        <v>0</v>
      </c>
      <c r="AD192" s="339">
        <f t="shared" ref="AD192:AD212" si="46">AG192+AJ192+AM192</f>
        <v>943350</v>
      </c>
      <c r="AE192" s="339">
        <v>0</v>
      </c>
      <c r="AF192" s="339">
        <v>0</v>
      </c>
      <c r="AG192" s="172">
        <f>기초자료!AH188</f>
        <v>665764</v>
      </c>
      <c r="AH192" s="339">
        <v>0</v>
      </c>
      <c r="AI192" s="339">
        <v>0</v>
      </c>
      <c r="AJ192" s="172">
        <f>기초자료!AK188</f>
        <v>251200</v>
      </c>
      <c r="AK192" s="339">
        <v>0</v>
      </c>
      <c r="AL192" s="339">
        <v>0</v>
      </c>
      <c r="AM192" s="172">
        <f>기초자료!AN188</f>
        <v>26386</v>
      </c>
      <c r="AN192" s="172">
        <f>기초자료!AO188</f>
        <v>0</v>
      </c>
      <c r="AO192" s="340">
        <f t="shared" ref="AO192:AO212" si="47">SUM(AP192,AQ192,AR192,AS192)</f>
        <v>1629360</v>
      </c>
      <c r="AP192" s="339">
        <f>기초자료!AP188</f>
        <v>1629360</v>
      </c>
      <c r="AQ192" s="172">
        <f>기초자료!AQ188</f>
        <v>0</v>
      </c>
      <c r="AR192" s="172">
        <f>기초자료!AR188</f>
        <v>0</v>
      </c>
      <c r="AS192" s="172">
        <f>기초자료!AS188</f>
        <v>0</v>
      </c>
      <c r="AT192" s="77"/>
      <c r="AU192" s="77">
        <f t="shared" si="30"/>
        <v>1822152</v>
      </c>
    </row>
    <row r="193" spans="1:47" s="72" customFormat="1" ht="12" customHeight="1">
      <c r="A193" s="144"/>
      <c r="B193" s="465" t="s">
        <v>162</v>
      </c>
      <c r="C193" s="143">
        <f t="shared" si="43"/>
        <v>3586717</v>
      </c>
      <c r="D193" s="171">
        <f t="shared" si="44"/>
        <v>3399182</v>
      </c>
      <c r="E193" s="171">
        <f t="shared" si="45"/>
        <v>2919572</v>
      </c>
      <c r="F193" s="172" t="e">
        <v>#REF!</v>
      </c>
      <c r="G193" s="172" t="e">
        <v>#REF!</v>
      </c>
      <c r="H193" s="172">
        <f>기초자료!P189</f>
        <v>19836</v>
      </c>
      <c r="I193" s="335" t="e">
        <v>#REF!</v>
      </c>
      <c r="J193" s="336" t="e">
        <v>#REF!</v>
      </c>
      <c r="K193" s="337">
        <f>기초자료!Q189</f>
        <v>115995</v>
      </c>
      <c r="L193" s="335" t="e">
        <v>#REF!</v>
      </c>
      <c r="M193" s="338" t="e">
        <v>#REF!</v>
      </c>
      <c r="N193" s="172">
        <f>기초자료!R189</f>
        <v>1215452</v>
      </c>
      <c r="O193" s="335" t="e">
        <v>#REF!</v>
      </c>
      <c r="P193" s="335" t="e">
        <v>#REF!</v>
      </c>
      <c r="Q193" s="171">
        <f>기초자료!S189</f>
        <v>0</v>
      </c>
      <c r="R193" s="339">
        <v>0</v>
      </c>
      <c r="S193" s="339">
        <v>0</v>
      </c>
      <c r="T193" s="172">
        <f>기초자료!V189</f>
        <v>1469811</v>
      </c>
      <c r="U193" s="339">
        <v>0</v>
      </c>
      <c r="V193" s="339">
        <v>0</v>
      </c>
      <c r="W193" s="172">
        <f>기초자료!Y189</f>
        <v>80547</v>
      </c>
      <c r="X193" s="339">
        <v>0</v>
      </c>
      <c r="Y193" s="339">
        <v>0</v>
      </c>
      <c r="Z193" s="172">
        <f>기초자료!AB189</f>
        <v>17931</v>
      </c>
      <c r="AA193" s="339">
        <v>0</v>
      </c>
      <c r="AB193" s="339">
        <v>0</v>
      </c>
      <c r="AC193" s="172">
        <f>기초자료!AE189</f>
        <v>0</v>
      </c>
      <c r="AD193" s="339">
        <f t="shared" si="46"/>
        <v>479610</v>
      </c>
      <c r="AE193" s="339">
        <v>0</v>
      </c>
      <c r="AF193" s="339">
        <v>0</v>
      </c>
      <c r="AG193" s="172">
        <f>기초자료!AH189</f>
        <v>415344</v>
      </c>
      <c r="AH193" s="339">
        <v>0</v>
      </c>
      <c r="AI193" s="339">
        <v>0</v>
      </c>
      <c r="AJ193" s="172">
        <f>기초자료!AK189</f>
        <v>64266</v>
      </c>
      <c r="AK193" s="339">
        <v>0</v>
      </c>
      <c r="AL193" s="339">
        <v>0</v>
      </c>
      <c r="AM193" s="172">
        <f>기초자료!AN189</f>
        <v>0</v>
      </c>
      <c r="AN193" s="172">
        <f>기초자료!AO189</f>
        <v>0</v>
      </c>
      <c r="AO193" s="340">
        <f t="shared" si="47"/>
        <v>187535</v>
      </c>
      <c r="AP193" s="339">
        <f>기초자료!AP189</f>
        <v>0</v>
      </c>
      <c r="AQ193" s="172">
        <f>기초자료!AQ189</f>
        <v>187535</v>
      </c>
      <c r="AR193" s="172">
        <f>기초자료!AR189</f>
        <v>0</v>
      </c>
      <c r="AS193" s="172">
        <f>기초자료!AS189</f>
        <v>0</v>
      </c>
      <c r="AT193" s="77"/>
      <c r="AU193" s="77">
        <f t="shared" si="30"/>
        <v>3399182</v>
      </c>
    </row>
    <row r="194" spans="1:47" s="72" customFormat="1" ht="12" customHeight="1">
      <c r="A194" s="144"/>
      <c r="B194" s="465" t="s">
        <v>163</v>
      </c>
      <c r="C194" s="143">
        <f t="shared" si="43"/>
        <v>7239261</v>
      </c>
      <c r="D194" s="171">
        <f t="shared" si="44"/>
        <v>2370754</v>
      </c>
      <c r="E194" s="171">
        <f t="shared" si="45"/>
        <v>1614707</v>
      </c>
      <c r="F194" s="172" t="e">
        <v>#REF!</v>
      </c>
      <c r="G194" s="172" t="e">
        <v>#REF!</v>
      </c>
      <c r="H194" s="172">
        <f>기초자료!P190</f>
        <v>23879</v>
      </c>
      <c r="I194" s="335" t="e">
        <v>#REF!</v>
      </c>
      <c r="J194" s="336" t="e">
        <v>#REF!</v>
      </c>
      <c r="K194" s="337">
        <f>기초자료!Q190</f>
        <v>47527</v>
      </c>
      <c r="L194" s="335" t="e">
        <v>#REF!</v>
      </c>
      <c r="M194" s="338" t="e">
        <v>#REF!</v>
      </c>
      <c r="N194" s="172">
        <f>기초자료!R190</f>
        <v>550822</v>
      </c>
      <c r="O194" s="335" t="e">
        <v>#REF!</v>
      </c>
      <c r="P194" s="335" t="e">
        <v>#REF!</v>
      </c>
      <c r="Q194" s="171">
        <f>기초자료!S190</f>
        <v>58302</v>
      </c>
      <c r="R194" s="339">
        <v>0</v>
      </c>
      <c r="S194" s="339">
        <v>0</v>
      </c>
      <c r="T194" s="172">
        <f>기초자료!V190</f>
        <v>795734</v>
      </c>
      <c r="U194" s="339">
        <v>0</v>
      </c>
      <c r="V194" s="339">
        <v>0</v>
      </c>
      <c r="W194" s="172">
        <f>기초자료!Y190</f>
        <v>96914</v>
      </c>
      <c r="X194" s="339">
        <v>0</v>
      </c>
      <c r="Y194" s="339">
        <v>0</v>
      </c>
      <c r="Z194" s="172">
        <f>기초자료!AB190</f>
        <v>41529</v>
      </c>
      <c r="AA194" s="339">
        <v>0</v>
      </c>
      <c r="AB194" s="339">
        <v>0</v>
      </c>
      <c r="AC194" s="172">
        <f>기초자료!AE190</f>
        <v>0</v>
      </c>
      <c r="AD194" s="339">
        <f t="shared" si="46"/>
        <v>756047</v>
      </c>
      <c r="AE194" s="339">
        <v>0</v>
      </c>
      <c r="AF194" s="339">
        <v>0</v>
      </c>
      <c r="AG194" s="172">
        <f>기초자료!AH190</f>
        <v>520006</v>
      </c>
      <c r="AH194" s="339">
        <v>0</v>
      </c>
      <c r="AI194" s="339">
        <v>0</v>
      </c>
      <c r="AJ194" s="172">
        <f>기초자료!AK190</f>
        <v>0</v>
      </c>
      <c r="AK194" s="339">
        <v>0</v>
      </c>
      <c r="AL194" s="339">
        <v>0</v>
      </c>
      <c r="AM194" s="172">
        <f>기초자료!AN190</f>
        <v>236041</v>
      </c>
      <c r="AN194" s="172">
        <f>기초자료!AO190</f>
        <v>0</v>
      </c>
      <c r="AO194" s="340">
        <f t="shared" si="47"/>
        <v>4868507</v>
      </c>
      <c r="AP194" s="339">
        <f>기초자료!AP190</f>
        <v>4868507</v>
      </c>
      <c r="AQ194" s="172">
        <f>기초자료!AQ190</f>
        <v>0</v>
      </c>
      <c r="AR194" s="172">
        <f>기초자료!AR190</f>
        <v>0</v>
      </c>
      <c r="AS194" s="172">
        <f>기초자료!AS190</f>
        <v>0</v>
      </c>
      <c r="AT194" s="77"/>
      <c r="AU194" s="77">
        <f t="shared" si="30"/>
        <v>2370754</v>
      </c>
    </row>
    <row r="195" spans="1:47" s="72" customFormat="1" ht="12" customHeight="1">
      <c r="A195" s="144"/>
      <c r="B195" s="465" t="s">
        <v>164</v>
      </c>
      <c r="C195" s="143">
        <f t="shared" si="43"/>
        <v>5944754</v>
      </c>
      <c r="D195" s="171">
        <f t="shared" si="44"/>
        <v>5944754</v>
      </c>
      <c r="E195" s="171">
        <f t="shared" si="45"/>
        <v>5063810</v>
      </c>
      <c r="F195" s="172" t="e">
        <v>#REF!</v>
      </c>
      <c r="G195" s="172" t="e">
        <v>#REF!</v>
      </c>
      <c r="H195" s="172">
        <f>기초자료!P191</f>
        <v>16362</v>
      </c>
      <c r="I195" s="335" t="e">
        <v>#REF!</v>
      </c>
      <c r="J195" s="336" t="e">
        <v>#REF!</v>
      </c>
      <c r="K195" s="337">
        <f>기초자료!Q191</f>
        <v>65697</v>
      </c>
      <c r="L195" s="335" t="e">
        <v>#REF!</v>
      </c>
      <c r="M195" s="338" t="e">
        <v>#REF!</v>
      </c>
      <c r="N195" s="172">
        <f>기초자료!R191</f>
        <v>4112934</v>
      </c>
      <c r="O195" s="335" t="e">
        <v>#REF!</v>
      </c>
      <c r="P195" s="335" t="e">
        <v>#REF!</v>
      </c>
      <c r="Q195" s="171">
        <f>기초자료!S191</f>
        <v>442947</v>
      </c>
      <c r="R195" s="339">
        <v>0</v>
      </c>
      <c r="S195" s="339">
        <v>0</v>
      </c>
      <c r="T195" s="172">
        <f>기초자료!V191</f>
        <v>173376</v>
      </c>
      <c r="U195" s="339">
        <v>0</v>
      </c>
      <c r="V195" s="339">
        <v>0</v>
      </c>
      <c r="W195" s="172">
        <f>기초자료!Y191</f>
        <v>106045</v>
      </c>
      <c r="X195" s="339">
        <v>0</v>
      </c>
      <c r="Y195" s="339">
        <v>0</v>
      </c>
      <c r="Z195" s="172">
        <f>기초자료!AB191</f>
        <v>31704</v>
      </c>
      <c r="AA195" s="339">
        <v>0</v>
      </c>
      <c r="AB195" s="339">
        <v>0</v>
      </c>
      <c r="AC195" s="172">
        <f>기초자료!AE191</f>
        <v>114745</v>
      </c>
      <c r="AD195" s="339">
        <f t="shared" si="46"/>
        <v>821723</v>
      </c>
      <c r="AE195" s="339">
        <v>0</v>
      </c>
      <c r="AF195" s="339">
        <v>0</v>
      </c>
      <c r="AG195" s="172">
        <f>기초자료!AH191</f>
        <v>623032</v>
      </c>
      <c r="AH195" s="339">
        <v>0</v>
      </c>
      <c r="AI195" s="339">
        <v>0</v>
      </c>
      <c r="AJ195" s="172">
        <f>기초자료!AK191</f>
        <v>135133</v>
      </c>
      <c r="AK195" s="339">
        <v>0</v>
      </c>
      <c r="AL195" s="339">
        <v>0</v>
      </c>
      <c r="AM195" s="172">
        <f>기초자료!AN191</f>
        <v>63558</v>
      </c>
      <c r="AN195" s="172">
        <f>기초자료!AO191</f>
        <v>59221</v>
      </c>
      <c r="AO195" s="340">
        <f t="shared" si="47"/>
        <v>0</v>
      </c>
      <c r="AP195" s="339">
        <f>기초자료!AP191</f>
        <v>0</v>
      </c>
      <c r="AQ195" s="172">
        <f>기초자료!AQ191</f>
        <v>0</v>
      </c>
      <c r="AR195" s="172">
        <f>기초자료!AR191</f>
        <v>0</v>
      </c>
      <c r="AS195" s="172">
        <f>기초자료!AS191</f>
        <v>0</v>
      </c>
      <c r="AT195" s="77"/>
      <c r="AU195" s="77">
        <f t="shared" si="30"/>
        <v>5944754</v>
      </c>
    </row>
    <row r="196" spans="1:47" s="72" customFormat="1" ht="12" customHeight="1">
      <c r="A196" s="144"/>
      <c r="B196" s="465" t="s">
        <v>165</v>
      </c>
      <c r="C196" s="143">
        <f t="shared" si="43"/>
        <v>160650</v>
      </c>
      <c r="D196" s="171">
        <f t="shared" si="44"/>
        <v>160650</v>
      </c>
      <c r="E196" s="171">
        <f t="shared" si="45"/>
        <v>160650</v>
      </c>
      <c r="F196" s="172" t="e">
        <v>#REF!</v>
      </c>
      <c r="G196" s="172" t="e">
        <v>#REF!</v>
      </c>
      <c r="H196" s="172">
        <f>기초자료!P192</f>
        <v>650</v>
      </c>
      <c r="I196" s="335" t="e">
        <v>#REF!</v>
      </c>
      <c r="J196" s="336" t="e">
        <v>#REF!</v>
      </c>
      <c r="K196" s="337">
        <f>기초자료!Q192</f>
        <v>0</v>
      </c>
      <c r="L196" s="335" t="e">
        <v>#REF!</v>
      </c>
      <c r="M196" s="338" t="e">
        <v>#REF!</v>
      </c>
      <c r="N196" s="172">
        <f>기초자료!R192</f>
        <v>160000</v>
      </c>
      <c r="O196" s="335" t="e">
        <v>#REF!</v>
      </c>
      <c r="P196" s="335" t="e">
        <v>#REF!</v>
      </c>
      <c r="Q196" s="171">
        <f>기초자료!S192</f>
        <v>0</v>
      </c>
      <c r="R196" s="339">
        <v>0</v>
      </c>
      <c r="S196" s="339">
        <v>0</v>
      </c>
      <c r="T196" s="172">
        <f>기초자료!V192</f>
        <v>0</v>
      </c>
      <c r="U196" s="339">
        <v>0</v>
      </c>
      <c r="V196" s="339">
        <v>0</v>
      </c>
      <c r="W196" s="172">
        <f>기초자료!Y192</f>
        <v>0</v>
      </c>
      <c r="X196" s="339">
        <v>0</v>
      </c>
      <c r="Y196" s="339">
        <v>0</v>
      </c>
      <c r="Z196" s="172">
        <f>기초자료!AB192</f>
        <v>0</v>
      </c>
      <c r="AA196" s="339">
        <v>0</v>
      </c>
      <c r="AB196" s="339">
        <v>0</v>
      </c>
      <c r="AC196" s="172">
        <f>기초자료!AE192</f>
        <v>0</v>
      </c>
      <c r="AD196" s="339">
        <f t="shared" si="46"/>
        <v>0</v>
      </c>
      <c r="AE196" s="339">
        <v>0</v>
      </c>
      <c r="AF196" s="339">
        <v>0</v>
      </c>
      <c r="AG196" s="172">
        <f>기초자료!AH192</f>
        <v>0</v>
      </c>
      <c r="AH196" s="339">
        <v>0</v>
      </c>
      <c r="AI196" s="339">
        <v>0</v>
      </c>
      <c r="AJ196" s="172">
        <f>기초자료!AK192</f>
        <v>0</v>
      </c>
      <c r="AK196" s="339">
        <v>0</v>
      </c>
      <c r="AL196" s="339">
        <v>0</v>
      </c>
      <c r="AM196" s="172">
        <f>기초자료!AN192</f>
        <v>0</v>
      </c>
      <c r="AN196" s="172">
        <f>기초자료!AO192</f>
        <v>0</v>
      </c>
      <c r="AO196" s="340">
        <f t="shared" si="47"/>
        <v>0</v>
      </c>
      <c r="AP196" s="339">
        <f>기초자료!AP192</f>
        <v>0</v>
      </c>
      <c r="AQ196" s="172">
        <f>기초자료!AQ192</f>
        <v>0</v>
      </c>
      <c r="AR196" s="172">
        <f>기초자료!AR192</f>
        <v>0</v>
      </c>
      <c r="AS196" s="172">
        <f>기초자료!AS192</f>
        <v>0</v>
      </c>
      <c r="AT196" s="77"/>
      <c r="AU196" s="77">
        <f t="shared" si="30"/>
        <v>160650</v>
      </c>
    </row>
    <row r="197" spans="1:47" s="72" customFormat="1" ht="12" customHeight="1">
      <c r="A197" s="144"/>
      <c r="B197" s="465" t="s">
        <v>166</v>
      </c>
      <c r="C197" s="143">
        <f t="shared" si="43"/>
        <v>65937</v>
      </c>
      <c r="D197" s="171">
        <f t="shared" si="44"/>
        <v>65937</v>
      </c>
      <c r="E197" s="171">
        <f t="shared" si="45"/>
        <v>65937</v>
      </c>
      <c r="F197" s="172" t="e">
        <v>#REF!</v>
      </c>
      <c r="G197" s="172" t="e">
        <v>#REF!</v>
      </c>
      <c r="H197" s="172">
        <f>기초자료!P193</f>
        <v>4000</v>
      </c>
      <c r="I197" s="335" t="e">
        <v>#REF!</v>
      </c>
      <c r="J197" s="336" t="e">
        <v>#REF!</v>
      </c>
      <c r="K197" s="337">
        <f>기초자료!Q193</f>
        <v>0</v>
      </c>
      <c r="L197" s="335" t="e">
        <v>#REF!</v>
      </c>
      <c r="M197" s="338" t="e">
        <v>#REF!</v>
      </c>
      <c r="N197" s="172">
        <f>기초자료!R193</f>
        <v>32902</v>
      </c>
      <c r="O197" s="335" t="e">
        <v>#REF!</v>
      </c>
      <c r="P197" s="335" t="e">
        <v>#REF!</v>
      </c>
      <c r="Q197" s="171">
        <f>기초자료!S193</f>
        <v>0</v>
      </c>
      <c r="R197" s="339">
        <v>0</v>
      </c>
      <c r="S197" s="339">
        <v>0</v>
      </c>
      <c r="T197" s="172">
        <f>기초자료!V193</f>
        <v>0</v>
      </c>
      <c r="U197" s="339">
        <v>0</v>
      </c>
      <c r="V197" s="339">
        <v>0</v>
      </c>
      <c r="W197" s="172">
        <f>기초자료!Y193</f>
        <v>0</v>
      </c>
      <c r="X197" s="339">
        <v>0</v>
      </c>
      <c r="Y197" s="339">
        <v>0</v>
      </c>
      <c r="Z197" s="172">
        <f>기초자료!AB193</f>
        <v>29035</v>
      </c>
      <c r="AA197" s="339">
        <v>0</v>
      </c>
      <c r="AB197" s="339">
        <v>0</v>
      </c>
      <c r="AC197" s="172">
        <f>기초자료!AE193</f>
        <v>0</v>
      </c>
      <c r="AD197" s="339">
        <f t="shared" si="46"/>
        <v>0</v>
      </c>
      <c r="AE197" s="339">
        <v>0</v>
      </c>
      <c r="AF197" s="339">
        <v>0</v>
      </c>
      <c r="AG197" s="172">
        <f>기초자료!AH193</f>
        <v>0</v>
      </c>
      <c r="AH197" s="339">
        <v>0</v>
      </c>
      <c r="AI197" s="339">
        <v>0</v>
      </c>
      <c r="AJ197" s="172">
        <f>기초자료!AK193</f>
        <v>0</v>
      </c>
      <c r="AK197" s="339">
        <v>0</v>
      </c>
      <c r="AL197" s="339">
        <v>0</v>
      </c>
      <c r="AM197" s="172">
        <f>기초자료!AN193</f>
        <v>0</v>
      </c>
      <c r="AN197" s="172">
        <f>기초자료!AO193</f>
        <v>0</v>
      </c>
      <c r="AO197" s="340">
        <f t="shared" si="47"/>
        <v>0</v>
      </c>
      <c r="AP197" s="339">
        <f>기초자료!AP193</f>
        <v>0</v>
      </c>
      <c r="AQ197" s="172">
        <f>기초자료!AQ193</f>
        <v>0</v>
      </c>
      <c r="AR197" s="172">
        <f>기초자료!AR193</f>
        <v>0</v>
      </c>
      <c r="AS197" s="172">
        <f>기초자료!AS193</f>
        <v>0</v>
      </c>
      <c r="AT197" s="77"/>
      <c r="AU197" s="77">
        <f t="shared" si="30"/>
        <v>65937</v>
      </c>
    </row>
    <row r="198" spans="1:47" s="72" customFormat="1" ht="12" customHeight="1">
      <c r="A198" s="144"/>
      <c r="B198" s="465" t="s">
        <v>167</v>
      </c>
      <c r="C198" s="143">
        <f t="shared" si="43"/>
        <v>9200</v>
      </c>
      <c r="D198" s="171">
        <f t="shared" si="44"/>
        <v>9200</v>
      </c>
      <c r="E198" s="171">
        <f t="shared" si="45"/>
        <v>0</v>
      </c>
      <c r="F198" s="172" t="e">
        <v>#REF!</v>
      </c>
      <c r="G198" s="172" t="e">
        <v>#REF!</v>
      </c>
      <c r="H198" s="172">
        <f>기초자료!P194</f>
        <v>0</v>
      </c>
      <c r="I198" s="335" t="e">
        <v>#REF!</v>
      </c>
      <c r="J198" s="336" t="e">
        <v>#REF!</v>
      </c>
      <c r="K198" s="337">
        <f>기초자료!Q194</f>
        <v>0</v>
      </c>
      <c r="L198" s="335" t="e">
        <v>#REF!</v>
      </c>
      <c r="M198" s="338" t="e">
        <v>#REF!</v>
      </c>
      <c r="N198" s="172">
        <f>기초자료!R194</f>
        <v>0</v>
      </c>
      <c r="O198" s="335" t="e">
        <v>#REF!</v>
      </c>
      <c r="P198" s="335" t="e">
        <v>#REF!</v>
      </c>
      <c r="Q198" s="171">
        <f>기초자료!S194</f>
        <v>0</v>
      </c>
      <c r="R198" s="339">
        <v>0</v>
      </c>
      <c r="S198" s="339">
        <v>0</v>
      </c>
      <c r="T198" s="172">
        <f>기초자료!V194</f>
        <v>0</v>
      </c>
      <c r="U198" s="339">
        <v>0</v>
      </c>
      <c r="V198" s="339">
        <v>0</v>
      </c>
      <c r="W198" s="172">
        <f>기초자료!Y194</f>
        <v>0</v>
      </c>
      <c r="X198" s="339">
        <v>0</v>
      </c>
      <c r="Y198" s="339">
        <v>0</v>
      </c>
      <c r="Z198" s="172">
        <f>기초자료!AB194</f>
        <v>0</v>
      </c>
      <c r="AA198" s="339">
        <v>0</v>
      </c>
      <c r="AB198" s="339">
        <v>0</v>
      </c>
      <c r="AC198" s="172">
        <f>기초자료!AE194</f>
        <v>0</v>
      </c>
      <c r="AD198" s="339">
        <f t="shared" si="46"/>
        <v>9200</v>
      </c>
      <c r="AE198" s="339">
        <v>0</v>
      </c>
      <c r="AF198" s="339">
        <v>0</v>
      </c>
      <c r="AG198" s="172">
        <f>기초자료!AH194</f>
        <v>9200</v>
      </c>
      <c r="AH198" s="339">
        <v>0</v>
      </c>
      <c r="AI198" s="339">
        <v>0</v>
      </c>
      <c r="AJ198" s="172">
        <f>기초자료!AK194</f>
        <v>0</v>
      </c>
      <c r="AK198" s="339">
        <v>0</v>
      </c>
      <c r="AL198" s="339">
        <v>0</v>
      </c>
      <c r="AM198" s="172">
        <f>기초자료!AN194</f>
        <v>0</v>
      </c>
      <c r="AN198" s="172">
        <f>기초자료!AO194</f>
        <v>0</v>
      </c>
      <c r="AO198" s="340">
        <f t="shared" si="47"/>
        <v>0</v>
      </c>
      <c r="AP198" s="339">
        <f>기초자료!AP194</f>
        <v>0</v>
      </c>
      <c r="AQ198" s="172">
        <f>기초자료!AQ194</f>
        <v>0</v>
      </c>
      <c r="AR198" s="172">
        <f>기초자료!AR194</f>
        <v>0</v>
      </c>
      <c r="AS198" s="172">
        <f>기초자료!AS194</f>
        <v>0</v>
      </c>
      <c r="AT198" s="77"/>
      <c r="AU198" s="77">
        <f t="shared" si="30"/>
        <v>9200</v>
      </c>
    </row>
    <row r="199" spans="1:47" s="72" customFormat="1" ht="12" customHeight="1">
      <c r="A199" s="144"/>
      <c r="B199" s="465" t="s">
        <v>168</v>
      </c>
      <c r="C199" s="143">
        <f t="shared" si="43"/>
        <v>786940</v>
      </c>
      <c r="D199" s="171">
        <f t="shared" si="44"/>
        <v>487177</v>
      </c>
      <c r="E199" s="171">
        <f t="shared" si="45"/>
        <v>367686</v>
      </c>
      <c r="F199" s="172" t="e">
        <v>#REF!</v>
      </c>
      <c r="G199" s="172" t="e">
        <v>#REF!</v>
      </c>
      <c r="H199" s="172">
        <f>기초자료!P195</f>
        <v>0</v>
      </c>
      <c r="I199" s="335" t="e">
        <v>#REF!</v>
      </c>
      <c r="J199" s="336" t="e">
        <v>#REF!</v>
      </c>
      <c r="K199" s="337">
        <f>기초자료!Q195</f>
        <v>1463</v>
      </c>
      <c r="L199" s="335" t="e">
        <v>#REF!</v>
      </c>
      <c r="M199" s="338" t="e">
        <v>#REF!</v>
      </c>
      <c r="N199" s="172">
        <f>기초자료!R195</f>
        <v>366223</v>
      </c>
      <c r="O199" s="335" t="e">
        <v>#REF!</v>
      </c>
      <c r="P199" s="335" t="e">
        <v>#REF!</v>
      </c>
      <c r="Q199" s="171">
        <f>기초자료!S195</f>
        <v>0</v>
      </c>
      <c r="R199" s="339">
        <v>0</v>
      </c>
      <c r="S199" s="339">
        <v>0</v>
      </c>
      <c r="T199" s="172">
        <f>기초자료!V195</f>
        <v>0</v>
      </c>
      <c r="U199" s="339">
        <v>0</v>
      </c>
      <c r="V199" s="339">
        <v>0</v>
      </c>
      <c r="W199" s="172">
        <f>기초자료!Y195</f>
        <v>0</v>
      </c>
      <c r="X199" s="339">
        <v>0</v>
      </c>
      <c r="Y199" s="339">
        <v>0</v>
      </c>
      <c r="Z199" s="172">
        <f>기초자료!AB195</f>
        <v>0</v>
      </c>
      <c r="AA199" s="339">
        <v>0</v>
      </c>
      <c r="AB199" s="339">
        <v>0</v>
      </c>
      <c r="AC199" s="172">
        <f>기초자료!AE195</f>
        <v>0</v>
      </c>
      <c r="AD199" s="339">
        <f t="shared" si="46"/>
        <v>119491</v>
      </c>
      <c r="AE199" s="339">
        <v>0</v>
      </c>
      <c r="AF199" s="339">
        <v>0</v>
      </c>
      <c r="AG199" s="172">
        <f>기초자료!AH195</f>
        <v>98103</v>
      </c>
      <c r="AH199" s="339">
        <v>0</v>
      </c>
      <c r="AI199" s="339">
        <v>0</v>
      </c>
      <c r="AJ199" s="172">
        <f>기초자료!AK195</f>
        <v>6065</v>
      </c>
      <c r="AK199" s="339">
        <v>0</v>
      </c>
      <c r="AL199" s="339">
        <v>0</v>
      </c>
      <c r="AM199" s="172">
        <f>기초자료!AN195</f>
        <v>15323</v>
      </c>
      <c r="AN199" s="172">
        <f>기초자료!AO195</f>
        <v>0</v>
      </c>
      <c r="AO199" s="340">
        <f t="shared" si="47"/>
        <v>299763</v>
      </c>
      <c r="AP199" s="339">
        <f>기초자료!AP195</f>
        <v>187674</v>
      </c>
      <c r="AQ199" s="172">
        <f>기초자료!AQ195</f>
        <v>0</v>
      </c>
      <c r="AR199" s="172">
        <f>기초자료!AR195</f>
        <v>112089</v>
      </c>
      <c r="AS199" s="172">
        <f>기초자료!AS195</f>
        <v>0</v>
      </c>
      <c r="AT199" s="77"/>
      <c r="AU199" s="77">
        <f t="shared" si="30"/>
        <v>487177</v>
      </c>
    </row>
    <row r="200" spans="1:47" s="72" customFormat="1" ht="12" customHeight="1">
      <c r="A200" s="144"/>
      <c r="B200" s="465" t="s">
        <v>169</v>
      </c>
      <c r="C200" s="143">
        <f t="shared" si="43"/>
        <v>104491</v>
      </c>
      <c r="D200" s="171">
        <f t="shared" si="44"/>
        <v>104491</v>
      </c>
      <c r="E200" s="171">
        <f t="shared" si="45"/>
        <v>8767</v>
      </c>
      <c r="F200" s="172" t="e">
        <v>#REF!</v>
      </c>
      <c r="G200" s="172" t="e">
        <v>#REF!</v>
      </c>
      <c r="H200" s="172">
        <f>기초자료!P196</f>
        <v>767</v>
      </c>
      <c r="I200" s="335" t="e">
        <v>#REF!</v>
      </c>
      <c r="J200" s="336" t="e">
        <v>#REF!</v>
      </c>
      <c r="K200" s="337">
        <f>기초자료!Q196</f>
        <v>0</v>
      </c>
      <c r="L200" s="335" t="e">
        <v>#REF!</v>
      </c>
      <c r="M200" s="338" t="e">
        <v>#REF!</v>
      </c>
      <c r="N200" s="172">
        <f>기초자료!R196</f>
        <v>0</v>
      </c>
      <c r="O200" s="335" t="e">
        <v>#REF!</v>
      </c>
      <c r="P200" s="335" t="e">
        <v>#REF!</v>
      </c>
      <c r="Q200" s="171">
        <f>기초자료!S196</f>
        <v>0</v>
      </c>
      <c r="R200" s="339">
        <v>0</v>
      </c>
      <c r="S200" s="339">
        <v>0</v>
      </c>
      <c r="T200" s="172">
        <f>기초자료!V196</f>
        <v>8000</v>
      </c>
      <c r="U200" s="339">
        <v>0</v>
      </c>
      <c r="V200" s="339">
        <v>0</v>
      </c>
      <c r="W200" s="172">
        <f>기초자료!Y196</f>
        <v>0</v>
      </c>
      <c r="X200" s="339">
        <v>0</v>
      </c>
      <c r="Y200" s="339">
        <v>0</v>
      </c>
      <c r="Z200" s="172">
        <f>기초자료!AB196</f>
        <v>0</v>
      </c>
      <c r="AA200" s="339">
        <v>0</v>
      </c>
      <c r="AB200" s="339">
        <v>0</v>
      </c>
      <c r="AC200" s="172">
        <f>기초자료!AE196</f>
        <v>0</v>
      </c>
      <c r="AD200" s="339">
        <f t="shared" si="46"/>
        <v>95724</v>
      </c>
      <c r="AE200" s="339">
        <v>0</v>
      </c>
      <c r="AF200" s="339">
        <v>0</v>
      </c>
      <c r="AG200" s="172">
        <f>기초자료!AH196</f>
        <v>95724</v>
      </c>
      <c r="AH200" s="339">
        <v>0</v>
      </c>
      <c r="AI200" s="339">
        <v>0</v>
      </c>
      <c r="AJ200" s="172">
        <f>기초자료!AK196</f>
        <v>0</v>
      </c>
      <c r="AK200" s="339">
        <v>0</v>
      </c>
      <c r="AL200" s="339">
        <v>0</v>
      </c>
      <c r="AM200" s="172">
        <f>기초자료!AN196</f>
        <v>0</v>
      </c>
      <c r="AN200" s="172">
        <f>기초자료!AO196</f>
        <v>0</v>
      </c>
      <c r="AO200" s="340">
        <f t="shared" si="47"/>
        <v>0</v>
      </c>
      <c r="AP200" s="339">
        <f>기초자료!AP196</f>
        <v>0</v>
      </c>
      <c r="AQ200" s="172">
        <f>기초자료!AQ196</f>
        <v>0</v>
      </c>
      <c r="AR200" s="172">
        <f>기초자료!AR196</f>
        <v>0</v>
      </c>
      <c r="AS200" s="172">
        <f>기초자료!AS196</f>
        <v>0</v>
      </c>
      <c r="AT200" s="77"/>
      <c r="AU200" s="77">
        <f t="shared" si="30"/>
        <v>104491</v>
      </c>
    </row>
    <row r="201" spans="1:47" s="72" customFormat="1" ht="12" customHeight="1">
      <c r="A201" s="144"/>
      <c r="B201" s="465" t="s">
        <v>170</v>
      </c>
      <c r="C201" s="143">
        <f t="shared" si="43"/>
        <v>376864</v>
      </c>
      <c r="D201" s="171">
        <f t="shared" si="44"/>
        <v>376864</v>
      </c>
      <c r="E201" s="171">
        <f t="shared" si="45"/>
        <v>371864</v>
      </c>
      <c r="F201" s="172" t="e">
        <v>#REF!</v>
      </c>
      <c r="G201" s="172" t="e">
        <v>#REF!</v>
      </c>
      <c r="H201" s="172">
        <f>기초자료!P197</f>
        <v>1602</v>
      </c>
      <c r="I201" s="335" t="e">
        <v>#REF!</v>
      </c>
      <c r="J201" s="336" t="e">
        <v>#REF!</v>
      </c>
      <c r="K201" s="337">
        <f>기초자료!Q197</f>
        <v>11210</v>
      </c>
      <c r="L201" s="335" t="e">
        <v>#REF!</v>
      </c>
      <c r="M201" s="338" t="e">
        <v>#REF!</v>
      </c>
      <c r="N201" s="172">
        <f>기초자료!R197</f>
        <v>243116</v>
      </c>
      <c r="O201" s="335" t="e">
        <v>#REF!</v>
      </c>
      <c r="P201" s="335" t="e">
        <v>#REF!</v>
      </c>
      <c r="Q201" s="171">
        <f>기초자료!S197</f>
        <v>0</v>
      </c>
      <c r="R201" s="339">
        <v>0</v>
      </c>
      <c r="S201" s="339">
        <v>0</v>
      </c>
      <c r="T201" s="172">
        <f>기초자료!V197</f>
        <v>77854</v>
      </c>
      <c r="U201" s="339">
        <v>0</v>
      </c>
      <c r="V201" s="339">
        <v>0</v>
      </c>
      <c r="W201" s="172">
        <f>기초자료!Y197</f>
        <v>7459</v>
      </c>
      <c r="X201" s="339">
        <v>0</v>
      </c>
      <c r="Y201" s="339">
        <v>0</v>
      </c>
      <c r="Z201" s="172">
        <f>기초자료!AB197</f>
        <v>30623</v>
      </c>
      <c r="AA201" s="339">
        <v>0</v>
      </c>
      <c r="AB201" s="339">
        <v>0</v>
      </c>
      <c r="AC201" s="172">
        <f>기초자료!AE197</f>
        <v>0</v>
      </c>
      <c r="AD201" s="339">
        <f t="shared" si="46"/>
        <v>5000</v>
      </c>
      <c r="AE201" s="339">
        <v>0</v>
      </c>
      <c r="AF201" s="339">
        <v>0</v>
      </c>
      <c r="AG201" s="172">
        <f>기초자료!AH197</f>
        <v>0</v>
      </c>
      <c r="AH201" s="339">
        <v>0</v>
      </c>
      <c r="AI201" s="339">
        <v>0</v>
      </c>
      <c r="AJ201" s="172">
        <f>기초자료!AK197</f>
        <v>0</v>
      </c>
      <c r="AK201" s="339">
        <v>0</v>
      </c>
      <c r="AL201" s="339">
        <v>0</v>
      </c>
      <c r="AM201" s="172">
        <f>기초자료!AN197</f>
        <v>5000</v>
      </c>
      <c r="AN201" s="172">
        <f>기초자료!AO197</f>
        <v>0</v>
      </c>
      <c r="AO201" s="340">
        <f t="shared" si="47"/>
        <v>0</v>
      </c>
      <c r="AP201" s="339">
        <f>기초자료!AP197</f>
        <v>0</v>
      </c>
      <c r="AQ201" s="172">
        <f>기초자료!AQ197</f>
        <v>0</v>
      </c>
      <c r="AR201" s="172">
        <f>기초자료!AR197</f>
        <v>0</v>
      </c>
      <c r="AS201" s="172">
        <f>기초자료!AS197</f>
        <v>0</v>
      </c>
      <c r="AT201" s="77"/>
      <c r="AU201" s="77">
        <f t="shared" si="30"/>
        <v>376864</v>
      </c>
    </row>
    <row r="202" spans="1:47" s="72" customFormat="1" ht="12" customHeight="1">
      <c r="A202" s="144"/>
      <c r="B202" s="465" t="s">
        <v>171</v>
      </c>
      <c r="C202" s="143">
        <f t="shared" si="43"/>
        <v>54647</v>
      </c>
      <c r="D202" s="171">
        <f t="shared" si="44"/>
        <v>52487</v>
      </c>
      <c r="E202" s="171">
        <f t="shared" si="45"/>
        <v>29287</v>
      </c>
      <c r="F202" s="172" t="e">
        <v>#REF!</v>
      </c>
      <c r="G202" s="172" t="e">
        <v>#REF!</v>
      </c>
      <c r="H202" s="172">
        <f>기초자료!P198</f>
        <v>3016</v>
      </c>
      <c r="I202" s="335" t="e">
        <v>#REF!</v>
      </c>
      <c r="J202" s="336" t="e">
        <v>#REF!</v>
      </c>
      <c r="K202" s="337">
        <f>기초자료!Q198</f>
        <v>1476</v>
      </c>
      <c r="L202" s="335" t="e">
        <v>#REF!</v>
      </c>
      <c r="M202" s="338" t="e">
        <v>#REF!</v>
      </c>
      <c r="N202" s="172">
        <f>기초자료!R198</f>
        <v>3760</v>
      </c>
      <c r="O202" s="335" t="e">
        <v>#REF!</v>
      </c>
      <c r="P202" s="335" t="e">
        <v>#REF!</v>
      </c>
      <c r="Q202" s="171">
        <f>기초자료!S198</f>
        <v>0</v>
      </c>
      <c r="R202" s="339">
        <v>0</v>
      </c>
      <c r="S202" s="339">
        <v>0</v>
      </c>
      <c r="T202" s="172">
        <f>기초자료!V198</f>
        <v>0</v>
      </c>
      <c r="U202" s="339">
        <v>0</v>
      </c>
      <c r="V202" s="339">
        <v>0</v>
      </c>
      <c r="W202" s="172">
        <f>기초자료!Y198</f>
        <v>0</v>
      </c>
      <c r="X202" s="339">
        <v>0</v>
      </c>
      <c r="Y202" s="339">
        <v>0</v>
      </c>
      <c r="Z202" s="172">
        <f>기초자료!AB198</f>
        <v>1440</v>
      </c>
      <c r="AA202" s="339">
        <v>0</v>
      </c>
      <c r="AB202" s="339">
        <v>0</v>
      </c>
      <c r="AC202" s="172">
        <f>기초자료!AE198</f>
        <v>19595</v>
      </c>
      <c r="AD202" s="339">
        <f t="shared" si="46"/>
        <v>10100</v>
      </c>
      <c r="AE202" s="339">
        <v>0</v>
      </c>
      <c r="AF202" s="339">
        <v>0</v>
      </c>
      <c r="AG202" s="172">
        <f>기초자료!AH198</f>
        <v>9500</v>
      </c>
      <c r="AH202" s="339">
        <v>0</v>
      </c>
      <c r="AI202" s="339">
        <v>0</v>
      </c>
      <c r="AJ202" s="172">
        <f>기초자료!AK198</f>
        <v>600</v>
      </c>
      <c r="AK202" s="339">
        <v>0</v>
      </c>
      <c r="AL202" s="339">
        <v>0</v>
      </c>
      <c r="AM202" s="172">
        <f>기초자료!AN198</f>
        <v>0</v>
      </c>
      <c r="AN202" s="172">
        <f>기초자료!AO198</f>
        <v>13100</v>
      </c>
      <c r="AO202" s="340">
        <f t="shared" si="47"/>
        <v>2160</v>
      </c>
      <c r="AP202" s="339">
        <f>기초자료!AP198</f>
        <v>0</v>
      </c>
      <c r="AQ202" s="172">
        <f>기초자료!AQ198</f>
        <v>0</v>
      </c>
      <c r="AR202" s="172">
        <f>기초자료!AR198</f>
        <v>0</v>
      </c>
      <c r="AS202" s="172">
        <f>기초자료!AS198</f>
        <v>2160</v>
      </c>
      <c r="AT202" s="77"/>
      <c r="AU202" s="77">
        <f t="shared" si="30"/>
        <v>52487</v>
      </c>
    </row>
    <row r="203" spans="1:47" s="72" customFormat="1" ht="12" customHeight="1">
      <c r="A203" s="144"/>
      <c r="B203" s="465" t="s">
        <v>172</v>
      </c>
      <c r="C203" s="143">
        <f t="shared" si="43"/>
        <v>1534347</v>
      </c>
      <c r="D203" s="171">
        <f t="shared" si="44"/>
        <v>1534347</v>
      </c>
      <c r="E203" s="171">
        <f t="shared" si="45"/>
        <v>1534347</v>
      </c>
      <c r="F203" s="172" t="e">
        <v>#REF!</v>
      </c>
      <c r="G203" s="172" t="e">
        <v>#REF!</v>
      </c>
      <c r="H203" s="172">
        <f>기초자료!P199</f>
        <v>1472</v>
      </c>
      <c r="I203" s="335" t="e">
        <v>#REF!</v>
      </c>
      <c r="J203" s="336" t="e">
        <v>#REF!</v>
      </c>
      <c r="K203" s="337">
        <f>기초자료!Q199</f>
        <v>0</v>
      </c>
      <c r="L203" s="335" t="e">
        <v>#REF!</v>
      </c>
      <c r="M203" s="338" t="e">
        <v>#REF!</v>
      </c>
      <c r="N203" s="172">
        <f>기초자료!R199</f>
        <v>1528379</v>
      </c>
      <c r="O203" s="335" t="e">
        <v>#REF!</v>
      </c>
      <c r="P203" s="335" t="e">
        <v>#REF!</v>
      </c>
      <c r="Q203" s="171">
        <f>기초자료!S199</f>
        <v>0</v>
      </c>
      <c r="R203" s="339">
        <v>0</v>
      </c>
      <c r="S203" s="339">
        <v>0</v>
      </c>
      <c r="T203" s="172">
        <f>기초자료!V199</f>
        <v>4496</v>
      </c>
      <c r="U203" s="339">
        <v>0</v>
      </c>
      <c r="V203" s="339">
        <v>0</v>
      </c>
      <c r="W203" s="172">
        <f>기초자료!Y199</f>
        <v>0</v>
      </c>
      <c r="X203" s="339">
        <v>0</v>
      </c>
      <c r="Y203" s="339">
        <v>0</v>
      </c>
      <c r="Z203" s="172">
        <f>기초자료!AB199</f>
        <v>0</v>
      </c>
      <c r="AA203" s="339">
        <v>0</v>
      </c>
      <c r="AB203" s="339">
        <v>0</v>
      </c>
      <c r="AC203" s="172">
        <f>기초자료!AE199</f>
        <v>0</v>
      </c>
      <c r="AD203" s="339">
        <f t="shared" si="46"/>
        <v>0</v>
      </c>
      <c r="AE203" s="339">
        <v>0</v>
      </c>
      <c r="AF203" s="339">
        <v>0</v>
      </c>
      <c r="AG203" s="172">
        <f>기초자료!AH199</f>
        <v>0</v>
      </c>
      <c r="AH203" s="339">
        <v>0</v>
      </c>
      <c r="AI203" s="339">
        <v>0</v>
      </c>
      <c r="AJ203" s="172">
        <f>기초자료!AK199</f>
        <v>0</v>
      </c>
      <c r="AK203" s="339">
        <v>0</v>
      </c>
      <c r="AL203" s="339">
        <v>0</v>
      </c>
      <c r="AM203" s="172">
        <f>기초자료!AN199</f>
        <v>0</v>
      </c>
      <c r="AN203" s="172">
        <f>기초자료!AO199</f>
        <v>0</v>
      </c>
      <c r="AO203" s="340">
        <f t="shared" si="47"/>
        <v>0</v>
      </c>
      <c r="AP203" s="339">
        <f>기초자료!AP199</f>
        <v>0</v>
      </c>
      <c r="AQ203" s="172">
        <f>기초자료!AQ199</f>
        <v>0</v>
      </c>
      <c r="AR203" s="172">
        <f>기초자료!AR199</f>
        <v>0</v>
      </c>
      <c r="AS203" s="172">
        <f>기초자료!AS199</f>
        <v>0</v>
      </c>
      <c r="AT203" s="77"/>
      <c r="AU203" s="77">
        <f t="shared" ref="AU203:AU258" si="48">SUM(H203,K203,N203,Q203,T203,W203,Z203,AC203,AD203,AN203)</f>
        <v>1534347</v>
      </c>
    </row>
    <row r="204" spans="1:47" s="72" customFormat="1" ht="12" customHeight="1">
      <c r="A204" s="144"/>
      <c r="B204" s="465" t="s">
        <v>173</v>
      </c>
      <c r="C204" s="143">
        <f t="shared" si="43"/>
        <v>22149</v>
      </c>
      <c r="D204" s="171">
        <f t="shared" si="44"/>
        <v>22149</v>
      </c>
      <c r="E204" s="171">
        <f t="shared" si="45"/>
        <v>22149</v>
      </c>
      <c r="F204" s="172" t="e">
        <v>#REF!</v>
      </c>
      <c r="G204" s="172" t="e">
        <v>#REF!</v>
      </c>
      <c r="H204" s="172">
        <f>기초자료!P200</f>
        <v>0</v>
      </c>
      <c r="I204" s="335" t="e">
        <v>#REF!</v>
      </c>
      <c r="J204" s="336" t="e">
        <v>#REF!</v>
      </c>
      <c r="K204" s="337">
        <f>기초자료!Q200</f>
        <v>5029</v>
      </c>
      <c r="L204" s="335" t="e">
        <v>#REF!</v>
      </c>
      <c r="M204" s="338" t="e">
        <v>#REF!</v>
      </c>
      <c r="N204" s="172">
        <f>기초자료!R200</f>
        <v>17120</v>
      </c>
      <c r="O204" s="335" t="e">
        <v>#REF!</v>
      </c>
      <c r="P204" s="335" t="e">
        <v>#REF!</v>
      </c>
      <c r="Q204" s="171">
        <f>기초자료!S200</f>
        <v>0</v>
      </c>
      <c r="R204" s="339">
        <v>0</v>
      </c>
      <c r="S204" s="339">
        <v>0</v>
      </c>
      <c r="T204" s="172">
        <f>기초자료!V200</f>
        <v>0</v>
      </c>
      <c r="U204" s="339">
        <v>0</v>
      </c>
      <c r="V204" s="339">
        <v>0</v>
      </c>
      <c r="W204" s="172">
        <f>기초자료!Y200</f>
        <v>0</v>
      </c>
      <c r="X204" s="339">
        <v>0</v>
      </c>
      <c r="Y204" s="339">
        <v>0</v>
      </c>
      <c r="Z204" s="172">
        <f>기초자료!AB200</f>
        <v>0</v>
      </c>
      <c r="AA204" s="339">
        <v>0</v>
      </c>
      <c r="AB204" s="339">
        <v>0</v>
      </c>
      <c r="AC204" s="172">
        <f>기초자료!AE200</f>
        <v>0</v>
      </c>
      <c r="AD204" s="339">
        <f t="shared" si="46"/>
        <v>0</v>
      </c>
      <c r="AE204" s="339">
        <v>0</v>
      </c>
      <c r="AF204" s="339">
        <v>0</v>
      </c>
      <c r="AG204" s="172">
        <f>기초자료!AH200</f>
        <v>0</v>
      </c>
      <c r="AH204" s="339">
        <v>0</v>
      </c>
      <c r="AI204" s="339">
        <v>0</v>
      </c>
      <c r="AJ204" s="172">
        <f>기초자료!AK200</f>
        <v>0</v>
      </c>
      <c r="AK204" s="339">
        <v>0</v>
      </c>
      <c r="AL204" s="339">
        <v>0</v>
      </c>
      <c r="AM204" s="172">
        <f>기초자료!AN200</f>
        <v>0</v>
      </c>
      <c r="AN204" s="172">
        <f>기초자료!AO200</f>
        <v>0</v>
      </c>
      <c r="AO204" s="340">
        <f t="shared" si="47"/>
        <v>0</v>
      </c>
      <c r="AP204" s="339">
        <f>기초자료!AP200</f>
        <v>0</v>
      </c>
      <c r="AQ204" s="172">
        <f>기초자료!AQ200</f>
        <v>0</v>
      </c>
      <c r="AR204" s="172">
        <f>기초자료!AR200</f>
        <v>0</v>
      </c>
      <c r="AS204" s="172">
        <f>기초자료!AS200</f>
        <v>0</v>
      </c>
      <c r="AT204" s="77"/>
      <c r="AU204" s="77">
        <f t="shared" si="48"/>
        <v>22149</v>
      </c>
    </row>
    <row r="205" spans="1:47" s="72" customFormat="1" ht="12" customHeight="1">
      <c r="A205" s="144"/>
      <c r="B205" s="465" t="s">
        <v>174</v>
      </c>
      <c r="C205" s="143">
        <f t="shared" si="43"/>
        <v>1087875</v>
      </c>
      <c r="D205" s="171">
        <f t="shared" si="44"/>
        <v>773556</v>
      </c>
      <c r="E205" s="171">
        <f t="shared" si="45"/>
        <v>394410</v>
      </c>
      <c r="F205" s="172" t="e">
        <v>#REF!</v>
      </c>
      <c r="G205" s="172" t="e">
        <v>#REF!</v>
      </c>
      <c r="H205" s="172">
        <f>기초자료!P201</f>
        <v>0</v>
      </c>
      <c r="I205" s="335" t="e">
        <v>#REF!</v>
      </c>
      <c r="J205" s="336" t="e">
        <v>#REF!</v>
      </c>
      <c r="K205" s="337">
        <f>기초자료!Q201</f>
        <v>4212</v>
      </c>
      <c r="L205" s="335" t="e">
        <v>#REF!</v>
      </c>
      <c r="M205" s="338" t="e">
        <v>#REF!</v>
      </c>
      <c r="N205" s="172">
        <f>기초자료!R201</f>
        <v>390198</v>
      </c>
      <c r="O205" s="335" t="e">
        <v>#REF!</v>
      </c>
      <c r="P205" s="335" t="e">
        <v>#REF!</v>
      </c>
      <c r="Q205" s="171">
        <f>기초자료!S201</f>
        <v>0</v>
      </c>
      <c r="R205" s="339">
        <v>0</v>
      </c>
      <c r="S205" s="339">
        <v>0</v>
      </c>
      <c r="T205" s="172">
        <f>기초자료!V201</f>
        <v>0</v>
      </c>
      <c r="U205" s="339">
        <v>0</v>
      </c>
      <c r="V205" s="339">
        <v>0</v>
      </c>
      <c r="W205" s="172">
        <f>기초자료!Y201</f>
        <v>0</v>
      </c>
      <c r="X205" s="339">
        <v>0</v>
      </c>
      <c r="Y205" s="339">
        <v>0</v>
      </c>
      <c r="Z205" s="172">
        <f>기초자료!AB201</f>
        <v>0</v>
      </c>
      <c r="AA205" s="339">
        <v>0</v>
      </c>
      <c r="AB205" s="339">
        <v>0</v>
      </c>
      <c r="AC205" s="172">
        <f>기초자료!AE201</f>
        <v>0</v>
      </c>
      <c r="AD205" s="339">
        <f t="shared" si="46"/>
        <v>172189</v>
      </c>
      <c r="AE205" s="339">
        <v>0</v>
      </c>
      <c r="AF205" s="339">
        <v>0</v>
      </c>
      <c r="AG205" s="172">
        <f>기초자료!AH201</f>
        <v>172189</v>
      </c>
      <c r="AH205" s="339">
        <v>0</v>
      </c>
      <c r="AI205" s="339">
        <v>0</v>
      </c>
      <c r="AJ205" s="172">
        <f>기초자료!AK201</f>
        <v>0</v>
      </c>
      <c r="AK205" s="339">
        <v>0</v>
      </c>
      <c r="AL205" s="339">
        <v>0</v>
      </c>
      <c r="AM205" s="172">
        <f>기초자료!AN201</f>
        <v>0</v>
      </c>
      <c r="AN205" s="172">
        <f>기초자료!AO201</f>
        <v>206957</v>
      </c>
      <c r="AO205" s="340">
        <f t="shared" si="47"/>
        <v>314319</v>
      </c>
      <c r="AP205" s="339">
        <f>기초자료!AP201</f>
        <v>303079</v>
      </c>
      <c r="AQ205" s="172">
        <f>기초자료!AQ201</f>
        <v>0</v>
      </c>
      <c r="AR205" s="172">
        <f>기초자료!AR201</f>
        <v>11240</v>
      </c>
      <c r="AS205" s="172">
        <f>기초자료!AS201</f>
        <v>0</v>
      </c>
      <c r="AT205" s="77"/>
      <c r="AU205" s="77">
        <f t="shared" si="48"/>
        <v>773556</v>
      </c>
    </row>
    <row r="206" spans="1:47" s="72" customFormat="1" ht="12" customHeight="1">
      <c r="A206" s="144"/>
      <c r="B206" s="465" t="s">
        <v>175</v>
      </c>
      <c r="C206" s="143">
        <f t="shared" si="43"/>
        <v>889078</v>
      </c>
      <c r="D206" s="171">
        <f t="shared" si="44"/>
        <v>681137</v>
      </c>
      <c r="E206" s="171">
        <f t="shared" si="45"/>
        <v>42612</v>
      </c>
      <c r="F206" s="172" t="e">
        <v>#REF!</v>
      </c>
      <c r="G206" s="172" t="e">
        <v>#REF!</v>
      </c>
      <c r="H206" s="172">
        <f>기초자료!P202</f>
        <v>1737</v>
      </c>
      <c r="I206" s="335" t="e">
        <v>#REF!</v>
      </c>
      <c r="J206" s="336" t="e">
        <v>#REF!</v>
      </c>
      <c r="K206" s="337">
        <f>기초자료!Q202</f>
        <v>13000</v>
      </c>
      <c r="L206" s="335" t="e">
        <v>#REF!</v>
      </c>
      <c r="M206" s="338" t="e">
        <v>#REF!</v>
      </c>
      <c r="N206" s="172">
        <f>기초자료!R202</f>
        <v>22707</v>
      </c>
      <c r="O206" s="335" t="e">
        <v>#REF!</v>
      </c>
      <c r="P206" s="335" t="e">
        <v>#REF!</v>
      </c>
      <c r="Q206" s="171">
        <f>기초자료!S202</f>
        <v>0</v>
      </c>
      <c r="R206" s="339">
        <v>0</v>
      </c>
      <c r="S206" s="339">
        <v>0</v>
      </c>
      <c r="T206" s="172">
        <f>기초자료!V202</f>
        <v>5168</v>
      </c>
      <c r="U206" s="339">
        <v>0</v>
      </c>
      <c r="V206" s="339">
        <v>0</v>
      </c>
      <c r="W206" s="172">
        <f>기초자료!Y202</f>
        <v>0</v>
      </c>
      <c r="X206" s="339">
        <v>0</v>
      </c>
      <c r="Y206" s="339">
        <v>0</v>
      </c>
      <c r="Z206" s="172">
        <f>기초자료!AB202</f>
        <v>0</v>
      </c>
      <c r="AA206" s="339">
        <v>0</v>
      </c>
      <c r="AB206" s="339">
        <v>0</v>
      </c>
      <c r="AC206" s="172">
        <f>기초자료!AE202</f>
        <v>0</v>
      </c>
      <c r="AD206" s="339">
        <f t="shared" si="46"/>
        <v>637681</v>
      </c>
      <c r="AE206" s="339">
        <v>0</v>
      </c>
      <c r="AF206" s="339">
        <v>0</v>
      </c>
      <c r="AG206" s="172">
        <f>기초자료!AH202</f>
        <v>237565</v>
      </c>
      <c r="AH206" s="339">
        <v>0</v>
      </c>
      <c r="AI206" s="339">
        <v>0</v>
      </c>
      <c r="AJ206" s="172">
        <f>기초자료!AK202</f>
        <v>400116</v>
      </c>
      <c r="AK206" s="339">
        <v>0</v>
      </c>
      <c r="AL206" s="339">
        <v>0</v>
      </c>
      <c r="AM206" s="172">
        <f>기초자료!AN202</f>
        <v>0</v>
      </c>
      <c r="AN206" s="172">
        <f>기초자료!AO202</f>
        <v>844</v>
      </c>
      <c r="AO206" s="340">
        <f t="shared" si="47"/>
        <v>207941</v>
      </c>
      <c r="AP206" s="339">
        <f>기초자료!AP202</f>
        <v>0</v>
      </c>
      <c r="AQ206" s="172">
        <f>기초자료!AQ202</f>
        <v>0</v>
      </c>
      <c r="AR206" s="172">
        <f>기초자료!AR202</f>
        <v>207941</v>
      </c>
      <c r="AS206" s="172">
        <f>기초자료!AS202</f>
        <v>0</v>
      </c>
      <c r="AT206" s="77"/>
      <c r="AU206" s="77">
        <f t="shared" si="48"/>
        <v>681137</v>
      </c>
    </row>
    <row r="207" spans="1:47" s="72" customFormat="1" ht="12" customHeight="1">
      <c r="A207" s="144"/>
      <c r="B207" s="465" t="s">
        <v>176</v>
      </c>
      <c r="C207" s="143">
        <f t="shared" si="43"/>
        <v>616324</v>
      </c>
      <c r="D207" s="171">
        <f t="shared" si="44"/>
        <v>236662</v>
      </c>
      <c r="E207" s="171">
        <f t="shared" si="45"/>
        <v>140699</v>
      </c>
      <c r="F207" s="172" t="e">
        <v>#REF!</v>
      </c>
      <c r="G207" s="172" t="e">
        <v>#REF!</v>
      </c>
      <c r="H207" s="172">
        <f>기초자료!P203</f>
        <v>149</v>
      </c>
      <c r="I207" s="335" t="e">
        <v>#REF!</v>
      </c>
      <c r="J207" s="336" t="e">
        <v>#REF!</v>
      </c>
      <c r="K207" s="337">
        <f>기초자료!Q203</f>
        <v>6060</v>
      </c>
      <c r="L207" s="335" t="e">
        <v>#REF!</v>
      </c>
      <c r="M207" s="338" t="e">
        <v>#REF!</v>
      </c>
      <c r="N207" s="172">
        <f>기초자료!R203</f>
        <v>134490</v>
      </c>
      <c r="O207" s="335" t="e">
        <v>#REF!</v>
      </c>
      <c r="P207" s="335" t="e">
        <v>#REF!</v>
      </c>
      <c r="Q207" s="171">
        <f>기초자료!S203</f>
        <v>0</v>
      </c>
      <c r="R207" s="339">
        <v>0</v>
      </c>
      <c r="S207" s="339">
        <v>0</v>
      </c>
      <c r="T207" s="172">
        <f>기초자료!V203</f>
        <v>0</v>
      </c>
      <c r="U207" s="339">
        <v>0</v>
      </c>
      <c r="V207" s="339">
        <v>0</v>
      </c>
      <c r="W207" s="172">
        <f>기초자료!Y203</f>
        <v>0</v>
      </c>
      <c r="X207" s="339">
        <v>0</v>
      </c>
      <c r="Y207" s="339">
        <v>0</v>
      </c>
      <c r="Z207" s="172">
        <f>기초자료!AB203</f>
        <v>0</v>
      </c>
      <c r="AA207" s="339">
        <v>0</v>
      </c>
      <c r="AB207" s="339">
        <v>0</v>
      </c>
      <c r="AC207" s="172">
        <f>기초자료!AE203</f>
        <v>0</v>
      </c>
      <c r="AD207" s="339">
        <f t="shared" si="46"/>
        <v>10601</v>
      </c>
      <c r="AE207" s="339">
        <v>0</v>
      </c>
      <c r="AF207" s="339">
        <v>0</v>
      </c>
      <c r="AG207" s="172">
        <f>기초자료!AH203</f>
        <v>10601</v>
      </c>
      <c r="AH207" s="339">
        <v>0</v>
      </c>
      <c r="AI207" s="339">
        <v>0</v>
      </c>
      <c r="AJ207" s="172">
        <f>기초자료!AK203</f>
        <v>0</v>
      </c>
      <c r="AK207" s="339">
        <v>0</v>
      </c>
      <c r="AL207" s="339">
        <v>0</v>
      </c>
      <c r="AM207" s="172">
        <f>기초자료!AN203</f>
        <v>0</v>
      </c>
      <c r="AN207" s="172">
        <f>기초자료!AO203</f>
        <v>85362</v>
      </c>
      <c r="AO207" s="340">
        <f t="shared" si="47"/>
        <v>379662</v>
      </c>
      <c r="AP207" s="339">
        <f>기초자료!AP203</f>
        <v>379000</v>
      </c>
      <c r="AQ207" s="172">
        <f>기초자료!AQ203</f>
        <v>0</v>
      </c>
      <c r="AR207" s="172">
        <f>기초자료!AR203</f>
        <v>662</v>
      </c>
      <c r="AS207" s="172">
        <f>기초자료!AS203</f>
        <v>0</v>
      </c>
      <c r="AT207" s="77"/>
      <c r="AU207" s="77">
        <f t="shared" si="48"/>
        <v>236662</v>
      </c>
    </row>
    <row r="208" spans="1:47" s="72" customFormat="1" ht="12" customHeight="1">
      <c r="A208" s="144"/>
      <c r="B208" s="465" t="s">
        <v>177</v>
      </c>
      <c r="C208" s="143">
        <f t="shared" si="43"/>
        <v>400808</v>
      </c>
      <c r="D208" s="171">
        <f t="shared" si="44"/>
        <v>185808</v>
      </c>
      <c r="E208" s="171">
        <f t="shared" si="45"/>
        <v>185808</v>
      </c>
      <c r="F208" s="172" t="e">
        <v>#REF!</v>
      </c>
      <c r="G208" s="172" t="e">
        <v>#REF!</v>
      </c>
      <c r="H208" s="172">
        <f>기초자료!P204</f>
        <v>587</v>
      </c>
      <c r="I208" s="335" t="e">
        <v>#REF!</v>
      </c>
      <c r="J208" s="336" t="e">
        <v>#REF!</v>
      </c>
      <c r="K208" s="337">
        <f>기초자료!Q204</f>
        <v>5122</v>
      </c>
      <c r="L208" s="335" t="e">
        <v>#REF!</v>
      </c>
      <c r="M208" s="338" t="e">
        <v>#REF!</v>
      </c>
      <c r="N208" s="172">
        <f>기초자료!R204</f>
        <v>138159</v>
      </c>
      <c r="O208" s="335" t="e">
        <v>#REF!</v>
      </c>
      <c r="P208" s="335" t="e">
        <v>#REF!</v>
      </c>
      <c r="Q208" s="171">
        <f>기초자료!S204</f>
        <v>0</v>
      </c>
      <c r="R208" s="339">
        <v>0</v>
      </c>
      <c r="S208" s="339">
        <v>0</v>
      </c>
      <c r="T208" s="172">
        <f>기초자료!V204</f>
        <v>0</v>
      </c>
      <c r="U208" s="339">
        <v>0</v>
      </c>
      <c r="V208" s="339">
        <v>0</v>
      </c>
      <c r="W208" s="172">
        <f>기초자료!Y204</f>
        <v>19690</v>
      </c>
      <c r="X208" s="339">
        <v>0</v>
      </c>
      <c r="Y208" s="339">
        <v>0</v>
      </c>
      <c r="Z208" s="172">
        <f>기초자료!AB204</f>
        <v>22250</v>
      </c>
      <c r="AA208" s="339">
        <v>0</v>
      </c>
      <c r="AB208" s="339">
        <v>0</v>
      </c>
      <c r="AC208" s="172">
        <f>기초자료!AE204</f>
        <v>0</v>
      </c>
      <c r="AD208" s="339">
        <f t="shared" si="46"/>
        <v>0</v>
      </c>
      <c r="AE208" s="339">
        <v>0</v>
      </c>
      <c r="AF208" s="339">
        <v>0</v>
      </c>
      <c r="AG208" s="172">
        <f>기초자료!AH204</f>
        <v>0</v>
      </c>
      <c r="AH208" s="339">
        <v>0</v>
      </c>
      <c r="AI208" s="339">
        <v>0</v>
      </c>
      <c r="AJ208" s="172">
        <f>기초자료!AK204</f>
        <v>0</v>
      </c>
      <c r="AK208" s="339">
        <v>0</v>
      </c>
      <c r="AL208" s="339">
        <v>0</v>
      </c>
      <c r="AM208" s="172">
        <f>기초자료!AN204</f>
        <v>0</v>
      </c>
      <c r="AN208" s="172">
        <f>기초자료!AO204</f>
        <v>0</v>
      </c>
      <c r="AO208" s="340">
        <f t="shared" si="47"/>
        <v>215000</v>
      </c>
      <c r="AP208" s="339">
        <f>기초자료!AP204</f>
        <v>215000</v>
      </c>
      <c r="AQ208" s="172">
        <f>기초자료!AQ204</f>
        <v>0</v>
      </c>
      <c r="AR208" s="172">
        <f>기초자료!AR204</f>
        <v>0</v>
      </c>
      <c r="AS208" s="172">
        <f>기초자료!AS204</f>
        <v>0</v>
      </c>
      <c r="AT208" s="77"/>
      <c r="AU208" s="77">
        <f t="shared" si="48"/>
        <v>185808</v>
      </c>
    </row>
    <row r="209" spans="1:47" s="72" customFormat="1" ht="12" customHeight="1">
      <c r="A209" s="144"/>
      <c r="B209" s="465" t="s">
        <v>178</v>
      </c>
      <c r="C209" s="143">
        <f t="shared" si="43"/>
        <v>9809560</v>
      </c>
      <c r="D209" s="171">
        <f t="shared" si="44"/>
        <v>1230082</v>
      </c>
      <c r="E209" s="171">
        <f t="shared" si="45"/>
        <v>398327</v>
      </c>
      <c r="F209" s="172" t="e">
        <v>#REF!</v>
      </c>
      <c r="G209" s="172" t="e">
        <v>#REF!</v>
      </c>
      <c r="H209" s="172">
        <f>기초자료!P205</f>
        <v>44313</v>
      </c>
      <c r="I209" s="335" t="e">
        <v>#REF!</v>
      </c>
      <c r="J209" s="336" t="e">
        <v>#REF!</v>
      </c>
      <c r="K209" s="337">
        <f>기초자료!Q205</f>
        <v>8945</v>
      </c>
      <c r="L209" s="335" t="e">
        <v>#REF!</v>
      </c>
      <c r="M209" s="338" t="e">
        <v>#REF!</v>
      </c>
      <c r="N209" s="172">
        <f>기초자료!R205</f>
        <v>143107</v>
      </c>
      <c r="O209" s="335" t="e">
        <v>#REF!</v>
      </c>
      <c r="P209" s="335" t="e">
        <v>#REF!</v>
      </c>
      <c r="Q209" s="171">
        <f>기초자료!S205</f>
        <v>41275</v>
      </c>
      <c r="R209" s="339">
        <v>0</v>
      </c>
      <c r="S209" s="339">
        <v>0</v>
      </c>
      <c r="T209" s="172">
        <f>기초자료!V205</f>
        <v>57962</v>
      </c>
      <c r="U209" s="339">
        <v>0</v>
      </c>
      <c r="V209" s="339">
        <v>0</v>
      </c>
      <c r="W209" s="172">
        <f>기초자료!Y205</f>
        <v>54110</v>
      </c>
      <c r="X209" s="339">
        <v>0</v>
      </c>
      <c r="Y209" s="339">
        <v>0</v>
      </c>
      <c r="Z209" s="172">
        <f>기초자료!AB205</f>
        <v>48615</v>
      </c>
      <c r="AA209" s="339">
        <v>0</v>
      </c>
      <c r="AB209" s="339">
        <v>0</v>
      </c>
      <c r="AC209" s="172">
        <f>기초자료!AE205</f>
        <v>0</v>
      </c>
      <c r="AD209" s="339">
        <f t="shared" si="46"/>
        <v>831755</v>
      </c>
      <c r="AE209" s="339">
        <v>0</v>
      </c>
      <c r="AF209" s="339">
        <v>0</v>
      </c>
      <c r="AG209" s="172">
        <f>기초자료!AH205</f>
        <v>794629</v>
      </c>
      <c r="AH209" s="339">
        <v>0</v>
      </c>
      <c r="AI209" s="339">
        <v>0</v>
      </c>
      <c r="AJ209" s="172">
        <f>기초자료!AK205</f>
        <v>33295</v>
      </c>
      <c r="AK209" s="339">
        <v>0</v>
      </c>
      <c r="AL209" s="339">
        <v>0</v>
      </c>
      <c r="AM209" s="172">
        <f>기초자료!AN205</f>
        <v>3831</v>
      </c>
      <c r="AN209" s="172">
        <f>기초자료!AO205</f>
        <v>0</v>
      </c>
      <c r="AO209" s="340">
        <f t="shared" si="47"/>
        <v>8579478</v>
      </c>
      <c r="AP209" s="339">
        <f>기초자료!AP205</f>
        <v>34872</v>
      </c>
      <c r="AQ209" s="172">
        <f>기초자료!AQ205</f>
        <v>0</v>
      </c>
      <c r="AR209" s="172">
        <f>기초자료!AR205</f>
        <v>2649</v>
      </c>
      <c r="AS209" s="172">
        <f>기초자료!AS205</f>
        <v>8541957</v>
      </c>
      <c r="AT209" s="77"/>
      <c r="AU209" s="77">
        <f t="shared" si="48"/>
        <v>1230082</v>
      </c>
    </row>
    <row r="210" spans="1:47" s="72" customFormat="1" ht="12" customHeight="1">
      <c r="A210" s="144"/>
      <c r="B210" s="465" t="s">
        <v>179</v>
      </c>
      <c r="C210" s="143">
        <f t="shared" si="43"/>
        <v>55629</v>
      </c>
      <c r="D210" s="171">
        <f t="shared" si="44"/>
        <v>55629</v>
      </c>
      <c r="E210" s="171">
        <f t="shared" si="45"/>
        <v>42873</v>
      </c>
      <c r="F210" s="172" t="e">
        <v>#REF!</v>
      </c>
      <c r="G210" s="172" t="e">
        <v>#REF!</v>
      </c>
      <c r="H210" s="172">
        <f>기초자료!P206</f>
        <v>1938</v>
      </c>
      <c r="I210" s="335" t="e">
        <v>#REF!</v>
      </c>
      <c r="J210" s="336" t="e">
        <v>#REF!</v>
      </c>
      <c r="K210" s="337">
        <f>기초자료!Q206</f>
        <v>1332</v>
      </c>
      <c r="L210" s="335" t="e">
        <v>#REF!</v>
      </c>
      <c r="M210" s="338" t="e">
        <v>#REF!</v>
      </c>
      <c r="N210" s="172">
        <f>기초자료!R206</f>
        <v>39603</v>
      </c>
      <c r="O210" s="335" t="e">
        <v>#REF!</v>
      </c>
      <c r="P210" s="335" t="e">
        <v>#REF!</v>
      </c>
      <c r="Q210" s="171">
        <f>기초자료!S206</f>
        <v>0</v>
      </c>
      <c r="R210" s="339">
        <v>0</v>
      </c>
      <c r="S210" s="339">
        <v>0</v>
      </c>
      <c r="T210" s="172">
        <f>기초자료!V206</f>
        <v>0</v>
      </c>
      <c r="U210" s="339">
        <v>0</v>
      </c>
      <c r="V210" s="339">
        <v>0</v>
      </c>
      <c r="W210" s="172">
        <f>기초자료!Y206</f>
        <v>0</v>
      </c>
      <c r="X210" s="339">
        <v>0</v>
      </c>
      <c r="Y210" s="339">
        <v>0</v>
      </c>
      <c r="Z210" s="172">
        <f>기초자료!AB206</f>
        <v>0</v>
      </c>
      <c r="AA210" s="339">
        <v>0</v>
      </c>
      <c r="AB210" s="339">
        <v>0</v>
      </c>
      <c r="AC210" s="172">
        <f>기초자료!AE206</f>
        <v>0</v>
      </c>
      <c r="AD210" s="339">
        <f t="shared" si="46"/>
        <v>12756</v>
      </c>
      <c r="AE210" s="339">
        <v>0</v>
      </c>
      <c r="AF210" s="339">
        <v>0</v>
      </c>
      <c r="AG210" s="172">
        <f>기초자료!AH206</f>
        <v>0</v>
      </c>
      <c r="AH210" s="339">
        <v>0</v>
      </c>
      <c r="AI210" s="339">
        <v>0</v>
      </c>
      <c r="AJ210" s="172">
        <f>기초자료!AK206</f>
        <v>12756</v>
      </c>
      <c r="AK210" s="339">
        <v>0</v>
      </c>
      <c r="AL210" s="339">
        <v>0</v>
      </c>
      <c r="AM210" s="172">
        <f>기초자료!AN206</f>
        <v>0</v>
      </c>
      <c r="AN210" s="172">
        <f>기초자료!AO206</f>
        <v>0</v>
      </c>
      <c r="AO210" s="340">
        <f t="shared" si="47"/>
        <v>0</v>
      </c>
      <c r="AP210" s="339">
        <f>기초자료!AP206</f>
        <v>0</v>
      </c>
      <c r="AQ210" s="172">
        <f>기초자료!AQ206</f>
        <v>0</v>
      </c>
      <c r="AR210" s="172">
        <f>기초자료!AR206</f>
        <v>0</v>
      </c>
      <c r="AS210" s="172">
        <f>기초자료!AS206</f>
        <v>0</v>
      </c>
      <c r="AT210" s="77"/>
      <c r="AU210" s="77">
        <f t="shared" si="48"/>
        <v>55629</v>
      </c>
    </row>
    <row r="211" spans="1:47" s="72" customFormat="1" ht="12" customHeight="1">
      <c r="A211" s="144"/>
      <c r="B211" s="465" t="s">
        <v>180</v>
      </c>
      <c r="C211" s="143">
        <f t="shared" si="43"/>
        <v>0</v>
      </c>
      <c r="D211" s="171">
        <f t="shared" si="44"/>
        <v>0</v>
      </c>
      <c r="E211" s="171">
        <f t="shared" si="45"/>
        <v>0</v>
      </c>
      <c r="F211" s="172" t="e">
        <v>#REF!</v>
      </c>
      <c r="G211" s="172" t="e">
        <v>#REF!</v>
      </c>
      <c r="H211" s="172">
        <f>기초자료!P207</f>
        <v>0</v>
      </c>
      <c r="I211" s="335" t="e">
        <v>#REF!</v>
      </c>
      <c r="J211" s="336" t="e">
        <v>#REF!</v>
      </c>
      <c r="K211" s="337">
        <f>기초자료!Q207</f>
        <v>0</v>
      </c>
      <c r="L211" s="335" t="e">
        <v>#REF!</v>
      </c>
      <c r="M211" s="338" t="e">
        <v>#REF!</v>
      </c>
      <c r="N211" s="172">
        <f>기초자료!R207</f>
        <v>0</v>
      </c>
      <c r="O211" s="335" t="e">
        <v>#REF!</v>
      </c>
      <c r="P211" s="335" t="e">
        <v>#REF!</v>
      </c>
      <c r="Q211" s="171">
        <f>기초자료!S207</f>
        <v>0</v>
      </c>
      <c r="R211" s="339">
        <v>0</v>
      </c>
      <c r="S211" s="339">
        <v>0</v>
      </c>
      <c r="T211" s="172">
        <f>기초자료!V207</f>
        <v>0</v>
      </c>
      <c r="U211" s="339">
        <v>0</v>
      </c>
      <c r="V211" s="339">
        <v>0</v>
      </c>
      <c r="W211" s="172">
        <f>기초자료!Y207</f>
        <v>0</v>
      </c>
      <c r="X211" s="339">
        <v>0</v>
      </c>
      <c r="Y211" s="339">
        <v>0</v>
      </c>
      <c r="Z211" s="172">
        <f>기초자료!AB207</f>
        <v>0</v>
      </c>
      <c r="AA211" s="339">
        <v>0</v>
      </c>
      <c r="AB211" s="339">
        <v>0</v>
      </c>
      <c r="AC211" s="172">
        <f>기초자료!AE207</f>
        <v>0</v>
      </c>
      <c r="AD211" s="339">
        <f t="shared" si="46"/>
        <v>0</v>
      </c>
      <c r="AE211" s="339">
        <v>0</v>
      </c>
      <c r="AF211" s="339">
        <v>0</v>
      </c>
      <c r="AG211" s="172">
        <f>기초자료!AH207</f>
        <v>0</v>
      </c>
      <c r="AH211" s="339">
        <v>0</v>
      </c>
      <c r="AI211" s="339">
        <v>0</v>
      </c>
      <c r="AJ211" s="172">
        <f>기초자료!AK207</f>
        <v>0</v>
      </c>
      <c r="AK211" s="339">
        <v>0</v>
      </c>
      <c r="AL211" s="339">
        <v>0</v>
      </c>
      <c r="AM211" s="172">
        <f>기초자료!AN207</f>
        <v>0</v>
      </c>
      <c r="AN211" s="172">
        <f>기초자료!AO207</f>
        <v>0</v>
      </c>
      <c r="AO211" s="340">
        <f t="shared" si="47"/>
        <v>0</v>
      </c>
      <c r="AP211" s="339">
        <f>기초자료!AP207</f>
        <v>0</v>
      </c>
      <c r="AQ211" s="172">
        <f>기초자료!AQ207</f>
        <v>0</v>
      </c>
      <c r="AR211" s="172">
        <f>기초자료!AR207</f>
        <v>0</v>
      </c>
      <c r="AS211" s="172">
        <f>기초자료!AS207</f>
        <v>0</v>
      </c>
      <c r="AT211" s="77"/>
      <c r="AU211" s="77">
        <f t="shared" si="48"/>
        <v>0</v>
      </c>
    </row>
    <row r="212" spans="1:47" s="72" customFormat="1" ht="12" customHeight="1">
      <c r="A212" s="144"/>
      <c r="B212" s="465" t="s">
        <v>181</v>
      </c>
      <c r="C212" s="143">
        <f t="shared" si="43"/>
        <v>0</v>
      </c>
      <c r="D212" s="171">
        <f t="shared" si="44"/>
        <v>0</v>
      </c>
      <c r="E212" s="171">
        <f t="shared" si="45"/>
        <v>0</v>
      </c>
      <c r="F212" s="172" t="e">
        <v>#REF!</v>
      </c>
      <c r="G212" s="172" t="e">
        <v>#REF!</v>
      </c>
      <c r="H212" s="172">
        <f>기초자료!P208</f>
        <v>0</v>
      </c>
      <c r="I212" s="335" t="e">
        <v>#REF!</v>
      </c>
      <c r="J212" s="336" t="e">
        <v>#REF!</v>
      </c>
      <c r="K212" s="337">
        <f>기초자료!Q208</f>
        <v>0</v>
      </c>
      <c r="L212" s="335" t="e">
        <v>#REF!</v>
      </c>
      <c r="M212" s="338" t="e">
        <v>#REF!</v>
      </c>
      <c r="N212" s="172">
        <f>기초자료!R208</f>
        <v>0</v>
      </c>
      <c r="O212" s="335" t="e">
        <v>#REF!</v>
      </c>
      <c r="P212" s="335" t="e">
        <v>#REF!</v>
      </c>
      <c r="Q212" s="171">
        <f>기초자료!S208</f>
        <v>0</v>
      </c>
      <c r="R212" s="339">
        <v>0</v>
      </c>
      <c r="S212" s="339">
        <v>0</v>
      </c>
      <c r="T212" s="172">
        <f>기초자료!V208</f>
        <v>0</v>
      </c>
      <c r="U212" s="339">
        <v>0</v>
      </c>
      <c r="V212" s="339">
        <v>0</v>
      </c>
      <c r="W212" s="172">
        <f>기초자료!Y208</f>
        <v>0</v>
      </c>
      <c r="X212" s="339">
        <v>0</v>
      </c>
      <c r="Y212" s="339">
        <v>0</v>
      </c>
      <c r="Z212" s="172">
        <f>기초자료!AB208</f>
        <v>0</v>
      </c>
      <c r="AA212" s="339">
        <v>0</v>
      </c>
      <c r="AB212" s="339">
        <v>0</v>
      </c>
      <c r="AC212" s="172">
        <f>기초자료!AE208</f>
        <v>0</v>
      </c>
      <c r="AD212" s="339">
        <f t="shared" si="46"/>
        <v>0</v>
      </c>
      <c r="AE212" s="339">
        <v>0</v>
      </c>
      <c r="AF212" s="339">
        <v>0</v>
      </c>
      <c r="AG212" s="172">
        <f>기초자료!AH208</f>
        <v>0</v>
      </c>
      <c r="AH212" s="339">
        <v>0</v>
      </c>
      <c r="AI212" s="339">
        <v>0</v>
      </c>
      <c r="AJ212" s="172">
        <f>기초자료!AK208</f>
        <v>0</v>
      </c>
      <c r="AK212" s="339">
        <v>0</v>
      </c>
      <c r="AL212" s="339">
        <v>0</v>
      </c>
      <c r="AM212" s="172">
        <f>기초자료!AN208</f>
        <v>0</v>
      </c>
      <c r="AN212" s="172">
        <f>기초자료!AO208</f>
        <v>0</v>
      </c>
      <c r="AO212" s="340">
        <f t="shared" si="47"/>
        <v>0</v>
      </c>
      <c r="AP212" s="339">
        <f>기초자료!AP208</f>
        <v>0</v>
      </c>
      <c r="AQ212" s="172">
        <f>기초자료!AQ208</f>
        <v>0</v>
      </c>
      <c r="AR212" s="172">
        <f>기초자료!AR208</f>
        <v>0</v>
      </c>
      <c r="AS212" s="172">
        <f>기초자료!AS208</f>
        <v>0</v>
      </c>
      <c r="AT212" s="77"/>
      <c r="AU212" s="77">
        <f t="shared" si="48"/>
        <v>0</v>
      </c>
    </row>
    <row r="213" spans="1:47" s="78" customFormat="1" ht="12" customHeight="1">
      <c r="A213" s="164" t="s">
        <v>590</v>
      </c>
      <c r="B213" s="164" t="s">
        <v>579</v>
      </c>
      <c r="C213" s="165">
        <f t="shared" ref="C213:C257" si="49">SUM(D213,AO213)</f>
        <v>26538955.5</v>
      </c>
      <c r="D213" s="173">
        <f t="shared" ref="D213:D258" si="50">SUM(E213,AD213,AN213)</f>
        <v>25314087.5</v>
      </c>
      <c r="E213" s="173">
        <f t="shared" ref="E213:E257" si="51">SUM(H213,K213,N213,Q213,T213,W213,Z213,AC213)</f>
        <v>13259822.9</v>
      </c>
      <c r="F213" s="173" t="e">
        <f t="shared" ref="F213:AS213" si="52">SUM(F214:F236)</f>
        <v>#REF!</v>
      </c>
      <c r="G213" s="173" t="e">
        <f t="shared" si="52"/>
        <v>#REF!</v>
      </c>
      <c r="H213" s="173">
        <f t="shared" si="52"/>
        <v>219739</v>
      </c>
      <c r="I213" s="173" t="e">
        <f t="shared" si="52"/>
        <v>#REF!</v>
      </c>
      <c r="J213" s="173" t="e">
        <f t="shared" si="52"/>
        <v>#REF!</v>
      </c>
      <c r="K213" s="173">
        <f t="shared" si="52"/>
        <v>901265</v>
      </c>
      <c r="L213" s="173" t="e">
        <f t="shared" si="52"/>
        <v>#REF!</v>
      </c>
      <c r="M213" s="173" t="e">
        <f t="shared" si="52"/>
        <v>#REF!</v>
      </c>
      <c r="N213" s="173">
        <f t="shared" si="52"/>
        <v>10112656</v>
      </c>
      <c r="O213" s="173" t="e">
        <f t="shared" si="52"/>
        <v>#REF!</v>
      </c>
      <c r="P213" s="173" t="e">
        <f t="shared" si="52"/>
        <v>#REF!</v>
      </c>
      <c r="Q213" s="173">
        <f t="shared" si="52"/>
        <v>729930</v>
      </c>
      <c r="R213" s="173">
        <f t="shared" si="52"/>
        <v>0</v>
      </c>
      <c r="S213" s="173">
        <f t="shared" si="52"/>
        <v>0</v>
      </c>
      <c r="T213" s="173">
        <f t="shared" si="52"/>
        <v>267659</v>
      </c>
      <c r="U213" s="173">
        <f t="shared" si="52"/>
        <v>0</v>
      </c>
      <c r="V213" s="173">
        <f t="shared" si="52"/>
        <v>0</v>
      </c>
      <c r="W213" s="173">
        <f t="shared" si="52"/>
        <v>836327.9</v>
      </c>
      <c r="X213" s="173">
        <f t="shared" si="52"/>
        <v>0</v>
      </c>
      <c r="Y213" s="173">
        <f t="shared" si="52"/>
        <v>0</v>
      </c>
      <c r="Z213" s="173">
        <f t="shared" si="52"/>
        <v>192246</v>
      </c>
      <c r="AA213" s="173">
        <f t="shared" si="52"/>
        <v>0</v>
      </c>
      <c r="AB213" s="173">
        <f t="shared" si="52"/>
        <v>0</v>
      </c>
      <c r="AC213" s="173">
        <f t="shared" si="52"/>
        <v>0</v>
      </c>
      <c r="AD213" s="173">
        <f t="shared" si="52"/>
        <v>6694587</v>
      </c>
      <c r="AE213" s="173">
        <f t="shared" si="52"/>
        <v>0</v>
      </c>
      <c r="AF213" s="173">
        <f t="shared" si="52"/>
        <v>0</v>
      </c>
      <c r="AG213" s="173">
        <f t="shared" si="52"/>
        <v>5189584</v>
      </c>
      <c r="AH213" s="173">
        <f t="shared" si="52"/>
        <v>0</v>
      </c>
      <c r="AI213" s="173">
        <f t="shared" si="52"/>
        <v>0</v>
      </c>
      <c r="AJ213" s="173">
        <f t="shared" si="52"/>
        <v>1484616</v>
      </c>
      <c r="AK213" s="173">
        <f t="shared" si="52"/>
        <v>0</v>
      </c>
      <c r="AL213" s="173">
        <f t="shared" si="52"/>
        <v>0</v>
      </c>
      <c r="AM213" s="173">
        <f t="shared" si="52"/>
        <v>20387</v>
      </c>
      <c r="AN213" s="173">
        <f t="shared" si="52"/>
        <v>5359677.5999999996</v>
      </c>
      <c r="AO213" s="173">
        <f t="shared" ref="AO213:AO258" si="53">SUM(AP213,AQ213,AR213,AS213)</f>
        <v>1224868</v>
      </c>
      <c r="AP213" s="173">
        <f>SUM(AP214:AP236)</f>
        <v>815418</v>
      </c>
      <c r="AQ213" s="173">
        <f>SUM(AQ214:AQ236)</f>
        <v>77285</v>
      </c>
      <c r="AR213" s="173">
        <f t="shared" si="52"/>
        <v>331665</v>
      </c>
      <c r="AS213" s="173">
        <f t="shared" si="52"/>
        <v>500</v>
      </c>
      <c r="AT213" s="79"/>
      <c r="AU213" s="77">
        <f t="shared" si="48"/>
        <v>25314087.5</v>
      </c>
    </row>
    <row r="214" spans="1:47" s="72" customFormat="1" ht="12" customHeight="1">
      <c r="A214" s="144"/>
      <c r="B214" s="466" t="s">
        <v>183</v>
      </c>
      <c r="C214" s="143">
        <f t="shared" si="49"/>
        <v>2472912</v>
      </c>
      <c r="D214" s="171">
        <f t="shared" si="50"/>
        <v>2445712</v>
      </c>
      <c r="E214" s="171">
        <f t="shared" si="51"/>
        <v>1337172</v>
      </c>
      <c r="F214" s="172" t="e">
        <f>기초자료!#REF!</f>
        <v>#REF!</v>
      </c>
      <c r="G214" s="172" t="e">
        <f>기초자료!#REF!</f>
        <v>#REF!</v>
      </c>
      <c r="H214" s="172">
        <f>기초자료!P210</f>
        <v>33606</v>
      </c>
      <c r="I214" s="172" t="e">
        <f>기초자료!#REF!</f>
        <v>#REF!</v>
      </c>
      <c r="J214" s="172" t="e">
        <f>기초자료!#REF!</f>
        <v>#REF!</v>
      </c>
      <c r="K214" s="172">
        <f>기초자료!Q210</f>
        <v>148194</v>
      </c>
      <c r="L214" s="172" t="e">
        <f>기초자료!#REF!</f>
        <v>#REF!</v>
      </c>
      <c r="M214" s="171" t="e">
        <f>기초자료!#REF!</f>
        <v>#REF!</v>
      </c>
      <c r="N214" s="172">
        <f>기초자료!R210</f>
        <v>1096014</v>
      </c>
      <c r="O214" s="172" t="e">
        <f>기초자료!#REF!</f>
        <v>#REF!</v>
      </c>
      <c r="P214" s="172" t="e">
        <f>기초자료!#REF!</f>
        <v>#REF!</v>
      </c>
      <c r="Q214" s="171">
        <f>기초자료!S210</f>
        <v>0</v>
      </c>
      <c r="R214" s="172">
        <f>기초자료!T210</f>
        <v>0</v>
      </c>
      <c r="S214" s="172">
        <f>기초자료!U210</f>
        <v>0</v>
      </c>
      <c r="T214" s="172">
        <f>기초자료!V210</f>
        <v>13021</v>
      </c>
      <c r="U214" s="172">
        <f>기초자료!W210</f>
        <v>0</v>
      </c>
      <c r="V214" s="172">
        <f>기초자료!X210</f>
        <v>0</v>
      </c>
      <c r="W214" s="172">
        <f>기초자료!Y210</f>
        <v>27255</v>
      </c>
      <c r="X214" s="172">
        <f>기초자료!Z210</f>
        <v>0</v>
      </c>
      <c r="Y214" s="172">
        <f>기초자료!AA210</f>
        <v>0</v>
      </c>
      <c r="Z214" s="172">
        <f>기초자료!AB210</f>
        <v>19082</v>
      </c>
      <c r="AA214" s="172">
        <f>기초자료!AC210</f>
        <v>0</v>
      </c>
      <c r="AB214" s="172">
        <f>기초자료!AD210</f>
        <v>0</v>
      </c>
      <c r="AC214" s="172">
        <f>기초자료!AE210</f>
        <v>0</v>
      </c>
      <c r="AD214" s="172">
        <f t="shared" ref="AD214:AD236" si="54">SUM(AG214,AJ214,AM214)</f>
        <v>783346</v>
      </c>
      <c r="AE214" s="172">
        <f>기초자료!AF210</f>
        <v>0</v>
      </c>
      <c r="AF214" s="172">
        <f>기초자료!AG210</f>
        <v>0</v>
      </c>
      <c r="AG214" s="172">
        <f>기초자료!AH210</f>
        <v>491332</v>
      </c>
      <c r="AH214" s="172">
        <f>기초자료!AI210</f>
        <v>0</v>
      </c>
      <c r="AI214" s="172">
        <f>기초자료!AJ210</f>
        <v>0</v>
      </c>
      <c r="AJ214" s="172">
        <f>기초자료!AK210</f>
        <v>292014</v>
      </c>
      <c r="AK214" s="172">
        <f>기초자료!AL210</f>
        <v>0</v>
      </c>
      <c r="AL214" s="172">
        <f>기초자료!AM210</f>
        <v>0</v>
      </c>
      <c r="AM214" s="172">
        <f>기초자료!AN210</f>
        <v>0</v>
      </c>
      <c r="AN214" s="172">
        <f>기초자료!AO210</f>
        <v>325194</v>
      </c>
      <c r="AO214" s="171">
        <f t="shared" si="53"/>
        <v>27200</v>
      </c>
      <c r="AP214" s="172">
        <f>기초자료!AP210</f>
        <v>0</v>
      </c>
      <c r="AQ214" s="172">
        <f>기초자료!AQ210</f>
        <v>0</v>
      </c>
      <c r="AR214" s="172">
        <f>기초자료!AR210</f>
        <v>27200</v>
      </c>
      <c r="AS214" s="172">
        <f>기초자료!AS210</f>
        <v>0</v>
      </c>
      <c r="AT214" s="77"/>
      <c r="AU214" s="77">
        <f t="shared" si="48"/>
        <v>2445712</v>
      </c>
    </row>
    <row r="215" spans="1:47" s="72" customFormat="1" ht="12" customHeight="1">
      <c r="A215" s="144"/>
      <c r="B215" s="466" t="s">
        <v>184</v>
      </c>
      <c r="C215" s="143">
        <f t="shared" si="49"/>
        <v>5282750</v>
      </c>
      <c r="D215" s="171">
        <f t="shared" si="50"/>
        <v>5252999</v>
      </c>
      <c r="E215" s="171">
        <f t="shared" si="51"/>
        <v>621023</v>
      </c>
      <c r="F215" s="172" t="e">
        <f>기초자료!#REF!</f>
        <v>#REF!</v>
      </c>
      <c r="G215" s="172" t="e">
        <f>기초자료!#REF!</f>
        <v>#REF!</v>
      </c>
      <c r="H215" s="172">
        <f>기초자료!P211</f>
        <v>15714</v>
      </c>
      <c r="I215" s="172" t="e">
        <f>기초자료!#REF!</f>
        <v>#REF!</v>
      </c>
      <c r="J215" s="172" t="e">
        <f>기초자료!#REF!</f>
        <v>#REF!</v>
      </c>
      <c r="K215" s="172">
        <f>기초자료!Q211</f>
        <v>41820</v>
      </c>
      <c r="L215" s="172" t="e">
        <f>기초자료!#REF!</f>
        <v>#REF!</v>
      </c>
      <c r="M215" s="171" t="e">
        <f>기초자료!#REF!</f>
        <v>#REF!</v>
      </c>
      <c r="N215" s="172">
        <f>기초자료!R211</f>
        <v>538788</v>
      </c>
      <c r="O215" s="172" t="e">
        <f>기초자료!#REF!</f>
        <v>#REF!</v>
      </c>
      <c r="P215" s="172" t="e">
        <f>기초자료!#REF!</f>
        <v>#REF!</v>
      </c>
      <c r="Q215" s="171">
        <f>기초자료!S211</f>
        <v>518</v>
      </c>
      <c r="R215" s="172">
        <f>기초자료!T211</f>
        <v>0</v>
      </c>
      <c r="S215" s="172">
        <f>기초자료!U211</f>
        <v>0</v>
      </c>
      <c r="T215" s="172">
        <f>기초자료!V211</f>
        <v>16027</v>
      </c>
      <c r="U215" s="172">
        <f>기초자료!W211</f>
        <v>0</v>
      </c>
      <c r="V215" s="172">
        <f>기초자료!X211</f>
        <v>0</v>
      </c>
      <c r="W215" s="172">
        <f>기초자료!Y211</f>
        <v>0</v>
      </c>
      <c r="X215" s="172">
        <f>기초자료!Z211</f>
        <v>0</v>
      </c>
      <c r="Y215" s="172">
        <f>기초자료!AA211</f>
        <v>0</v>
      </c>
      <c r="Z215" s="172">
        <f>기초자료!AB211</f>
        <v>8156</v>
      </c>
      <c r="AA215" s="172">
        <f>기초자료!AC211</f>
        <v>0</v>
      </c>
      <c r="AB215" s="172">
        <f>기초자료!AD211</f>
        <v>0</v>
      </c>
      <c r="AC215" s="172">
        <f>기초자료!AE211</f>
        <v>0</v>
      </c>
      <c r="AD215" s="172">
        <f t="shared" si="54"/>
        <v>393694</v>
      </c>
      <c r="AE215" s="172">
        <f>기초자료!AF211</f>
        <v>0</v>
      </c>
      <c r="AF215" s="172">
        <f>기초자료!AG211</f>
        <v>0</v>
      </c>
      <c r="AG215" s="172">
        <f>기초자료!AH211</f>
        <v>376250</v>
      </c>
      <c r="AH215" s="172">
        <f>기초자료!AI211</f>
        <v>0</v>
      </c>
      <c r="AI215" s="172">
        <f>기초자료!AJ211</f>
        <v>0</v>
      </c>
      <c r="AJ215" s="172">
        <f>기초자료!AK211</f>
        <v>17444</v>
      </c>
      <c r="AK215" s="172">
        <f>기초자료!AL211</f>
        <v>0</v>
      </c>
      <c r="AL215" s="172">
        <f>기초자료!AM211</f>
        <v>0</v>
      </c>
      <c r="AM215" s="172">
        <f>기초자료!AN211</f>
        <v>0</v>
      </c>
      <c r="AN215" s="172">
        <f>기초자료!AO211</f>
        <v>4238282</v>
      </c>
      <c r="AO215" s="171">
        <f t="shared" si="53"/>
        <v>29751</v>
      </c>
      <c r="AP215" s="172">
        <f>기초자료!AP211</f>
        <v>0</v>
      </c>
      <c r="AQ215" s="172">
        <f>기초자료!AQ211</f>
        <v>0</v>
      </c>
      <c r="AR215" s="172">
        <f>기초자료!AR211</f>
        <v>29751</v>
      </c>
      <c r="AS215" s="172">
        <f>기초자료!AS211</f>
        <v>0</v>
      </c>
      <c r="AT215" s="77"/>
      <c r="AU215" s="77">
        <f t="shared" si="48"/>
        <v>5252999</v>
      </c>
    </row>
    <row r="216" spans="1:47" s="72" customFormat="1" ht="12" customHeight="1">
      <c r="A216" s="144"/>
      <c r="B216" s="466" t="s">
        <v>185</v>
      </c>
      <c r="C216" s="143">
        <f t="shared" si="49"/>
        <v>1591786</v>
      </c>
      <c r="D216" s="171">
        <f t="shared" si="50"/>
        <v>1546069</v>
      </c>
      <c r="E216" s="171">
        <f t="shared" si="51"/>
        <v>560299</v>
      </c>
      <c r="F216" s="172" t="e">
        <f>기초자료!#REF!</f>
        <v>#REF!</v>
      </c>
      <c r="G216" s="172" t="e">
        <f>기초자료!#REF!</f>
        <v>#REF!</v>
      </c>
      <c r="H216" s="172">
        <f>기초자료!P212</f>
        <v>318</v>
      </c>
      <c r="I216" s="172" t="e">
        <f>기초자료!#REF!</f>
        <v>#REF!</v>
      </c>
      <c r="J216" s="172" t="e">
        <f>기초자료!#REF!</f>
        <v>#REF!</v>
      </c>
      <c r="K216" s="172">
        <f>기초자료!Q212</f>
        <v>19117</v>
      </c>
      <c r="L216" s="172" t="e">
        <f>기초자료!#REF!</f>
        <v>#REF!</v>
      </c>
      <c r="M216" s="171" t="e">
        <f>기초자료!#REF!</f>
        <v>#REF!</v>
      </c>
      <c r="N216" s="172">
        <f>기초자료!R212</f>
        <v>540864</v>
      </c>
      <c r="O216" s="172" t="e">
        <f>기초자료!#REF!</f>
        <v>#REF!</v>
      </c>
      <c r="P216" s="172" t="e">
        <f>기초자료!#REF!</f>
        <v>#REF!</v>
      </c>
      <c r="Q216" s="171">
        <f>기초자료!S212</f>
        <v>0</v>
      </c>
      <c r="R216" s="172">
        <f>기초자료!T212</f>
        <v>0</v>
      </c>
      <c r="S216" s="172">
        <f>기초자료!U212</f>
        <v>0</v>
      </c>
      <c r="T216" s="172">
        <f>기초자료!V212</f>
        <v>0</v>
      </c>
      <c r="U216" s="172">
        <f>기초자료!W212</f>
        <v>0</v>
      </c>
      <c r="V216" s="172">
        <f>기초자료!X212</f>
        <v>0</v>
      </c>
      <c r="W216" s="172">
        <f>기초자료!Y212</f>
        <v>0</v>
      </c>
      <c r="X216" s="172">
        <f>기초자료!Z212</f>
        <v>0</v>
      </c>
      <c r="Y216" s="172">
        <f>기초자료!AA212</f>
        <v>0</v>
      </c>
      <c r="Z216" s="172">
        <f>기초자료!AB212</f>
        <v>0</v>
      </c>
      <c r="AA216" s="172">
        <f>기초자료!AC212</f>
        <v>0</v>
      </c>
      <c r="AB216" s="172">
        <f>기초자료!AD212</f>
        <v>0</v>
      </c>
      <c r="AC216" s="172">
        <f>기초자료!AE212</f>
        <v>0</v>
      </c>
      <c r="AD216" s="172">
        <f t="shared" si="54"/>
        <v>985770</v>
      </c>
      <c r="AE216" s="172">
        <f>기초자료!AF212</f>
        <v>0</v>
      </c>
      <c r="AF216" s="172">
        <f>기초자료!AG212</f>
        <v>0</v>
      </c>
      <c r="AG216" s="172">
        <f>기초자료!AH212</f>
        <v>942095</v>
      </c>
      <c r="AH216" s="172">
        <f>기초자료!AI212</f>
        <v>0</v>
      </c>
      <c r="AI216" s="172">
        <f>기초자료!AJ212</f>
        <v>0</v>
      </c>
      <c r="AJ216" s="172">
        <f>기초자료!AK212</f>
        <v>43675</v>
      </c>
      <c r="AK216" s="172">
        <f>기초자료!AL212</f>
        <v>0</v>
      </c>
      <c r="AL216" s="172">
        <f>기초자료!AM212</f>
        <v>0</v>
      </c>
      <c r="AM216" s="172">
        <f>기초자료!AN212</f>
        <v>0</v>
      </c>
      <c r="AN216" s="172">
        <f>기초자료!AO212</f>
        <v>0</v>
      </c>
      <c r="AO216" s="171">
        <f t="shared" si="53"/>
        <v>45717</v>
      </c>
      <c r="AP216" s="172">
        <f>기초자료!AP212</f>
        <v>0</v>
      </c>
      <c r="AQ216" s="172">
        <f>기초자료!AQ212</f>
        <v>0</v>
      </c>
      <c r="AR216" s="172">
        <f>기초자료!AR212</f>
        <v>45717</v>
      </c>
      <c r="AS216" s="172">
        <f>기초자료!AS212</f>
        <v>0</v>
      </c>
      <c r="AT216" s="77"/>
      <c r="AU216" s="77">
        <f t="shared" si="48"/>
        <v>1546069</v>
      </c>
    </row>
    <row r="217" spans="1:47" s="72" customFormat="1" ht="12" customHeight="1">
      <c r="A217" s="144"/>
      <c r="B217" s="466" t="s">
        <v>186</v>
      </c>
      <c r="C217" s="143">
        <f t="shared" si="49"/>
        <v>3545647</v>
      </c>
      <c r="D217" s="171">
        <f t="shared" si="50"/>
        <v>3356955</v>
      </c>
      <c r="E217" s="171">
        <f t="shared" si="51"/>
        <v>2100936</v>
      </c>
      <c r="F217" s="172" t="e">
        <f>기초자료!#REF!</f>
        <v>#REF!</v>
      </c>
      <c r="G217" s="172" t="e">
        <f>기초자료!#REF!</f>
        <v>#REF!</v>
      </c>
      <c r="H217" s="172">
        <f>기초자료!P213</f>
        <v>9883</v>
      </c>
      <c r="I217" s="172" t="e">
        <f>기초자료!#REF!</f>
        <v>#REF!</v>
      </c>
      <c r="J217" s="172" t="e">
        <f>기초자료!#REF!</f>
        <v>#REF!</v>
      </c>
      <c r="K217" s="172">
        <f>기초자료!Q213</f>
        <v>29009</v>
      </c>
      <c r="L217" s="172" t="e">
        <f>기초자료!#REF!</f>
        <v>#REF!</v>
      </c>
      <c r="M217" s="171" t="e">
        <f>기초자료!#REF!</f>
        <v>#REF!</v>
      </c>
      <c r="N217" s="172">
        <f>기초자료!R213</f>
        <v>1924456</v>
      </c>
      <c r="O217" s="172" t="e">
        <f>기초자료!#REF!</f>
        <v>#REF!</v>
      </c>
      <c r="P217" s="172" t="e">
        <f>기초자료!#REF!</f>
        <v>#REF!</v>
      </c>
      <c r="Q217" s="171">
        <f>기초자료!S213</f>
        <v>487</v>
      </c>
      <c r="R217" s="172">
        <f>기초자료!T213</f>
        <v>0</v>
      </c>
      <c r="S217" s="172">
        <f>기초자료!U213</f>
        <v>0</v>
      </c>
      <c r="T217" s="172">
        <f>기초자료!V213</f>
        <v>60782</v>
      </c>
      <c r="U217" s="172">
        <f>기초자료!W213</f>
        <v>0</v>
      </c>
      <c r="V217" s="172">
        <f>기초자료!X213</f>
        <v>0</v>
      </c>
      <c r="W217" s="172">
        <f>기초자료!Y213</f>
        <v>76319</v>
      </c>
      <c r="X217" s="172">
        <f>기초자료!Z213</f>
        <v>0</v>
      </c>
      <c r="Y217" s="172">
        <f>기초자료!AA213</f>
        <v>0</v>
      </c>
      <c r="Z217" s="172">
        <f>기초자료!AB213</f>
        <v>0</v>
      </c>
      <c r="AA217" s="172">
        <f>기초자료!AC213</f>
        <v>0</v>
      </c>
      <c r="AB217" s="172">
        <f>기초자료!AD213</f>
        <v>0</v>
      </c>
      <c r="AC217" s="172">
        <f>기초자료!AE213</f>
        <v>0</v>
      </c>
      <c r="AD217" s="172">
        <f t="shared" si="54"/>
        <v>913129</v>
      </c>
      <c r="AE217" s="172">
        <f>기초자료!AF213</f>
        <v>0</v>
      </c>
      <c r="AF217" s="172">
        <f>기초자료!AG213</f>
        <v>0</v>
      </c>
      <c r="AG217" s="172">
        <f>기초자료!AH213</f>
        <v>186719</v>
      </c>
      <c r="AH217" s="172">
        <f>기초자료!AI213</f>
        <v>0</v>
      </c>
      <c r="AI217" s="172">
        <f>기초자료!AJ213</f>
        <v>0</v>
      </c>
      <c r="AJ217" s="172">
        <f>기초자료!AK213</f>
        <v>712284</v>
      </c>
      <c r="AK217" s="172">
        <f>기초자료!AL213</f>
        <v>0</v>
      </c>
      <c r="AL217" s="172">
        <f>기초자료!AM213</f>
        <v>0</v>
      </c>
      <c r="AM217" s="172">
        <f>기초자료!AN213</f>
        <v>14126</v>
      </c>
      <c r="AN217" s="172">
        <f>기초자료!AO213</f>
        <v>342890</v>
      </c>
      <c r="AO217" s="171">
        <f t="shared" si="53"/>
        <v>188692</v>
      </c>
      <c r="AP217" s="172">
        <f>기초자료!AP213</f>
        <v>0</v>
      </c>
      <c r="AQ217" s="172">
        <f>기초자료!AQ213</f>
        <v>0</v>
      </c>
      <c r="AR217" s="172">
        <f>기초자료!AR213</f>
        <v>188692</v>
      </c>
      <c r="AS217" s="172">
        <f>기초자료!AS213</f>
        <v>0</v>
      </c>
      <c r="AT217" s="77"/>
      <c r="AU217" s="77">
        <f t="shared" si="48"/>
        <v>3356955</v>
      </c>
    </row>
    <row r="218" spans="1:47" s="72" customFormat="1" ht="12" customHeight="1">
      <c r="A218" s="144"/>
      <c r="B218" s="466" t="s">
        <v>187</v>
      </c>
      <c r="C218" s="143">
        <f t="shared" si="49"/>
        <v>3731386</v>
      </c>
      <c r="D218" s="171">
        <f t="shared" si="50"/>
        <v>3731386</v>
      </c>
      <c r="E218" s="171">
        <f t="shared" si="51"/>
        <v>2464065</v>
      </c>
      <c r="F218" s="172" t="e">
        <f>기초자료!#REF!</f>
        <v>#REF!</v>
      </c>
      <c r="G218" s="172" t="e">
        <f>기초자료!#REF!</f>
        <v>#REF!</v>
      </c>
      <c r="H218" s="172">
        <f>기초자료!P214</f>
        <v>6304</v>
      </c>
      <c r="I218" s="172" t="e">
        <f>기초자료!#REF!</f>
        <v>#REF!</v>
      </c>
      <c r="J218" s="172" t="e">
        <f>기초자료!#REF!</f>
        <v>#REF!</v>
      </c>
      <c r="K218" s="172">
        <f>기초자료!Q214</f>
        <v>111515</v>
      </c>
      <c r="L218" s="172" t="e">
        <f>기초자료!#REF!</f>
        <v>#REF!</v>
      </c>
      <c r="M218" s="171" t="e">
        <f>기초자료!#REF!</f>
        <v>#REF!</v>
      </c>
      <c r="N218" s="172">
        <f>기초자료!R214</f>
        <v>1994588</v>
      </c>
      <c r="O218" s="172" t="e">
        <f>기초자료!#REF!</f>
        <v>#REF!</v>
      </c>
      <c r="P218" s="172" t="e">
        <f>기초자료!#REF!</f>
        <v>#REF!</v>
      </c>
      <c r="Q218" s="171">
        <f>기초자료!S214</f>
        <v>0</v>
      </c>
      <c r="R218" s="172">
        <f>기초자료!T214</f>
        <v>0</v>
      </c>
      <c r="S218" s="172">
        <f>기초자료!U214</f>
        <v>0</v>
      </c>
      <c r="T218" s="172">
        <f>기초자료!V214</f>
        <v>123675</v>
      </c>
      <c r="U218" s="172">
        <f>기초자료!W214</f>
        <v>0</v>
      </c>
      <c r="V218" s="172">
        <f>기초자료!X214</f>
        <v>0</v>
      </c>
      <c r="W218" s="172">
        <f>기초자료!Y214</f>
        <v>191596</v>
      </c>
      <c r="X218" s="172">
        <f>기초자료!Z214</f>
        <v>0</v>
      </c>
      <c r="Y218" s="172">
        <f>기초자료!AA214</f>
        <v>0</v>
      </c>
      <c r="Z218" s="172">
        <f>기초자료!AB214</f>
        <v>36387</v>
      </c>
      <c r="AA218" s="172">
        <f>기초자료!AC214</f>
        <v>0</v>
      </c>
      <c r="AB218" s="172">
        <f>기초자료!AD214</f>
        <v>0</v>
      </c>
      <c r="AC218" s="172">
        <f>기초자료!AE214</f>
        <v>0</v>
      </c>
      <c r="AD218" s="172">
        <f t="shared" si="54"/>
        <v>1267321</v>
      </c>
      <c r="AE218" s="172">
        <f>기초자료!AF214</f>
        <v>0</v>
      </c>
      <c r="AF218" s="172">
        <f>기초자료!AG214</f>
        <v>0</v>
      </c>
      <c r="AG218" s="172">
        <f>기초자료!AH214</f>
        <v>920262</v>
      </c>
      <c r="AH218" s="172">
        <f>기초자료!AI214</f>
        <v>0</v>
      </c>
      <c r="AI218" s="172">
        <f>기초자료!AJ214</f>
        <v>0</v>
      </c>
      <c r="AJ218" s="172">
        <f>기초자료!AK214</f>
        <v>340798</v>
      </c>
      <c r="AK218" s="172">
        <f>기초자료!AL214</f>
        <v>0</v>
      </c>
      <c r="AL218" s="172">
        <f>기초자료!AM214</f>
        <v>0</v>
      </c>
      <c r="AM218" s="172">
        <f>기초자료!AN214</f>
        <v>6261</v>
      </c>
      <c r="AN218" s="172">
        <f>기초자료!AO214</f>
        <v>0</v>
      </c>
      <c r="AO218" s="171">
        <f t="shared" si="53"/>
        <v>0</v>
      </c>
      <c r="AP218" s="172">
        <f>기초자료!AP214</f>
        <v>0</v>
      </c>
      <c r="AQ218" s="172">
        <f>기초자료!AQ214</f>
        <v>0</v>
      </c>
      <c r="AR218" s="172">
        <f>기초자료!AR214</f>
        <v>0</v>
      </c>
      <c r="AS218" s="172">
        <f>기초자료!AS214</f>
        <v>0</v>
      </c>
      <c r="AT218" s="77"/>
      <c r="AU218" s="77">
        <f t="shared" si="48"/>
        <v>3731386</v>
      </c>
    </row>
    <row r="219" spans="1:47" s="72" customFormat="1" ht="12" customHeight="1">
      <c r="A219" s="144"/>
      <c r="B219" s="466" t="s">
        <v>188</v>
      </c>
      <c r="C219" s="143">
        <f t="shared" si="49"/>
        <v>1027191</v>
      </c>
      <c r="D219" s="171">
        <f t="shared" si="50"/>
        <v>657191</v>
      </c>
      <c r="E219" s="171">
        <f t="shared" si="51"/>
        <v>404254</v>
      </c>
      <c r="F219" s="172" t="e">
        <f>기초자료!#REF!</f>
        <v>#REF!</v>
      </c>
      <c r="G219" s="172" t="e">
        <f>기초자료!#REF!</f>
        <v>#REF!</v>
      </c>
      <c r="H219" s="172">
        <f>기초자료!P215</f>
        <v>27815</v>
      </c>
      <c r="I219" s="172" t="e">
        <f>기초자료!#REF!</f>
        <v>#REF!</v>
      </c>
      <c r="J219" s="172" t="e">
        <f>기초자료!#REF!</f>
        <v>#REF!</v>
      </c>
      <c r="K219" s="172">
        <f>기초자료!Q215</f>
        <v>19147</v>
      </c>
      <c r="L219" s="172" t="e">
        <f>기초자료!#REF!</f>
        <v>#REF!</v>
      </c>
      <c r="M219" s="171" t="e">
        <f>기초자료!#REF!</f>
        <v>#REF!</v>
      </c>
      <c r="N219" s="172">
        <f>기초자료!R215</f>
        <v>338127</v>
      </c>
      <c r="O219" s="172" t="e">
        <f>기초자료!#REF!</f>
        <v>#REF!</v>
      </c>
      <c r="P219" s="172" t="e">
        <f>기초자료!#REF!</f>
        <v>#REF!</v>
      </c>
      <c r="Q219" s="171">
        <f>기초자료!S215</f>
        <v>0</v>
      </c>
      <c r="R219" s="172">
        <f>기초자료!T215</f>
        <v>0</v>
      </c>
      <c r="S219" s="172">
        <f>기초자료!U215</f>
        <v>0</v>
      </c>
      <c r="T219" s="172">
        <f>기초자료!V215</f>
        <v>5825</v>
      </c>
      <c r="U219" s="172">
        <f>기초자료!W215</f>
        <v>0</v>
      </c>
      <c r="V219" s="172">
        <f>기초자료!X215</f>
        <v>0</v>
      </c>
      <c r="W219" s="172">
        <f>기초자료!Y215</f>
        <v>13340</v>
      </c>
      <c r="X219" s="172">
        <f>기초자료!Z215</f>
        <v>0</v>
      </c>
      <c r="Y219" s="172">
        <f>기초자료!AA215</f>
        <v>0</v>
      </c>
      <c r="Z219" s="172">
        <f>기초자료!AB215</f>
        <v>0</v>
      </c>
      <c r="AA219" s="172">
        <f>기초자료!AC215</f>
        <v>0</v>
      </c>
      <c r="AB219" s="172">
        <f>기초자료!AD215</f>
        <v>0</v>
      </c>
      <c r="AC219" s="172">
        <f>기초자료!AE215</f>
        <v>0</v>
      </c>
      <c r="AD219" s="172">
        <f t="shared" si="54"/>
        <v>252937</v>
      </c>
      <c r="AE219" s="172">
        <f>기초자료!AF215</f>
        <v>0</v>
      </c>
      <c r="AF219" s="172">
        <f>기초자료!AG215</f>
        <v>0</v>
      </c>
      <c r="AG219" s="172">
        <f>기초자료!AH215</f>
        <v>246126</v>
      </c>
      <c r="AH219" s="172">
        <f>기초자료!AI215</f>
        <v>0</v>
      </c>
      <c r="AI219" s="172">
        <f>기초자료!AJ215</f>
        <v>0</v>
      </c>
      <c r="AJ219" s="172">
        <f>기초자료!AK215</f>
        <v>6811</v>
      </c>
      <c r="AK219" s="172">
        <f>기초자료!AL215</f>
        <v>0</v>
      </c>
      <c r="AL219" s="172">
        <f>기초자료!AM215</f>
        <v>0</v>
      </c>
      <c r="AM219" s="172">
        <f>기초자료!AN215</f>
        <v>0</v>
      </c>
      <c r="AN219" s="172">
        <f>기초자료!AO215</f>
        <v>0</v>
      </c>
      <c r="AO219" s="171">
        <f t="shared" si="53"/>
        <v>370000</v>
      </c>
      <c r="AP219" s="172">
        <f>기초자료!AP215</f>
        <v>370000</v>
      </c>
      <c r="AQ219" s="172">
        <f>기초자료!AQ215</f>
        <v>0</v>
      </c>
      <c r="AR219" s="172">
        <f>기초자료!AR215</f>
        <v>0</v>
      </c>
      <c r="AS219" s="172">
        <f>기초자료!AS215</f>
        <v>0</v>
      </c>
      <c r="AT219" s="77"/>
      <c r="AU219" s="77">
        <f t="shared" si="48"/>
        <v>657191</v>
      </c>
    </row>
    <row r="220" spans="1:47" s="72" customFormat="1" ht="12" customHeight="1">
      <c r="A220" s="144"/>
      <c r="B220" s="466" t="s">
        <v>189</v>
      </c>
      <c r="C220" s="143">
        <f t="shared" si="49"/>
        <v>909745</v>
      </c>
      <c r="D220" s="171">
        <f t="shared" si="50"/>
        <v>909745</v>
      </c>
      <c r="E220" s="171">
        <f t="shared" si="51"/>
        <v>217687</v>
      </c>
      <c r="F220" s="172" t="e">
        <f>기초자료!#REF!</f>
        <v>#REF!</v>
      </c>
      <c r="G220" s="172" t="e">
        <f>기초자료!#REF!</f>
        <v>#REF!</v>
      </c>
      <c r="H220" s="172">
        <f>기초자료!P216</f>
        <v>5557</v>
      </c>
      <c r="I220" s="172" t="e">
        <f>기초자료!#REF!</f>
        <v>#REF!</v>
      </c>
      <c r="J220" s="172" t="e">
        <f>기초자료!#REF!</f>
        <v>#REF!</v>
      </c>
      <c r="K220" s="172">
        <f>기초자료!Q216</f>
        <v>16050</v>
      </c>
      <c r="L220" s="172" t="e">
        <f>기초자료!#REF!</f>
        <v>#REF!</v>
      </c>
      <c r="M220" s="171" t="e">
        <f>기초자료!#REF!</f>
        <v>#REF!</v>
      </c>
      <c r="N220" s="172">
        <f>기초자료!R216</f>
        <v>196080</v>
      </c>
      <c r="O220" s="172" t="e">
        <f>기초자료!#REF!</f>
        <v>#REF!</v>
      </c>
      <c r="P220" s="172" t="e">
        <f>기초자료!#REF!</f>
        <v>#REF!</v>
      </c>
      <c r="Q220" s="171">
        <f>기초자료!S216</f>
        <v>0</v>
      </c>
      <c r="R220" s="172">
        <f>기초자료!T216</f>
        <v>0</v>
      </c>
      <c r="S220" s="172">
        <f>기초자료!U216</f>
        <v>0</v>
      </c>
      <c r="T220" s="172">
        <f>기초자료!V216</f>
        <v>0</v>
      </c>
      <c r="U220" s="172">
        <f>기초자료!W216</f>
        <v>0</v>
      </c>
      <c r="V220" s="172">
        <f>기초자료!X216</f>
        <v>0</v>
      </c>
      <c r="W220" s="172">
        <f>기초자료!Y216</f>
        <v>0</v>
      </c>
      <c r="X220" s="172">
        <f>기초자료!Z216</f>
        <v>0</v>
      </c>
      <c r="Y220" s="172">
        <f>기초자료!AA216</f>
        <v>0</v>
      </c>
      <c r="Z220" s="172">
        <f>기초자료!AB216</f>
        <v>0</v>
      </c>
      <c r="AA220" s="172">
        <f>기초자료!AC216</f>
        <v>0</v>
      </c>
      <c r="AB220" s="172">
        <f>기초자료!AD216</f>
        <v>0</v>
      </c>
      <c r="AC220" s="172">
        <f>기초자료!AE216</f>
        <v>0</v>
      </c>
      <c r="AD220" s="172">
        <f t="shared" si="54"/>
        <v>692058</v>
      </c>
      <c r="AE220" s="172">
        <f>기초자료!AF216</f>
        <v>0</v>
      </c>
      <c r="AF220" s="172">
        <f>기초자료!AG216</f>
        <v>0</v>
      </c>
      <c r="AG220" s="172">
        <f>기초자료!AH216</f>
        <v>692058</v>
      </c>
      <c r="AH220" s="172">
        <f>기초자료!AI216</f>
        <v>0</v>
      </c>
      <c r="AI220" s="172">
        <f>기초자료!AJ216</f>
        <v>0</v>
      </c>
      <c r="AJ220" s="172">
        <f>기초자료!AK216</f>
        <v>0</v>
      </c>
      <c r="AK220" s="172">
        <f>기초자료!AL216</f>
        <v>0</v>
      </c>
      <c r="AL220" s="172">
        <f>기초자료!AM216</f>
        <v>0</v>
      </c>
      <c r="AM220" s="172">
        <f>기초자료!AN216</f>
        <v>0</v>
      </c>
      <c r="AN220" s="172">
        <f>기초자료!AO216</f>
        <v>0</v>
      </c>
      <c r="AO220" s="171">
        <f t="shared" si="53"/>
        <v>0</v>
      </c>
      <c r="AP220" s="172">
        <f>기초자료!AP216</f>
        <v>0</v>
      </c>
      <c r="AQ220" s="172">
        <f>기초자료!AQ216</f>
        <v>0</v>
      </c>
      <c r="AR220" s="172">
        <f>기초자료!AR216</f>
        <v>0</v>
      </c>
      <c r="AS220" s="172">
        <f>기초자료!AS216</f>
        <v>0</v>
      </c>
      <c r="AT220" s="77"/>
      <c r="AU220" s="77">
        <f t="shared" si="48"/>
        <v>909745</v>
      </c>
    </row>
    <row r="221" spans="1:47" s="72" customFormat="1" ht="12" customHeight="1">
      <c r="A221" s="144"/>
      <c r="B221" s="466" t="s">
        <v>190</v>
      </c>
      <c r="C221" s="143">
        <f t="shared" si="49"/>
        <v>196886</v>
      </c>
      <c r="D221" s="171">
        <f t="shared" si="50"/>
        <v>196886</v>
      </c>
      <c r="E221" s="171">
        <f t="shared" si="51"/>
        <v>167037</v>
      </c>
      <c r="F221" s="172" t="e">
        <f>기초자료!#REF!</f>
        <v>#REF!</v>
      </c>
      <c r="G221" s="172" t="e">
        <f>기초자료!#REF!</f>
        <v>#REF!</v>
      </c>
      <c r="H221" s="172">
        <f>기초자료!P217</f>
        <v>178</v>
      </c>
      <c r="I221" s="172" t="e">
        <f>기초자료!#REF!</f>
        <v>#REF!</v>
      </c>
      <c r="J221" s="172" t="e">
        <f>기초자료!#REF!</f>
        <v>#REF!</v>
      </c>
      <c r="K221" s="172">
        <f>기초자료!Q217</f>
        <v>7691</v>
      </c>
      <c r="L221" s="172" t="e">
        <f>기초자료!#REF!</f>
        <v>#REF!</v>
      </c>
      <c r="M221" s="171" t="e">
        <f>기초자료!#REF!</f>
        <v>#REF!</v>
      </c>
      <c r="N221" s="172">
        <f>기초자료!R217</f>
        <v>80421</v>
      </c>
      <c r="O221" s="172" t="e">
        <f>기초자료!#REF!</f>
        <v>#REF!</v>
      </c>
      <c r="P221" s="172" t="e">
        <f>기초자료!#REF!</f>
        <v>#REF!</v>
      </c>
      <c r="Q221" s="171">
        <f>기초자료!S217</f>
        <v>0</v>
      </c>
      <c r="R221" s="172">
        <f>기초자료!T217</f>
        <v>0</v>
      </c>
      <c r="S221" s="172">
        <f>기초자료!U217</f>
        <v>0</v>
      </c>
      <c r="T221" s="172">
        <f>기초자료!V217</f>
        <v>37412</v>
      </c>
      <c r="U221" s="172">
        <f>기초자료!W217</f>
        <v>0</v>
      </c>
      <c r="V221" s="172">
        <f>기초자료!X217</f>
        <v>0</v>
      </c>
      <c r="W221" s="172">
        <f>기초자료!Y217</f>
        <v>0</v>
      </c>
      <c r="X221" s="172">
        <f>기초자료!Z217</f>
        <v>0</v>
      </c>
      <c r="Y221" s="172">
        <f>기초자료!AA217</f>
        <v>0</v>
      </c>
      <c r="Z221" s="172">
        <f>기초자료!AB217</f>
        <v>41335</v>
      </c>
      <c r="AA221" s="172">
        <f>기초자료!AC217</f>
        <v>0</v>
      </c>
      <c r="AB221" s="172">
        <f>기초자료!AD217</f>
        <v>0</v>
      </c>
      <c r="AC221" s="172">
        <f>기초자료!AE217</f>
        <v>0</v>
      </c>
      <c r="AD221" s="172">
        <f t="shared" si="54"/>
        <v>29849</v>
      </c>
      <c r="AE221" s="172">
        <f>기초자료!AF217</f>
        <v>0</v>
      </c>
      <c r="AF221" s="172">
        <f>기초자료!AG217</f>
        <v>0</v>
      </c>
      <c r="AG221" s="172">
        <f>기초자료!AH217</f>
        <v>29849</v>
      </c>
      <c r="AH221" s="172">
        <f>기초자료!AI217</f>
        <v>0</v>
      </c>
      <c r="AI221" s="172">
        <f>기초자료!AJ217</f>
        <v>0</v>
      </c>
      <c r="AJ221" s="172">
        <f>기초자료!AK217</f>
        <v>0</v>
      </c>
      <c r="AK221" s="172">
        <f>기초자료!AL217</f>
        <v>0</v>
      </c>
      <c r="AL221" s="172">
        <f>기초자료!AM217</f>
        <v>0</v>
      </c>
      <c r="AM221" s="172">
        <f>기초자료!AN217</f>
        <v>0</v>
      </c>
      <c r="AN221" s="172">
        <f>기초자료!AO217</f>
        <v>0</v>
      </c>
      <c r="AO221" s="171">
        <f t="shared" si="53"/>
        <v>0</v>
      </c>
      <c r="AP221" s="172">
        <f>기초자료!AP217</f>
        <v>0</v>
      </c>
      <c r="AQ221" s="172">
        <f>기초자료!AQ217</f>
        <v>0</v>
      </c>
      <c r="AR221" s="172">
        <f>기초자료!AR217</f>
        <v>0</v>
      </c>
      <c r="AS221" s="172">
        <f>기초자료!AS217</f>
        <v>0</v>
      </c>
      <c r="AT221" s="77"/>
      <c r="AU221" s="77">
        <f t="shared" si="48"/>
        <v>196886</v>
      </c>
    </row>
    <row r="222" spans="1:47" s="72" customFormat="1" ht="12" customHeight="1">
      <c r="A222" s="144"/>
      <c r="B222" s="466" t="s">
        <v>191</v>
      </c>
      <c r="C222" s="143">
        <f t="shared" si="49"/>
        <v>548365</v>
      </c>
      <c r="D222" s="171">
        <f t="shared" si="50"/>
        <v>547135</v>
      </c>
      <c r="E222" s="171">
        <f t="shared" si="51"/>
        <v>336745</v>
      </c>
      <c r="F222" s="172" t="e">
        <f>기초자료!#REF!</f>
        <v>#REF!</v>
      </c>
      <c r="G222" s="172" t="e">
        <f>기초자료!#REF!</f>
        <v>#REF!</v>
      </c>
      <c r="H222" s="172">
        <f>기초자료!P218</f>
        <v>86900</v>
      </c>
      <c r="I222" s="172" t="e">
        <f>기초자료!#REF!</f>
        <v>#REF!</v>
      </c>
      <c r="J222" s="172" t="e">
        <f>기초자료!#REF!</f>
        <v>#REF!</v>
      </c>
      <c r="K222" s="172">
        <f>기초자료!Q218</f>
        <v>44496</v>
      </c>
      <c r="L222" s="172" t="e">
        <f>기초자료!#REF!</f>
        <v>#REF!</v>
      </c>
      <c r="M222" s="171" t="e">
        <f>기초자료!#REF!</f>
        <v>#REF!</v>
      </c>
      <c r="N222" s="172">
        <f>기초자료!R218</f>
        <v>147502</v>
      </c>
      <c r="O222" s="172" t="e">
        <f>기초자료!#REF!</f>
        <v>#REF!</v>
      </c>
      <c r="P222" s="172" t="e">
        <f>기초자료!#REF!</f>
        <v>#REF!</v>
      </c>
      <c r="Q222" s="171">
        <f>기초자료!S218</f>
        <v>0</v>
      </c>
      <c r="R222" s="172">
        <f>기초자료!T218</f>
        <v>0</v>
      </c>
      <c r="S222" s="172">
        <f>기초자료!U218</f>
        <v>0</v>
      </c>
      <c r="T222" s="172">
        <f>기초자료!V218</f>
        <v>0</v>
      </c>
      <c r="U222" s="172">
        <f>기초자료!W218</f>
        <v>0</v>
      </c>
      <c r="V222" s="172">
        <f>기초자료!X218</f>
        <v>0</v>
      </c>
      <c r="W222" s="172">
        <f>기초자료!Y218</f>
        <v>0</v>
      </c>
      <c r="X222" s="172">
        <f>기초자료!Z218</f>
        <v>0</v>
      </c>
      <c r="Y222" s="172">
        <f>기초자료!AA218</f>
        <v>0</v>
      </c>
      <c r="Z222" s="172">
        <f>기초자료!AB218</f>
        <v>57847</v>
      </c>
      <c r="AA222" s="172">
        <f>기초자료!AC218</f>
        <v>0</v>
      </c>
      <c r="AB222" s="172">
        <f>기초자료!AD218</f>
        <v>0</v>
      </c>
      <c r="AC222" s="172">
        <f>기초자료!AE218</f>
        <v>0</v>
      </c>
      <c r="AD222" s="172">
        <f t="shared" si="54"/>
        <v>173373</v>
      </c>
      <c r="AE222" s="172">
        <f>기초자료!AF218</f>
        <v>0</v>
      </c>
      <c r="AF222" s="172">
        <f>기초자료!AG218</f>
        <v>0</v>
      </c>
      <c r="AG222" s="172">
        <f>기초자료!AH218</f>
        <v>169828</v>
      </c>
      <c r="AH222" s="172">
        <f>기초자료!AI218</f>
        <v>0</v>
      </c>
      <c r="AI222" s="172">
        <f>기초자료!AJ218</f>
        <v>0</v>
      </c>
      <c r="AJ222" s="172">
        <f>기초자료!AK218</f>
        <v>3545</v>
      </c>
      <c r="AK222" s="172">
        <f>기초자료!AL218</f>
        <v>0</v>
      </c>
      <c r="AL222" s="172">
        <f>기초자료!AM218</f>
        <v>0</v>
      </c>
      <c r="AM222" s="172">
        <f>기초자료!AN218</f>
        <v>0</v>
      </c>
      <c r="AN222" s="172">
        <f>기초자료!AO218</f>
        <v>37017</v>
      </c>
      <c r="AO222" s="171">
        <f t="shared" si="53"/>
        <v>1230</v>
      </c>
      <c r="AP222" s="172">
        <f>기초자료!AP218</f>
        <v>0</v>
      </c>
      <c r="AQ222" s="172">
        <f>기초자료!AQ218</f>
        <v>0</v>
      </c>
      <c r="AR222" s="172">
        <f>기초자료!AR218</f>
        <v>730</v>
      </c>
      <c r="AS222" s="172">
        <f>기초자료!AS218</f>
        <v>500</v>
      </c>
      <c r="AT222" s="77"/>
      <c r="AU222" s="77">
        <f t="shared" si="48"/>
        <v>547135</v>
      </c>
    </row>
    <row r="223" spans="1:47" s="72" customFormat="1" ht="12" customHeight="1">
      <c r="A223" s="144"/>
      <c r="B223" s="466" t="s">
        <v>192</v>
      </c>
      <c r="C223" s="143">
        <f t="shared" si="49"/>
        <v>1906712</v>
      </c>
      <c r="D223" s="171">
        <f t="shared" si="50"/>
        <v>1461294</v>
      </c>
      <c r="E223" s="171">
        <f t="shared" si="51"/>
        <v>932851</v>
      </c>
      <c r="F223" s="172" t="e">
        <f>기초자료!#REF!</f>
        <v>#REF!</v>
      </c>
      <c r="G223" s="172" t="e">
        <f>기초자료!#REF!</f>
        <v>#REF!</v>
      </c>
      <c r="H223" s="172">
        <f>기초자료!P219</f>
        <v>6734</v>
      </c>
      <c r="I223" s="172" t="e">
        <f>기초자료!#REF!</f>
        <v>#REF!</v>
      </c>
      <c r="J223" s="172" t="e">
        <f>기초자료!#REF!</f>
        <v>#REF!</v>
      </c>
      <c r="K223" s="172">
        <f>기초자료!Q219</f>
        <v>101785</v>
      </c>
      <c r="L223" s="172" t="e">
        <f>기초자료!#REF!</f>
        <v>#REF!</v>
      </c>
      <c r="M223" s="171" t="e">
        <f>기초자료!#REF!</f>
        <v>#REF!</v>
      </c>
      <c r="N223" s="172">
        <f>기초자료!R219</f>
        <v>664390</v>
      </c>
      <c r="O223" s="172" t="e">
        <f>기초자료!#REF!</f>
        <v>#REF!</v>
      </c>
      <c r="P223" s="172" t="e">
        <f>기초자료!#REF!</f>
        <v>#REF!</v>
      </c>
      <c r="Q223" s="171">
        <f>기초자료!S219</f>
        <v>157478</v>
      </c>
      <c r="R223" s="172">
        <f>기초자료!T219</f>
        <v>0</v>
      </c>
      <c r="S223" s="172">
        <f>기초자료!U219</f>
        <v>0</v>
      </c>
      <c r="T223" s="172">
        <f>기초자료!V219</f>
        <v>0</v>
      </c>
      <c r="U223" s="172">
        <f>기초자료!W219</f>
        <v>0</v>
      </c>
      <c r="V223" s="172">
        <f>기초자료!X219</f>
        <v>0</v>
      </c>
      <c r="W223" s="172">
        <f>기초자료!Y219</f>
        <v>2464</v>
      </c>
      <c r="X223" s="172">
        <f>기초자료!Z219</f>
        <v>0</v>
      </c>
      <c r="Y223" s="172">
        <f>기초자료!AA219</f>
        <v>0</v>
      </c>
      <c r="Z223" s="172">
        <f>기초자료!AB219</f>
        <v>0</v>
      </c>
      <c r="AA223" s="172">
        <f>기초자료!AC219</f>
        <v>0</v>
      </c>
      <c r="AB223" s="172">
        <f>기초자료!AD219</f>
        <v>0</v>
      </c>
      <c r="AC223" s="172">
        <f>기초자료!AE219</f>
        <v>0</v>
      </c>
      <c r="AD223" s="172">
        <f t="shared" si="54"/>
        <v>528443</v>
      </c>
      <c r="AE223" s="172">
        <f>기초자료!AF219</f>
        <v>0</v>
      </c>
      <c r="AF223" s="172">
        <f>기초자료!AG219</f>
        <v>0</v>
      </c>
      <c r="AG223" s="172">
        <f>기초자료!AH219</f>
        <v>506474</v>
      </c>
      <c r="AH223" s="172">
        <f>기초자료!AI219</f>
        <v>0</v>
      </c>
      <c r="AI223" s="172">
        <f>기초자료!AJ219</f>
        <v>0</v>
      </c>
      <c r="AJ223" s="172">
        <f>기초자료!AK219</f>
        <v>21969</v>
      </c>
      <c r="AK223" s="172">
        <f>기초자료!AL219</f>
        <v>0</v>
      </c>
      <c r="AL223" s="172">
        <f>기초자료!AM219</f>
        <v>0</v>
      </c>
      <c r="AM223" s="172">
        <f>기초자료!AN219</f>
        <v>0</v>
      </c>
      <c r="AN223" s="172">
        <f>기초자료!AO219</f>
        <v>0</v>
      </c>
      <c r="AO223" s="171">
        <f t="shared" si="53"/>
        <v>445418</v>
      </c>
      <c r="AP223" s="172">
        <f>기초자료!AP219</f>
        <v>445418</v>
      </c>
      <c r="AQ223" s="172">
        <f>기초자료!AQ219</f>
        <v>0</v>
      </c>
      <c r="AR223" s="172">
        <f>기초자료!AR219</f>
        <v>0</v>
      </c>
      <c r="AS223" s="172">
        <f>기초자료!AS219</f>
        <v>0</v>
      </c>
      <c r="AT223" s="77"/>
      <c r="AU223" s="77">
        <f t="shared" si="48"/>
        <v>1461294</v>
      </c>
    </row>
    <row r="224" spans="1:47" s="72" customFormat="1" ht="12" customHeight="1">
      <c r="A224" s="144"/>
      <c r="B224" s="466" t="s">
        <v>193</v>
      </c>
      <c r="C224" s="143">
        <f t="shared" si="49"/>
        <v>483507</v>
      </c>
      <c r="D224" s="171">
        <f t="shared" si="50"/>
        <v>483507</v>
      </c>
      <c r="E224" s="171">
        <f t="shared" si="51"/>
        <v>413487</v>
      </c>
      <c r="F224" s="172" t="e">
        <f>기초자료!#REF!</f>
        <v>#REF!</v>
      </c>
      <c r="G224" s="172" t="e">
        <f>기초자료!#REF!</f>
        <v>#REF!</v>
      </c>
      <c r="H224" s="172">
        <f>기초자료!P220</f>
        <v>0</v>
      </c>
      <c r="I224" s="172" t="e">
        <f>기초자료!#REF!</f>
        <v>#REF!</v>
      </c>
      <c r="J224" s="172" t="e">
        <f>기초자료!#REF!</f>
        <v>#REF!</v>
      </c>
      <c r="K224" s="172">
        <f>기초자료!Q220</f>
        <v>1898</v>
      </c>
      <c r="L224" s="172" t="e">
        <f>기초자료!#REF!</f>
        <v>#REF!</v>
      </c>
      <c r="M224" s="171" t="e">
        <f>기초자료!#REF!</f>
        <v>#REF!</v>
      </c>
      <c r="N224" s="172">
        <f>기초자료!R220</f>
        <v>374269</v>
      </c>
      <c r="O224" s="172" t="e">
        <f>기초자료!#REF!</f>
        <v>#REF!</v>
      </c>
      <c r="P224" s="172" t="e">
        <f>기초자료!#REF!</f>
        <v>#REF!</v>
      </c>
      <c r="Q224" s="171">
        <f>기초자료!S220</f>
        <v>0</v>
      </c>
      <c r="R224" s="172">
        <f>기초자료!T220</f>
        <v>0</v>
      </c>
      <c r="S224" s="172">
        <f>기초자료!U220</f>
        <v>0</v>
      </c>
      <c r="T224" s="172">
        <f>기초자료!V220</f>
        <v>0</v>
      </c>
      <c r="U224" s="172">
        <f>기초자료!W220</f>
        <v>0</v>
      </c>
      <c r="V224" s="172">
        <f>기초자료!X220</f>
        <v>0</v>
      </c>
      <c r="W224" s="172">
        <f>기초자료!Y220</f>
        <v>31210</v>
      </c>
      <c r="X224" s="172">
        <f>기초자료!Z220</f>
        <v>0</v>
      </c>
      <c r="Y224" s="172">
        <f>기초자료!AA220</f>
        <v>0</v>
      </c>
      <c r="Z224" s="172">
        <f>기초자료!AB220</f>
        <v>6110</v>
      </c>
      <c r="AA224" s="172">
        <f>기초자료!AC220</f>
        <v>0</v>
      </c>
      <c r="AB224" s="172">
        <f>기초자료!AD220</f>
        <v>0</v>
      </c>
      <c r="AC224" s="172">
        <f>기초자료!AE220</f>
        <v>0</v>
      </c>
      <c r="AD224" s="172">
        <f t="shared" si="54"/>
        <v>70020</v>
      </c>
      <c r="AE224" s="172">
        <f>기초자료!AF220</f>
        <v>0</v>
      </c>
      <c r="AF224" s="172">
        <f>기초자료!AG220</f>
        <v>0</v>
      </c>
      <c r="AG224" s="172">
        <f>기초자료!AH220</f>
        <v>70020</v>
      </c>
      <c r="AH224" s="172">
        <f>기초자료!AI220</f>
        <v>0</v>
      </c>
      <c r="AI224" s="172">
        <f>기초자료!AJ220</f>
        <v>0</v>
      </c>
      <c r="AJ224" s="172">
        <f>기초자료!AK220</f>
        <v>0</v>
      </c>
      <c r="AK224" s="172">
        <f>기초자료!AL220</f>
        <v>0</v>
      </c>
      <c r="AL224" s="172">
        <f>기초자료!AM220</f>
        <v>0</v>
      </c>
      <c r="AM224" s="172">
        <f>기초자료!AN220</f>
        <v>0</v>
      </c>
      <c r="AN224" s="172">
        <f>기초자료!AO220</f>
        <v>0</v>
      </c>
      <c r="AO224" s="171">
        <f t="shared" si="53"/>
        <v>0</v>
      </c>
      <c r="AP224" s="172">
        <f>기초자료!AP220</f>
        <v>0</v>
      </c>
      <c r="AQ224" s="172">
        <f>기초자료!AQ220</f>
        <v>0</v>
      </c>
      <c r="AR224" s="172">
        <f>기초자료!AR220</f>
        <v>0</v>
      </c>
      <c r="AS224" s="172">
        <f>기초자료!AS220</f>
        <v>0</v>
      </c>
      <c r="AT224" s="77"/>
      <c r="AU224" s="77">
        <f t="shared" si="48"/>
        <v>483507</v>
      </c>
    </row>
    <row r="225" spans="1:47" s="72" customFormat="1" ht="12" customHeight="1">
      <c r="A225" s="144"/>
      <c r="B225" s="466" t="s">
        <v>194</v>
      </c>
      <c r="C225" s="143">
        <f t="shared" si="49"/>
        <v>1397677</v>
      </c>
      <c r="D225" s="171">
        <f t="shared" si="50"/>
        <v>1310392</v>
      </c>
      <c r="E225" s="171">
        <f t="shared" si="51"/>
        <v>1240271</v>
      </c>
      <c r="F225" s="172" t="e">
        <f>기초자료!#REF!</f>
        <v>#REF!</v>
      </c>
      <c r="G225" s="172" t="e">
        <f>기초자료!#REF!</f>
        <v>#REF!</v>
      </c>
      <c r="H225" s="172">
        <f>기초자료!P221</f>
        <v>709</v>
      </c>
      <c r="I225" s="172" t="e">
        <f>기초자료!#REF!</f>
        <v>#REF!</v>
      </c>
      <c r="J225" s="172" t="e">
        <f>기초자료!#REF!</f>
        <v>#REF!</v>
      </c>
      <c r="K225" s="172">
        <f>기초자료!Q221</f>
        <v>858</v>
      </c>
      <c r="L225" s="172" t="e">
        <f>기초자료!#REF!</f>
        <v>#REF!</v>
      </c>
      <c r="M225" s="171" t="e">
        <f>기초자료!#REF!</f>
        <v>#REF!</v>
      </c>
      <c r="N225" s="172">
        <f>기초자료!R221</f>
        <v>817533</v>
      </c>
      <c r="O225" s="172" t="e">
        <f>기초자료!#REF!</f>
        <v>#REF!</v>
      </c>
      <c r="P225" s="172" t="e">
        <f>기초자료!#REF!</f>
        <v>#REF!</v>
      </c>
      <c r="Q225" s="171">
        <f>기초자료!S221</f>
        <v>410254</v>
      </c>
      <c r="R225" s="172">
        <f>기초자료!T221</f>
        <v>0</v>
      </c>
      <c r="S225" s="172">
        <f>기초자료!U221</f>
        <v>0</v>
      </c>
      <c r="T225" s="172">
        <f>기초자료!V221</f>
        <v>10917</v>
      </c>
      <c r="U225" s="172">
        <f>기초자료!W221</f>
        <v>0</v>
      </c>
      <c r="V225" s="172">
        <f>기초자료!X221</f>
        <v>0</v>
      </c>
      <c r="W225" s="172">
        <f>기초자료!Y221</f>
        <v>0</v>
      </c>
      <c r="X225" s="172">
        <f>기초자료!Z221</f>
        <v>0</v>
      </c>
      <c r="Y225" s="172">
        <f>기초자료!AA221</f>
        <v>0</v>
      </c>
      <c r="Z225" s="172">
        <f>기초자료!AB221</f>
        <v>0</v>
      </c>
      <c r="AA225" s="172">
        <f>기초자료!AC221</f>
        <v>0</v>
      </c>
      <c r="AB225" s="172">
        <f>기초자료!AD221</f>
        <v>0</v>
      </c>
      <c r="AC225" s="172">
        <f>기초자료!AE221</f>
        <v>0</v>
      </c>
      <c r="AD225" s="172">
        <f t="shared" si="54"/>
        <v>18111</v>
      </c>
      <c r="AE225" s="172">
        <f>기초자료!AF221</f>
        <v>0</v>
      </c>
      <c r="AF225" s="172">
        <f>기초자료!AG221</f>
        <v>0</v>
      </c>
      <c r="AG225" s="172">
        <f>기초자료!AH221</f>
        <v>18111</v>
      </c>
      <c r="AH225" s="172">
        <f>기초자료!AI221</f>
        <v>0</v>
      </c>
      <c r="AI225" s="172">
        <f>기초자료!AJ221</f>
        <v>0</v>
      </c>
      <c r="AJ225" s="172">
        <f>기초자료!AK221</f>
        <v>0</v>
      </c>
      <c r="AK225" s="172">
        <f>기초자료!AL221</f>
        <v>0</v>
      </c>
      <c r="AL225" s="172">
        <f>기초자료!AM221</f>
        <v>0</v>
      </c>
      <c r="AM225" s="172">
        <f>기초자료!AN221</f>
        <v>0</v>
      </c>
      <c r="AN225" s="172">
        <f>기초자료!AO221</f>
        <v>52010</v>
      </c>
      <c r="AO225" s="171">
        <f t="shared" si="53"/>
        <v>87285</v>
      </c>
      <c r="AP225" s="172">
        <f>기초자료!AP221</f>
        <v>0</v>
      </c>
      <c r="AQ225" s="172">
        <f>기초자료!AQ221</f>
        <v>77285</v>
      </c>
      <c r="AR225" s="172">
        <f>기초자료!AR221</f>
        <v>10000</v>
      </c>
      <c r="AS225" s="172">
        <f>기초자료!AS221</f>
        <v>0</v>
      </c>
      <c r="AT225" s="77"/>
      <c r="AU225" s="77">
        <f t="shared" si="48"/>
        <v>1310392</v>
      </c>
    </row>
    <row r="226" spans="1:47" s="72" customFormat="1" ht="12" customHeight="1">
      <c r="A226" s="144"/>
      <c r="B226" s="466" t="s">
        <v>195</v>
      </c>
      <c r="C226" s="143">
        <f t="shared" si="49"/>
        <v>14897</v>
      </c>
      <c r="D226" s="171">
        <f t="shared" si="50"/>
        <v>14897</v>
      </c>
      <c r="E226" s="171">
        <f t="shared" si="51"/>
        <v>14897</v>
      </c>
      <c r="F226" s="172" t="e">
        <f>기초자료!#REF!</f>
        <v>#REF!</v>
      </c>
      <c r="G226" s="172" t="e">
        <f>기초자료!#REF!</f>
        <v>#REF!</v>
      </c>
      <c r="H226" s="172">
        <f>기초자료!P222</f>
        <v>0</v>
      </c>
      <c r="I226" s="172" t="e">
        <f>기초자료!#REF!</f>
        <v>#REF!</v>
      </c>
      <c r="J226" s="172" t="e">
        <f>기초자료!#REF!</f>
        <v>#REF!</v>
      </c>
      <c r="K226" s="172">
        <f>기초자료!Q222</f>
        <v>0</v>
      </c>
      <c r="L226" s="172" t="e">
        <f>기초자료!#REF!</f>
        <v>#REF!</v>
      </c>
      <c r="M226" s="171" t="e">
        <f>기초자료!#REF!</f>
        <v>#REF!</v>
      </c>
      <c r="N226" s="172">
        <f>기초자료!R222</f>
        <v>14897</v>
      </c>
      <c r="O226" s="172" t="e">
        <f>기초자료!#REF!</f>
        <v>#REF!</v>
      </c>
      <c r="P226" s="172" t="e">
        <f>기초자료!#REF!</f>
        <v>#REF!</v>
      </c>
      <c r="Q226" s="171">
        <f>기초자료!S222</f>
        <v>0</v>
      </c>
      <c r="R226" s="172">
        <f>기초자료!T222</f>
        <v>0</v>
      </c>
      <c r="S226" s="172">
        <f>기초자료!U222</f>
        <v>0</v>
      </c>
      <c r="T226" s="172">
        <f>기초자료!V222</f>
        <v>0</v>
      </c>
      <c r="U226" s="172">
        <f>기초자료!W222</f>
        <v>0</v>
      </c>
      <c r="V226" s="172">
        <f>기초자료!X222</f>
        <v>0</v>
      </c>
      <c r="W226" s="172">
        <f>기초자료!Y222</f>
        <v>0</v>
      </c>
      <c r="X226" s="172">
        <f>기초자료!Z222</f>
        <v>0</v>
      </c>
      <c r="Y226" s="172">
        <f>기초자료!AA222</f>
        <v>0</v>
      </c>
      <c r="Z226" s="172">
        <f>기초자료!AB222</f>
        <v>0</v>
      </c>
      <c r="AA226" s="172">
        <f>기초자료!AC222</f>
        <v>0</v>
      </c>
      <c r="AB226" s="172">
        <f>기초자료!AD222</f>
        <v>0</v>
      </c>
      <c r="AC226" s="172">
        <f>기초자료!AE222</f>
        <v>0</v>
      </c>
      <c r="AD226" s="172">
        <f t="shared" si="54"/>
        <v>0</v>
      </c>
      <c r="AE226" s="172">
        <f>기초자료!AF222</f>
        <v>0</v>
      </c>
      <c r="AF226" s="172">
        <f>기초자료!AG222</f>
        <v>0</v>
      </c>
      <c r="AG226" s="172">
        <f>기초자료!AH222</f>
        <v>0</v>
      </c>
      <c r="AH226" s="172">
        <f>기초자료!AI222</f>
        <v>0</v>
      </c>
      <c r="AI226" s="172">
        <f>기초자료!AJ222</f>
        <v>0</v>
      </c>
      <c r="AJ226" s="172">
        <f>기초자료!AK222</f>
        <v>0</v>
      </c>
      <c r="AK226" s="172">
        <f>기초자료!AL222</f>
        <v>0</v>
      </c>
      <c r="AL226" s="172">
        <f>기초자료!AM222</f>
        <v>0</v>
      </c>
      <c r="AM226" s="172">
        <f>기초자료!AN222</f>
        <v>0</v>
      </c>
      <c r="AN226" s="172">
        <f>기초자료!AO222</f>
        <v>0</v>
      </c>
      <c r="AO226" s="171">
        <f t="shared" si="53"/>
        <v>0</v>
      </c>
      <c r="AP226" s="172">
        <f>기초자료!AP222</f>
        <v>0</v>
      </c>
      <c r="AQ226" s="172">
        <f>기초자료!AQ222</f>
        <v>0</v>
      </c>
      <c r="AR226" s="172">
        <f>기초자료!AR222</f>
        <v>0</v>
      </c>
      <c r="AS226" s="172">
        <f>기초자료!AS222</f>
        <v>0</v>
      </c>
      <c r="AT226" s="77"/>
      <c r="AU226" s="77">
        <f t="shared" si="48"/>
        <v>14897</v>
      </c>
    </row>
    <row r="227" spans="1:47" s="72" customFormat="1" ht="12" customHeight="1">
      <c r="A227" s="144"/>
      <c r="B227" s="466" t="s">
        <v>196</v>
      </c>
      <c r="C227" s="143">
        <f t="shared" si="49"/>
        <v>438967</v>
      </c>
      <c r="D227" s="171">
        <f t="shared" si="50"/>
        <v>438967</v>
      </c>
      <c r="E227" s="171">
        <f t="shared" si="51"/>
        <v>436045</v>
      </c>
      <c r="F227" s="172" t="e">
        <f>기초자료!#REF!</f>
        <v>#REF!</v>
      </c>
      <c r="G227" s="172" t="e">
        <f>기초자료!#REF!</f>
        <v>#REF!</v>
      </c>
      <c r="H227" s="172">
        <f>기초자료!P223</f>
        <v>0</v>
      </c>
      <c r="I227" s="172" t="e">
        <f>기초자료!#REF!</f>
        <v>#REF!</v>
      </c>
      <c r="J227" s="172" t="e">
        <f>기초자료!#REF!</f>
        <v>#REF!</v>
      </c>
      <c r="K227" s="172">
        <f>기초자료!Q223</f>
        <v>0</v>
      </c>
      <c r="L227" s="172" t="e">
        <f>기초자료!#REF!</f>
        <v>#REF!</v>
      </c>
      <c r="M227" s="171" t="e">
        <f>기초자료!#REF!</f>
        <v>#REF!</v>
      </c>
      <c r="N227" s="172">
        <f>기초자료!R223</f>
        <v>56045</v>
      </c>
      <c r="O227" s="172" t="e">
        <f>기초자료!#REF!</f>
        <v>#REF!</v>
      </c>
      <c r="P227" s="172" t="e">
        <f>기초자료!#REF!</f>
        <v>#REF!</v>
      </c>
      <c r="Q227" s="171">
        <f>기초자료!S223</f>
        <v>0</v>
      </c>
      <c r="R227" s="172">
        <f>기초자료!T223</f>
        <v>0</v>
      </c>
      <c r="S227" s="172">
        <f>기초자료!U223</f>
        <v>0</v>
      </c>
      <c r="T227" s="172">
        <f>기초자료!V223</f>
        <v>0</v>
      </c>
      <c r="U227" s="172">
        <f>기초자료!W223</f>
        <v>0</v>
      </c>
      <c r="V227" s="172">
        <f>기초자료!X223</f>
        <v>0</v>
      </c>
      <c r="W227" s="172">
        <f>기초자료!Y223</f>
        <v>380000</v>
      </c>
      <c r="X227" s="172">
        <f>기초자료!Z223</f>
        <v>0</v>
      </c>
      <c r="Y227" s="172">
        <f>기초자료!AA223</f>
        <v>0</v>
      </c>
      <c r="Z227" s="172">
        <f>기초자료!AB223</f>
        <v>0</v>
      </c>
      <c r="AA227" s="172">
        <f>기초자료!AC223</f>
        <v>0</v>
      </c>
      <c r="AB227" s="172">
        <f>기초자료!AD223</f>
        <v>0</v>
      </c>
      <c r="AC227" s="172">
        <f>기초자료!AE223</f>
        <v>0</v>
      </c>
      <c r="AD227" s="172">
        <f t="shared" si="54"/>
        <v>2922</v>
      </c>
      <c r="AE227" s="172">
        <f>기초자료!AF223</f>
        <v>0</v>
      </c>
      <c r="AF227" s="172">
        <f>기초자료!AG223</f>
        <v>0</v>
      </c>
      <c r="AG227" s="172">
        <f>기초자료!AH223</f>
        <v>2922</v>
      </c>
      <c r="AH227" s="172">
        <f>기초자료!AI223</f>
        <v>0</v>
      </c>
      <c r="AI227" s="172">
        <f>기초자료!AJ223</f>
        <v>0</v>
      </c>
      <c r="AJ227" s="172">
        <f>기초자료!AK223</f>
        <v>0</v>
      </c>
      <c r="AK227" s="172">
        <f>기초자료!AL223</f>
        <v>0</v>
      </c>
      <c r="AL227" s="172">
        <f>기초자료!AM223</f>
        <v>0</v>
      </c>
      <c r="AM227" s="172">
        <f>기초자료!AN223</f>
        <v>0</v>
      </c>
      <c r="AN227" s="172">
        <f>기초자료!AO223</f>
        <v>0</v>
      </c>
      <c r="AO227" s="171">
        <f t="shared" si="53"/>
        <v>0</v>
      </c>
      <c r="AP227" s="172">
        <f>기초자료!AP223</f>
        <v>0</v>
      </c>
      <c r="AQ227" s="172">
        <f>기초자료!AQ223</f>
        <v>0</v>
      </c>
      <c r="AR227" s="172">
        <f>기초자료!AR223</f>
        <v>0</v>
      </c>
      <c r="AS227" s="172">
        <f>기초자료!AS223</f>
        <v>0</v>
      </c>
      <c r="AT227" s="77"/>
      <c r="AU227" s="77">
        <f t="shared" si="48"/>
        <v>438967</v>
      </c>
    </row>
    <row r="228" spans="1:47" s="72" customFormat="1" ht="12" customHeight="1">
      <c r="A228" s="144"/>
      <c r="B228" s="466" t="s">
        <v>197</v>
      </c>
      <c r="C228" s="143">
        <f t="shared" si="49"/>
        <v>265933</v>
      </c>
      <c r="D228" s="171">
        <f t="shared" si="50"/>
        <v>265933</v>
      </c>
      <c r="E228" s="171">
        <f t="shared" si="51"/>
        <v>261000</v>
      </c>
      <c r="F228" s="172" t="e">
        <f>기초자료!#REF!</f>
        <v>#REF!</v>
      </c>
      <c r="G228" s="172" t="e">
        <f>기초자료!#REF!</f>
        <v>#REF!</v>
      </c>
      <c r="H228" s="172">
        <f>기초자료!P224</f>
        <v>1000</v>
      </c>
      <c r="I228" s="172" t="e">
        <f>기초자료!#REF!</f>
        <v>#REF!</v>
      </c>
      <c r="J228" s="172" t="e">
        <f>기초자료!#REF!</f>
        <v>#REF!</v>
      </c>
      <c r="K228" s="172">
        <f>기초자료!Q224</f>
        <v>260000</v>
      </c>
      <c r="L228" s="172" t="e">
        <f>기초자료!#REF!</f>
        <v>#REF!</v>
      </c>
      <c r="M228" s="171" t="e">
        <f>기초자료!#REF!</f>
        <v>#REF!</v>
      </c>
      <c r="N228" s="172">
        <f>기초자료!R224</f>
        <v>0</v>
      </c>
      <c r="O228" s="172" t="e">
        <f>기초자료!#REF!</f>
        <v>#REF!</v>
      </c>
      <c r="P228" s="172" t="e">
        <f>기초자료!#REF!</f>
        <v>#REF!</v>
      </c>
      <c r="Q228" s="171">
        <f>기초자료!S224</f>
        <v>0</v>
      </c>
      <c r="R228" s="172">
        <f>기초자료!T224</f>
        <v>0</v>
      </c>
      <c r="S228" s="172">
        <f>기초자료!U224</f>
        <v>0</v>
      </c>
      <c r="T228" s="172">
        <f>기초자료!V224</f>
        <v>0</v>
      </c>
      <c r="U228" s="172">
        <f>기초자료!W224</f>
        <v>0</v>
      </c>
      <c r="V228" s="172">
        <f>기초자료!X224</f>
        <v>0</v>
      </c>
      <c r="W228" s="172">
        <f>기초자료!Y224</f>
        <v>0</v>
      </c>
      <c r="X228" s="172">
        <f>기초자료!Z224</f>
        <v>0</v>
      </c>
      <c r="Y228" s="172">
        <f>기초자료!AA224</f>
        <v>0</v>
      </c>
      <c r="Z228" s="172">
        <f>기초자료!AB224</f>
        <v>0</v>
      </c>
      <c r="AA228" s="172">
        <f>기초자료!AC224</f>
        <v>0</v>
      </c>
      <c r="AB228" s="172">
        <f>기초자료!AD224</f>
        <v>0</v>
      </c>
      <c r="AC228" s="172">
        <f>기초자료!AE224</f>
        <v>0</v>
      </c>
      <c r="AD228" s="172">
        <f t="shared" si="54"/>
        <v>4933</v>
      </c>
      <c r="AE228" s="172">
        <f>기초자료!AF224</f>
        <v>0</v>
      </c>
      <c r="AF228" s="172">
        <f>기초자료!AG224</f>
        <v>0</v>
      </c>
      <c r="AG228" s="172">
        <f>기초자료!AH224</f>
        <v>4933</v>
      </c>
      <c r="AH228" s="172">
        <f>기초자료!AI224</f>
        <v>0</v>
      </c>
      <c r="AI228" s="172">
        <f>기초자료!AJ224</f>
        <v>0</v>
      </c>
      <c r="AJ228" s="172">
        <f>기초자료!AK224</f>
        <v>0</v>
      </c>
      <c r="AK228" s="172">
        <f>기초자료!AL224</f>
        <v>0</v>
      </c>
      <c r="AL228" s="172">
        <f>기초자료!AM224</f>
        <v>0</v>
      </c>
      <c r="AM228" s="172">
        <f>기초자료!AN224</f>
        <v>0</v>
      </c>
      <c r="AN228" s="172">
        <f>기초자료!AO224</f>
        <v>0</v>
      </c>
      <c r="AO228" s="171">
        <f t="shared" si="53"/>
        <v>0</v>
      </c>
      <c r="AP228" s="172">
        <f>기초자료!AP224</f>
        <v>0</v>
      </c>
      <c r="AQ228" s="172">
        <f>기초자료!AQ224</f>
        <v>0</v>
      </c>
      <c r="AR228" s="172">
        <f>기초자료!AR224</f>
        <v>0</v>
      </c>
      <c r="AS228" s="172">
        <f>기초자료!AS224</f>
        <v>0</v>
      </c>
      <c r="AT228" s="77"/>
      <c r="AU228" s="77">
        <f t="shared" si="48"/>
        <v>265933</v>
      </c>
    </row>
    <row r="229" spans="1:47" s="72" customFormat="1" ht="12" customHeight="1">
      <c r="A229" s="144"/>
      <c r="B229" s="466" t="s">
        <v>198</v>
      </c>
      <c r="C229" s="143">
        <f t="shared" si="49"/>
        <v>385498</v>
      </c>
      <c r="D229" s="171">
        <f t="shared" si="50"/>
        <v>385498</v>
      </c>
      <c r="E229" s="171">
        <f t="shared" si="51"/>
        <v>88917</v>
      </c>
      <c r="F229" s="172" t="e">
        <f>기초자료!#REF!</f>
        <v>#REF!</v>
      </c>
      <c r="G229" s="172" t="e">
        <f>기초자료!#REF!</f>
        <v>#REF!</v>
      </c>
      <c r="H229" s="172">
        <f>기초자료!P225</f>
        <v>0</v>
      </c>
      <c r="I229" s="172" t="e">
        <f>기초자료!#REF!</f>
        <v>#REF!</v>
      </c>
      <c r="J229" s="172" t="e">
        <f>기초자료!#REF!</f>
        <v>#REF!</v>
      </c>
      <c r="K229" s="172">
        <f>기초자료!Q225</f>
        <v>3730</v>
      </c>
      <c r="L229" s="172" t="e">
        <f>기초자료!#REF!</f>
        <v>#REF!</v>
      </c>
      <c r="M229" s="171" t="e">
        <f>기초자료!#REF!</f>
        <v>#REF!</v>
      </c>
      <c r="N229" s="172">
        <f>기초자료!R225</f>
        <v>72728</v>
      </c>
      <c r="O229" s="172" t="e">
        <f>기초자료!#REF!</f>
        <v>#REF!</v>
      </c>
      <c r="P229" s="172" t="e">
        <f>기초자료!#REF!</f>
        <v>#REF!</v>
      </c>
      <c r="Q229" s="171">
        <f>기초자료!S225</f>
        <v>0</v>
      </c>
      <c r="R229" s="172">
        <f>기초자료!T225</f>
        <v>0</v>
      </c>
      <c r="S229" s="172">
        <f>기초자료!U225</f>
        <v>0</v>
      </c>
      <c r="T229" s="172">
        <f>기초자료!V225</f>
        <v>0</v>
      </c>
      <c r="U229" s="172">
        <f>기초자료!W225</f>
        <v>0</v>
      </c>
      <c r="V229" s="172">
        <f>기초자료!X225</f>
        <v>0</v>
      </c>
      <c r="W229" s="172">
        <f>기초자료!Y225</f>
        <v>12459</v>
      </c>
      <c r="X229" s="172">
        <f>기초자료!Z225</f>
        <v>0</v>
      </c>
      <c r="Y229" s="172">
        <f>기초자료!AA225</f>
        <v>0</v>
      </c>
      <c r="Z229" s="172">
        <f>기초자료!AB225</f>
        <v>0</v>
      </c>
      <c r="AA229" s="172">
        <f>기초자료!AC225</f>
        <v>0</v>
      </c>
      <c r="AB229" s="172">
        <f>기초자료!AD225</f>
        <v>0</v>
      </c>
      <c r="AC229" s="172">
        <f>기초자료!AE225</f>
        <v>0</v>
      </c>
      <c r="AD229" s="172">
        <f t="shared" si="54"/>
        <v>95078</v>
      </c>
      <c r="AE229" s="172">
        <f>기초자료!AF225</f>
        <v>0</v>
      </c>
      <c r="AF229" s="172">
        <f>기초자료!AG225</f>
        <v>0</v>
      </c>
      <c r="AG229" s="172">
        <f>기초자료!AH225</f>
        <v>95078</v>
      </c>
      <c r="AH229" s="172">
        <f>기초자료!AI225</f>
        <v>0</v>
      </c>
      <c r="AI229" s="172">
        <f>기초자료!AJ225</f>
        <v>0</v>
      </c>
      <c r="AJ229" s="172">
        <f>기초자료!AK225</f>
        <v>0</v>
      </c>
      <c r="AK229" s="172">
        <f>기초자료!AL225</f>
        <v>0</v>
      </c>
      <c r="AL229" s="172">
        <f>기초자료!AM225</f>
        <v>0</v>
      </c>
      <c r="AM229" s="172">
        <f>기초자료!AN225</f>
        <v>0</v>
      </c>
      <c r="AN229" s="172">
        <f>기초자료!AO225</f>
        <v>201503</v>
      </c>
      <c r="AO229" s="171">
        <f t="shared" si="53"/>
        <v>0</v>
      </c>
      <c r="AP229" s="172">
        <f>기초자료!AP225</f>
        <v>0</v>
      </c>
      <c r="AQ229" s="172">
        <f>기초자료!AQ225</f>
        <v>0</v>
      </c>
      <c r="AR229" s="172">
        <f>기초자료!AR225</f>
        <v>0</v>
      </c>
      <c r="AS229" s="172">
        <f>기초자료!AS225</f>
        <v>0</v>
      </c>
      <c r="AT229" s="77"/>
      <c r="AU229" s="77">
        <f t="shared" si="48"/>
        <v>385498</v>
      </c>
    </row>
    <row r="230" spans="1:47" s="72" customFormat="1" ht="12" customHeight="1">
      <c r="A230" s="144"/>
      <c r="B230" s="466" t="s">
        <v>199</v>
      </c>
      <c r="C230" s="143">
        <f t="shared" si="49"/>
        <v>629035.5</v>
      </c>
      <c r="D230" s="171">
        <f t="shared" si="50"/>
        <v>627642.5</v>
      </c>
      <c r="E230" s="171">
        <f t="shared" si="51"/>
        <v>497673.9</v>
      </c>
      <c r="F230" s="172" t="e">
        <f>기초자료!#REF!</f>
        <v>#REF!</v>
      </c>
      <c r="G230" s="172" t="e">
        <f>기초자료!#REF!</f>
        <v>#REF!</v>
      </c>
      <c r="H230" s="172">
        <f>기초자료!P226</f>
        <v>3124</v>
      </c>
      <c r="I230" s="172" t="e">
        <f>기초자료!#REF!</f>
        <v>#REF!</v>
      </c>
      <c r="J230" s="172" t="e">
        <f>기초자료!#REF!</f>
        <v>#REF!</v>
      </c>
      <c r="K230" s="172">
        <f>기초자료!Q226</f>
        <v>3841</v>
      </c>
      <c r="L230" s="172" t="e">
        <f>기초자료!#REF!</f>
        <v>#REF!</v>
      </c>
      <c r="M230" s="171" t="e">
        <f>기초자료!#REF!</f>
        <v>#REF!</v>
      </c>
      <c r="N230" s="172">
        <f>기초자료!R226</f>
        <v>454058</v>
      </c>
      <c r="O230" s="172" t="e">
        <f>기초자료!#REF!</f>
        <v>#REF!</v>
      </c>
      <c r="P230" s="172" t="e">
        <f>기초자료!#REF!</f>
        <v>#REF!</v>
      </c>
      <c r="Q230" s="171">
        <f>기초자료!S226</f>
        <v>1490</v>
      </c>
      <c r="R230" s="172">
        <f>기초자료!T226</f>
        <v>0</v>
      </c>
      <c r="S230" s="172">
        <f>기초자료!U226</f>
        <v>0</v>
      </c>
      <c r="T230" s="172">
        <f>기초자료!V226</f>
        <v>0</v>
      </c>
      <c r="U230" s="172">
        <f>기초자료!W226</f>
        <v>0</v>
      </c>
      <c r="V230" s="172">
        <f>기초자료!X226</f>
        <v>0</v>
      </c>
      <c r="W230" s="172">
        <f>기초자료!Y226</f>
        <v>35160.9</v>
      </c>
      <c r="X230" s="172">
        <f>기초자료!Z226</f>
        <v>0</v>
      </c>
      <c r="Y230" s="172">
        <f>기초자료!AA226</f>
        <v>0</v>
      </c>
      <c r="Z230" s="172">
        <f>기초자료!AB226</f>
        <v>0</v>
      </c>
      <c r="AA230" s="172">
        <f>기초자료!AC226</f>
        <v>0</v>
      </c>
      <c r="AB230" s="172">
        <f>기초자료!AD226</f>
        <v>0</v>
      </c>
      <c r="AC230" s="172">
        <f>기초자료!AE226</f>
        <v>0</v>
      </c>
      <c r="AD230" s="172">
        <f t="shared" si="54"/>
        <v>11238</v>
      </c>
      <c r="AE230" s="172">
        <f>기초자료!AF226</f>
        <v>0</v>
      </c>
      <c r="AF230" s="172">
        <f>기초자료!AG226</f>
        <v>0</v>
      </c>
      <c r="AG230" s="172">
        <f>기초자료!AH226</f>
        <v>11238</v>
      </c>
      <c r="AH230" s="172">
        <f>기초자료!AI226</f>
        <v>0</v>
      </c>
      <c r="AI230" s="172">
        <f>기초자료!AJ226</f>
        <v>0</v>
      </c>
      <c r="AJ230" s="172">
        <f>기초자료!AK226</f>
        <v>0</v>
      </c>
      <c r="AK230" s="172">
        <f>기초자료!AL226</f>
        <v>0</v>
      </c>
      <c r="AL230" s="172">
        <f>기초자료!AM226</f>
        <v>0</v>
      </c>
      <c r="AM230" s="172">
        <f>기초자료!AN226</f>
        <v>0</v>
      </c>
      <c r="AN230" s="172">
        <f>기초자료!AO226</f>
        <v>118730.6</v>
      </c>
      <c r="AO230" s="171">
        <f t="shared" si="53"/>
        <v>1393</v>
      </c>
      <c r="AP230" s="172">
        <f>기초자료!AP226</f>
        <v>0</v>
      </c>
      <c r="AQ230" s="172">
        <f>기초자료!AQ226</f>
        <v>0</v>
      </c>
      <c r="AR230" s="172">
        <f>기초자료!AR226</f>
        <v>1393</v>
      </c>
      <c r="AS230" s="172">
        <f>기초자료!AS226</f>
        <v>0</v>
      </c>
      <c r="AT230" s="77"/>
      <c r="AU230" s="77">
        <f t="shared" si="48"/>
        <v>627642.5</v>
      </c>
    </row>
    <row r="231" spans="1:47" s="72" customFormat="1" ht="12" customHeight="1">
      <c r="A231" s="144"/>
      <c r="B231" s="466" t="s">
        <v>200</v>
      </c>
      <c r="C231" s="143">
        <f t="shared" si="49"/>
        <v>398694</v>
      </c>
      <c r="D231" s="171">
        <f t="shared" si="50"/>
        <v>398694</v>
      </c>
      <c r="E231" s="171">
        <f t="shared" si="51"/>
        <v>261763</v>
      </c>
      <c r="F231" s="172" t="e">
        <f>기초자료!#REF!</f>
        <v>#REF!</v>
      </c>
      <c r="G231" s="172" t="e">
        <f>기초자료!#REF!</f>
        <v>#REF!</v>
      </c>
      <c r="H231" s="172">
        <f>기초자료!P227</f>
        <v>3196</v>
      </c>
      <c r="I231" s="172" t="e">
        <f>기초자료!#REF!</f>
        <v>#REF!</v>
      </c>
      <c r="J231" s="172" t="e">
        <f>기초자료!#REF!</f>
        <v>#REF!</v>
      </c>
      <c r="K231" s="172">
        <f>기초자료!Q227</f>
        <v>8468</v>
      </c>
      <c r="L231" s="172" t="e">
        <f>기초자료!#REF!</f>
        <v>#REF!</v>
      </c>
      <c r="M231" s="171" t="e">
        <f>기초자료!#REF!</f>
        <v>#REF!</v>
      </c>
      <c r="N231" s="172">
        <f>기초자료!R227</f>
        <v>75267</v>
      </c>
      <c r="O231" s="172" t="e">
        <f>기초자료!#REF!</f>
        <v>#REF!</v>
      </c>
      <c r="P231" s="172" t="e">
        <f>기초자료!#REF!</f>
        <v>#REF!</v>
      </c>
      <c r="Q231" s="171">
        <f>기초자료!S227</f>
        <v>159703</v>
      </c>
      <c r="R231" s="172">
        <f>기초자료!T227</f>
        <v>0</v>
      </c>
      <c r="S231" s="172">
        <f>기초자료!U227</f>
        <v>0</v>
      </c>
      <c r="T231" s="172">
        <f>기초자료!V227</f>
        <v>0</v>
      </c>
      <c r="U231" s="172">
        <f>기초자료!W227</f>
        <v>0</v>
      </c>
      <c r="V231" s="172">
        <f>기초자료!X227</f>
        <v>0</v>
      </c>
      <c r="W231" s="172">
        <f>기초자료!Y227</f>
        <v>0</v>
      </c>
      <c r="X231" s="172">
        <f>기초자료!Z227</f>
        <v>0</v>
      </c>
      <c r="Y231" s="172">
        <f>기초자료!AA227</f>
        <v>0</v>
      </c>
      <c r="Z231" s="172">
        <f>기초자료!AB227</f>
        <v>15129</v>
      </c>
      <c r="AA231" s="172">
        <f>기초자료!AC227</f>
        <v>0</v>
      </c>
      <c r="AB231" s="172">
        <f>기초자료!AD227</f>
        <v>0</v>
      </c>
      <c r="AC231" s="172">
        <f>기초자료!AE227</f>
        <v>0</v>
      </c>
      <c r="AD231" s="172">
        <f t="shared" si="54"/>
        <v>136931</v>
      </c>
      <c r="AE231" s="172">
        <f>기초자료!AF227</f>
        <v>0</v>
      </c>
      <c r="AF231" s="172">
        <f>기초자료!AG227</f>
        <v>0</v>
      </c>
      <c r="AG231" s="172">
        <f>기초자료!AH227</f>
        <v>136751</v>
      </c>
      <c r="AH231" s="172">
        <f>기초자료!AI227</f>
        <v>0</v>
      </c>
      <c r="AI231" s="172">
        <f>기초자료!AJ227</f>
        <v>0</v>
      </c>
      <c r="AJ231" s="172">
        <f>기초자료!AK227</f>
        <v>180</v>
      </c>
      <c r="AK231" s="172">
        <f>기초자료!AL227</f>
        <v>0</v>
      </c>
      <c r="AL231" s="172">
        <f>기초자료!AM227</f>
        <v>0</v>
      </c>
      <c r="AM231" s="172">
        <f>기초자료!AN227</f>
        <v>0</v>
      </c>
      <c r="AN231" s="172">
        <f>기초자료!AO227</f>
        <v>0</v>
      </c>
      <c r="AO231" s="171">
        <f t="shared" si="53"/>
        <v>0</v>
      </c>
      <c r="AP231" s="172">
        <f>기초자료!AP227</f>
        <v>0</v>
      </c>
      <c r="AQ231" s="172">
        <f>기초자료!AQ227</f>
        <v>0</v>
      </c>
      <c r="AR231" s="172">
        <f>기초자료!AR227</f>
        <v>0</v>
      </c>
      <c r="AS231" s="172">
        <f>기초자료!AS227</f>
        <v>0</v>
      </c>
      <c r="AT231" s="77"/>
      <c r="AU231" s="77">
        <f t="shared" si="48"/>
        <v>398694</v>
      </c>
    </row>
    <row r="232" spans="1:47" s="72" customFormat="1" ht="12" customHeight="1">
      <c r="A232" s="144"/>
      <c r="B232" s="466" t="s">
        <v>201</v>
      </c>
      <c r="C232" s="143">
        <f t="shared" si="49"/>
        <v>515472</v>
      </c>
      <c r="D232" s="171">
        <f t="shared" si="50"/>
        <v>488530</v>
      </c>
      <c r="E232" s="171">
        <f t="shared" si="51"/>
        <v>180251</v>
      </c>
      <c r="F232" s="172" t="e">
        <f>기초자료!#REF!</f>
        <v>#REF!</v>
      </c>
      <c r="G232" s="172" t="e">
        <f>기초자료!#REF!</f>
        <v>#REF!</v>
      </c>
      <c r="H232" s="172">
        <f>기초자료!P228</f>
        <v>12290</v>
      </c>
      <c r="I232" s="172" t="e">
        <f>기초자료!#REF!</f>
        <v>#REF!</v>
      </c>
      <c r="J232" s="172" t="e">
        <f>기초자료!#REF!</f>
        <v>#REF!</v>
      </c>
      <c r="K232" s="172">
        <f>기초자료!Q228</f>
        <v>44216</v>
      </c>
      <c r="L232" s="172" t="e">
        <f>기초자료!#REF!</f>
        <v>#REF!</v>
      </c>
      <c r="M232" s="171" t="e">
        <f>기초자료!#REF!</f>
        <v>#REF!</v>
      </c>
      <c r="N232" s="172">
        <f>기초자료!R228</f>
        <v>115545</v>
      </c>
      <c r="O232" s="172" t="e">
        <f>기초자료!#REF!</f>
        <v>#REF!</v>
      </c>
      <c r="P232" s="172" t="e">
        <f>기초자료!#REF!</f>
        <v>#REF!</v>
      </c>
      <c r="Q232" s="171">
        <f>기초자료!S228</f>
        <v>0</v>
      </c>
      <c r="R232" s="172">
        <f>기초자료!T228</f>
        <v>0</v>
      </c>
      <c r="S232" s="172">
        <f>기초자료!U228</f>
        <v>0</v>
      </c>
      <c r="T232" s="172">
        <f>기초자료!V228</f>
        <v>0</v>
      </c>
      <c r="U232" s="172">
        <f>기초자료!W228</f>
        <v>0</v>
      </c>
      <c r="V232" s="172">
        <f>기초자료!X228</f>
        <v>0</v>
      </c>
      <c r="W232" s="172">
        <f>기초자료!Y228</f>
        <v>0</v>
      </c>
      <c r="X232" s="172">
        <f>기초자료!Z228</f>
        <v>0</v>
      </c>
      <c r="Y232" s="172">
        <f>기초자료!AA228</f>
        <v>0</v>
      </c>
      <c r="Z232" s="172">
        <f>기초자료!AB228</f>
        <v>8200</v>
      </c>
      <c r="AA232" s="172">
        <f>기초자료!AC228</f>
        <v>0</v>
      </c>
      <c r="AB232" s="172">
        <f>기초자료!AD228</f>
        <v>0</v>
      </c>
      <c r="AC232" s="172">
        <f>기초자료!AE228</f>
        <v>0</v>
      </c>
      <c r="AD232" s="172">
        <f t="shared" si="54"/>
        <v>308279</v>
      </c>
      <c r="AE232" s="172">
        <f>기초자료!AF228</f>
        <v>0</v>
      </c>
      <c r="AF232" s="172">
        <f>기초자료!AG228</f>
        <v>0</v>
      </c>
      <c r="AG232" s="172">
        <f>기초자료!AH228</f>
        <v>262959</v>
      </c>
      <c r="AH232" s="172">
        <f>기초자료!AI228</f>
        <v>0</v>
      </c>
      <c r="AI232" s="172">
        <f>기초자료!AJ228</f>
        <v>0</v>
      </c>
      <c r="AJ232" s="172">
        <f>기초자료!AK228</f>
        <v>45320</v>
      </c>
      <c r="AK232" s="172">
        <f>기초자료!AL228</f>
        <v>0</v>
      </c>
      <c r="AL232" s="172">
        <f>기초자료!AM228</f>
        <v>0</v>
      </c>
      <c r="AM232" s="172">
        <f>기초자료!AN228</f>
        <v>0</v>
      </c>
      <c r="AN232" s="172">
        <f>기초자료!AO228</f>
        <v>0</v>
      </c>
      <c r="AO232" s="171">
        <f t="shared" si="53"/>
        <v>26942</v>
      </c>
      <c r="AP232" s="172">
        <f>기초자료!AP228</f>
        <v>0</v>
      </c>
      <c r="AQ232" s="172">
        <f>기초자료!AQ228</f>
        <v>0</v>
      </c>
      <c r="AR232" s="172">
        <f>기초자료!AR228</f>
        <v>26942</v>
      </c>
      <c r="AS232" s="172">
        <f>기초자료!AS228</f>
        <v>0</v>
      </c>
      <c r="AT232" s="77"/>
      <c r="AU232" s="77">
        <f t="shared" si="48"/>
        <v>488530</v>
      </c>
    </row>
    <row r="233" spans="1:47" s="72" customFormat="1" ht="12" customHeight="1">
      <c r="A233" s="144"/>
      <c r="B233" s="466" t="s">
        <v>202</v>
      </c>
      <c r="C233" s="143">
        <f t="shared" si="49"/>
        <v>622798</v>
      </c>
      <c r="D233" s="171">
        <f t="shared" si="50"/>
        <v>622798</v>
      </c>
      <c r="E233" s="171">
        <f t="shared" si="51"/>
        <v>614064</v>
      </c>
      <c r="F233" s="172" t="e">
        <f>기초자료!#REF!</f>
        <v>#REF!</v>
      </c>
      <c r="G233" s="172" t="e">
        <f>기초자료!#REF!</f>
        <v>#REF!</v>
      </c>
      <c r="H233" s="172">
        <f>기초자료!P229</f>
        <v>4211</v>
      </c>
      <c r="I233" s="172" t="e">
        <f>기초자료!#REF!</f>
        <v>#REF!</v>
      </c>
      <c r="J233" s="172" t="e">
        <f>기초자료!#REF!</f>
        <v>#REF!</v>
      </c>
      <c r="K233" s="172">
        <f>기초자료!Q229</f>
        <v>37280</v>
      </c>
      <c r="L233" s="172" t="e">
        <f>기초자료!#REF!</f>
        <v>#REF!</v>
      </c>
      <c r="M233" s="171" t="e">
        <f>기초자료!#REF!</f>
        <v>#REF!</v>
      </c>
      <c r="N233" s="172">
        <f>기초자료!R229</f>
        <v>506049</v>
      </c>
      <c r="O233" s="172" t="e">
        <f>기초자료!#REF!</f>
        <v>#REF!</v>
      </c>
      <c r="P233" s="172" t="e">
        <f>기초자료!#REF!</f>
        <v>#REF!</v>
      </c>
      <c r="Q233" s="171">
        <f>기초자료!S229</f>
        <v>0</v>
      </c>
      <c r="R233" s="172">
        <f>기초자료!T229</f>
        <v>0</v>
      </c>
      <c r="S233" s="172">
        <f>기초자료!U229</f>
        <v>0</v>
      </c>
      <c r="T233" s="172">
        <f>기초자료!V229</f>
        <v>0</v>
      </c>
      <c r="U233" s="172">
        <f>기초자료!W229</f>
        <v>0</v>
      </c>
      <c r="V233" s="172">
        <f>기초자료!X229</f>
        <v>0</v>
      </c>
      <c r="W233" s="172">
        <f>기초자료!Y229</f>
        <v>66524</v>
      </c>
      <c r="X233" s="172">
        <f>기초자료!Z229</f>
        <v>0</v>
      </c>
      <c r="Y233" s="172">
        <f>기초자료!AA229</f>
        <v>0</v>
      </c>
      <c r="Z233" s="172">
        <f>기초자료!AB229</f>
        <v>0</v>
      </c>
      <c r="AA233" s="172">
        <f>기초자료!AC229</f>
        <v>0</v>
      </c>
      <c r="AB233" s="172">
        <f>기초자료!AD229</f>
        <v>0</v>
      </c>
      <c r="AC233" s="172">
        <f>기초자료!AE229</f>
        <v>0</v>
      </c>
      <c r="AD233" s="172">
        <f t="shared" si="54"/>
        <v>8734</v>
      </c>
      <c r="AE233" s="172">
        <f>기초자료!AF229</f>
        <v>0</v>
      </c>
      <c r="AF233" s="172">
        <f>기초자료!AG229</f>
        <v>0</v>
      </c>
      <c r="AG233" s="172">
        <f>기초자료!AH229</f>
        <v>8734</v>
      </c>
      <c r="AH233" s="172">
        <f>기초자료!AI229</f>
        <v>0</v>
      </c>
      <c r="AI233" s="172">
        <f>기초자료!AJ229</f>
        <v>0</v>
      </c>
      <c r="AJ233" s="172">
        <f>기초자료!AK229</f>
        <v>0</v>
      </c>
      <c r="AK233" s="172">
        <f>기초자료!AL229</f>
        <v>0</v>
      </c>
      <c r="AL233" s="172">
        <f>기초자료!AM229</f>
        <v>0</v>
      </c>
      <c r="AM233" s="172">
        <f>기초자료!AN229</f>
        <v>0</v>
      </c>
      <c r="AN233" s="172">
        <f>기초자료!AO229</f>
        <v>0</v>
      </c>
      <c r="AO233" s="171">
        <f t="shared" si="53"/>
        <v>0</v>
      </c>
      <c r="AP233" s="172">
        <f>기초자료!AP229</f>
        <v>0</v>
      </c>
      <c r="AQ233" s="172">
        <f>기초자료!AQ229</f>
        <v>0</v>
      </c>
      <c r="AR233" s="172">
        <f>기초자료!AR229</f>
        <v>0</v>
      </c>
      <c r="AS233" s="172">
        <f>기초자료!AS229</f>
        <v>0</v>
      </c>
      <c r="AT233" s="77"/>
      <c r="AU233" s="77">
        <f t="shared" si="48"/>
        <v>622798</v>
      </c>
    </row>
    <row r="234" spans="1:47" s="72" customFormat="1" ht="12" customHeight="1">
      <c r="A234" s="144"/>
      <c r="B234" s="466" t="s">
        <v>203</v>
      </c>
      <c r="C234" s="143">
        <f t="shared" si="49"/>
        <v>5207</v>
      </c>
      <c r="D234" s="171">
        <f t="shared" si="50"/>
        <v>3967</v>
      </c>
      <c r="E234" s="171">
        <f t="shared" si="51"/>
        <v>1320</v>
      </c>
      <c r="F234" s="172" t="e">
        <f>기초자료!#REF!</f>
        <v>#REF!</v>
      </c>
      <c r="G234" s="172" t="e">
        <f>기초자료!#REF!</f>
        <v>#REF!</v>
      </c>
      <c r="H234" s="172">
        <f>기초자료!P230</f>
        <v>600</v>
      </c>
      <c r="I234" s="172" t="e">
        <f>기초자료!#REF!</f>
        <v>#REF!</v>
      </c>
      <c r="J234" s="172" t="e">
        <f>기초자료!#REF!</f>
        <v>#REF!</v>
      </c>
      <c r="K234" s="172">
        <f>기초자료!Q230</f>
        <v>720</v>
      </c>
      <c r="L234" s="172" t="e">
        <f>기초자료!#REF!</f>
        <v>#REF!</v>
      </c>
      <c r="M234" s="171" t="e">
        <f>기초자료!#REF!</f>
        <v>#REF!</v>
      </c>
      <c r="N234" s="172">
        <f>기초자료!R230</f>
        <v>0</v>
      </c>
      <c r="O234" s="172" t="e">
        <f>기초자료!#REF!</f>
        <v>#REF!</v>
      </c>
      <c r="P234" s="172" t="e">
        <f>기초자료!#REF!</f>
        <v>#REF!</v>
      </c>
      <c r="Q234" s="171">
        <f>기초자료!S230</f>
        <v>0</v>
      </c>
      <c r="R234" s="172">
        <f>기초자료!T230</f>
        <v>0</v>
      </c>
      <c r="S234" s="172">
        <f>기초자료!U230</f>
        <v>0</v>
      </c>
      <c r="T234" s="172">
        <f>기초자료!V230</f>
        <v>0</v>
      </c>
      <c r="U234" s="172">
        <f>기초자료!W230</f>
        <v>0</v>
      </c>
      <c r="V234" s="172">
        <f>기초자료!X230</f>
        <v>0</v>
      </c>
      <c r="W234" s="172">
        <f>기초자료!Y230</f>
        <v>0</v>
      </c>
      <c r="X234" s="172">
        <f>기초자료!Z230</f>
        <v>0</v>
      </c>
      <c r="Y234" s="172">
        <f>기초자료!AA230</f>
        <v>0</v>
      </c>
      <c r="Z234" s="172">
        <f>기초자료!AB230</f>
        <v>0</v>
      </c>
      <c r="AA234" s="172">
        <f>기초자료!AC230</f>
        <v>0</v>
      </c>
      <c r="AB234" s="172">
        <f>기초자료!AD230</f>
        <v>0</v>
      </c>
      <c r="AC234" s="172">
        <f>기초자료!AE230</f>
        <v>0</v>
      </c>
      <c r="AD234" s="172">
        <f t="shared" si="54"/>
        <v>2647</v>
      </c>
      <c r="AE234" s="172">
        <f>기초자료!AF230</f>
        <v>0</v>
      </c>
      <c r="AF234" s="172">
        <f>기초자료!AG230</f>
        <v>0</v>
      </c>
      <c r="AG234" s="172">
        <f>기초자료!AH230</f>
        <v>2647</v>
      </c>
      <c r="AH234" s="172">
        <f>기초자료!AI230</f>
        <v>0</v>
      </c>
      <c r="AI234" s="172">
        <f>기초자료!AJ230</f>
        <v>0</v>
      </c>
      <c r="AJ234" s="172">
        <f>기초자료!AK230</f>
        <v>0</v>
      </c>
      <c r="AK234" s="172">
        <f>기초자료!AL230</f>
        <v>0</v>
      </c>
      <c r="AL234" s="172">
        <f>기초자료!AM230</f>
        <v>0</v>
      </c>
      <c r="AM234" s="172">
        <f>기초자료!AN230</f>
        <v>0</v>
      </c>
      <c r="AN234" s="172">
        <f>기초자료!AO230</f>
        <v>0</v>
      </c>
      <c r="AO234" s="171">
        <f t="shared" si="53"/>
        <v>1240</v>
      </c>
      <c r="AP234" s="172">
        <f>기초자료!AP230</f>
        <v>0</v>
      </c>
      <c r="AQ234" s="172">
        <f>기초자료!AQ230</f>
        <v>0</v>
      </c>
      <c r="AR234" s="172">
        <f>기초자료!AR230</f>
        <v>1240</v>
      </c>
      <c r="AS234" s="172">
        <f>기초자료!AS230</f>
        <v>0</v>
      </c>
      <c r="AT234" s="77"/>
      <c r="AU234" s="77">
        <f t="shared" si="48"/>
        <v>3967</v>
      </c>
    </row>
    <row r="235" spans="1:47" s="72" customFormat="1" ht="12" customHeight="1">
      <c r="A235" s="144"/>
      <c r="B235" s="466" t="s">
        <v>204</v>
      </c>
      <c r="C235" s="143">
        <f t="shared" si="49"/>
        <v>167314</v>
      </c>
      <c r="D235" s="171">
        <f t="shared" si="50"/>
        <v>167314</v>
      </c>
      <c r="E235" s="171">
        <f t="shared" si="51"/>
        <v>108065</v>
      </c>
      <c r="F235" s="172" t="e">
        <f>기초자료!#REF!</f>
        <v>#REF!</v>
      </c>
      <c r="G235" s="172" t="e">
        <f>기초자료!#REF!</f>
        <v>#REF!</v>
      </c>
      <c r="H235" s="172">
        <f>기초자료!P231</f>
        <v>1600</v>
      </c>
      <c r="I235" s="172" t="e">
        <f>기초자료!#REF!</f>
        <v>#REF!</v>
      </c>
      <c r="J235" s="172" t="e">
        <f>기초자료!#REF!</f>
        <v>#REF!</v>
      </c>
      <c r="K235" s="172">
        <f>기초자료!Q231</f>
        <v>1430</v>
      </c>
      <c r="L235" s="172" t="e">
        <f>기초자료!#REF!</f>
        <v>#REF!</v>
      </c>
      <c r="M235" s="171" t="e">
        <f>기초자료!#REF!</f>
        <v>#REF!</v>
      </c>
      <c r="N235" s="172">
        <f>기초자료!R231</f>
        <v>105035</v>
      </c>
      <c r="O235" s="172" t="e">
        <f>기초자료!#REF!</f>
        <v>#REF!</v>
      </c>
      <c r="P235" s="172" t="e">
        <f>기초자료!#REF!</f>
        <v>#REF!</v>
      </c>
      <c r="Q235" s="171">
        <f>기초자료!S231</f>
        <v>0</v>
      </c>
      <c r="R235" s="172">
        <f>기초자료!T231</f>
        <v>0</v>
      </c>
      <c r="S235" s="172">
        <f>기초자료!U231</f>
        <v>0</v>
      </c>
      <c r="T235" s="172">
        <f>기초자료!V231</f>
        <v>0</v>
      </c>
      <c r="U235" s="172">
        <f>기초자료!W231</f>
        <v>0</v>
      </c>
      <c r="V235" s="172">
        <f>기초자료!X231</f>
        <v>0</v>
      </c>
      <c r="W235" s="172">
        <f>기초자료!Y231</f>
        <v>0</v>
      </c>
      <c r="X235" s="172">
        <f>기초자료!Z231</f>
        <v>0</v>
      </c>
      <c r="Y235" s="172">
        <f>기초자료!AA231</f>
        <v>0</v>
      </c>
      <c r="Z235" s="172">
        <f>기초자료!AB231</f>
        <v>0</v>
      </c>
      <c r="AA235" s="172">
        <f>기초자료!AC231</f>
        <v>0</v>
      </c>
      <c r="AB235" s="172">
        <f>기초자료!AD231</f>
        <v>0</v>
      </c>
      <c r="AC235" s="172">
        <f>기초자료!AE231</f>
        <v>0</v>
      </c>
      <c r="AD235" s="172">
        <f t="shared" si="54"/>
        <v>15198</v>
      </c>
      <c r="AE235" s="172">
        <f>기초자료!AF231</f>
        <v>0</v>
      </c>
      <c r="AF235" s="172">
        <f>기초자료!AG231</f>
        <v>0</v>
      </c>
      <c r="AG235" s="172">
        <f>기초자료!AH231</f>
        <v>15198</v>
      </c>
      <c r="AH235" s="172">
        <f>기초자료!AI231</f>
        <v>0</v>
      </c>
      <c r="AI235" s="172">
        <f>기초자료!AJ231</f>
        <v>0</v>
      </c>
      <c r="AJ235" s="172">
        <f>기초자료!AK231</f>
        <v>0</v>
      </c>
      <c r="AK235" s="172">
        <f>기초자료!AL231</f>
        <v>0</v>
      </c>
      <c r="AL235" s="172">
        <f>기초자료!AM231</f>
        <v>0</v>
      </c>
      <c r="AM235" s="172">
        <f>기초자료!AN231</f>
        <v>0</v>
      </c>
      <c r="AN235" s="172">
        <f>기초자료!AO231</f>
        <v>44051</v>
      </c>
      <c r="AO235" s="171">
        <f t="shared" si="53"/>
        <v>0</v>
      </c>
      <c r="AP235" s="172">
        <f>기초자료!AP231</f>
        <v>0</v>
      </c>
      <c r="AQ235" s="172">
        <f>기초자료!AQ231</f>
        <v>0</v>
      </c>
      <c r="AR235" s="172">
        <f>기초자료!AR231</f>
        <v>0</v>
      </c>
      <c r="AS235" s="172">
        <f>기초자료!AS231</f>
        <v>0</v>
      </c>
      <c r="AT235" s="77"/>
      <c r="AU235" s="77">
        <f t="shared" si="48"/>
        <v>167314</v>
      </c>
    </row>
    <row r="236" spans="1:47" s="72" customFormat="1" ht="12" customHeight="1">
      <c r="A236" s="144"/>
      <c r="B236" s="466" t="s">
        <v>205</v>
      </c>
      <c r="C236" s="143">
        <f t="shared" si="49"/>
        <v>576</v>
      </c>
      <c r="D236" s="171">
        <f t="shared" si="50"/>
        <v>576</v>
      </c>
      <c r="E236" s="171">
        <f t="shared" si="51"/>
        <v>0</v>
      </c>
      <c r="F236" s="172" t="e">
        <f>기초자료!#REF!</f>
        <v>#REF!</v>
      </c>
      <c r="G236" s="172" t="e">
        <f>기초자료!#REF!</f>
        <v>#REF!</v>
      </c>
      <c r="H236" s="172">
        <f>기초자료!P232</f>
        <v>0</v>
      </c>
      <c r="I236" s="172" t="e">
        <f>기초자료!#REF!</f>
        <v>#REF!</v>
      </c>
      <c r="J236" s="172" t="e">
        <f>기초자료!#REF!</f>
        <v>#REF!</v>
      </c>
      <c r="K236" s="172">
        <f>기초자료!Q232</f>
        <v>0</v>
      </c>
      <c r="L236" s="172" t="e">
        <f>기초자료!#REF!</f>
        <v>#REF!</v>
      </c>
      <c r="M236" s="171" t="e">
        <f>기초자료!#REF!</f>
        <v>#REF!</v>
      </c>
      <c r="N236" s="172">
        <f>기초자료!R232</f>
        <v>0</v>
      </c>
      <c r="O236" s="172" t="e">
        <f>기초자료!#REF!</f>
        <v>#REF!</v>
      </c>
      <c r="P236" s="172" t="e">
        <f>기초자료!#REF!</f>
        <v>#REF!</v>
      </c>
      <c r="Q236" s="171">
        <f>기초자료!S232</f>
        <v>0</v>
      </c>
      <c r="R236" s="172">
        <f>기초자료!T232</f>
        <v>0</v>
      </c>
      <c r="S236" s="172">
        <f>기초자료!U232</f>
        <v>0</v>
      </c>
      <c r="T236" s="172">
        <f>기초자료!V232</f>
        <v>0</v>
      </c>
      <c r="U236" s="172">
        <f>기초자료!W232</f>
        <v>0</v>
      </c>
      <c r="V236" s="172">
        <f>기초자료!X232</f>
        <v>0</v>
      </c>
      <c r="W236" s="172">
        <f>기초자료!Y232</f>
        <v>0</v>
      </c>
      <c r="X236" s="172">
        <f>기초자료!Z232</f>
        <v>0</v>
      </c>
      <c r="Y236" s="172">
        <f>기초자료!AA232</f>
        <v>0</v>
      </c>
      <c r="Z236" s="172">
        <f>기초자료!AB232</f>
        <v>0</v>
      </c>
      <c r="AA236" s="172">
        <f>기초자료!AC232</f>
        <v>0</v>
      </c>
      <c r="AB236" s="172">
        <f>기초자료!AD232</f>
        <v>0</v>
      </c>
      <c r="AC236" s="172">
        <f>기초자료!AE232</f>
        <v>0</v>
      </c>
      <c r="AD236" s="172">
        <f t="shared" si="54"/>
        <v>576</v>
      </c>
      <c r="AE236" s="172">
        <f>기초자료!AF232</f>
        <v>0</v>
      </c>
      <c r="AF236" s="172">
        <f>기초자료!AG232</f>
        <v>0</v>
      </c>
      <c r="AG236" s="172">
        <f>기초자료!AH232</f>
        <v>0</v>
      </c>
      <c r="AH236" s="172">
        <f>기초자료!AI232</f>
        <v>0</v>
      </c>
      <c r="AI236" s="172">
        <f>기초자료!AJ232</f>
        <v>0</v>
      </c>
      <c r="AJ236" s="172">
        <f>기초자료!AK232</f>
        <v>576</v>
      </c>
      <c r="AK236" s="172">
        <f>기초자료!AL232</f>
        <v>0</v>
      </c>
      <c r="AL236" s="172">
        <f>기초자료!AM232</f>
        <v>0</v>
      </c>
      <c r="AM236" s="172">
        <f>기초자료!AN232</f>
        <v>0</v>
      </c>
      <c r="AN236" s="172">
        <f>기초자료!AO232</f>
        <v>0</v>
      </c>
      <c r="AO236" s="171">
        <f t="shared" si="53"/>
        <v>0</v>
      </c>
      <c r="AP236" s="172">
        <f>기초자료!AP232</f>
        <v>0</v>
      </c>
      <c r="AQ236" s="172">
        <f>기초자료!AQ232</f>
        <v>0</v>
      </c>
      <c r="AR236" s="172">
        <f>기초자료!AR232</f>
        <v>0</v>
      </c>
      <c r="AS236" s="172">
        <f>기초자료!AS232</f>
        <v>0</v>
      </c>
      <c r="AT236" s="77"/>
      <c r="AU236" s="77">
        <f t="shared" si="48"/>
        <v>576</v>
      </c>
    </row>
    <row r="237" spans="1:47" s="78" customFormat="1" ht="12" customHeight="1">
      <c r="A237" s="164" t="s">
        <v>591</v>
      </c>
      <c r="B237" s="164" t="s">
        <v>579</v>
      </c>
      <c r="C237" s="165">
        <f t="shared" si="49"/>
        <v>46563067.689999998</v>
      </c>
      <c r="D237" s="173">
        <f t="shared" si="50"/>
        <v>37832420.489999995</v>
      </c>
      <c r="E237" s="173">
        <f t="shared" si="51"/>
        <v>28631432.489999998</v>
      </c>
      <c r="F237" s="173" t="e">
        <f t="shared" ref="F237:AS237" si="55">SUM(F238:F255)</f>
        <v>#REF!</v>
      </c>
      <c r="G237" s="173" t="e">
        <f t="shared" si="55"/>
        <v>#REF!</v>
      </c>
      <c r="H237" s="173">
        <f t="shared" si="55"/>
        <v>322508.80000000005</v>
      </c>
      <c r="I237" s="173" t="e">
        <f t="shared" si="55"/>
        <v>#REF!</v>
      </c>
      <c r="J237" s="173" t="e">
        <f t="shared" si="55"/>
        <v>#REF!</v>
      </c>
      <c r="K237" s="173">
        <f t="shared" si="55"/>
        <v>662982.80000000005</v>
      </c>
      <c r="L237" s="173" t="e">
        <f t="shared" si="55"/>
        <v>#REF!</v>
      </c>
      <c r="M237" s="173" t="e">
        <f t="shared" si="55"/>
        <v>#REF!</v>
      </c>
      <c r="N237" s="173">
        <f t="shared" si="55"/>
        <v>25749243.239999998</v>
      </c>
      <c r="O237" s="173" t="e">
        <f t="shared" si="55"/>
        <v>#REF!</v>
      </c>
      <c r="P237" s="173" t="e">
        <f t="shared" si="55"/>
        <v>#REF!</v>
      </c>
      <c r="Q237" s="173">
        <f t="shared" si="55"/>
        <v>302173</v>
      </c>
      <c r="R237" s="173">
        <f t="shared" si="55"/>
        <v>0</v>
      </c>
      <c r="S237" s="173">
        <f t="shared" si="55"/>
        <v>0</v>
      </c>
      <c r="T237" s="173">
        <f t="shared" si="55"/>
        <v>772158.7</v>
      </c>
      <c r="U237" s="173">
        <f t="shared" si="55"/>
        <v>0</v>
      </c>
      <c r="V237" s="173">
        <f t="shared" si="55"/>
        <v>0</v>
      </c>
      <c r="W237" s="173">
        <f t="shared" si="55"/>
        <v>263267</v>
      </c>
      <c r="X237" s="173">
        <f t="shared" si="55"/>
        <v>0</v>
      </c>
      <c r="Y237" s="173">
        <f t="shared" si="55"/>
        <v>0</v>
      </c>
      <c r="Z237" s="173">
        <f t="shared" si="55"/>
        <v>534778.94999999995</v>
      </c>
      <c r="AA237" s="173">
        <f t="shared" si="55"/>
        <v>0</v>
      </c>
      <c r="AB237" s="173">
        <f t="shared" si="55"/>
        <v>0</v>
      </c>
      <c r="AC237" s="173">
        <f t="shared" si="55"/>
        <v>24320</v>
      </c>
      <c r="AD237" s="173">
        <f t="shared" si="55"/>
        <v>8088335</v>
      </c>
      <c r="AE237" s="173">
        <f t="shared" si="55"/>
        <v>0</v>
      </c>
      <c r="AF237" s="173">
        <f t="shared" si="55"/>
        <v>0</v>
      </c>
      <c r="AG237" s="173">
        <f t="shared" si="55"/>
        <v>5252258</v>
      </c>
      <c r="AH237" s="173">
        <f t="shared" si="55"/>
        <v>0</v>
      </c>
      <c r="AI237" s="173">
        <f t="shared" si="55"/>
        <v>0</v>
      </c>
      <c r="AJ237" s="173">
        <f t="shared" si="55"/>
        <v>2728826</v>
      </c>
      <c r="AK237" s="173">
        <f t="shared" si="55"/>
        <v>0</v>
      </c>
      <c r="AL237" s="173">
        <f t="shared" si="55"/>
        <v>0</v>
      </c>
      <c r="AM237" s="173">
        <f t="shared" si="55"/>
        <v>107251</v>
      </c>
      <c r="AN237" s="173">
        <f t="shared" si="55"/>
        <v>1112653</v>
      </c>
      <c r="AO237" s="173">
        <f t="shared" si="53"/>
        <v>8730647.1999999993</v>
      </c>
      <c r="AP237" s="173">
        <f>SUM(AP238:AP255)</f>
        <v>6128217</v>
      </c>
      <c r="AQ237" s="173">
        <f>SUM(AQ238:AQ255)</f>
        <v>2414717.2000000002</v>
      </c>
      <c r="AR237" s="173">
        <f t="shared" si="55"/>
        <v>187713</v>
      </c>
      <c r="AS237" s="173">
        <f t="shared" si="55"/>
        <v>0</v>
      </c>
      <c r="AT237" s="79"/>
      <c r="AU237" s="77">
        <f t="shared" si="48"/>
        <v>37832420.489999995</v>
      </c>
    </row>
    <row r="238" spans="1:47" s="72" customFormat="1" ht="12" customHeight="1">
      <c r="A238" s="144"/>
      <c r="B238" s="467" t="s">
        <v>207</v>
      </c>
      <c r="C238" s="143">
        <f t="shared" si="49"/>
        <v>21720803.689999998</v>
      </c>
      <c r="D238" s="171">
        <f t="shared" si="50"/>
        <v>13177869.489999998</v>
      </c>
      <c r="E238" s="171">
        <f t="shared" si="51"/>
        <v>8291721.4899999993</v>
      </c>
      <c r="F238" s="172" t="e">
        <f>기초자료!#REF!</f>
        <v>#REF!</v>
      </c>
      <c r="G238" s="172" t="e">
        <f>기초자료!#REF!</f>
        <v>#REF!</v>
      </c>
      <c r="H238" s="172">
        <f>기초자료!P234</f>
        <v>185880.80000000002</v>
      </c>
      <c r="I238" s="172" t="e">
        <f>기초자료!#REF!</f>
        <v>#REF!</v>
      </c>
      <c r="J238" s="172" t="e">
        <f>기초자료!#REF!</f>
        <v>#REF!</v>
      </c>
      <c r="K238" s="172">
        <f>기초자료!Q234</f>
        <v>221332.8</v>
      </c>
      <c r="L238" s="172" t="e">
        <f>기초자료!#REF!</f>
        <v>#REF!</v>
      </c>
      <c r="M238" s="171" t="e">
        <f>기초자료!#REF!</f>
        <v>#REF!</v>
      </c>
      <c r="N238" s="172">
        <f>기초자료!R234</f>
        <v>7410024.2399999993</v>
      </c>
      <c r="O238" s="172" t="e">
        <f>기초자료!#REF!</f>
        <v>#REF!</v>
      </c>
      <c r="P238" s="172" t="e">
        <f>기초자료!#REF!</f>
        <v>#REF!</v>
      </c>
      <c r="Q238" s="171">
        <f>기초자료!S234</f>
        <v>0</v>
      </c>
      <c r="R238" s="172">
        <f>기초자료!T234</f>
        <v>0</v>
      </c>
      <c r="S238" s="172">
        <f>기초자료!U234</f>
        <v>0</v>
      </c>
      <c r="T238" s="172">
        <f>기초자료!V234</f>
        <v>263068.7</v>
      </c>
      <c r="U238" s="172">
        <f>기초자료!W234</f>
        <v>0</v>
      </c>
      <c r="V238" s="172">
        <f>기초자료!X234</f>
        <v>0</v>
      </c>
      <c r="W238" s="172">
        <f>기초자료!Y234</f>
        <v>0</v>
      </c>
      <c r="X238" s="172">
        <f>기초자료!Z234</f>
        <v>0</v>
      </c>
      <c r="Y238" s="172">
        <f>기초자료!AA234</f>
        <v>0</v>
      </c>
      <c r="Z238" s="172">
        <f>기초자료!AB234</f>
        <v>211414.95</v>
      </c>
      <c r="AA238" s="172">
        <f>기초자료!AC234</f>
        <v>0</v>
      </c>
      <c r="AB238" s="172">
        <f>기초자료!AD234</f>
        <v>0</v>
      </c>
      <c r="AC238" s="172">
        <f>기초자료!AE234</f>
        <v>0</v>
      </c>
      <c r="AD238" s="172">
        <f t="shared" ref="AD238:AD255" si="56">SUM(AG238,AJ238,AM238)</f>
        <v>4886148</v>
      </c>
      <c r="AE238" s="172">
        <f>기초자료!AF234</f>
        <v>0</v>
      </c>
      <c r="AF238" s="172">
        <f>기초자료!AG234</f>
        <v>0</v>
      </c>
      <c r="AG238" s="172">
        <f>기초자료!AH234</f>
        <v>2495254</v>
      </c>
      <c r="AH238" s="172">
        <f>기초자료!AI234</f>
        <v>0</v>
      </c>
      <c r="AI238" s="172">
        <f>기초자료!AJ234</f>
        <v>0</v>
      </c>
      <c r="AJ238" s="172">
        <f>기초자료!AK234</f>
        <v>2301749</v>
      </c>
      <c r="AK238" s="172">
        <f>기초자료!AL234</f>
        <v>0</v>
      </c>
      <c r="AL238" s="172">
        <f>기초자료!AM234</f>
        <v>0</v>
      </c>
      <c r="AM238" s="172">
        <f>기초자료!AN234</f>
        <v>89145</v>
      </c>
      <c r="AN238" s="172">
        <f>기초자료!AO234</f>
        <v>0</v>
      </c>
      <c r="AO238" s="171">
        <f t="shared" si="53"/>
        <v>8542934.1999999993</v>
      </c>
      <c r="AP238" s="172">
        <f>기초자료!AP234</f>
        <v>6128217</v>
      </c>
      <c r="AQ238" s="172">
        <f>기초자료!AQ234</f>
        <v>2414717.2000000002</v>
      </c>
      <c r="AR238" s="172">
        <f>기초자료!AR234</f>
        <v>0</v>
      </c>
      <c r="AS238" s="172">
        <f>기초자료!AS234</f>
        <v>0</v>
      </c>
      <c r="AT238" s="77"/>
      <c r="AU238" s="77">
        <f t="shared" si="48"/>
        <v>13177869.489999998</v>
      </c>
    </row>
    <row r="239" spans="1:47" s="72" customFormat="1" ht="12" customHeight="1">
      <c r="A239" s="144"/>
      <c r="B239" s="467" t="s">
        <v>209</v>
      </c>
      <c r="C239" s="143">
        <f t="shared" si="49"/>
        <v>3189430</v>
      </c>
      <c r="D239" s="171">
        <f t="shared" si="50"/>
        <v>3189430</v>
      </c>
      <c r="E239" s="171">
        <f t="shared" si="51"/>
        <v>2609073</v>
      </c>
      <c r="F239" s="181" t="e">
        <f>기초자료!#REF!</f>
        <v>#REF!</v>
      </c>
      <c r="G239" s="181" t="e">
        <f>기초자료!#REF!</f>
        <v>#REF!</v>
      </c>
      <c r="H239" s="172">
        <f>기초자료!P235</f>
        <v>6811</v>
      </c>
      <c r="I239" s="181" t="e">
        <f>기초자료!#REF!</f>
        <v>#REF!</v>
      </c>
      <c r="J239" s="181" t="e">
        <f>기초자료!#REF!</f>
        <v>#REF!</v>
      </c>
      <c r="K239" s="172">
        <f>기초자료!Q235</f>
        <v>90173</v>
      </c>
      <c r="L239" s="181" t="e">
        <f>기초자료!#REF!</f>
        <v>#REF!</v>
      </c>
      <c r="M239" s="181" t="e">
        <f>기초자료!#REF!</f>
        <v>#REF!</v>
      </c>
      <c r="N239" s="172">
        <f>기초자료!R235</f>
        <v>2229830</v>
      </c>
      <c r="O239" s="181" t="e">
        <f>기초자료!#REF!</f>
        <v>#REF!</v>
      </c>
      <c r="P239" s="181" t="e">
        <f>기초자료!#REF!</f>
        <v>#REF!</v>
      </c>
      <c r="Q239" s="171">
        <f>기초자료!S235</f>
        <v>158553</v>
      </c>
      <c r="R239" s="181">
        <f>기초자료!T235</f>
        <v>0</v>
      </c>
      <c r="S239" s="181">
        <f>기초자료!U235</f>
        <v>0</v>
      </c>
      <c r="T239" s="181">
        <f>기초자료!V235</f>
        <v>90673</v>
      </c>
      <c r="U239" s="181">
        <f>기초자료!W235</f>
        <v>0</v>
      </c>
      <c r="V239" s="181">
        <f>기초자료!X235</f>
        <v>0</v>
      </c>
      <c r="W239" s="181">
        <f>기초자료!Y235</f>
        <v>33033</v>
      </c>
      <c r="X239" s="181">
        <f>기초자료!Z235</f>
        <v>0</v>
      </c>
      <c r="Y239" s="181">
        <f>기초자료!AA235</f>
        <v>0</v>
      </c>
      <c r="Z239" s="181">
        <f>기초자료!AB235</f>
        <v>0</v>
      </c>
      <c r="AA239" s="181">
        <f>기초자료!AC235</f>
        <v>0</v>
      </c>
      <c r="AB239" s="181">
        <f>기초자료!AD235</f>
        <v>0</v>
      </c>
      <c r="AC239" s="181">
        <f>기초자료!AE235</f>
        <v>0</v>
      </c>
      <c r="AD239" s="172">
        <f t="shared" si="56"/>
        <v>580357</v>
      </c>
      <c r="AE239" s="181">
        <f>기초자료!AF235</f>
        <v>0</v>
      </c>
      <c r="AF239" s="181">
        <f>기초자료!AG235</f>
        <v>0</v>
      </c>
      <c r="AG239" s="181">
        <f>기초자료!AH235</f>
        <v>478776</v>
      </c>
      <c r="AH239" s="181">
        <f>기초자료!AI235</f>
        <v>0</v>
      </c>
      <c r="AI239" s="181">
        <f>기초자료!AJ235</f>
        <v>0</v>
      </c>
      <c r="AJ239" s="181">
        <f>기초자료!AK235</f>
        <v>84945</v>
      </c>
      <c r="AK239" s="181">
        <f>기초자료!AL235</f>
        <v>0</v>
      </c>
      <c r="AL239" s="181">
        <f>기초자료!AM235</f>
        <v>0</v>
      </c>
      <c r="AM239" s="181">
        <f>기초자료!AN235</f>
        <v>16636</v>
      </c>
      <c r="AN239" s="181">
        <f>기초자료!AO235</f>
        <v>0</v>
      </c>
      <c r="AO239" s="171">
        <f t="shared" si="53"/>
        <v>0</v>
      </c>
      <c r="AP239" s="181">
        <f>기초자료!AP235</f>
        <v>0</v>
      </c>
      <c r="AQ239" s="181">
        <f>기초자료!AQ235</f>
        <v>0</v>
      </c>
      <c r="AR239" s="181">
        <f>기초자료!AR235</f>
        <v>0</v>
      </c>
      <c r="AS239" s="181">
        <f>기초자료!AS235</f>
        <v>0</v>
      </c>
      <c r="AT239" s="77"/>
      <c r="AU239" s="77">
        <f t="shared" si="48"/>
        <v>3189430</v>
      </c>
    </row>
    <row r="240" spans="1:47" s="72" customFormat="1" ht="12" customHeight="1">
      <c r="A240" s="144"/>
      <c r="B240" s="467" t="s">
        <v>211</v>
      </c>
      <c r="C240" s="143">
        <f t="shared" si="49"/>
        <v>2655978</v>
      </c>
      <c r="D240" s="171">
        <f t="shared" si="50"/>
        <v>2654766</v>
      </c>
      <c r="E240" s="171">
        <f t="shared" si="51"/>
        <v>2638990</v>
      </c>
      <c r="F240" s="181" t="e">
        <f>기초자료!#REF!</f>
        <v>#REF!</v>
      </c>
      <c r="G240" s="181" t="e">
        <f>기초자료!#REF!</f>
        <v>#REF!</v>
      </c>
      <c r="H240" s="172">
        <f>기초자료!P236</f>
        <v>200</v>
      </c>
      <c r="I240" s="181" t="e">
        <f>기초자료!#REF!</f>
        <v>#REF!</v>
      </c>
      <c r="J240" s="181" t="e">
        <f>기초자료!#REF!</f>
        <v>#REF!</v>
      </c>
      <c r="K240" s="172">
        <f>기초자료!Q236</f>
        <v>3971</v>
      </c>
      <c r="L240" s="181" t="e">
        <f>기초자료!#REF!</f>
        <v>#REF!</v>
      </c>
      <c r="M240" s="181" t="e">
        <f>기초자료!#REF!</f>
        <v>#REF!</v>
      </c>
      <c r="N240" s="172">
        <f>기초자료!R236</f>
        <v>2361057</v>
      </c>
      <c r="O240" s="181" t="e">
        <f>기초자료!#REF!</f>
        <v>#REF!</v>
      </c>
      <c r="P240" s="181" t="e">
        <f>기초자료!#REF!</f>
        <v>#REF!</v>
      </c>
      <c r="Q240" s="171">
        <f>기초자료!S236</f>
        <v>830</v>
      </c>
      <c r="R240" s="181">
        <f>기초자료!T236</f>
        <v>0</v>
      </c>
      <c r="S240" s="181">
        <f>기초자료!U236</f>
        <v>0</v>
      </c>
      <c r="T240" s="181">
        <f>기초자료!V236</f>
        <v>94117</v>
      </c>
      <c r="U240" s="181">
        <f>기초자료!W236</f>
        <v>0</v>
      </c>
      <c r="V240" s="181">
        <f>기초자료!X236</f>
        <v>0</v>
      </c>
      <c r="W240" s="181">
        <f>기초자료!Y236</f>
        <v>52700</v>
      </c>
      <c r="X240" s="181">
        <f>기초자료!Z236</f>
        <v>0</v>
      </c>
      <c r="Y240" s="181">
        <f>기초자료!AA236</f>
        <v>0</v>
      </c>
      <c r="Z240" s="181">
        <f>기초자료!AB236</f>
        <v>126115</v>
      </c>
      <c r="AA240" s="181">
        <f>기초자료!AC236</f>
        <v>0</v>
      </c>
      <c r="AB240" s="181">
        <f>기초자료!AD236</f>
        <v>0</v>
      </c>
      <c r="AC240" s="181">
        <f>기초자료!AE236</f>
        <v>0</v>
      </c>
      <c r="AD240" s="172">
        <f t="shared" si="56"/>
        <v>14554</v>
      </c>
      <c r="AE240" s="181">
        <f>기초자료!AF236</f>
        <v>0</v>
      </c>
      <c r="AF240" s="181">
        <f>기초자료!AG236</f>
        <v>0</v>
      </c>
      <c r="AG240" s="181">
        <f>기초자료!AH236</f>
        <v>0</v>
      </c>
      <c r="AH240" s="181">
        <f>기초자료!AI236</f>
        <v>0</v>
      </c>
      <c r="AI240" s="181">
        <f>기초자료!AJ236</f>
        <v>0</v>
      </c>
      <c r="AJ240" s="181">
        <f>기초자료!AK236</f>
        <v>14554</v>
      </c>
      <c r="AK240" s="181">
        <f>기초자료!AL236</f>
        <v>0</v>
      </c>
      <c r="AL240" s="181">
        <f>기초자료!AM236</f>
        <v>0</v>
      </c>
      <c r="AM240" s="181">
        <f>기초자료!AN236</f>
        <v>0</v>
      </c>
      <c r="AN240" s="181">
        <f>기초자료!AO236</f>
        <v>1222</v>
      </c>
      <c r="AO240" s="171">
        <f t="shared" si="53"/>
        <v>1212</v>
      </c>
      <c r="AP240" s="181">
        <f>기초자료!AP236</f>
        <v>0</v>
      </c>
      <c r="AQ240" s="181">
        <f>기초자료!AQ236</f>
        <v>0</v>
      </c>
      <c r="AR240" s="181">
        <f>기초자료!AR236</f>
        <v>1212</v>
      </c>
      <c r="AS240" s="181">
        <f>기초자료!AS236</f>
        <v>0</v>
      </c>
      <c r="AT240" s="77"/>
      <c r="AU240" s="77">
        <f t="shared" si="48"/>
        <v>2654766</v>
      </c>
    </row>
    <row r="241" spans="1:47" s="72" customFormat="1" ht="12" customHeight="1">
      <c r="A241" s="144"/>
      <c r="B241" s="467" t="s">
        <v>212</v>
      </c>
      <c r="C241" s="143">
        <f t="shared" si="49"/>
        <v>146435</v>
      </c>
      <c r="D241" s="171">
        <f t="shared" si="50"/>
        <v>146435</v>
      </c>
      <c r="E241" s="171">
        <f t="shared" si="51"/>
        <v>134569</v>
      </c>
      <c r="F241" s="181" t="e">
        <f>기초자료!#REF!</f>
        <v>#REF!</v>
      </c>
      <c r="G241" s="181" t="e">
        <f>기초자료!#REF!</f>
        <v>#REF!</v>
      </c>
      <c r="H241" s="172">
        <f>기초자료!P237</f>
        <v>1506</v>
      </c>
      <c r="I241" s="181" t="e">
        <f>기초자료!#REF!</f>
        <v>#REF!</v>
      </c>
      <c r="J241" s="181" t="e">
        <f>기초자료!#REF!</f>
        <v>#REF!</v>
      </c>
      <c r="K241" s="172">
        <f>기초자료!Q237</f>
        <v>10554</v>
      </c>
      <c r="L241" s="181" t="e">
        <f>기초자료!#REF!</f>
        <v>#REF!</v>
      </c>
      <c r="M241" s="181" t="e">
        <f>기초자료!#REF!</f>
        <v>#REF!</v>
      </c>
      <c r="N241" s="172">
        <f>기초자료!R237</f>
        <v>107691</v>
      </c>
      <c r="O241" s="181" t="e">
        <f>기초자료!#REF!</f>
        <v>#REF!</v>
      </c>
      <c r="P241" s="181" t="e">
        <f>기초자료!#REF!</f>
        <v>#REF!</v>
      </c>
      <c r="Q241" s="171">
        <f>기초자료!S237</f>
        <v>8356</v>
      </c>
      <c r="R241" s="181">
        <f>기초자료!T237</f>
        <v>0</v>
      </c>
      <c r="S241" s="181">
        <f>기초자료!U237</f>
        <v>0</v>
      </c>
      <c r="T241" s="181">
        <f>기초자료!V237</f>
        <v>5274</v>
      </c>
      <c r="U241" s="181">
        <f>기초자료!W237</f>
        <v>0</v>
      </c>
      <c r="V241" s="181">
        <f>기초자료!X237</f>
        <v>0</v>
      </c>
      <c r="W241" s="181">
        <f>기초자료!Y237</f>
        <v>0</v>
      </c>
      <c r="X241" s="181">
        <f>기초자료!Z237</f>
        <v>0</v>
      </c>
      <c r="Y241" s="181">
        <f>기초자료!AA237</f>
        <v>0</v>
      </c>
      <c r="Z241" s="181">
        <f>기초자료!AB237</f>
        <v>1188</v>
      </c>
      <c r="AA241" s="181">
        <f>기초자료!AC237</f>
        <v>0</v>
      </c>
      <c r="AB241" s="181">
        <f>기초자료!AD237</f>
        <v>0</v>
      </c>
      <c r="AC241" s="181">
        <f>기초자료!AE237</f>
        <v>0</v>
      </c>
      <c r="AD241" s="172">
        <f t="shared" si="56"/>
        <v>11866</v>
      </c>
      <c r="AE241" s="181">
        <f>기초자료!AF237</f>
        <v>0</v>
      </c>
      <c r="AF241" s="181">
        <f>기초자료!AG237</f>
        <v>0</v>
      </c>
      <c r="AG241" s="181">
        <f>기초자료!AH237</f>
        <v>8732</v>
      </c>
      <c r="AH241" s="181">
        <f>기초자료!AI237</f>
        <v>0</v>
      </c>
      <c r="AI241" s="181">
        <f>기초자료!AJ237</f>
        <v>0</v>
      </c>
      <c r="AJ241" s="181">
        <f>기초자료!AK237</f>
        <v>3134</v>
      </c>
      <c r="AK241" s="181">
        <f>기초자료!AL237</f>
        <v>0</v>
      </c>
      <c r="AL241" s="181">
        <f>기초자료!AM237</f>
        <v>0</v>
      </c>
      <c r="AM241" s="181">
        <f>기초자료!AN237</f>
        <v>0</v>
      </c>
      <c r="AN241" s="181">
        <f>기초자료!AO237</f>
        <v>0</v>
      </c>
      <c r="AO241" s="171">
        <f t="shared" si="53"/>
        <v>0</v>
      </c>
      <c r="AP241" s="181">
        <f>기초자료!AP237</f>
        <v>0</v>
      </c>
      <c r="AQ241" s="181">
        <f>기초자료!AQ237</f>
        <v>0</v>
      </c>
      <c r="AR241" s="181">
        <f>기초자료!AR237</f>
        <v>0</v>
      </c>
      <c r="AS241" s="181">
        <f>기초자료!AS237</f>
        <v>0</v>
      </c>
      <c r="AT241" s="77"/>
      <c r="AU241" s="77">
        <f t="shared" si="48"/>
        <v>146435</v>
      </c>
    </row>
    <row r="242" spans="1:47" s="72" customFormat="1" ht="12" customHeight="1">
      <c r="A242" s="144"/>
      <c r="B242" s="467" t="s">
        <v>213</v>
      </c>
      <c r="C242" s="143">
        <f t="shared" si="49"/>
        <v>8819095</v>
      </c>
      <c r="D242" s="171">
        <f t="shared" si="50"/>
        <v>8819095</v>
      </c>
      <c r="E242" s="171">
        <f t="shared" si="51"/>
        <v>6911624</v>
      </c>
      <c r="F242" s="171" t="e">
        <f>기초자료!#REF!</f>
        <v>#REF!</v>
      </c>
      <c r="G242" s="171" t="e">
        <f>기초자료!#REF!</f>
        <v>#REF!</v>
      </c>
      <c r="H242" s="172">
        <f>기초자료!P238</f>
        <v>10109</v>
      </c>
      <c r="I242" s="171" t="e">
        <f>기초자료!#REF!</f>
        <v>#REF!</v>
      </c>
      <c r="J242" s="171" t="e">
        <f>기초자료!#REF!</f>
        <v>#REF!</v>
      </c>
      <c r="K242" s="172">
        <f>기초자료!Q238</f>
        <v>140691</v>
      </c>
      <c r="L242" s="171" t="e">
        <f>기초자료!#REF!</f>
        <v>#REF!</v>
      </c>
      <c r="M242" s="171" t="e">
        <f>기초자료!#REF!</f>
        <v>#REF!</v>
      </c>
      <c r="N242" s="172">
        <f>기초자료!R238</f>
        <v>6666036</v>
      </c>
      <c r="O242" s="171" t="e">
        <f>기초자료!#REF!</f>
        <v>#REF!</v>
      </c>
      <c r="P242" s="171" t="e">
        <f>기초자료!#REF!</f>
        <v>#REF!</v>
      </c>
      <c r="Q242" s="171">
        <f>기초자료!S238</f>
        <v>2796</v>
      </c>
      <c r="R242" s="171">
        <f>기초자료!T238</f>
        <v>0</v>
      </c>
      <c r="S242" s="171">
        <f>기초자료!U238</f>
        <v>0</v>
      </c>
      <c r="T242" s="171">
        <f>기초자료!V238</f>
        <v>18125</v>
      </c>
      <c r="U242" s="171">
        <f>기초자료!W238</f>
        <v>0</v>
      </c>
      <c r="V242" s="171">
        <f>기초자료!X238</f>
        <v>0</v>
      </c>
      <c r="W242" s="171">
        <f>기초자료!Y238</f>
        <v>19136</v>
      </c>
      <c r="X242" s="171">
        <f>기초자료!Z238</f>
        <v>0</v>
      </c>
      <c r="Y242" s="171">
        <f>기초자료!AA238</f>
        <v>0</v>
      </c>
      <c r="Z242" s="171">
        <f>기초자료!AB238</f>
        <v>54731</v>
      </c>
      <c r="AA242" s="171">
        <f>기초자료!AC238</f>
        <v>0</v>
      </c>
      <c r="AB242" s="171">
        <f>기초자료!AD238</f>
        <v>0</v>
      </c>
      <c r="AC242" s="171">
        <f>기초자료!AE238</f>
        <v>0</v>
      </c>
      <c r="AD242" s="172">
        <f t="shared" si="56"/>
        <v>796040</v>
      </c>
      <c r="AE242" s="171">
        <f>기초자료!AF238</f>
        <v>0</v>
      </c>
      <c r="AF242" s="171">
        <f>기초자료!AG238</f>
        <v>0</v>
      </c>
      <c r="AG242" s="171">
        <f>기초자료!AH238</f>
        <v>741312</v>
      </c>
      <c r="AH242" s="171">
        <f>기초자료!AI238</f>
        <v>0</v>
      </c>
      <c r="AI242" s="171">
        <f>기초자료!AJ238</f>
        <v>0</v>
      </c>
      <c r="AJ242" s="171">
        <f>기초자료!AK238</f>
        <v>53258</v>
      </c>
      <c r="AK242" s="172">
        <f>기초자료!AL238</f>
        <v>0</v>
      </c>
      <c r="AL242" s="172">
        <f>기초자료!AM238</f>
        <v>0</v>
      </c>
      <c r="AM242" s="172">
        <f>기초자료!AN238</f>
        <v>1470</v>
      </c>
      <c r="AN242" s="172">
        <f>기초자료!AO238</f>
        <v>1111431</v>
      </c>
      <c r="AO242" s="171">
        <f t="shared" si="53"/>
        <v>0</v>
      </c>
      <c r="AP242" s="172">
        <f>기초자료!AP238</f>
        <v>0</v>
      </c>
      <c r="AQ242" s="171">
        <f>기초자료!AQ238</f>
        <v>0</v>
      </c>
      <c r="AR242" s="172">
        <f>기초자료!AR238</f>
        <v>0</v>
      </c>
      <c r="AS242" s="172">
        <f>기초자료!AS238</f>
        <v>0</v>
      </c>
      <c r="AT242" s="77"/>
      <c r="AU242" s="77">
        <f t="shared" si="48"/>
        <v>8819095</v>
      </c>
    </row>
    <row r="243" spans="1:47" s="72" customFormat="1" ht="12" customHeight="1">
      <c r="A243" s="144"/>
      <c r="B243" s="467" t="s">
        <v>214</v>
      </c>
      <c r="C243" s="143">
        <f t="shared" si="49"/>
        <v>874129</v>
      </c>
      <c r="D243" s="171">
        <f t="shared" si="50"/>
        <v>874129</v>
      </c>
      <c r="E243" s="171">
        <f t="shared" si="51"/>
        <v>394715</v>
      </c>
      <c r="F243" s="171" t="e">
        <f>기초자료!#REF!</f>
        <v>#REF!</v>
      </c>
      <c r="G243" s="171" t="e">
        <f>기초자료!#REF!</f>
        <v>#REF!</v>
      </c>
      <c r="H243" s="172">
        <f>기초자료!P239</f>
        <v>23572</v>
      </c>
      <c r="I243" s="171" t="e">
        <f>기초자료!#REF!</f>
        <v>#REF!</v>
      </c>
      <c r="J243" s="171" t="e">
        <f>기초자료!#REF!</f>
        <v>#REF!</v>
      </c>
      <c r="K243" s="172">
        <f>기초자료!Q239</f>
        <v>14838</v>
      </c>
      <c r="L243" s="171" t="e">
        <f>기초자료!#REF!</f>
        <v>#REF!</v>
      </c>
      <c r="M243" s="171" t="e">
        <f>기초자료!#REF!</f>
        <v>#REF!</v>
      </c>
      <c r="N243" s="172">
        <f>기초자료!R239</f>
        <v>260563</v>
      </c>
      <c r="O243" s="171" t="e">
        <f>기초자료!#REF!</f>
        <v>#REF!</v>
      </c>
      <c r="P243" s="171" t="e">
        <f>기초자료!#REF!</f>
        <v>#REF!</v>
      </c>
      <c r="Q243" s="171">
        <f>기초자료!S239</f>
        <v>21675</v>
      </c>
      <c r="R243" s="171">
        <f>기초자료!T239</f>
        <v>0</v>
      </c>
      <c r="S243" s="171">
        <f>기초자료!U239</f>
        <v>0</v>
      </c>
      <c r="T243" s="171">
        <f>기초자료!V239</f>
        <v>7967</v>
      </c>
      <c r="U243" s="171">
        <f>기초자료!W239</f>
        <v>0</v>
      </c>
      <c r="V243" s="171">
        <f>기초자료!X239</f>
        <v>0</v>
      </c>
      <c r="W243" s="171">
        <f>기초자료!Y239</f>
        <v>0</v>
      </c>
      <c r="X243" s="171">
        <f>기초자료!Z239</f>
        <v>0</v>
      </c>
      <c r="Y243" s="171">
        <f>기초자료!AA239</f>
        <v>0</v>
      </c>
      <c r="Z243" s="171">
        <f>기초자료!AB239</f>
        <v>66100</v>
      </c>
      <c r="AA243" s="171">
        <f>기초자료!AC239</f>
        <v>0</v>
      </c>
      <c r="AB243" s="171">
        <f>기초자료!AD239</f>
        <v>0</v>
      </c>
      <c r="AC243" s="171">
        <f>기초자료!AE239</f>
        <v>0</v>
      </c>
      <c r="AD243" s="172">
        <f t="shared" si="56"/>
        <v>479414</v>
      </c>
      <c r="AE243" s="171">
        <f>기초자료!AF239</f>
        <v>0</v>
      </c>
      <c r="AF243" s="171">
        <f>기초자료!AG239</f>
        <v>0</v>
      </c>
      <c r="AG243" s="171">
        <f>기초자료!AH239</f>
        <v>312748</v>
      </c>
      <c r="AH243" s="171">
        <f>기초자료!AI239</f>
        <v>0</v>
      </c>
      <c r="AI243" s="171">
        <f>기초자료!AJ239</f>
        <v>0</v>
      </c>
      <c r="AJ243" s="171">
        <f>기초자료!AK239</f>
        <v>166666</v>
      </c>
      <c r="AK243" s="171">
        <f>기초자료!AL239</f>
        <v>0</v>
      </c>
      <c r="AL243" s="171">
        <f>기초자료!AM239</f>
        <v>0</v>
      </c>
      <c r="AM243" s="171">
        <f>기초자료!AN239</f>
        <v>0</v>
      </c>
      <c r="AN243" s="171">
        <f>기초자료!AO239</f>
        <v>0</v>
      </c>
      <c r="AO243" s="171">
        <f t="shared" si="53"/>
        <v>0</v>
      </c>
      <c r="AP243" s="172">
        <f>기초자료!AP239</f>
        <v>0</v>
      </c>
      <c r="AQ243" s="171">
        <f>기초자료!AQ239</f>
        <v>0</v>
      </c>
      <c r="AR243" s="171">
        <f>기초자료!AR239</f>
        <v>0</v>
      </c>
      <c r="AS243" s="171">
        <f>기초자료!AS239</f>
        <v>0</v>
      </c>
      <c r="AT243" s="77"/>
      <c r="AU243" s="77">
        <f t="shared" si="48"/>
        <v>874129</v>
      </c>
    </row>
    <row r="244" spans="1:47" s="72" customFormat="1" ht="12" customHeight="1">
      <c r="A244" s="144"/>
      <c r="B244" s="467" t="s">
        <v>215</v>
      </c>
      <c r="C244" s="143">
        <f t="shared" si="49"/>
        <v>624212</v>
      </c>
      <c r="D244" s="171">
        <f t="shared" si="50"/>
        <v>624212</v>
      </c>
      <c r="E244" s="171">
        <f t="shared" si="51"/>
        <v>590646</v>
      </c>
      <c r="F244" s="171" t="e">
        <f>기초자료!#REF!</f>
        <v>#REF!</v>
      </c>
      <c r="G244" s="171" t="e">
        <f>기초자료!#REF!</f>
        <v>#REF!</v>
      </c>
      <c r="H244" s="172">
        <f>기초자료!P240</f>
        <v>42431</v>
      </c>
      <c r="I244" s="171" t="e">
        <f>기초자료!#REF!</f>
        <v>#REF!</v>
      </c>
      <c r="J244" s="171" t="e">
        <f>기초자료!#REF!</f>
        <v>#REF!</v>
      </c>
      <c r="K244" s="172">
        <f>기초자료!Q240</f>
        <v>29734</v>
      </c>
      <c r="L244" s="171" t="e">
        <f>기초자료!#REF!</f>
        <v>#REF!</v>
      </c>
      <c r="M244" s="171" t="e">
        <f>기초자료!#REF!</f>
        <v>#REF!</v>
      </c>
      <c r="N244" s="172">
        <f>기초자료!R240</f>
        <v>401000</v>
      </c>
      <c r="O244" s="171" t="e">
        <f>기초자료!#REF!</f>
        <v>#REF!</v>
      </c>
      <c r="P244" s="171" t="e">
        <f>기초자료!#REF!</f>
        <v>#REF!</v>
      </c>
      <c r="Q244" s="171">
        <f>기초자료!S240</f>
        <v>56068</v>
      </c>
      <c r="R244" s="171">
        <f>기초자료!T240</f>
        <v>0</v>
      </c>
      <c r="S244" s="171">
        <f>기초자료!U240</f>
        <v>0</v>
      </c>
      <c r="T244" s="171">
        <f>기초자료!V240</f>
        <v>43362</v>
      </c>
      <c r="U244" s="171">
        <f>기초자료!W240</f>
        <v>0</v>
      </c>
      <c r="V244" s="171">
        <f>기초자료!X240</f>
        <v>0</v>
      </c>
      <c r="W244" s="171">
        <f>기초자료!Y240</f>
        <v>0</v>
      </c>
      <c r="X244" s="171">
        <f>기초자료!Z240</f>
        <v>0</v>
      </c>
      <c r="Y244" s="171">
        <f>기초자료!AA240</f>
        <v>0</v>
      </c>
      <c r="Z244" s="171">
        <f>기초자료!AB240</f>
        <v>18051</v>
      </c>
      <c r="AA244" s="171">
        <f>기초자료!AC240</f>
        <v>0</v>
      </c>
      <c r="AB244" s="171">
        <f>기초자료!AD240</f>
        <v>0</v>
      </c>
      <c r="AC244" s="171">
        <f>기초자료!AE240</f>
        <v>0</v>
      </c>
      <c r="AD244" s="172">
        <f t="shared" si="56"/>
        <v>33566</v>
      </c>
      <c r="AE244" s="171">
        <f>기초자료!AF240</f>
        <v>0</v>
      </c>
      <c r="AF244" s="171">
        <f>기초자료!AG240</f>
        <v>0</v>
      </c>
      <c r="AG244" s="171">
        <f>기초자료!AH240</f>
        <v>25509</v>
      </c>
      <c r="AH244" s="171" t="str">
        <f>기초자료!AI240</f>
        <v xml:space="preserve"> - </v>
      </c>
      <c r="AI244" s="171" t="str">
        <f>기초자료!AJ240</f>
        <v xml:space="preserve"> - </v>
      </c>
      <c r="AJ244" s="171">
        <f>기초자료!AK240</f>
        <v>8057</v>
      </c>
      <c r="AK244" s="171">
        <f>기초자료!AL240</f>
        <v>0</v>
      </c>
      <c r="AL244" s="171">
        <f>기초자료!AM240</f>
        <v>0</v>
      </c>
      <c r="AM244" s="171">
        <f>기초자료!AN240</f>
        <v>0</v>
      </c>
      <c r="AN244" s="171">
        <f>기초자료!AO240</f>
        <v>0</v>
      </c>
      <c r="AO244" s="171">
        <f t="shared" si="53"/>
        <v>0</v>
      </c>
      <c r="AP244" s="172">
        <f>기초자료!AP240</f>
        <v>0</v>
      </c>
      <c r="AQ244" s="171">
        <f>기초자료!AQ240</f>
        <v>0</v>
      </c>
      <c r="AR244" s="171">
        <f>기초자료!AR240</f>
        <v>0</v>
      </c>
      <c r="AS244" s="171">
        <f>기초자료!AS240</f>
        <v>0</v>
      </c>
      <c r="AT244" s="77"/>
      <c r="AU244" s="77">
        <f t="shared" si="48"/>
        <v>624212</v>
      </c>
    </row>
    <row r="245" spans="1:47" s="72" customFormat="1" ht="12" customHeight="1">
      <c r="A245" s="144"/>
      <c r="B245" s="467" t="s">
        <v>216</v>
      </c>
      <c r="C245" s="143">
        <f t="shared" si="49"/>
        <v>2551847</v>
      </c>
      <c r="D245" s="171">
        <f t="shared" si="50"/>
        <v>2373992</v>
      </c>
      <c r="E245" s="171">
        <f t="shared" si="51"/>
        <v>1298291</v>
      </c>
      <c r="F245" s="172" t="e">
        <f>기초자료!#REF!</f>
        <v>#REF!</v>
      </c>
      <c r="G245" s="172" t="e">
        <f>기초자료!#REF!</f>
        <v>#REF!</v>
      </c>
      <c r="H245" s="172">
        <f>기초자료!P241</f>
        <v>14640</v>
      </c>
      <c r="I245" s="172" t="e">
        <f>기초자료!#REF!</f>
        <v>#REF!</v>
      </c>
      <c r="J245" s="172" t="e">
        <f>기초자료!#REF!</f>
        <v>#REF!</v>
      </c>
      <c r="K245" s="172">
        <f>기초자료!Q241</f>
        <v>66873</v>
      </c>
      <c r="L245" s="172" t="e">
        <f>기초자료!#REF!</f>
        <v>#REF!</v>
      </c>
      <c r="M245" s="171" t="e">
        <f>기초자료!#REF!</f>
        <v>#REF!</v>
      </c>
      <c r="N245" s="172">
        <f>기초자료!R241</f>
        <v>1216778</v>
      </c>
      <c r="O245" s="172" t="e">
        <f>기초자료!#REF!</f>
        <v>#REF!</v>
      </c>
      <c r="P245" s="172" t="e">
        <f>기초자료!#REF!</f>
        <v>#REF!</v>
      </c>
      <c r="Q245" s="171">
        <f>기초자료!S241</f>
        <v>0</v>
      </c>
      <c r="R245" s="172">
        <f>기초자료!T241</f>
        <v>0</v>
      </c>
      <c r="S245" s="172">
        <f>기초자료!U241</f>
        <v>0</v>
      </c>
      <c r="T245" s="172">
        <f>기초자료!V241</f>
        <v>0</v>
      </c>
      <c r="U245" s="172">
        <f>기초자료!W241</f>
        <v>0</v>
      </c>
      <c r="V245" s="172">
        <f>기초자료!X241</f>
        <v>0</v>
      </c>
      <c r="W245" s="172">
        <f>기초자료!Y241</f>
        <v>0</v>
      </c>
      <c r="X245" s="172">
        <f>기초자료!Z241</f>
        <v>0</v>
      </c>
      <c r="Y245" s="172">
        <f>기초자료!AA241</f>
        <v>0</v>
      </c>
      <c r="Z245" s="172">
        <f>기초자료!AB241</f>
        <v>0</v>
      </c>
      <c r="AA245" s="172">
        <f>기초자료!AC241</f>
        <v>0</v>
      </c>
      <c r="AB245" s="172">
        <f>기초자료!AD241</f>
        <v>0</v>
      </c>
      <c r="AC245" s="172">
        <f>기초자료!AE241</f>
        <v>0</v>
      </c>
      <c r="AD245" s="172">
        <f t="shared" si="56"/>
        <v>1075701</v>
      </c>
      <c r="AE245" s="172">
        <f>기초자료!AF241</f>
        <v>0</v>
      </c>
      <c r="AF245" s="172">
        <f>기초자료!AG241</f>
        <v>0</v>
      </c>
      <c r="AG245" s="172">
        <f>기초자료!AH241</f>
        <v>983843</v>
      </c>
      <c r="AH245" s="172">
        <f>기초자료!AI241</f>
        <v>0</v>
      </c>
      <c r="AI245" s="172">
        <f>기초자료!AJ241</f>
        <v>0</v>
      </c>
      <c r="AJ245" s="172">
        <f>기초자료!AK241</f>
        <v>91858</v>
      </c>
      <c r="AK245" s="172">
        <f>기초자료!AL241</f>
        <v>0</v>
      </c>
      <c r="AL245" s="172">
        <f>기초자료!AM241</f>
        <v>0</v>
      </c>
      <c r="AM245" s="172">
        <f>기초자료!AN241</f>
        <v>0</v>
      </c>
      <c r="AN245" s="172">
        <f>기초자료!AO241</f>
        <v>0</v>
      </c>
      <c r="AO245" s="171">
        <f t="shared" si="53"/>
        <v>177855</v>
      </c>
      <c r="AP245" s="172">
        <f>기초자료!AP241</f>
        <v>0</v>
      </c>
      <c r="AQ245" s="172">
        <f>기초자료!AQ241</f>
        <v>0</v>
      </c>
      <c r="AR245" s="172">
        <f>기초자료!AR241</f>
        <v>177855</v>
      </c>
      <c r="AS245" s="172">
        <f>기초자료!AS241</f>
        <v>0</v>
      </c>
      <c r="AT245" s="77"/>
      <c r="AU245" s="77">
        <f t="shared" si="48"/>
        <v>2373992</v>
      </c>
    </row>
    <row r="246" spans="1:47" s="72" customFormat="1" ht="12" customHeight="1">
      <c r="A246" s="144"/>
      <c r="B246" s="467" t="s">
        <v>217</v>
      </c>
      <c r="C246" s="143">
        <f t="shared" si="49"/>
        <v>1761414</v>
      </c>
      <c r="D246" s="171">
        <f t="shared" si="50"/>
        <v>1761414</v>
      </c>
      <c r="E246" s="171">
        <f t="shared" si="51"/>
        <v>1761414</v>
      </c>
      <c r="F246" s="182" t="e">
        <f>기초자료!#REF!</f>
        <v>#REF!</v>
      </c>
      <c r="G246" s="182" t="e">
        <f>기초자료!#REF!</f>
        <v>#REF!</v>
      </c>
      <c r="H246" s="172">
        <f>기초자료!P242</f>
        <v>20165</v>
      </c>
      <c r="I246" s="182" t="e">
        <f>기초자료!#REF!</f>
        <v>#REF!</v>
      </c>
      <c r="J246" s="182" t="e">
        <f>기초자료!#REF!</f>
        <v>#REF!</v>
      </c>
      <c r="K246" s="172">
        <f>기초자료!Q242</f>
        <v>13378</v>
      </c>
      <c r="L246" s="182" t="e">
        <f>기초자료!#REF!</f>
        <v>#REF!</v>
      </c>
      <c r="M246" s="182" t="e">
        <f>기초자료!#REF!</f>
        <v>#REF!</v>
      </c>
      <c r="N246" s="172">
        <f>기초자료!R242</f>
        <v>1448897</v>
      </c>
      <c r="O246" s="182" t="e">
        <f>기초자료!#REF!</f>
        <v>#REF!</v>
      </c>
      <c r="P246" s="182" t="e">
        <f>기초자료!#REF!</f>
        <v>#REF!</v>
      </c>
      <c r="Q246" s="171">
        <f>기초자료!S242</f>
        <v>32077</v>
      </c>
      <c r="R246" s="182">
        <f>기초자료!T242</f>
        <v>0</v>
      </c>
      <c r="S246" s="182">
        <f>기초자료!U242</f>
        <v>0</v>
      </c>
      <c r="T246" s="182">
        <f>기초자료!V242</f>
        <v>204730</v>
      </c>
      <c r="U246" s="182">
        <f>기초자료!W242</f>
        <v>0</v>
      </c>
      <c r="V246" s="182">
        <f>기초자료!X242</f>
        <v>0</v>
      </c>
      <c r="W246" s="182">
        <f>기초자료!Y242</f>
        <v>0</v>
      </c>
      <c r="X246" s="182">
        <f>기초자료!Z242</f>
        <v>0</v>
      </c>
      <c r="Y246" s="182">
        <f>기초자료!AA242</f>
        <v>0</v>
      </c>
      <c r="Z246" s="182">
        <f>기초자료!AB242</f>
        <v>42167</v>
      </c>
      <c r="AA246" s="182">
        <f>기초자료!AC242</f>
        <v>0</v>
      </c>
      <c r="AB246" s="182">
        <f>기초자료!AD242</f>
        <v>0</v>
      </c>
      <c r="AC246" s="182">
        <f>기초자료!AE242</f>
        <v>0</v>
      </c>
      <c r="AD246" s="172">
        <f t="shared" si="56"/>
        <v>0</v>
      </c>
      <c r="AE246" s="182">
        <f>기초자료!AF242</f>
        <v>0</v>
      </c>
      <c r="AF246" s="182">
        <f>기초자료!AG242</f>
        <v>0</v>
      </c>
      <c r="AG246" s="182">
        <f>기초자료!AH242</f>
        <v>0</v>
      </c>
      <c r="AH246" s="182" t="str">
        <f>기초자료!AI242</f>
        <v xml:space="preserve"> - </v>
      </c>
      <c r="AI246" s="182" t="str">
        <f>기초자료!AJ242</f>
        <v xml:space="preserve"> - </v>
      </c>
      <c r="AJ246" s="182">
        <f>기초자료!AK242</f>
        <v>0</v>
      </c>
      <c r="AK246" s="182">
        <f>기초자료!AL242</f>
        <v>0</v>
      </c>
      <c r="AL246" s="182">
        <f>기초자료!AM242</f>
        <v>0</v>
      </c>
      <c r="AM246" s="182">
        <f>기초자료!AN242</f>
        <v>0</v>
      </c>
      <c r="AN246" s="182">
        <f>기초자료!AO242</f>
        <v>0</v>
      </c>
      <c r="AO246" s="171">
        <f t="shared" si="53"/>
        <v>0</v>
      </c>
      <c r="AP246" s="182">
        <f>기초자료!AP242</f>
        <v>0</v>
      </c>
      <c r="AQ246" s="182">
        <f>기초자료!AQ242</f>
        <v>0</v>
      </c>
      <c r="AR246" s="182">
        <f>기초자료!AR242</f>
        <v>0</v>
      </c>
      <c r="AS246" s="182">
        <f>기초자료!AS242</f>
        <v>0</v>
      </c>
      <c r="AT246" s="77"/>
      <c r="AU246" s="77">
        <f t="shared" si="48"/>
        <v>1761414</v>
      </c>
    </row>
    <row r="247" spans="1:47" s="72" customFormat="1" ht="12" customHeight="1">
      <c r="A247" s="144"/>
      <c r="B247" s="467" t="s">
        <v>218</v>
      </c>
      <c r="C247" s="143">
        <f t="shared" si="49"/>
        <v>221569</v>
      </c>
      <c r="D247" s="171">
        <f t="shared" si="50"/>
        <v>221569</v>
      </c>
      <c r="E247" s="171">
        <f t="shared" si="51"/>
        <v>140196</v>
      </c>
      <c r="F247" s="171" t="e">
        <f>기초자료!#REF!</f>
        <v>#REF!</v>
      </c>
      <c r="G247" s="171" t="e">
        <f>기초자료!#REF!</f>
        <v>#REF!</v>
      </c>
      <c r="H247" s="172">
        <f>기초자료!P243</f>
        <v>4618</v>
      </c>
      <c r="I247" s="172" t="e">
        <f>기초자료!#REF!</f>
        <v>#REF!</v>
      </c>
      <c r="J247" s="172" t="e">
        <f>기초자료!#REF!</f>
        <v>#REF!</v>
      </c>
      <c r="K247" s="172">
        <f>기초자료!Q243</f>
        <v>12888</v>
      </c>
      <c r="L247" s="172" t="e">
        <f>기초자료!#REF!</f>
        <v>#REF!</v>
      </c>
      <c r="M247" s="172" t="e">
        <f>기초자료!#REF!</f>
        <v>#REF!</v>
      </c>
      <c r="N247" s="172">
        <f>기초자료!R243</f>
        <v>122690</v>
      </c>
      <c r="O247" s="172" t="e">
        <f>기초자료!#REF!</f>
        <v>#REF!</v>
      </c>
      <c r="P247" s="172" t="e">
        <f>기초자료!#REF!</f>
        <v>#REF!</v>
      </c>
      <c r="Q247" s="171">
        <f>기초자료!S243</f>
        <v>0</v>
      </c>
      <c r="R247" s="172">
        <f>기초자료!T243</f>
        <v>0</v>
      </c>
      <c r="S247" s="172">
        <f>기초자료!U243</f>
        <v>0</v>
      </c>
      <c r="T247" s="172">
        <f>기초자료!V243</f>
        <v>0</v>
      </c>
      <c r="U247" s="172">
        <f>기초자료!W243</f>
        <v>0</v>
      </c>
      <c r="V247" s="172">
        <f>기초자료!X243</f>
        <v>0</v>
      </c>
      <c r="W247" s="172">
        <f>기초자료!Y243</f>
        <v>0</v>
      </c>
      <c r="X247" s="172">
        <f>기초자료!Z243</f>
        <v>0</v>
      </c>
      <c r="Y247" s="172">
        <f>기초자료!AA243</f>
        <v>0</v>
      </c>
      <c r="Z247" s="172">
        <f>기초자료!AB243</f>
        <v>0</v>
      </c>
      <c r="AA247" s="172">
        <f>기초자료!AC243</f>
        <v>0</v>
      </c>
      <c r="AB247" s="172">
        <f>기초자료!AD243</f>
        <v>0</v>
      </c>
      <c r="AC247" s="172">
        <f>기초자료!AE243</f>
        <v>0</v>
      </c>
      <c r="AD247" s="172">
        <f t="shared" si="56"/>
        <v>81373</v>
      </c>
      <c r="AE247" s="171">
        <f>기초자료!AF243</f>
        <v>0</v>
      </c>
      <c r="AF247" s="171">
        <f>기초자료!AG243</f>
        <v>0</v>
      </c>
      <c r="AG247" s="172">
        <f>기초자료!AH243</f>
        <v>81373</v>
      </c>
      <c r="AH247" s="172">
        <f>기초자료!AI243</f>
        <v>0</v>
      </c>
      <c r="AI247" s="172">
        <f>기초자료!AJ243</f>
        <v>0</v>
      </c>
      <c r="AJ247" s="172">
        <f>기초자료!AK243</f>
        <v>0</v>
      </c>
      <c r="AK247" s="172">
        <f>기초자료!AL243</f>
        <v>0</v>
      </c>
      <c r="AL247" s="172">
        <f>기초자료!AM243</f>
        <v>0</v>
      </c>
      <c r="AM247" s="172">
        <f>기초자료!AN243</f>
        <v>0</v>
      </c>
      <c r="AN247" s="172">
        <f>기초자료!AO243</f>
        <v>0</v>
      </c>
      <c r="AO247" s="171">
        <f t="shared" si="53"/>
        <v>0</v>
      </c>
      <c r="AP247" s="172">
        <f>기초자료!AP243</f>
        <v>0</v>
      </c>
      <c r="AQ247" s="172">
        <f>기초자료!AQ243</f>
        <v>0</v>
      </c>
      <c r="AR247" s="172">
        <f>기초자료!AR243</f>
        <v>0</v>
      </c>
      <c r="AS247" s="172">
        <f>기초자료!AS243</f>
        <v>0</v>
      </c>
      <c r="AT247" s="77"/>
      <c r="AU247" s="77">
        <f t="shared" si="48"/>
        <v>221569</v>
      </c>
    </row>
    <row r="248" spans="1:47" s="72" customFormat="1" ht="12" customHeight="1">
      <c r="A248" s="144"/>
      <c r="B248" s="467" t="s">
        <v>219</v>
      </c>
      <c r="C248" s="143">
        <f t="shared" si="49"/>
        <v>1206310</v>
      </c>
      <c r="D248" s="171">
        <f t="shared" si="50"/>
        <v>1203652</v>
      </c>
      <c r="E248" s="171">
        <f t="shared" si="51"/>
        <v>1178985</v>
      </c>
      <c r="F248" s="172" t="e">
        <f>기초자료!#REF!</f>
        <v>#REF!</v>
      </c>
      <c r="G248" s="172" t="e">
        <f>기초자료!#REF!</f>
        <v>#REF!</v>
      </c>
      <c r="H248" s="172">
        <f>기초자료!P244</f>
        <v>0</v>
      </c>
      <c r="I248" s="172" t="e">
        <f>기초자료!#REF!</f>
        <v>#REF!</v>
      </c>
      <c r="J248" s="172" t="e">
        <f>기초자료!#REF!</f>
        <v>#REF!</v>
      </c>
      <c r="K248" s="172">
        <f>기초자료!Q244</f>
        <v>28725</v>
      </c>
      <c r="L248" s="172" t="e">
        <f>기초자료!#REF!</f>
        <v>#REF!</v>
      </c>
      <c r="M248" s="171" t="e">
        <f>기초자료!#REF!</f>
        <v>#REF!</v>
      </c>
      <c r="N248" s="172">
        <f>기초자료!R244</f>
        <v>1150260</v>
      </c>
      <c r="O248" s="172" t="e">
        <f>기초자료!#REF!</f>
        <v>#REF!</v>
      </c>
      <c r="P248" s="172" t="e">
        <f>기초자료!#REF!</f>
        <v>#REF!</v>
      </c>
      <c r="Q248" s="171">
        <f>기초자료!S244</f>
        <v>0</v>
      </c>
      <c r="R248" s="172">
        <f>기초자료!T244</f>
        <v>0</v>
      </c>
      <c r="S248" s="172">
        <f>기초자료!U244</f>
        <v>0</v>
      </c>
      <c r="T248" s="172">
        <f>기초자료!V244</f>
        <v>0</v>
      </c>
      <c r="U248" s="172">
        <f>기초자료!W244</f>
        <v>0</v>
      </c>
      <c r="V248" s="172">
        <f>기초자료!X244</f>
        <v>0</v>
      </c>
      <c r="W248" s="172">
        <f>기초자료!Y244</f>
        <v>0</v>
      </c>
      <c r="X248" s="172">
        <f>기초자료!Z244</f>
        <v>0</v>
      </c>
      <c r="Y248" s="172">
        <f>기초자료!AA244</f>
        <v>0</v>
      </c>
      <c r="Z248" s="172">
        <f>기초자료!AB244</f>
        <v>0</v>
      </c>
      <c r="AA248" s="172">
        <f>기초자료!AC244</f>
        <v>0</v>
      </c>
      <c r="AB248" s="172">
        <f>기초자료!AD244</f>
        <v>0</v>
      </c>
      <c r="AC248" s="172">
        <f>기초자료!AE244</f>
        <v>0</v>
      </c>
      <c r="AD248" s="172">
        <f t="shared" si="56"/>
        <v>24667</v>
      </c>
      <c r="AE248" s="172">
        <f>기초자료!AF244</f>
        <v>0</v>
      </c>
      <c r="AF248" s="172">
        <f>기초자료!AG244</f>
        <v>0</v>
      </c>
      <c r="AG248" s="172">
        <f>기초자료!AH244</f>
        <v>24667</v>
      </c>
      <c r="AH248" s="172">
        <f>기초자료!AI244</f>
        <v>0</v>
      </c>
      <c r="AI248" s="172">
        <f>기초자료!AJ244</f>
        <v>0</v>
      </c>
      <c r="AJ248" s="172">
        <f>기초자료!AK244</f>
        <v>0</v>
      </c>
      <c r="AK248" s="172">
        <f>기초자료!AL244</f>
        <v>0</v>
      </c>
      <c r="AL248" s="172">
        <f>기초자료!AM244</f>
        <v>0</v>
      </c>
      <c r="AM248" s="172">
        <f>기초자료!AN244</f>
        <v>0</v>
      </c>
      <c r="AN248" s="172">
        <f>기초자료!AO244</f>
        <v>0</v>
      </c>
      <c r="AO248" s="171">
        <f t="shared" si="53"/>
        <v>2658</v>
      </c>
      <c r="AP248" s="172">
        <f>기초자료!AP244</f>
        <v>0</v>
      </c>
      <c r="AQ248" s="172">
        <f>기초자료!AQ244</f>
        <v>0</v>
      </c>
      <c r="AR248" s="172">
        <f>기초자료!AR244</f>
        <v>2658</v>
      </c>
      <c r="AS248" s="172">
        <f>기초자료!AS244</f>
        <v>0</v>
      </c>
      <c r="AT248" s="77"/>
      <c r="AU248" s="77">
        <f t="shared" si="48"/>
        <v>1203652</v>
      </c>
    </row>
    <row r="249" spans="1:47" s="72" customFormat="1" ht="12" customHeight="1">
      <c r="A249" s="144"/>
      <c r="B249" s="467" t="s">
        <v>112</v>
      </c>
      <c r="C249" s="143">
        <f t="shared" si="49"/>
        <v>824650</v>
      </c>
      <c r="D249" s="171">
        <f t="shared" si="50"/>
        <v>824650</v>
      </c>
      <c r="E249" s="171">
        <f t="shared" si="51"/>
        <v>726793</v>
      </c>
      <c r="F249" s="171" t="e">
        <f>기초자료!#REF!</f>
        <v>#REF!</v>
      </c>
      <c r="G249" s="171" t="e">
        <f>기초자료!#REF!</f>
        <v>#REF!</v>
      </c>
      <c r="H249" s="172">
        <f>기초자료!P245</f>
        <v>0</v>
      </c>
      <c r="I249" s="172" t="e">
        <f>기초자료!#REF!</f>
        <v>#REF!</v>
      </c>
      <c r="J249" s="172" t="e">
        <f>기초자료!#REF!</f>
        <v>#REF!</v>
      </c>
      <c r="K249" s="172">
        <f>기초자료!Q245</f>
        <v>7361</v>
      </c>
      <c r="L249" s="172" t="e">
        <f>기초자료!#REF!</f>
        <v>#REF!</v>
      </c>
      <c r="M249" s="172" t="e">
        <f>기초자료!#REF!</f>
        <v>#REF!</v>
      </c>
      <c r="N249" s="172">
        <f>기초자료!R245</f>
        <v>631755</v>
      </c>
      <c r="O249" s="172" t="e">
        <f>기초자료!#REF!</f>
        <v>#REF!</v>
      </c>
      <c r="P249" s="172" t="e">
        <f>기초자료!#REF!</f>
        <v>#REF!</v>
      </c>
      <c r="Q249" s="171">
        <f>기초자료!S245</f>
        <v>0</v>
      </c>
      <c r="R249" s="172">
        <f>기초자료!T245</f>
        <v>0</v>
      </c>
      <c r="S249" s="172">
        <f>기초자료!U245</f>
        <v>0</v>
      </c>
      <c r="T249" s="172">
        <f>기초자료!V245</f>
        <v>0</v>
      </c>
      <c r="U249" s="172">
        <f>기초자료!W245</f>
        <v>0</v>
      </c>
      <c r="V249" s="172">
        <f>기초자료!X245</f>
        <v>0</v>
      </c>
      <c r="W249" s="172">
        <f>기초자료!Y245</f>
        <v>87677</v>
      </c>
      <c r="X249" s="172">
        <f>기초자료!Z245</f>
        <v>0</v>
      </c>
      <c r="Y249" s="172">
        <f>기초자료!AA245</f>
        <v>0</v>
      </c>
      <c r="Z249" s="172">
        <f>기초자료!AB245</f>
        <v>0</v>
      </c>
      <c r="AA249" s="172">
        <f>기초자료!AC245</f>
        <v>0</v>
      </c>
      <c r="AB249" s="172">
        <f>기초자료!AD245</f>
        <v>0</v>
      </c>
      <c r="AC249" s="172">
        <f>기초자료!AE245</f>
        <v>0</v>
      </c>
      <c r="AD249" s="172">
        <f t="shared" si="56"/>
        <v>97857</v>
      </c>
      <c r="AE249" s="171">
        <f>기초자료!AF245</f>
        <v>0</v>
      </c>
      <c r="AF249" s="171">
        <f>기초자료!AG245</f>
        <v>0</v>
      </c>
      <c r="AG249" s="172">
        <f>기초자료!AH245</f>
        <v>93252</v>
      </c>
      <c r="AH249" s="172">
        <f>기초자료!AI245</f>
        <v>0</v>
      </c>
      <c r="AI249" s="172">
        <f>기초자료!AJ245</f>
        <v>0</v>
      </c>
      <c r="AJ249" s="172">
        <f>기초자료!AK245</f>
        <v>4605</v>
      </c>
      <c r="AK249" s="172">
        <f>기초자료!AL245</f>
        <v>0</v>
      </c>
      <c r="AL249" s="172">
        <f>기초자료!AM245</f>
        <v>0</v>
      </c>
      <c r="AM249" s="172">
        <f>기초자료!AN245</f>
        <v>0</v>
      </c>
      <c r="AN249" s="172">
        <f>기초자료!AO245</f>
        <v>0</v>
      </c>
      <c r="AO249" s="171">
        <f t="shared" si="53"/>
        <v>0</v>
      </c>
      <c r="AP249" s="172">
        <f>기초자료!AP245</f>
        <v>0</v>
      </c>
      <c r="AQ249" s="172">
        <f>기초자료!AQ245</f>
        <v>0</v>
      </c>
      <c r="AR249" s="172">
        <f>기초자료!AR245</f>
        <v>0</v>
      </c>
      <c r="AS249" s="172">
        <f>기초자료!AS245</f>
        <v>0</v>
      </c>
      <c r="AT249" s="77"/>
      <c r="AU249" s="77">
        <f t="shared" si="48"/>
        <v>824650</v>
      </c>
    </row>
    <row r="250" spans="1:47" s="72" customFormat="1" ht="12" customHeight="1">
      <c r="A250" s="144"/>
      <c r="B250" s="467" t="s">
        <v>220</v>
      </c>
      <c r="C250" s="143">
        <f t="shared" si="49"/>
        <v>370005</v>
      </c>
      <c r="D250" s="171">
        <f t="shared" si="50"/>
        <v>370005</v>
      </c>
      <c r="E250" s="171">
        <f t="shared" si="51"/>
        <v>370005</v>
      </c>
      <c r="F250" s="172" t="e">
        <f>기초자료!#REF!</f>
        <v>#REF!</v>
      </c>
      <c r="G250" s="172" t="e">
        <f>기초자료!#REF!</f>
        <v>#REF!</v>
      </c>
      <c r="H250" s="172">
        <f>기초자료!P246</f>
        <v>0</v>
      </c>
      <c r="I250" s="172" t="e">
        <f>기초자료!#REF!</f>
        <v>#REF!</v>
      </c>
      <c r="J250" s="172" t="e">
        <f>기초자료!#REF!</f>
        <v>#REF!</v>
      </c>
      <c r="K250" s="172">
        <f>기초자료!Q246</f>
        <v>500</v>
      </c>
      <c r="L250" s="172" t="e">
        <f>기초자료!#REF!</f>
        <v>#REF!</v>
      </c>
      <c r="M250" s="172" t="e">
        <f>기초자료!#REF!</f>
        <v>#REF!</v>
      </c>
      <c r="N250" s="172">
        <f>기초자료!R246</f>
        <v>369505</v>
      </c>
      <c r="O250" s="172" t="e">
        <f>기초자료!#REF!</f>
        <v>#REF!</v>
      </c>
      <c r="P250" s="172" t="e">
        <f>기초자료!#REF!</f>
        <v>#REF!</v>
      </c>
      <c r="Q250" s="171">
        <f>기초자료!S246</f>
        <v>0</v>
      </c>
      <c r="R250" s="172">
        <f>기초자료!T246</f>
        <v>0</v>
      </c>
      <c r="S250" s="172">
        <f>기초자료!U246</f>
        <v>0</v>
      </c>
      <c r="T250" s="172">
        <f>기초자료!V246</f>
        <v>0</v>
      </c>
      <c r="U250" s="172">
        <f>기초자료!W246</f>
        <v>0</v>
      </c>
      <c r="V250" s="172">
        <f>기초자료!X246</f>
        <v>0</v>
      </c>
      <c r="W250" s="172">
        <f>기초자료!Y246</f>
        <v>0</v>
      </c>
      <c r="X250" s="172">
        <f>기초자료!Z246</f>
        <v>0</v>
      </c>
      <c r="Y250" s="172">
        <f>기초자료!AA246</f>
        <v>0</v>
      </c>
      <c r="Z250" s="172">
        <f>기초자료!AB246</f>
        <v>0</v>
      </c>
      <c r="AA250" s="172">
        <f>기초자료!AC246</f>
        <v>0</v>
      </c>
      <c r="AB250" s="172">
        <f>기초자료!AD246</f>
        <v>0</v>
      </c>
      <c r="AC250" s="172">
        <f>기초자료!AE246</f>
        <v>0</v>
      </c>
      <c r="AD250" s="172">
        <f t="shared" si="56"/>
        <v>0</v>
      </c>
      <c r="AE250" s="171">
        <f>기초자료!AF246</f>
        <v>0</v>
      </c>
      <c r="AF250" s="171">
        <f>기초자료!AG246</f>
        <v>0</v>
      </c>
      <c r="AG250" s="172">
        <f>기초자료!AH246</f>
        <v>0</v>
      </c>
      <c r="AH250" s="172">
        <f>기초자료!AI246</f>
        <v>0</v>
      </c>
      <c r="AI250" s="172">
        <f>기초자료!AJ246</f>
        <v>0</v>
      </c>
      <c r="AJ250" s="172">
        <f>기초자료!AK246</f>
        <v>0</v>
      </c>
      <c r="AK250" s="172">
        <f>기초자료!AL246</f>
        <v>0</v>
      </c>
      <c r="AL250" s="172">
        <f>기초자료!AM246</f>
        <v>0</v>
      </c>
      <c r="AM250" s="172">
        <f>기초자료!AN246</f>
        <v>0</v>
      </c>
      <c r="AN250" s="172">
        <f>기초자료!AO246</f>
        <v>0</v>
      </c>
      <c r="AO250" s="171">
        <f t="shared" si="53"/>
        <v>0</v>
      </c>
      <c r="AP250" s="172">
        <f>기초자료!AP246</f>
        <v>0</v>
      </c>
      <c r="AQ250" s="172">
        <f>기초자료!AQ246</f>
        <v>0</v>
      </c>
      <c r="AR250" s="172">
        <f>기초자료!AR246</f>
        <v>0</v>
      </c>
      <c r="AS250" s="172">
        <f>기초자료!AS246</f>
        <v>0</v>
      </c>
      <c r="AT250" s="77"/>
      <c r="AU250" s="77">
        <f t="shared" si="48"/>
        <v>370005</v>
      </c>
    </row>
    <row r="251" spans="1:47" s="72" customFormat="1" ht="12" customHeight="1">
      <c r="A251" s="144"/>
      <c r="B251" s="467" t="s">
        <v>221</v>
      </c>
      <c r="C251" s="143">
        <f t="shared" si="49"/>
        <v>317972</v>
      </c>
      <c r="D251" s="171">
        <f t="shared" si="50"/>
        <v>317972</v>
      </c>
      <c r="E251" s="171">
        <f t="shared" si="51"/>
        <v>317972</v>
      </c>
      <c r="F251" s="171" t="e">
        <f>기초자료!#REF!</f>
        <v>#REF!</v>
      </c>
      <c r="G251" s="171" t="e">
        <f>기초자료!#REF!</f>
        <v>#REF!</v>
      </c>
      <c r="H251" s="172">
        <f>기초자료!P247</f>
        <v>0</v>
      </c>
      <c r="I251" s="172" t="e">
        <f>기초자료!#REF!</f>
        <v>#REF!</v>
      </c>
      <c r="J251" s="172" t="e">
        <f>기초자료!#REF!</f>
        <v>#REF!</v>
      </c>
      <c r="K251" s="172">
        <f>기초자료!Q247</f>
        <v>0</v>
      </c>
      <c r="L251" s="172" t="e">
        <f>기초자료!#REF!</f>
        <v>#REF!</v>
      </c>
      <c r="M251" s="172" t="e">
        <f>기초자료!#REF!</f>
        <v>#REF!</v>
      </c>
      <c r="N251" s="172">
        <f>기초자료!R247</f>
        <v>317972</v>
      </c>
      <c r="O251" s="172" t="e">
        <f>기초자료!#REF!</f>
        <v>#REF!</v>
      </c>
      <c r="P251" s="172" t="e">
        <f>기초자료!#REF!</f>
        <v>#REF!</v>
      </c>
      <c r="Q251" s="171">
        <f>기초자료!S247</f>
        <v>0</v>
      </c>
      <c r="R251" s="172">
        <f>기초자료!T247</f>
        <v>0</v>
      </c>
      <c r="S251" s="172">
        <f>기초자료!U247</f>
        <v>0</v>
      </c>
      <c r="T251" s="172">
        <f>기초자료!V247</f>
        <v>0</v>
      </c>
      <c r="U251" s="172">
        <f>기초자료!W247</f>
        <v>0</v>
      </c>
      <c r="V251" s="172">
        <f>기초자료!X247</f>
        <v>0</v>
      </c>
      <c r="W251" s="172">
        <f>기초자료!Y247</f>
        <v>0</v>
      </c>
      <c r="X251" s="172">
        <f>기초자료!Z247</f>
        <v>0</v>
      </c>
      <c r="Y251" s="172">
        <f>기초자료!AA247</f>
        <v>0</v>
      </c>
      <c r="Z251" s="172">
        <f>기초자료!AB247</f>
        <v>0</v>
      </c>
      <c r="AA251" s="172">
        <f>기초자료!AC247</f>
        <v>0</v>
      </c>
      <c r="AB251" s="172">
        <f>기초자료!AD247</f>
        <v>0</v>
      </c>
      <c r="AC251" s="172">
        <f>기초자료!AE247</f>
        <v>0</v>
      </c>
      <c r="AD251" s="172">
        <f t="shared" si="56"/>
        <v>0</v>
      </c>
      <c r="AE251" s="171">
        <f>기초자료!AF247</f>
        <v>0</v>
      </c>
      <c r="AF251" s="171">
        <f>기초자료!AG247</f>
        <v>0</v>
      </c>
      <c r="AG251" s="172">
        <f>기초자료!AH247</f>
        <v>0</v>
      </c>
      <c r="AH251" s="172">
        <f>기초자료!AI247</f>
        <v>0</v>
      </c>
      <c r="AI251" s="172">
        <f>기초자료!AJ247</f>
        <v>0</v>
      </c>
      <c r="AJ251" s="172">
        <f>기초자료!AK247</f>
        <v>0</v>
      </c>
      <c r="AK251" s="172">
        <f>기초자료!AL247</f>
        <v>0</v>
      </c>
      <c r="AL251" s="172">
        <f>기초자료!AM247</f>
        <v>0</v>
      </c>
      <c r="AM251" s="172">
        <f>기초자료!AN247</f>
        <v>0</v>
      </c>
      <c r="AN251" s="172">
        <f>기초자료!AO247</f>
        <v>0</v>
      </c>
      <c r="AO251" s="171">
        <f t="shared" si="53"/>
        <v>0</v>
      </c>
      <c r="AP251" s="172">
        <f>기초자료!AP247</f>
        <v>0</v>
      </c>
      <c r="AQ251" s="172">
        <f>기초자료!AQ247</f>
        <v>0</v>
      </c>
      <c r="AR251" s="172">
        <f>기초자료!AR247</f>
        <v>0</v>
      </c>
      <c r="AS251" s="172">
        <f>기초자료!AS247</f>
        <v>0</v>
      </c>
      <c r="AT251" s="77"/>
      <c r="AU251" s="77">
        <f t="shared" si="48"/>
        <v>317972</v>
      </c>
    </row>
    <row r="252" spans="1:47" s="72" customFormat="1" ht="12" customHeight="1">
      <c r="A252" s="144"/>
      <c r="B252" s="467" t="s">
        <v>222</v>
      </c>
      <c r="C252" s="143">
        <f t="shared" si="49"/>
        <v>251608</v>
      </c>
      <c r="D252" s="171">
        <f t="shared" si="50"/>
        <v>251608</v>
      </c>
      <c r="E252" s="171">
        <f t="shared" si="51"/>
        <v>251608</v>
      </c>
      <c r="F252" s="183" t="e">
        <f>기초자료!#REF!</f>
        <v>#REF!</v>
      </c>
      <c r="G252" s="183" t="e">
        <f>기초자료!#REF!</f>
        <v>#REF!</v>
      </c>
      <c r="H252" s="172">
        <f>기초자료!P248</f>
        <v>3445</v>
      </c>
      <c r="I252" s="183" t="e">
        <f>기초자료!#REF!</f>
        <v>#REF!</v>
      </c>
      <c r="J252" s="183" t="e">
        <f>기초자료!#REF!</f>
        <v>#REF!</v>
      </c>
      <c r="K252" s="172">
        <f>기초자료!Q248</f>
        <v>1407</v>
      </c>
      <c r="L252" s="183" t="e">
        <f>기초자료!#REF!</f>
        <v>#REF!</v>
      </c>
      <c r="M252" s="183" t="e">
        <f>기초자료!#REF!</f>
        <v>#REF!</v>
      </c>
      <c r="N252" s="172">
        <f>기초자료!R248</f>
        <v>140011</v>
      </c>
      <c r="O252" s="183" t="e">
        <f>기초자료!#REF!</f>
        <v>#REF!</v>
      </c>
      <c r="P252" s="183" t="e">
        <f>기초자료!#REF!</f>
        <v>#REF!</v>
      </c>
      <c r="Q252" s="171">
        <f>기초자료!S248</f>
        <v>0</v>
      </c>
      <c r="R252" s="183">
        <f>기초자료!T248</f>
        <v>0</v>
      </c>
      <c r="S252" s="183">
        <f>기초자료!U248</f>
        <v>0</v>
      </c>
      <c r="T252" s="183">
        <f>기초자료!V248</f>
        <v>29962</v>
      </c>
      <c r="U252" s="183">
        <f>기초자료!W248</f>
        <v>0</v>
      </c>
      <c r="V252" s="183">
        <f>기초자료!X248</f>
        <v>0</v>
      </c>
      <c r="W252" s="183">
        <f>기초자료!Y248</f>
        <v>61771</v>
      </c>
      <c r="X252" s="183">
        <f>기초자료!Z248</f>
        <v>0</v>
      </c>
      <c r="Y252" s="183">
        <f>기초자료!AA248</f>
        <v>0</v>
      </c>
      <c r="Z252" s="183">
        <f>기초자료!AB248</f>
        <v>15012</v>
      </c>
      <c r="AA252" s="183">
        <f>기초자료!AC248</f>
        <v>0</v>
      </c>
      <c r="AB252" s="183">
        <f>기초자료!AD248</f>
        <v>0</v>
      </c>
      <c r="AC252" s="183">
        <f>기초자료!AE248</f>
        <v>0</v>
      </c>
      <c r="AD252" s="172">
        <f t="shared" si="56"/>
        <v>0</v>
      </c>
      <c r="AE252" s="183">
        <f>기초자료!AF248</f>
        <v>0</v>
      </c>
      <c r="AF252" s="183">
        <f>기초자료!AG248</f>
        <v>0</v>
      </c>
      <c r="AG252" s="183">
        <f>기초자료!AH248</f>
        <v>0</v>
      </c>
      <c r="AH252" s="183">
        <f>기초자료!AI248</f>
        <v>0</v>
      </c>
      <c r="AI252" s="183">
        <f>기초자료!AJ248</f>
        <v>0</v>
      </c>
      <c r="AJ252" s="183">
        <f>기초자료!AK248</f>
        <v>0</v>
      </c>
      <c r="AK252" s="183">
        <f>기초자료!AL248</f>
        <v>0</v>
      </c>
      <c r="AL252" s="183">
        <f>기초자료!AM248</f>
        <v>0</v>
      </c>
      <c r="AM252" s="183">
        <f>기초자료!AN248</f>
        <v>0</v>
      </c>
      <c r="AN252" s="183">
        <f>기초자료!AO248</f>
        <v>0</v>
      </c>
      <c r="AO252" s="171">
        <f t="shared" si="53"/>
        <v>0</v>
      </c>
      <c r="AP252" s="183">
        <f>기초자료!AP248</f>
        <v>0</v>
      </c>
      <c r="AQ252" s="183">
        <f>기초자료!AQ248</f>
        <v>0</v>
      </c>
      <c r="AR252" s="183">
        <f>기초자료!AR248</f>
        <v>0</v>
      </c>
      <c r="AS252" s="183">
        <f>기초자료!AS248</f>
        <v>0</v>
      </c>
      <c r="AT252" s="77"/>
      <c r="AU252" s="77">
        <f t="shared" si="48"/>
        <v>251608</v>
      </c>
    </row>
    <row r="253" spans="1:47" s="72" customFormat="1" ht="12" customHeight="1">
      <c r="A253" s="144"/>
      <c r="B253" s="467" t="s">
        <v>223</v>
      </c>
      <c r="C253" s="143">
        <f t="shared" si="49"/>
        <v>642278</v>
      </c>
      <c r="D253" s="171">
        <f t="shared" si="50"/>
        <v>642278</v>
      </c>
      <c r="E253" s="171">
        <f t="shared" si="51"/>
        <v>642278</v>
      </c>
      <c r="F253" s="172" t="e">
        <f>기초자료!#REF!</f>
        <v>#REF!</v>
      </c>
      <c r="G253" s="172" t="e">
        <f>기초자료!#REF!</f>
        <v>#REF!</v>
      </c>
      <c r="H253" s="172">
        <f>기초자료!P249</f>
        <v>6442</v>
      </c>
      <c r="I253" s="172" t="e">
        <f>기초자료!#REF!</f>
        <v>#REF!</v>
      </c>
      <c r="J253" s="172" t="e">
        <f>기초자료!#REF!</f>
        <v>#REF!</v>
      </c>
      <c r="K253" s="172">
        <f>기초자료!Q249</f>
        <v>11280</v>
      </c>
      <c r="L253" s="172" t="e">
        <f>기초자료!#REF!</f>
        <v>#REF!</v>
      </c>
      <c r="M253" s="172" t="e">
        <f>기초자료!#REF!</f>
        <v>#REF!</v>
      </c>
      <c r="N253" s="172">
        <f>기초자료!R249</f>
        <v>585400</v>
      </c>
      <c r="O253" s="172" t="e">
        <f>기초자료!#REF!</f>
        <v>#REF!</v>
      </c>
      <c r="P253" s="172" t="e">
        <f>기초자료!#REF!</f>
        <v>#REF!</v>
      </c>
      <c r="Q253" s="171">
        <f>기초자료!S249</f>
        <v>21776</v>
      </c>
      <c r="R253" s="172">
        <f>기초자료!T249</f>
        <v>0</v>
      </c>
      <c r="S253" s="172">
        <f>기초자료!U249</f>
        <v>0</v>
      </c>
      <c r="T253" s="172">
        <f>기초자료!V249</f>
        <v>14880</v>
      </c>
      <c r="U253" s="172">
        <f>기초자료!W249</f>
        <v>0</v>
      </c>
      <c r="V253" s="172">
        <f>기초자료!X249</f>
        <v>0</v>
      </c>
      <c r="W253" s="172">
        <f>기초자료!Y249</f>
        <v>2500</v>
      </c>
      <c r="X253" s="172">
        <f>기초자료!Z249</f>
        <v>0</v>
      </c>
      <c r="Y253" s="172">
        <f>기초자료!AA249</f>
        <v>0</v>
      </c>
      <c r="Z253" s="172">
        <f>기초자료!AB249</f>
        <v>0</v>
      </c>
      <c r="AA253" s="172">
        <f>기초자료!AC249</f>
        <v>0</v>
      </c>
      <c r="AB253" s="172">
        <f>기초자료!AD249</f>
        <v>0</v>
      </c>
      <c r="AC253" s="172">
        <f>기초자료!AE249</f>
        <v>0</v>
      </c>
      <c r="AD253" s="172">
        <f t="shared" si="56"/>
        <v>0</v>
      </c>
      <c r="AE253" s="172">
        <f>기초자료!AF249</f>
        <v>0</v>
      </c>
      <c r="AF253" s="172">
        <f>기초자료!AG249</f>
        <v>0</v>
      </c>
      <c r="AG253" s="172">
        <f>기초자료!AH249</f>
        <v>0</v>
      </c>
      <c r="AH253" s="172">
        <f>기초자료!AI249</f>
        <v>0</v>
      </c>
      <c r="AI253" s="172">
        <f>기초자료!AJ249</f>
        <v>0</v>
      </c>
      <c r="AJ253" s="172">
        <f>기초자료!AK249</f>
        <v>0</v>
      </c>
      <c r="AK253" s="172">
        <f>기초자료!AL249</f>
        <v>0</v>
      </c>
      <c r="AL253" s="172">
        <f>기초자료!AM249</f>
        <v>0</v>
      </c>
      <c r="AM253" s="172">
        <f>기초자료!AN249</f>
        <v>0</v>
      </c>
      <c r="AN253" s="172">
        <f>기초자료!AO249</f>
        <v>0</v>
      </c>
      <c r="AO253" s="171">
        <f t="shared" si="53"/>
        <v>0</v>
      </c>
      <c r="AP253" s="172">
        <f>기초자료!AP249</f>
        <v>0</v>
      </c>
      <c r="AQ253" s="172">
        <f>기초자료!AQ249</f>
        <v>0</v>
      </c>
      <c r="AR253" s="172">
        <f>기초자료!AR249</f>
        <v>0</v>
      </c>
      <c r="AS253" s="172">
        <f>기초자료!AS249</f>
        <v>0</v>
      </c>
      <c r="AT253" s="77"/>
      <c r="AU253" s="77">
        <f t="shared" si="48"/>
        <v>642278</v>
      </c>
    </row>
    <row r="254" spans="1:47" s="72" customFormat="1" ht="12" customHeight="1">
      <c r="A254" s="144"/>
      <c r="B254" s="467" t="s">
        <v>224</v>
      </c>
      <c r="C254" s="143">
        <f t="shared" si="49"/>
        <v>167483</v>
      </c>
      <c r="D254" s="171">
        <f t="shared" si="50"/>
        <v>161495</v>
      </c>
      <c r="E254" s="171">
        <f t="shared" si="51"/>
        <v>154703</v>
      </c>
      <c r="F254" s="171" t="e">
        <f>기초자료!#REF!</f>
        <v>#REF!</v>
      </c>
      <c r="G254" s="171" t="e">
        <f>기초자료!#REF!</f>
        <v>#REF!</v>
      </c>
      <c r="H254" s="172">
        <f>기초자료!P250</f>
        <v>2689</v>
      </c>
      <c r="I254" s="172" t="e">
        <f>기초자료!#REF!</f>
        <v>#REF!</v>
      </c>
      <c r="J254" s="172" t="e">
        <f>기초자료!#REF!</f>
        <v>#REF!</v>
      </c>
      <c r="K254" s="172">
        <f>기초자료!Q250</f>
        <v>9277</v>
      </c>
      <c r="L254" s="172" t="e">
        <f>기초자료!#REF!</f>
        <v>#REF!</v>
      </c>
      <c r="M254" s="172" t="e">
        <f>기초자료!#REF!</f>
        <v>#REF!</v>
      </c>
      <c r="N254" s="172">
        <f>기초자료!R250</f>
        <v>136379</v>
      </c>
      <c r="O254" s="172" t="e">
        <f>기초자료!#REF!</f>
        <v>#REF!</v>
      </c>
      <c r="P254" s="172" t="e">
        <f>기초자료!#REF!</f>
        <v>#REF!</v>
      </c>
      <c r="Q254" s="171">
        <f>기초자료!S250</f>
        <v>0</v>
      </c>
      <c r="R254" s="172">
        <f>기초자료!T250</f>
        <v>0</v>
      </c>
      <c r="S254" s="172">
        <f>기초자료!U250</f>
        <v>0</v>
      </c>
      <c r="T254" s="172">
        <f>기초자료!V250</f>
        <v>0</v>
      </c>
      <c r="U254" s="172">
        <f>기초자료!W250</f>
        <v>0</v>
      </c>
      <c r="V254" s="172">
        <f>기초자료!X250</f>
        <v>0</v>
      </c>
      <c r="W254" s="172">
        <f>기초자료!Y250</f>
        <v>6358</v>
      </c>
      <c r="X254" s="172">
        <f>기초자료!Z250</f>
        <v>0</v>
      </c>
      <c r="Y254" s="172">
        <f>기초자료!AA250</f>
        <v>0</v>
      </c>
      <c r="Z254" s="172">
        <f>기초자료!AB250</f>
        <v>0</v>
      </c>
      <c r="AA254" s="172">
        <f>기초자료!AC250</f>
        <v>0</v>
      </c>
      <c r="AB254" s="172">
        <f>기초자료!AD250</f>
        <v>0</v>
      </c>
      <c r="AC254" s="172">
        <f>기초자료!AE250</f>
        <v>0</v>
      </c>
      <c r="AD254" s="172">
        <f t="shared" si="56"/>
        <v>6792</v>
      </c>
      <c r="AE254" s="171">
        <f>기초자료!AF250</f>
        <v>0</v>
      </c>
      <c r="AF254" s="171">
        <f>기초자료!AG250</f>
        <v>0</v>
      </c>
      <c r="AG254" s="172">
        <f>기초자료!AH250</f>
        <v>6792</v>
      </c>
      <c r="AH254" s="172">
        <f>기초자료!AI250</f>
        <v>0</v>
      </c>
      <c r="AI254" s="172">
        <f>기초자료!AJ250</f>
        <v>0</v>
      </c>
      <c r="AJ254" s="172">
        <f>기초자료!AK250</f>
        <v>0</v>
      </c>
      <c r="AK254" s="172">
        <f>기초자료!AL250</f>
        <v>0</v>
      </c>
      <c r="AL254" s="172">
        <f>기초자료!AM250</f>
        <v>0</v>
      </c>
      <c r="AM254" s="172">
        <f>기초자료!AN250</f>
        <v>0</v>
      </c>
      <c r="AN254" s="172">
        <f>기초자료!AO250</f>
        <v>0</v>
      </c>
      <c r="AO254" s="171">
        <f t="shared" si="53"/>
        <v>5988</v>
      </c>
      <c r="AP254" s="172">
        <f>기초자료!AP250</f>
        <v>0</v>
      </c>
      <c r="AQ254" s="172">
        <f>기초자료!AQ250</f>
        <v>0</v>
      </c>
      <c r="AR254" s="172">
        <f>기초자료!AR250</f>
        <v>5988</v>
      </c>
      <c r="AS254" s="172">
        <f>기초자료!AS250</f>
        <v>0</v>
      </c>
      <c r="AT254" s="77"/>
      <c r="AU254" s="77">
        <f t="shared" si="48"/>
        <v>161495</v>
      </c>
    </row>
    <row r="255" spans="1:47" s="72" customFormat="1" ht="12" customHeight="1">
      <c r="A255" s="144"/>
      <c r="B255" s="467" t="s">
        <v>225</v>
      </c>
      <c r="C255" s="143">
        <f t="shared" si="49"/>
        <v>217849</v>
      </c>
      <c r="D255" s="171">
        <f t="shared" si="50"/>
        <v>217849</v>
      </c>
      <c r="E255" s="171">
        <f t="shared" si="51"/>
        <v>217849</v>
      </c>
      <c r="F255" s="172" t="e">
        <f>기초자료!#REF!</f>
        <v>#REF!</v>
      </c>
      <c r="G255" s="172" t="e">
        <f>기초자료!#REF!</f>
        <v>#REF!</v>
      </c>
      <c r="H255" s="172">
        <f>기초자료!P251</f>
        <v>0</v>
      </c>
      <c r="I255" s="172" t="e">
        <f>기초자료!#REF!</f>
        <v>#REF!</v>
      </c>
      <c r="J255" s="172" t="e">
        <f>기초자료!#REF!</f>
        <v>#REF!</v>
      </c>
      <c r="K255" s="172">
        <f>기초자료!Q251</f>
        <v>0</v>
      </c>
      <c r="L255" s="172" t="e">
        <f>기초자료!#REF!</f>
        <v>#REF!</v>
      </c>
      <c r="M255" s="172" t="e">
        <f>기초자료!#REF!</f>
        <v>#REF!</v>
      </c>
      <c r="N255" s="172">
        <f>기초자료!R251</f>
        <v>193395</v>
      </c>
      <c r="O255" s="172" t="e">
        <f>기초자료!#REF!</f>
        <v>#REF!</v>
      </c>
      <c r="P255" s="172" t="e">
        <f>기초자료!#REF!</f>
        <v>#REF!</v>
      </c>
      <c r="Q255" s="171">
        <f>기초자료!S251</f>
        <v>42</v>
      </c>
      <c r="R255" s="172">
        <f>기초자료!T251</f>
        <v>0</v>
      </c>
      <c r="S255" s="172">
        <f>기초자료!U251</f>
        <v>0</v>
      </c>
      <c r="T255" s="172">
        <f>기초자료!V251</f>
        <v>0</v>
      </c>
      <c r="U255" s="172">
        <f>기초자료!W251</f>
        <v>0</v>
      </c>
      <c r="V255" s="172">
        <f>기초자료!X251</f>
        <v>0</v>
      </c>
      <c r="W255" s="172">
        <f>기초자료!Y251</f>
        <v>92</v>
      </c>
      <c r="X255" s="172">
        <f>기초자료!Z251</f>
        <v>0</v>
      </c>
      <c r="Y255" s="172">
        <f>기초자료!AA251</f>
        <v>0</v>
      </c>
      <c r="Z255" s="172">
        <f>기초자료!AB251</f>
        <v>0</v>
      </c>
      <c r="AA255" s="172">
        <f>기초자료!AC251</f>
        <v>0</v>
      </c>
      <c r="AB255" s="172">
        <f>기초자료!AD251</f>
        <v>0</v>
      </c>
      <c r="AC255" s="172">
        <f>기초자료!AE251</f>
        <v>24320</v>
      </c>
      <c r="AD255" s="172">
        <f t="shared" si="56"/>
        <v>0</v>
      </c>
      <c r="AE255" s="171">
        <f>기초자료!AF251</f>
        <v>0</v>
      </c>
      <c r="AF255" s="171">
        <f>기초자료!AG251</f>
        <v>0</v>
      </c>
      <c r="AG255" s="172">
        <f>기초자료!AH251</f>
        <v>0</v>
      </c>
      <c r="AH255" s="172">
        <f>기초자료!AI251</f>
        <v>0</v>
      </c>
      <c r="AI255" s="172">
        <f>기초자료!AJ251</f>
        <v>0</v>
      </c>
      <c r="AJ255" s="172">
        <f>기초자료!AK251</f>
        <v>0</v>
      </c>
      <c r="AK255" s="172">
        <f>기초자료!AL251</f>
        <v>0</v>
      </c>
      <c r="AL255" s="172">
        <f>기초자료!AM251</f>
        <v>0</v>
      </c>
      <c r="AM255" s="172">
        <f>기초자료!AN251</f>
        <v>0</v>
      </c>
      <c r="AN255" s="172">
        <f>기초자료!AO251</f>
        <v>0</v>
      </c>
      <c r="AO255" s="171">
        <f t="shared" si="53"/>
        <v>0</v>
      </c>
      <c r="AP255" s="172">
        <f>기초자료!AP251</f>
        <v>0</v>
      </c>
      <c r="AQ255" s="172">
        <f>기초자료!AQ251</f>
        <v>0</v>
      </c>
      <c r="AR255" s="172">
        <f>기초자료!AR251</f>
        <v>0</v>
      </c>
      <c r="AS255" s="172">
        <f>기초자료!AS251</f>
        <v>0</v>
      </c>
      <c r="AT255" s="77"/>
      <c r="AU255" s="77">
        <f t="shared" si="48"/>
        <v>217849</v>
      </c>
    </row>
    <row r="256" spans="1:47" s="78" customFormat="1" ht="12" customHeight="1">
      <c r="A256" s="164" t="s">
        <v>592</v>
      </c>
      <c r="B256" s="164" t="s">
        <v>579</v>
      </c>
      <c r="C256" s="165">
        <f t="shared" si="49"/>
        <v>7448914.4399999995</v>
      </c>
      <c r="D256" s="173">
        <f t="shared" si="50"/>
        <v>7448914.4399999995</v>
      </c>
      <c r="E256" s="173">
        <f t="shared" si="51"/>
        <v>4577973.04</v>
      </c>
      <c r="F256" s="173" t="e">
        <f t="shared" ref="F256:AS256" si="57">SUM(F257:F258)</f>
        <v>#REF!</v>
      </c>
      <c r="G256" s="173" t="e">
        <f t="shared" si="57"/>
        <v>#REF!</v>
      </c>
      <c r="H256" s="173">
        <f t="shared" si="57"/>
        <v>1776</v>
      </c>
      <c r="I256" s="173" t="e">
        <f t="shared" si="57"/>
        <v>#REF!</v>
      </c>
      <c r="J256" s="173" t="e">
        <f t="shared" si="57"/>
        <v>#REF!</v>
      </c>
      <c r="K256" s="173">
        <f t="shared" si="57"/>
        <v>134947.1</v>
      </c>
      <c r="L256" s="173" t="e">
        <f t="shared" si="57"/>
        <v>#REF!</v>
      </c>
      <c r="M256" s="173" t="e">
        <f t="shared" si="57"/>
        <v>#REF!</v>
      </c>
      <c r="N256" s="173">
        <f t="shared" si="57"/>
        <v>3890720.1</v>
      </c>
      <c r="O256" s="173" t="e">
        <f t="shared" si="57"/>
        <v>#REF!</v>
      </c>
      <c r="P256" s="173" t="e">
        <f t="shared" si="57"/>
        <v>#REF!</v>
      </c>
      <c r="Q256" s="173">
        <f t="shared" si="57"/>
        <v>10510</v>
      </c>
      <c r="R256" s="173">
        <f t="shared" si="57"/>
        <v>0</v>
      </c>
      <c r="S256" s="173">
        <f t="shared" si="57"/>
        <v>0</v>
      </c>
      <c r="T256" s="173">
        <f t="shared" si="57"/>
        <v>48465</v>
      </c>
      <c r="U256" s="173">
        <f t="shared" si="57"/>
        <v>0</v>
      </c>
      <c r="V256" s="173">
        <f t="shared" si="57"/>
        <v>0</v>
      </c>
      <c r="W256" s="173">
        <f t="shared" si="57"/>
        <v>38640</v>
      </c>
      <c r="X256" s="173">
        <f t="shared" si="57"/>
        <v>0</v>
      </c>
      <c r="Y256" s="173">
        <f t="shared" si="57"/>
        <v>0</v>
      </c>
      <c r="Z256" s="173">
        <f>SUM(Z257:Z258)</f>
        <v>452914.83999999997</v>
      </c>
      <c r="AA256" s="173">
        <f t="shared" si="57"/>
        <v>0</v>
      </c>
      <c r="AB256" s="173">
        <f t="shared" si="57"/>
        <v>0</v>
      </c>
      <c r="AC256" s="173">
        <f t="shared" si="57"/>
        <v>0</v>
      </c>
      <c r="AD256" s="173">
        <f t="shared" si="57"/>
        <v>2132502.9</v>
      </c>
      <c r="AE256" s="173">
        <f t="shared" si="57"/>
        <v>0</v>
      </c>
      <c r="AF256" s="173">
        <f t="shared" si="57"/>
        <v>0</v>
      </c>
      <c r="AG256" s="173">
        <f t="shared" si="57"/>
        <v>491751.4</v>
      </c>
      <c r="AH256" s="173">
        <f t="shared" si="57"/>
        <v>0</v>
      </c>
      <c r="AI256" s="173">
        <f t="shared" si="57"/>
        <v>0</v>
      </c>
      <c r="AJ256" s="173">
        <f t="shared" si="57"/>
        <v>1624662.5</v>
      </c>
      <c r="AK256" s="173">
        <f t="shared" si="57"/>
        <v>0</v>
      </c>
      <c r="AL256" s="173">
        <f t="shared" si="57"/>
        <v>0</v>
      </c>
      <c r="AM256" s="173">
        <f t="shared" si="57"/>
        <v>16089</v>
      </c>
      <c r="AN256" s="173">
        <f t="shared" si="57"/>
        <v>738438.5</v>
      </c>
      <c r="AO256" s="173">
        <f t="shared" si="53"/>
        <v>0</v>
      </c>
      <c r="AP256" s="173">
        <f>SUM(AP257:AP258)</f>
        <v>0</v>
      </c>
      <c r="AQ256" s="173">
        <f>SUM(AQ257:AQ258)</f>
        <v>0</v>
      </c>
      <c r="AR256" s="173">
        <f t="shared" si="57"/>
        <v>0</v>
      </c>
      <c r="AS256" s="173">
        <f t="shared" si="57"/>
        <v>0</v>
      </c>
      <c r="AT256" s="79"/>
      <c r="AU256" s="77">
        <f t="shared" si="48"/>
        <v>7448914.4399999995</v>
      </c>
    </row>
    <row r="257" spans="1:47" s="72" customFormat="1" ht="12" customHeight="1">
      <c r="A257" s="144"/>
      <c r="B257" s="106" t="s">
        <v>515</v>
      </c>
      <c r="C257" s="143">
        <f t="shared" si="49"/>
        <v>4329455.4399999995</v>
      </c>
      <c r="D257" s="171">
        <f t="shared" si="50"/>
        <v>4329455.4399999995</v>
      </c>
      <c r="E257" s="171">
        <f t="shared" si="51"/>
        <v>3158084.04</v>
      </c>
      <c r="F257" s="172" t="e">
        <f>기초자료!#REF!</f>
        <v>#REF!</v>
      </c>
      <c r="G257" s="172" t="e">
        <f>기초자료!#REF!</f>
        <v>#REF!</v>
      </c>
      <c r="H257" s="172">
        <f>기초자료!P253</f>
        <v>0</v>
      </c>
      <c r="I257" s="172" t="e">
        <f>기초자료!#REF!</f>
        <v>#REF!</v>
      </c>
      <c r="J257" s="172" t="e">
        <f>기초자료!#REF!</f>
        <v>#REF!</v>
      </c>
      <c r="K257" s="172">
        <f>기초자료!Q253</f>
        <v>102447.1</v>
      </c>
      <c r="L257" s="172" t="e">
        <f>기초자료!#REF!</f>
        <v>#REF!</v>
      </c>
      <c r="M257" s="171" t="e">
        <f>기초자료!#REF!</f>
        <v>#REF!</v>
      </c>
      <c r="N257" s="172">
        <f>기초자료!R253</f>
        <v>2946972.1</v>
      </c>
      <c r="O257" s="172" t="e">
        <f>기초자료!#REF!</f>
        <v>#REF!</v>
      </c>
      <c r="P257" s="172" t="e">
        <f>기초자료!#REF!</f>
        <v>#REF!</v>
      </c>
      <c r="Q257" s="171">
        <f>기초자료!S253</f>
        <v>10510</v>
      </c>
      <c r="R257" s="172">
        <f>기초자료!T253</f>
        <v>0</v>
      </c>
      <c r="S257" s="172">
        <f>기초자료!U253</f>
        <v>0</v>
      </c>
      <c r="T257" s="172">
        <f>기초자료!V253</f>
        <v>48465</v>
      </c>
      <c r="U257" s="172">
        <f>기초자료!W253</f>
        <v>0</v>
      </c>
      <c r="V257" s="172">
        <f>기초자료!X253</f>
        <v>0</v>
      </c>
      <c r="W257" s="172">
        <f>기초자료!Y253</f>
        <v>0</v>
      </c>
      <c r="X257" s="172">
        <f>기초자료!Z253</f>
        <v>0</v>
      </c>
      <c r="Y257" s="172">
        <f>기초자료!AA253</f>
        <v>0</v>
      </c>
      <c r="Z257" s="172">
        <f>기초자료!AB253</f>
        <v>49689.84</v>
      </c>
      <c r="AA257" s="172">
        <f>기초자료!AC253</f>
        <v>0</v>
      </c>
      <c r="AB257" s="172">
        <f>기초자료!AD253</f>
        <v>0</v>
      </c>
      <c r="AC257" s="172">
        <f>기초자료!AE253</f>
        <v>0</v>
      </c>
      <c r="AD257" s="172">
        <f>SUM(AG257,AJ257,AM257)</f>
        <v>432932.9</v>
      </c>
      <c r="AE257" s="172">
        <f>기초자료!AF253</f>
        <v>0</v>
      </c>
      <c r="AF257" s="172">
        <f>기초자료!AG253</f>
        <v>0</v>
      </c>
      <c r="AG257" s="172">
        <f>기초자료!AH253</f>
        <v>307582.40000000002</v>
      </c>
      <c r="AH257" s="172">
        <f>기초자료!AI253</f>
        <v>0</v>
      </c>
      <c r="AI257" s="172">
        <f>기초자료!AJ253</f>
        <v>0</v>
      </c>
      <c r="AJ257" s="172">
        <f>기초자료!AK253</f>
        <v>125350.5</v>
      </c>
      <c r="AK257" s="172">
        <f>기초자료!AL253</f>
        <v>0</v>
      </c>
      <c r="AL257" s="172">
        <f>기초자료!AM253</f>
        <v>0</v>
      </c>
      <c r="AM257" s="172">
        <f>기초자료!AN253</f>
        <v>0</v>
      </c>
      <c r="AN257" s="172">
        <f>기초자료!AO253</f>
        <v>738438.5</v>
      </c>
      <c r="AO257" s="171">
        <f t="shared" si="53"/>
        <v>0</v>
      </c>
      <c r="AP257" s="172">
        <f>기초자료!AP253</f>
        <v>0</v>
      </c>
      <c r="AQ257" s="172">
        <f>기초자료!AQ253</f>
        <v>0</v>
      </c>
      <c r="AR257" s="172">
        <f>기초자료!AR253</f>
        <v>0</v>
      </c>
      <c r="AS257" s="172">
        <f>기초자료!AS253</f>
        <v>0</v>
      </c>
      <c r="AT257" s="77"/>
      <c r="AU257" s="77">
        <f t="shared" si="48"/>
        <v>4329455.4399999995</v>
      </c>
    </row>
    <row r="258" spans="1:47" s="72" customFormat="1" ht="12" customHeight="1" thickBot="1">
      <c r="A258" s="159"/>
      <c r="B258" s="108" t="s">
        <v>516</v>
      </c>
      <c r="C258" s="146">
        <f>SUM(D258,AO258)</f>
        <v>3119459</v>
      </c>
      <c r="D258" s="184">
        <f t="shared" si="50"/>
        <v>3119459</v>
      </c>
      <c r="E258" s="184">
        <f>SUM(H258,K258,N258,Q258,T258,W258,Z258,AC258)</f>
        <v>1419889</v>
      </c>
      <c r="F258" s="185" t="e">
        <f>기초자료!#REF!</f>
        <v>#REF!</v>
      </c>
      <c r="G258" s="185" t="e">
        <f>기초자료!#REF!</f>
        <v>#REF!</v>
      </c>
      <c r="H258" s="185">
        <f>기초자료!P254</f>
        <v>1776</v>
      </c>
      <c r="I258" s="185" t="e">
        <f>기초자료!#REF!</f>
        <v>#REF!</v>
      </c>
      <c r="J258" s="185" t="e">
        <f>기초자료!#REF!</f>
        <v>#REF!</v>
      </c>
      <c r="K258" s="185">
        <f>기초자료!Q254</f>
        <v>32500</v>
      </c>
      <c r="L258" s="185" t="e">
        <f>기초자료!#REF!</f>
        <v>#REF!</v>
      </c>
      <c r="M258" s="184" t="e">
        <f>기초자료!#REF!</f>
        <v>#REF!</v>
      </c>
      <c r="N258" s="185">
        <f>기초자료!R254</f>
        <v>943748</v>
      </c>
      <c r="O258" s="185" t="e">
        <f>기초자료!#REF!</f>
        <v>#REF!</v>
      </c>
      <c r="P258" s="185" t="e">
        <f>기초자료!#REF!</f>
        <v>#REF!</v>
      </c>
      <c r="Q258" s="184">
        <f>기초자료!S254</f>
        <v>0</v>
      </c>
      <c r="R258" s="185">
        <f>기초자료!T254</f>
        <v>0</v>
      </c>
      <c r="S258" s="185">
        <f>기초자료!U254</f>
        <v>0</v>
      </c>
      <c r="T258" s="185">
        <f>기초자료!V254</f>
        <v>0</v>
      </c>
      <c r="U258" s="185">
        <f>기초자료!W254</f>
        <v>0</v>
      </c>
      <c r="V258" s="185">
        <f>기초자료!X254</f>
        <v>0</v>
      </c>
      <c r="W258" s="185">
        <f>기초자료!Y254</f>
        <v>38640</v>
      </c>
      <c r="X258" s="185">
        <f>기초자료!Z254</f>
        <v>0</v>
      </c>
      <c r="Y258" s="185">
        <f>기초자료!AA254</f>
        <v>0</v>
      </c>
      <c r="Z258" s="185">
        <f>기초자료!AB254</f>
        <v>403225</v>
      </c>
      <c r="AA258" s="185">
        <f>기초자료!AC254</f>
        <v>0</v>
      </c>
      <c r="AB258" s="185">
        <f>기초자료!AD254</f>
        <v>0</v>
      </c>
      <c r="AC258" s="185">
        <f>기초자료!AE254</f>
        <v>0</v>
      </c>
      <c r="AD258" s="172">
        <f>SUM(AG258,AJ258,AM258)</f>
        <v>1699570</v>
      </c>
      <c r="AE258" s="185">
        <f>기초자료!AF254</f>
        <v>0</v>
      </c>
      <c r="AF258" s="185">
        <f>기초자료!AG254</f>
        <v>0</v>
      </c>
      <c r="AG258" s="185">
        <f>기초자료!AH254</f>
        <v>184169</v>
      </c>
      <c r="AH258" s="185">
        <f>기초자료!AI254</f>
        <v>0</v>
      </c>
      <c r="AI258" s="185">
        <f>기초자료!AJ254</f>
        <v>0</v>
      </c>
      <c r="AJ258" s="185">
        <f>기초자료!AK254</f>
        <v>1499312</v>
      </c>
      <c r="AK258" s="185">
        <f>기초자료!AL254</f>
        <v>0</v>
      </c>
      <c r="AL258" s="185">
        <f>기초자료!AM254</f>
        <v>0</v>
      </c>
      <c r="AM258" s="185">
        <f>기초자료!AN254</f>
        <v>16089</v>
      </c>
      <c r="AN258" s="185">
        <f>기초자료!AO254</f>
        <v>0</v>
      </c>
      <c r="AO258" s="184">
        <f t="shared" si="53"/>
        <v>0</v>
      </c>
      <c r="AP258" s="172">
        <f>기초자료!AP254</f>
        <v>0</v>
      </c>
      <c r="AQ258" s="185">
        <f>기초자료!AQ254</f>
        <v>0</v>
      </c>
      <c r="AR258" s="185">
        <f>기초자료!AR254</f>
        <v>0</v>
      </c>
      <c r="AS258" s="185">
        <f>기초자료!AS254</f>
        <v>0</v>
      </c>
      <c r="AT258" s="77"/>
      <c r="AU258" s="77">
        <f t="shared" si="48"/>
        <v>3119459</v>
      </c>
    </row>
  </sheetData>
  <mergeCells count="31">
    <mergeCell ref="F7:N7"/>
    <mergeCell ref="A10:B10"/>
    <mergeCell ref="A5:A9"/>
    <mergeCell ref="B5:B9"/>
    <mergeCell ref="C5:C9"/>
    <mergeCell ref="E7:E9"/>
    <mergeCell ref="AR7:AR9"/>
    <mergeCell ref="X8:Z8"/>
    <mergeCell ref="U8:W8"/>
    <mergeCell ref="AO6:AO9"/>
    <mergeCell ref="O7:AC7"/>
    <mergeCell ref="R8:T8"/>
    <mergeCell ref="AA8:AC8"/>
    <mergeCell ref="AD6:AM6"/>
    <mergeCell ref="AE7:AG8"/>
    <mergeCell ref="AO5:AS5"/>
    <mergeCell ref="D5:AN5"/>
    <mergeCell ref="F8:H8"/>
    <mergeCell ref="I8:K8"/>
    <mergeCell ref="L8:N8"/>
    <mergeCell ref="O8:Q8"/>
    <mergeCell ref="E6:AC6"/>
    <mergeCell ref="D6:D9"/>
    <mergeCell ref="AK7:AM8"/>
    <mergeCell ref="AD7:AD9"/>
    <mergeCell ref="AS7:AS9"/>
    <mergeCell ref="AH7:AJ8"/>
    <mergeCell ref="AN7:AN9"/>
    <mergeCell ref="AR6:AS6"/>
    <mergeCell ref="AP6:AP9"/>
    <mergeCell ref="AQ8:AQ9"/>
  </mergeCells>
  <phoneticPr fontId="5" type="noConversion"/>
  <pageMargins left="0.35433070866141736" right="0.23622047244094491" top="0.86614173228346458" bottom="0.78740157480314965" header="0.47244094488188981" footer="0.51181102362204722"/>
  <pageSetup paperSize="9" scale="51" orientation="landscape" r:id="rId1"/>
  <rowBreaks count="1" manualBreakCount="1">
    <brk id="74" max="44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8"/>
  <dimension ref="A1:M57"/>
  <sheetViews>
    <sheetView view="pageBreakPreview" zoomScale="60" zoomScaleNormal="85" workbookViewId="0">
      <selection activeCell="H264" sqref="H264"/>
    </sheetView>
  </sheetViews>
  <sheetFormatPr defaultRowHeight="13.5"/>
  <sheetData>
    <row r="1" spans="1:13" ht="13.5" customHeight="1">
      <c r="A1" s="884" t="s">
        <v>686</v>
      </c>
      <c r="B1" s="884"/>
      <c r="C1" s="884"/>
      <c r="D1" s="884"/>
      <c r="E1" s="884"/>
      <c r="F1" s="884"/>
      <c r="G1" s="884"/>
      <c r="H1" s="884"/>
      <c r="I1" s="884"/>
      <c r="J1" s="293"/>
      <c r="K1" s="293"/>
      <c r="L1" s="293"/>
      <c r="M1" s="293"/>
    </row>
    <row r="2" spans="1:13" ht="13.5" customHeight="1">
      <c r="A2" s="884"/>
      <c r="B2" s="884"/>
      <c r="C2" s="884"/>
      <c r="D2" s="884"/>
      <c r="E2" s="884"/>
      <c r="F2" s="884"/>
      <c r="G2" s="884"/>
      <c r="H2" s="884"/>
      <c r="I2" s="884"/>
      <c r="J2" s="293"/>
      <c r="K2" s="293"/>
      <c r="L2" s="293"/>
      <c r="M2" s="293"/>
    </row>
    <row r="3" spans="1:13" ht="13.5" customHeight="1">
      <c r="A3" s="884"/>
      <c r="B3" s="884"/>
      <c r="C3" s="884"/>
      <c r="D3" s="884"/>
      <c r="E3" s="884"/>
      <c r="F3" s="884"/>
      <c r="G3" s="884"/>
      <c r="H3" s="884"/>
      <c r="I3" s="884"/>
      <c r="J3" s="293"/>
      <c r="K3" s="293"/>
      <c r="L3" s="293"/>
      <c r="M3" s="293"/>
    </row>
    <row r="4" spans="1:13" ht="13.5" customHeight="1">
      <c r="A4" s="884"/>
      <c r="B4" s="884"/>
      <c r="C4" s="884"/>
      <c r="D4" s="884"/>
      <c r="E4" s="884"/>
      <c r="F4" s="884"/>
      <c r="G4" s="884"/>
      <c r="H4" s="884"/>
      <c r="I4" s="884"/>
      <c r="J4" s="293"/>
      <c r="K4" s="293"/>
      <c r="L4" s="293"/>
      <c r="M4" s="293"/>
    </row>
    <row r="5" spans="1:13" ht="13.5" customHeight="1">
      <c r="A5" s="884"/>
      <c r="B5" s="884"/>
      <c r="C5" s="884"/>
      <c r="D5" s="884"/>
      <c r="E5" s="884"/>
      <c r="F5" s="884"/>
      <c r="G5" s="884"/>
      <c r="H5" s="884"/>
      <c r="I5" s="884"/>
      <c r="J5" s="293"/>
      <c r="K5" s="293"/>
      <c r="L5" s="293"/>
      <c r="M5" s="293"/>
    </row>
    <row r="6" spans="1:13" ht="13.5" customHeight="1">
      <c r="A6" s="884"/>
      <c r="B6" s="884"/>
      <c r="C6" s="884"/>
      <c r="D6" s="884"/>
      <c r="E6" s="884"/>
      <c r="F6" s="884"/>
      <c r="G6" s="884"/>
      <c r="H6" s="884"/>
      <c r="I6" s="884"/>
      <c r="J6" s="293"/>
      <c r="K6" s="293"/>
      <c r="L6" s="293"/>
      <c r="M6" s="293"/>
    </row>
    <row r="7" spans="1:13" ht="13.5" customHeight="1">
      <c r="A7" s="884"/>
      <c r="B7" s="884"/>
      <c r="C7" s="884"/>
      <c r="D7" s="884"/>
      <c r="E7" s="884"/>
      <c r="F7" s="884"/>
      <c r="G7" s="884"/>
      <c r="H7" s="884"/>
      <c r="I7" s="884"/>
      <c r="J7" s="293"/>
      <c r="K7" s="293"/>
      <c r="L7" s="293"/>
      <c r="M7" s="293"/>
    </row>
    <row r="8" spans="1:13" ht="13.5" customHeight="1">
      <c r="A8" s="884"/>
      <c r="B8" s="884"/>
      <c r="C8" s="884"/>
      <c r="D8" s="884"/>
      <c r="E8" s="884"/>
      <c r="F8" s="884"/>
      <c r="G8" s="884"/>
      <c r="H8" s="884"/>
      <c r="I8" s="884"/>
      <c r="J8" s="293"/>
      <c r="K8" s="293"/>
      <c r="L8" s="293"/>
      <c r="M8" s="293"/>
    </row>
    <row r="9" spans="1:13" ht="13.5" customHeight="1">
      <c r="A9" s="884"/>
      <c r="B9" s="884"/>
      <c r="C9" s="884"/>
      <c r="D9" s="884"/>
      <c r="E9" s="884"/>
      <c r="F9" s="884"/>
      <c r="G9" s="884"/>
      <c r="H9" s="884"/>
      <c r="I9" s="884"/>
      <c r="J9" s="293"/>
      <c r="K9" s="293"/>
      <c r="L9" s="293"/>
      <c r="M9" s="293"/>
    </row>
    <row r="10" spans="1:13" ht="13.5" customHeight="1">
      <c r="A10" s="884"/>
      <c r="B10" s="884"/>
      <c r="C10" s="884"/>
      <c r="D10" s="884"/>
      <c r="E10" s="884"/>
      <c r="F10" s="884"/>
      <c r="G10" s="884"/>
      <c r="H10" s="884"/>
      <c r="I10" s="884"/>
      <c r="J10" s="293"/>
      <c r="K10" s="293"/>
      <c r="L10" s="293"/>
      <c r="M10" s="293"/>
    </row>
    <row r="11" spans="1:13" ht="13.5" customHeight="1">
      <c r="A11" s="884"/>
      <c r="B11" s="884"/>
      <c r="C11" s="884"/>
      <c r="D11" s="884"/>
      <c r="E11" s="884"/>
      <c r="F11" s="884"/>
      <c r="G11" s="884"/>
      <c r="H11" s="884"/>
      <c r="I11" s="884"/>
      <c r="J11" s="293"/>
      <c r="K11" s="293"/>
      <c r="L11" s="293"/>
      <c r="M11" s="293"/>
    </row>
    <row r="12" spans="1:13" ht="13.5" customHeight="1">
      <c r="A12" s="884"/>
      <c r="B12" s="884"/>
      <c r="C12" s="884"/>
      <c r="D12" s="884"/>
      <c r="E12" s="884"/>
      <c r="F12" s="884"/>
      <c r="G12" s="884"/>
      <c r="H12" s="884"/>
      <c r="I12" s="884"/>
      <c r="J12" s="293"/>
      <c r="K12" s="293"/>
      <c r="L12" s="293"/>
      <c r="M12" s="293"/>
    </row>
    <row r="13" spans="1:13" ht="13.5" customHeight="1">
      <c r="A13" s="884"/>
      <c r="B13" s="884"/>
      <c r="C13" s="884"/>
      <c r="D13" s="884"/>
      <c r="E13" s="884"/>
      <c r="F13" s="884"/>
      <c r="G13" s="884"/>
      <c r="H13" s="884"/>
      <c r="I13" s="884"/>
      <c r="J13" s="293"/>
      <c r="K13" s="293"/>
      <c r="L13" s="293"/>
      <c r="M13" s="293"/>
    </row>
    <row r="14" spans="1:13" ht="13.5" customHeight="1">
      <c r="A14" s="884"/>
      <c r="B14" s="884"/>
      <c r="C14" s="884"/>
      <c r="D14" s="884"/>
      <c r="E14" s="884"/>
      <c r="F14" s="884"/>
      <c r="G14" s="884"/>
      <c r="H14" s="884"/>
      <c r="I14" s="884"/>
      <c r="J14" s="293"/>
      <c r="K14" s="293"/>
      <c r="L14" s="293"/>
      <c r="M14" s="293"/>
    </row>
    <row r="15" spans="1:13" ht="13.5" customHeight="1">
      <c r="A15" s="884"/>
      <c r="B15" s="884"/>
      <c r="C15" s="884"/>
      <c r="D15" s="884"/>
      <c r="E15" s="884"/>
      <c r="F15" s="884"/>
      <c r="G15" s="884"/>
      <c r="H15" s="884"/>
      <c r="I15" s="884"/>
      <c r="J15" s="293"/>
      <c r="K15" s="293"/>
      <c r="L15" s="293"/>
      <c r="M15" s="293"/>
    </row>
    <row r="16" spans="1:13" ht="13.5" customHeight="1">
      <c r="A16" s="884"/>
      <c r="B16" s="884"/>
      <c r="C16" s="884"/>
      <c r="D16" s="884"/>
      <c r="E16" s="884"/>
      <c r="F16" s="884"/>
      <c r="G16" s="884"/>
      <c r="H16" s="884"/>
      <c r="I16" s="884"/>
      <c r="J16" s="293"/>
      <c r="K16" s="293"/>
      <c r="L16" s="293"/>
      <c r="M16" s="293"/>
    </row>
    <row r="17" spans="1:13" ht="13.5" customHeight="1">
      <c r="A17" s="884"/>
      <c r="B17" s="884"/>
      <c r="C17" s="884"/>
      <c r="D17" s="884"/>
      <c r="E17" s="884"/>
      <c r="F17" s="884"/>
      <c r="G17" s="884"/>
      <c r="H17" s="884"/>
      <c r="I17" s="884"/>
      <c r="J17" s="293"/>
      <c r="K17" s="293"/>
      <c r="L17" s="293"/>
      <c r="M17" s="293"/>
    </row>
    <row r="18" spans="1:13" ht="13.5" customHeight="1">
      <c r="A18" s="884"/>
      <c r="B18" s="884"/>
      <c r="C18" s="884"/>
      <c r="D18" s="884"/>
      <c r="E18" s="884"/>
      <c r="F18" s="884"/>
      <c r="G18" s="884"/>
      <c r="H18" s="884"/>
      <c r="I18" s="884"/>
      <c r="J18" s="293"/>
      <c r="K18" s="293"/>
      <c r="L18" s="293"/>
      <c r="M18" s="293"/>
    </row>
    <row r="19" spans="1:13" ht="13.5" customHeight="1">
      <c r="A19" s="884"/>
      <c r="B19" s="884"/>
      <c r="C19" s="884"/>
      <c r="D19" s="884"/>
      <c r="E19" s="884"/>
      <c r="F19" s="884"/>
      <c r="G19" s="884"/>
      <c r="H19" s="884"/>
      <c r="I19" s="884"/>
      <c r="J19" s="293"/>
      <c r="K19" s="293"/>
      <c r="L19" s="293"/>
      <c r="M19" s="293"/>
    </row>
    <row r="20" spans="1:13" ht="13.5" customHeight="1">
      <c r="A20" s="884"/>
      <c r="B20" s="884"/>
      <c r="C20" s="884"/>
      <c r="D20" s="884"/>
      <c r="E20" s="884"/>
      <c r="F20" s="884"/>
      <c r="G20" s="884"/>
      <c r="H20" s="884"/>
      <c r="I20" s="884"/>
      <c r="J20" s="293"/>
      <c r="K20" s="293"/>
      <c r="L20" s="293"/>
      <c r="M20" s="293"/>
    </row>
    <row r="21" spans="1:13" ht="13.5" customHeight="1">
      <c r="A21" s="884"/>
      <c r="B21" s="884"/>
      <c r="C21" s="884"/>
      <c r="D21" s="884"/>
      <c r="E21" s="884"/>
      <c r="F21" s="884"/>
      <c r="G21" s="884"/>
      <c r="H21" s="884"/>
      <c r="I21" s="884"/>
      <c r="J21" s="293"/>
      <c r="K21" s="293"/>
      <c r="L21" s="293"/>
      <c r="M21" s="293"/>
    </row>
    <row r="22" spans="1:13" ht="13.5" customHeight="1">
      <c r="A22" s="884"/>
      <c r="B22" s="884"/>
      <c r="C22" s="884"/>
      <c r="D22" s="884"/>
      <c r="E22" s="884"/>
      <c r="F22" s="884"/>
      <c r="G22" s="884"/>
      <c r="H22" s="884"/>
      <c r="I22" s="884"/>
      <c r="J22" s="293"/>
      <c r="K22" s="293"/>
      <c r="L22" s="293"/>
      <c r="M22" s="293"/>
    </row>
    <row r="23" spans="1:13" ht="13.5" customHeight="1">
      <c r="A23" s="884"/>
      <c r="B23" s="884"/>
      <c r="C23" s="884"/>
      <c r="D23" s="884"/>
      <c r="E23" s="884"/>
      <c r="F23" s="884"/>
      <c r="G23" s="884"/>
      <c r="H23" s="884"/>
      <c r="I23" s="884"/>
      <c r="J23" s="293"/>
      <c r="K23" s="293"/>
      <c r="L23" s="293"/>
      <c r="M23" s="293"/>
    </row>
    <row r="24" spans="1:13" ht="13.5" customHeight="1">
      <c r="A24" s="884"/>
      <c r="B24" s="884"/>
      <c r="C24" s="884"/>
      <c r="D24" s="884"/>
      <c r="E24" s="884"/>
      <c r="F24" s="884"/>
      <c r="G24" s="884"/>
      <c r="H24" s="884"/>
      <c r="I24" s="884"/>
      <c r="J24" s="293"/>
      <c r="K24" s="293"/>
      <c r="L24" s="293"/>
      <c r="M24" s="293"/>
    </row>
    <row r="25" spans="1:13" ht="13.5" customHeight="1">
      <c r="A25" s="884"/>
      <c r="B25" s="884"/>
      <c r="C25" s="884"/>
      <c r="D25" s="884"/>
      <c r="E25" s="884"/>
      <c r="F25" s="884"/>
      <c r="G25" s="884"/>
      <c r="H25" s="884"/>
      <c r="I25" s="884"/>
      <c r="J25" s="293"/>
      <c r="K25" s="293"/>
      <c r="L25" s="293"/>
      <c r="M25" s="293"/>
    </row>
    <row r="26" spans="1:13" ht="13.5" customHeight="1">
      <c r="A26" s="884"/>
      <c r="B26" s="884"/>
      <c r="C26" s="884"/>
      <c r="D26" s="884"/>
      <c r="E26" s="884"/>
      <c r="F26" s="884"/>
      <c r="G26" s="884"/>
      <c r="H26" s="884"/>
      <c r="I26" s="884"/>
      <c r="J26" s="293"/>
      <c r="K26" s="293"/>
      <c r="L26" s="293"/>
      <c r="M26" s="293"/>
    </row>
    <row r="27" spans="1:13" ht="13.5" customHeight="1">
      <c r="A27" s="884"/>
      <c r="B27" s="884"/>
      <c r="C27" s="884"/>
      <c r="D27" s="884"/>
      <c r="E27" s="884"/>
      <c r="F27" s="884"/>
      <c r="G27" s="884"/>
      <c r="H27" s="884"/>
      <c r="I27" s="884"/>
      <c r="J27" s="293"/>
      <c r="K27" s="293"/>
      <c r="L27" s="293"/>
      <c r="M27" s="293"/>
    </row>
    <row r="28" spans="1:13" ht="13.5" customHeight="1">
      <c r="A28" s="884"/>
      <c r="B28" s="884"/>
      <c r="C28" s="884"/>
      <c r="D28" s="884"/>
      <c r="E28" s="884"/>
      <c r="F28" s="884"/>
      <c r="G28" s="884"/>
      <c r="H28" s="884"/>
      <c r="I28" s="884"/>
    </row>
    <row r="29" spans="1:13" ht="13.5" customHeight="1">
      <c r="A29" s="884"/>
      <c r="B29" s="884"/>
      <c r="C29" s="884"/>
      <c r="D29" s="884"/>
      <c r="E29" s="884"/>
      <c r="F29" s="884"/>
      <c r="G29" s="884"/>
      <c r="H29" s="884"/>
      <c r="I29" s="884"/>
    </row>
    <row r="30" spans="1:13" ht="13.5" customHeight="1">
      <c r="A30" s="884"/>
      <c r="B30" s="884"/>
      <c r="C30" s="884"/>
      <c r="D30" s="884"/>
      <c r="E30" s="884"/>
      <c r="F30" s="884"/>
      <c r="G30" s="884"/>
      <c r="H30" s="884"/>
      <c r="I30" s="884"/>
    </row>
    <row r="31" spans="1:13" ht="13.5" customHeight="1">
      <c r="A31" s="884"/>
      <c r="B31" s="884"/>
      <c r="C31" s="884"/>
      <c r="D31" s="884"/>
      <c r="E31" s="884"/>
      <c r="F31" s="884"/>
      <c r="G31" s="884"/>
      <c r="H31" s="884"/>
      <c r="I31" s="884"/>
    </row>
    <row r="32" spans="1:13" ht="13.5" customHeight="1">
      <c r="A32" s="884"/>
      <c r="B32" s="884"/>
      <c r="C32" s="884"/>
      <c r="D32" s="884"/>
      <c r="E32" s="884"/>
      <c r="F32" s="884"/>
      <c r="G32" s="884"/>
      <c r="H32" s="884"/>
      <c r="I32" s="884"/>
    </row>
    <row r="33" spans="1:9" ht="13.5" customHeight="1">
      <c r="A33" s="884"/>
      <c r="B33" s="884"/>
      <c r="C33" s="884"/>
      <c r="D33" s="884"/>
      <c r="E33" s="884"/>
      <c r="F33" s="884"/>
      <c r="G33" s="884"/>
      <c r="H33" s="884"/>
      <c r="I33" s="884"/>
    </row>
    <row r="34" spans="1:9" ht="13.5" customHeight="1">
      <c r="A34" s="884"/>
      <c r="B34" s="884"/>
      <c r="C34" s="884"/>
      <c r="D34" s="884"/>
      <c r="E34" s="884"/>
      <c r="F34" s="884"/>
      <c r="G34" s="884"/>
      <c r="H34" s="884"/>
      <c r="I34" s="884"/>
    </row>
    <row r="35" spans="1:9">
      <c r="A35" s="884"/>
      <c r="B35" s="884"/>
      <c r="C35" s="884"/>
      <c r="D35" s="884"/>
      <c r="E35" s="884"/>
      <c r="F35" s="884"/>
      <c r="G35" s="884"/>
      <c r="H35" s="884"/>
      <c r="I35" s="884"/>
    </row>
    <row r="36" spans="1:9">
      <c r="A36" s="884"/>
      <c r="B36" s="884"/>
      <c r="C36" s="884"/>
      <c r="D36" s="884"/>
      <c r="E36" s="884"/>
      <c r="F36" s="884"/>
      <c r="G36" s="884"/>
      <c r="H36" s="884"/>
      <c r="I36" s="884"/>
    </row>
    <row r="37" spans="1:9">
      <c r="A37" s="884"/>
      <c r="B37" s="884"/>
      <c r="C37" s="884"/>
      <c r="D37" s="884"/>
      <c r="E37" s="884"/>
      <c r="F37" s="884"/>
      <c r="G37" s="884"/>
      <c r="H37" s="884"/>
      <c r="I37" s="884"/>
    </row>
    <row r="38" spans="1:9">
      <c r="A38" s="884"/>
      <c r="B38" s="884"/>
      <c r="C38" s="884"/>
      <c r="D38" s="884"/>
      <c r="E38" s="884"/>
      <c r="F38" s="884"/>
      <c r="G38" s="884"/>
      <c r="H38" s="884"/>
      <c r="I38" s="884"/>
    </row>
    <row r="39" spans="1:9">
      <c r="A39" s="884"/>
      <c r="B39" s="884"/>
      <c r="C39" s="884"/>
      <c r="D39" s="884"/>
      <c r="E39" s="884"/>
      <c r="F39" s="884"/>
      <c r="G39" s="884"/>
      <c r="H39" s="884"/>
      <c r="I39" s="884"/>
    </row>
    <row r="40" spans="1:9">
      <c r="A40" s="884"/>
      <c r="B40" s="884"/>
      <c r="C40" s="884"/>
      <c r="D40" s="884"/>
      <c r="E40" s="884"/>
      <c r="F40" s="884"/>
      <c r="G40" s="884"/>
      <c r="H40" s="884"/>
      <c r="I40" s="884"/>
    </row>
    <row r="41" spans="1:9">
      <c r="A41" s="884"/>
      <c r="B41" s="884"/>
      <c r="C41" s="884"/>
      <c r="D41" s="884"/>
      <c r="E41" s="884"/>
      <c r="F41" s="884"/>
      <c r="G41" s="884"/>
      <c r="H41" s="884"/>
      <c r="I41" s="884"/>
    </row>
    <row r="42" spans="1:9">
      <c r="A42" s="884"/>
      <c r="B42" s="884"/>
      <c r="C42" s="884"/>
      <c r="D42" s="884"/>
      <c r="E42" s="884"/>
      <c r="F42" s="884"/>
      <c r="G42" s="884"/>
      <c r="H42" s="884"/>
      <c r="I42" s="884"/>
    </row>
    <row r="43" spans="1:9">
      <c r="A43" s="884"/>
      <c r="B43" s="884"/>
      <c r="C43" s="884"/>
      <c r="D43" s="884"/>
      <c r="E43" s="884"/>
      <c r="F43" s="884"/>
      <c r="G43" s="884"/>
      <c r="H43" s="884"/>
      <c r="I43" s="884"/>
    </row>
    <row r="44" spans="1:9">
      <c r="A44" s="884"/>
      <c r="B44" s="884"/>
      <c r="C44" s="884"/>
      <c r="D44" s="884"/>
      <c r="E44" s="884"/>
      <c r="F44" s="884"/>
      <c r="G44" s="884"/>
      <c r="H44" s="884"/>
      <c r="I44" s="884"/>
    </row>
    <row r="45" spans="1:9">
      <c r="A45" s="884"/>
      <c r="B45" s="884"/>
      <c r="C45" s="884"/>
      <c r="D45" s="884"/>
      <c r="E45" s="884"/>
      <c r="F45" s="884"/>
      <c r="G45" s="884"/>
      <c r="H45" s="884"/>
      <c r="I45" s="884"/>
    </row>
    <row r="46" spans="1:9">
      <c r="A46" s="884"/>
      <c r="B46" s="884"/>
      <c r="C46" s="884"/>
      <c r="D46" s="884"/>
      <c r="E46" s="884"/>
      <c r="F46" s="884"/>
      <c r="G46" s="884"/>
      <c r="H46" s="884"/>
      <c r="I46" s="884"/>
    </row>
    <row r="47" spans="1:9">
      <c r="A47" s="884"/>
      <c r="B47" s="884"/>
      <c r="C47" s="884"/>
      <c r="D47" s="884"/>
      <c r="E47" s="884"/>
      <c r="F47" s="884"/>
      <c r="G47" s="884"/>
      <c r="H47" s="884"/>
      <c r="I47" s="884"/>
    </row>
    <row r="48" spans="1:9">
      <c r="A48" s="884"/>
      <c r="B48" s="884"/>
      <c r="C48" s="884"/>
      <c r="D48" s="884"/>
      <c r="E48" s="884"/>
      <c r="F48" s="884"/>
      <c r="G48" s="884"/>
      <c r="H48" s="884"/>
      <c r="I48" s="884"/>
    </row>
    <row r="49" spans="1:9">
      <c r="A49" s="884"/>
      <c r="B49" s="884"/>
      <c r="C49" s="884"/>
      <c r="D49" s="884"/>
      <c r="E49" s="884"/>
      <c r="F49" s="884"/>
      <c r="G49" s="884"/>
      <c r="H49" s="884"/>
      <c r="I49" s="884"/>
    </row>
    <row r="50" spans="1:9">
      <c r="A50" s="884"/>
      <c r="B50" s="884"/>
      <c r="C50" s="884"/>
      <c r="D50" s="884"/>
      <c r="E50" s="884"/>
      <c r="F50" s="884"/>
      <c r="G50" s="884"/>
      <c r="H50" s="884"/>
      <c r="I50" s="884"/>
    </row>
    <row r="51" spans="1:9">
      <c r="A51" s="884"/>
      <c r="B51" s="884"/>
      <c r="C51" s="884"/>
      <c r="D51" s="884"/>
      <c r="E51" s="884"/>
      <c r="F51" s="884"/>
      <c r="G51" s="884"/>
      <c r="H51" s="884"/>
      <c r="I51" s="884"/>
    </row>
    <row r="52" spans="1:9">
      <c r="A52" s="884"/>
      <c r="B52" s="884"/>
      <c r="C52" s="884"/>
      <c r="D52" s="884"/>
      <c r="E52" s="884"/>
      <c r="F52" s="884"/>
      <c r="G52" s="884"/>
      <c r="H52" s="884"/>
      <c r="I52" s="884"/>
    </row>
    <row r="53" spans="1:9">
      <c r="A53" s="884"/>
      <c r="B53" s="884"/>
      <c r="C53" s="884"/>
      <c r="D53" s="884"/>
      <c r="E53" s="884"/>
      <c r="F53" s="884"/>
      <c r="G53" s="884"/>
      <c r="H53" s="884"/>
      <c r="I53" s="884"/>
    </row>
    <row r="54" spans="1:9">
      <c r="A54" s="884"/>
      <c r="B54" s="884"/>
      <c r="C54" s="884"/>
      <c r="D54" s="884"/>
      <c r="E54" s="884"/>
      <c r="F54" s="884"/>
      <c r="G54" s="884"/>
      <c r="H54" s="884"/>
      <c r="I54" s="884"/>
    </row>
    <row r="55" spans="1:9">
      <c r="A55" s="884"/>
      <c r="B55" s="884"/>
      <c r="C55" s="884"/>
      <c r="D55" s="884"/>
      <c r="E55" s="884"/>
      <c r="F55" s="884"/>
      <c r="G55" s="884"/>
      <c r="H55" s="884"/>
      <c r="I55" s="884"/>
    </row>
    <row r="56" spans="1:9">
      <c r="A56" s="884"/>
      <c r="B56" s="884"/>
      <c r="C56" s="884"/>
      <c r="D56" s="884"/>
      <c r="E56" s="884"/>
      <c r="F56" s="884"/>
      <c r="G56" s="884"/>
      <c r="H56" s="884"/>
      <c r="I56" s="884"/>
    </row>
    <row r="57" spans="1:9">
      <c r="A57" s="884"/>
      <c r="B57" s="884"/>
      <c r="C57" s="884"/>
      <c r="D57" s="884"/>
      <c r="E57" s="884"/>
      <c r="F57" s="884"/>
      <c r="G57" s="884"/>
      <c r="H57" s="884"/>
      <c r="I57" s="884"/>
    </row>
  </sheetData>
  <mergeCells count="1">
    <mergeCell ref="A1:I57"/>
  </mergeCells>
  <phoneticPr fontId="5" type="noConversion"/>
  <pageMargins left="0.7" right="0.7" top="0.75" bottom="0.75" header="0.3" footer="0.3"/>
  <pageSetup paperSize="9" scale="95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9"/>
  <dimension ref="A2:P49"/>
  <sheetViews>
    <sheetView view="pageBreakPreview" zoomScaleNormal="55" zoomScaleSheetLayoutView="100" workbookViewId="0">
      <selection activeCell="O15" sqref="O15"/>
    </sheetView>
  </sheetViews>
  <sheetFormatPr defaultColWidth="8.77734375" defaultRowHeight="18" customHeight="1"/>
  <cols>
    <col min="1" max="1" width="8.6640625" customWidth="1"/>
    <col min="2" max="2" width="15.109375" bestFit="1" customWidth="1"/>
    <col min="3" max="4" width="14.109375" bestFit="1" customWidth="1"/>
    <col min="5" max="5" width="11.77734375" bestFit="1" customWidth="1"/>
    <col min="6" max="6" width="10.5546875" bestFit="1" customWidth="1"/>
    <col min="7" max="7" width="10.21875" bestFit="1" customWidth="1"/>
    <col min="8" max="8" width="14.109375" bestFit="1" customWidth="1"/>
    <col min="9" max="9" width="11.109375" bestFit="1" customWidth="1"/>
    <col min="10" max="10" width="10.21875" bestFit="1" customWidth="1"/>
    <col min="11" max="11" width="12.109375" bestFit="1" customWidth="1"/>
    <col min="12" max="12" width="13.5546875" bestFit="1" customWidth="1"/>
    <col min="13" max="13" width="15.33203125" bestFit="1" customWidth="1"/>
    <col min="14" max="14" width="9.6640625" bestFit="1" customWidth="1"/>
    <col min="15" max="15" width="12.109375" bestFit="1" customWidth="1"/>
  </cols>
  <sheetData>
    <row r="2" spans="1:16" ht="36.75" customHeight="1">
      <c r="A2" s="59" t="s">
        <v>697</v>
      </c>
    </row>
    <row r="4" spans="1:16" ht="18" customHeight="1">
      <c r="A4" s="121"/>
      <c r="B4" s="121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4" t="s">
        <v>523</v>
      </c>
    </row>
    <row r="5" spans="1:16" ht="18" customHeight="1">
      <c r="A5" s="930" t="s">
        <v>540</v>
      </c>
      <c r="B5" s="931" t="s">
        <v>618</v>
      </c>
      <c r="C5" s="932" t="s">
        <v>634</v>
      </c>
      <c r="D5" s="933" t="s">
        <v>633</v>
      </c>
      <c r="E5" s="933" t="s">
        <v>635</v>
      </c>
      <c r="F5" s="935" t="s">
        <v>710</v>
      </c>
      <c r="G5" s="935" t="s">
        <v>724</v>
      </c>
      <c r="H5" s="930" t="s">
        <v>619</v>
      </c>
      <c r="I5" s="930"/>
      <c r="J5" s="930"/>
      <c r="K5" s="930"/>
      <c r="L5" s="930"/>
      <c r="M5" s="930"/>
      <c r="N5" s="930"/>
      <c r="O5" s="930"/>
      <c r="P5" s="51"/>
    </row>
    <row r="6" spans="1:16" ht="18" customHeight="1">
      <c r="A6" s="930"/>
      <c r="B6" s="931"/>
      <c r="C6" s="931"/>
      <c r="D6" s="934"/>
      <c r="E6" s="934"/>
      <c r="F6" s="935"/>
      <c r="G6" s="935"/>
      <c r="H6" s="930" t="s">
        <v>318</v>
      </c>
      <c r="I6" s="930"/>
      <c r="J6" s="930"/>
      <c r="K6" s="930"/>
      <c r="L6" s="936" t="s">
        <v>542</v>
      </c>
      <c r="M6" s="937"/>
      <c r="N6" s="937"/>
      <c r="O6" s="938"/>
    </row>
    <row r="7" spans="1:16" ht="56.25" customHeight="1">
      <c r="A7" s="930"/>
      <c r="B7" s="931"/>
      <c r="C7" s="931"/>
      <c r="D7" s="934"/>
      <c r="E7" s="934"/>
      <c r="F7" s="935"/>
      <c r="G7" s="935"/>
      <c r="H7" s="186" t="s">
        <v>636</v>
      </c>
      <c r="I7" s="186" t="s">
        <v>637</v>
      </c>
      <c r="J7" s="296" t="s">
        <v>711</v>
      </c>
      <c r="K7" s="296" t="s">
        <v>712</v>
      </c>
      <c r="L7" s="186" t="s">
        <v>638</v>
      </c>
      <c r="M7" s="186" t="s">
        <v>639</v>
      </c>
      <c r="N7" s="296" t="s">
        <v>713</v>
      </c>
      <c r="O7" s="296" t="s">
        <v>714</v>
      </c>
      <c r="P7" s="52"/>
    </row>
    <row r="8" spans="1:16" s="44" customFormat="1" ht="18" customHeight="1">
      <c r="A8" s="187" t="s">
        <v>529</v>
      </c>
      <c r="B8" s="188">
        <f>SUM(B9:B25)</f>
        <v>100401285021</v>
      </c>
      <c r="C8" s="188">
        <f>SUM(C9:C25)</f>
        <v>26103627019</v>
      </c>
      <c r="D8" s="188">
        <f>SUM(D9:D25)</f>
        <v>12122978329.384987</v>
      </c>
      <c r="E8" s="188">
        <f>SUM(E9:E25)</f>
        <v>543543962.90498734</v>
      </c>
      <c r="F8" s="284">
        <f>D8/C8*100</f>
        <v>46.441738998802947</v>
      </c>
      <c r="G8" s="284">
        <f>E8/C8*100</f>
        <v>2.0822545560789654</v>
      </c>
      <c r="H8" s="188">
        <f>SUM(H9:H25)</f>
        <v>11534022777.485882</v>
      </c>
      <c r="I8" s="188">
        <f>SUM(I9:I25)</f>
        <v>113241186.40588184</v>
      </c>
      <c r="J8" s="284">
        <f>H8/C8*100</f>
        <v>44.185517855777796</v>
      </c>
      <c r="K8" s="284">
        <f>I8/C8*100</f>
        <v>0.43381399191559539</v>
      </c>
      <c r="L8" s="188">
        <f>SUM(L9:L25)</f>
        <v>588955551.89910555</v>
      </c>
      <c r="M8" s="188">
        <f>SUM(M9:M25)</f>
        <v>430302776.49910539</v>
      </c>
      <c r="N8" s="284">
        <f>L8/C8*100</f>
        <v>2.2562211430251571</v>
      </c>
      <c r="O8" s="284">
        <f>M8/C8*100</f>
        <v>1.6484405641633697</v>
      </c>
      <c r="P8" s="53"/>
    </row>
    <row r="9" spans="1:16" s="45" customFormat="1" ht="18" customHeight="1">
      <c r="A9" s="189" t="s">
        <v>560</v>
      </c>
      <c r="B9" s="190">
        <f>'6-1.도시림면적률(시군구)'!C9</f>
        <v>605237005</v>
      </c>
      <c r="C9" s="190">
        <f>'6-1.도시림면적률(시군구)'!D9</f>
        <v>605237005</v>
      </c>
      <c r="D9" s="190">
        <f>'6-1.도시림면적률(시군구)'!E9</f>
        <v>180287524.33767545</v>
      </c>
      <c r="E9" s="190">
        <f>'6-1.도시림면적률(시군구)'!F9</f>
        <v>66846771.33767543</v>
      </c>
      <c r="F9" s="191">
        <f>D9/C9*100</f>
        <v>29.787921565978181</v>
      </c>
      <c r="G9" s="411">
        <f t="shared" ref="G9:G25" si="0">E9/C9*100</f>
        <v>11.044726410553075</v>
      </c>
      <c r="H9" s="190">
        <f>'6-1.도시림면적률(시군구)'!I9</f>
        <v>86197302.780000001</v>
      </c>
      <c r="I9" s="190">
        <f>'6-1.도시림면적률(시군구)'!J9</f>
        <v>15756882.780000001</v>
      </c>
      <c r="J9" s="191">
        <f>H9/C9*100</f>
        <v>14.241908883281187</v>
      </c>
      <c r="K9" s="191">
        <f>I9/C9*100</f>
        <v>2.6034235596681667</v>
      </c>
      <c r="L9" s="190">
        <f>'6-1.도시림면적률(시군구)'!M9</f>
        <v>94090221.557675436</v>
      </c>
      <c r="M9" s="190">
        <f>'6-1.도시림면적률(시군구)'!N9</f>
        <v>51089888.557675436</v>
      </c>
      <c r="N9" s="191">
        <f>L9/C9*100</f>
        <v>15.546012682696993</v>
      </c>
      <c r="O9" s="191">
        <f>M9/C9*100</f>
        <v>8.4413028508849095</v>
      </c>
      <c r="P9" s="54"/>
    </row>
    <row r="10" spans="1:16" s="45" customFormat="1" ht="18" customHeight="1">
      <c r="A10" s="192" t="s">
        <v>561</v>
      </c>
      <c r="B10" s="150">
        <f>'6-1.도시림면적률(시군구)'!C35</f>
        <v>770073413</v>
      </c>
      <c r="C10" s="150">
        <f>'6-1.도시림면적률(시군구)'!D35</f>
        <v>680359263</v>
      </c>
      <c r="D10" s="150">
        <f>'6-1.도시림면적률(시군구)'!E35</f>
        <v>309607390.25999999</v>
      </c>
      <c r="E10" s="150">
        <f>'6-1.도시림면적률(시군구)'!F35</f>
        <v>45247130.860000007</v>
      </c>
      <c r="F10" s="193">
        <f t="shared" ref="F10:F25" si="1">D10/C10*100</f>
        <v>45.506456235314019</v>
      </c>
      <c r="G10" s="193">
        <f t="shared" si="0"/>
        <v>6.6504761999543778</v>
      </c>
      <c r="H10" s="150">
        <f>'6-1.도시림면적률(시군구)'!I35</f>
        <v>270478565.69999999</v>
      </c>
      <c r="I10" s="150">
        <f>'6-1.도시림면적률(시군구)'!J35</f>
        <v>7169313</v>
      </c>
      <c r="J10" s="193">
        <f t="shared" ref="J10:J25" si="2">H10/C10*100</f>
        <v>39.755255849290904</v>
      </c>
      <c r="K10" s="193">
        <f t="shared" ref="K10:K25" si="3">I10/C10*100</f>
        <v>1.0537540076087712</v>
      </c>
      <c r="L10" s="150">
        <f>'6-1.도시림면적률(시군구)'!M35</f>
        <v>39128824.560000002</v>
      </c>
      <c r="M10" s="150">
        <f>'6-1.도시림면적률(시군구)'!N35</f>
        <v>38077817.860000007</v>
      </c>
      <c r="N10" s="193">
        <f t="shared" ref="N10:N25" si="4">L10/C10*100</f>
        <v>5.751200386023112</v>
      </c>
      <c r="O10" s="193">
        <f t="shared" ref="O10:O25" si="5">M10/C10*100</f>
        <v>5.5967221923456059</v>
      </c>
      <c r="P10" s="54"/>
    </row>
    <row r="11" spans="1:16" s="45" customFormat="1" ht="18" customHeight="1">
      <c r="A11" s="192" t="s">
        <v>562</v>
      </c>
      <c r="B11" s="150">
        <f>'6-1.도시림면적률(시군구)'!C52</f>
        <v>883517309</v>
      </c>
      <c r="C11" s="150">
        <f>'6-1.도시림면적률(시군구)'!D52</f>
        <v>695805681</v>
      </c>
      <c r="D11" s="150">
        <f>'6-1.도시림면적률(시군구)'!E52</f>
        <v>363411286.82000005</v>
      </c>
      <c r="E11" s="150">
        <f>'6-1.도시림면적률(시군구)'!F52</f>
        <v>30207806.800000001</v>
      </c>
      <c r="F11" s="193">
        <f t="shared" si="1"/>
        <v>52.228847326700688</v>
      </c>
      <c r="G11" s="193">
        <f t="shared" si="0"/>
        <v>4.3414142230896786</v>
      </c>
      <c r="H11" s="150">
        <f>'6-1.도시림면적률(시군구)'!I52</f>
        <v>325487857.01999998</v>
      </c>
      <c r="I11" s="150">
        <f>'6-1.도시림면적률(시군구)'!J52</f>
        <v>7663596</v>
      </c>
      <c r="J11" s="193">
        <f t="shared" si="2"/>
        <v>46.778556989102817</v>
      </c>
      <c r="K11" s="193">
        <f t="shared" si="3"/>
        <v>1.1013988832321706</v>
      </c>
      <c r="L11" s="150">
        <f>'6-1.도시림면적률(시군구)'!M52</f>
        <v>37923429.799999997</v>
      </c>
      <c r="M11" s="150">
        <f>'6-1.도시림면적률(시군구)'!N52</f>
        <v>22544210.800000001</v>
      </c>
      <c r="N11" s="193">
        <f t="shared" si="4"/>
        <v>5.4502903375978615</v>
      </c>
      <c r="O11" s="193">
        <f t="shared" si="5"/>
        <v>3.2400153398575084</v>
      </c>
      <c r="P11" s="54"/>
    </row>
    <row r="12" spans="1:16" s="45" customFormat="1" ht="18" customHeight="1">
      <c r="A12" s="192" t="s">
        <v>563</v>
      </c>
      <c r="B12" s="143">
        <f>'6-1.도시림면적률(시군구)'!C61</f>
        <v>1063257852</v>
      </c>
      <c r="C12" s="143">
        <f>'6-1.도시림면적률(시군구)'!D61</f>
        <v>503906568</v>
      </c>
      <c r="D12" s="143">
        <f>'6-1.도시림면적률(시군구)'!E61</f>
        <v>142432853.04634002</v>
      </c>
      <c r="E12" s="143">
        <f>'6-1.도시림면적률(시군구)'!F61</f>
        <v>28614385.846340004</v>
      </c>
      <c r="F12" s="193">
        <f t="shared" si="1"/>
        <v>28.265726642868451</v>
      </c>
      <c r="G12" s="193">
        <f t="shared" si="0"/>
        <v>5.6785101968228373</v>
      </c>
      <c r="H12" s="150">
        <f>'6-1.도시림면적률(시군구)'!I61</f>
        <v>96474437.700000003</v>
      </c>
      <c r="I12" s="150">
        <f>'6-1.도시림면적률(시군구)'!J61</f>
        <v>5888752.7000000002</v>
      </c>
      <c r="J12" s="193">
        <f t="shared" si="2"/>
        <v>19.14530268635038</v>
      </c>
      <c r="K12" s="193">
        <f t="shared" si="3"/>
        <v>1.168619953371991</v>
      </c>
      <c r="L12" s="150">
        <f>'6-1.도시림면적률(시군구)'!M61</f>
        <v>45958415.346340001</v>
      </c>
      <c r="M12" s="150">
        <f>'6-1.도시림면적률(시군구)'!N61</f>
        <v>22725633.146340001</v>
      </c>
      <c r="N12" s="193">
        <f t="shared" si="4"/>
        <v>9.1204239565180654</v>
      </c>
      <c r="O12" s="193">
        <f t="shared" si="5"/>
        <v>4.5098902434508457</v>
      </c>
      <c r="P12" s="54"/>
    </row>
    <row r="13" spans="1:16" s="45" customFormat="1" ht="18" customHeight="1">
      <c r="A13" s="192" t="s">
        <v>564</v>
      </c>
      <c r="B13" s="143">
        <f>'6-1.도시림면적률(시군구)'!C73</f>
        <v>501136261</v>
      </c>
      <c r="C13" s="143">
        <f>'6-1.도시림면적률(시군구)'!D73</f>
        <v>501136261</v>
      </c>
      <c r="D13" s="143">
        <f>'6-1.도시림면적률(시군구)'!E73</f>
        <v>188001341.49000001</v>
      </c>
      <c r="E13" s="143">
        <f>'6-1.도시림면적률(시군구)'!F73</f>
        <v>17905492.490000002</v>
      </c>
      <c r="F13" s="193">
        <f t="shared" si="1"/>
        <v>37.515014601986671</v>
      </c>
      <c r="G13" s="193">
        <f t="shared" si="0"/>
        <v>3.5729788250146206</v>
      </c>
      <c r="H13" s="150">
        <f>'6-1.도시림면적률(시군구)'!I73</f>
        <v>176478216</v>
      </c>
      <c r="I13" s="150">
        <f>'6-1.도시림면적률(시군구)'!J73</f>
        <v>8321726</v>
      </c>
      <c r="J13" s="193">
        <f t="shared" si="2"/>
        <v>35.215614940304633</v>
      </c>
      <c r="K13" s="193">
        <f t="shared" si="3"/>
        <v>1.6605715147002702</v>
      </c>
      <c r="L13" s="150">
        <f>'6-1.도시림면적률(시군구)'!M73</f>
        <v>11523125.49</v>
      </c>
      <c r="M13" s="150">
        <f>'6-1.도시림면적률(시군구)'!N73</f>
        <v>9583766.4900000002</v>
      </c>
      <c r="N13" s="193">
        <f t="shared" si="4"/>
        <v>2.2993996616820351</v>
      </c>
      <c r="O13" s="193">
        <f t="shared" si="5"/>
        <v>1.91240731031435</v>
      </c>
      <c r="P13" s="54"/>
    </row>
    <row r="14" spans="1:16" s="45" customFormat="1" ht="18" customHeight="1">
      <c r="A14" s="192" t="s">
        <v>565</v>
      </c>
      <c r="B14" s="143">
        <f>'6-1.도시림면적률(시군구)'!C79</f>
        <v>539626515</v>
      </c>
      <c r="C14" s="143">
        <f>'6-1.도시림면적률(시군구)'!D79</f>
        <v>539626515</v>
      </c>
      <c r="D14" s="143">
        <f>'6-1.도시림면적률(시군구)'!E79</f>
        <v>279013471.27508998</v>
      </c>
      <c r="E14" s="143">
        <f>'6-1.도시림면적률(시군구)'!F79</f>
        <v>16580009.975090003</v>
      </c>
      <c r="F14" s="193">
        <f t="shared" si="1"/>
        <v>51.704922482374684</v>
      </c>
      <c r="G14" s="193">
        <f t="shared" si="0"/>
        <v>3.0724972762114926</v>
      </c>
      <c r="H14" s="150">
        <f>'6-1.도시림면적률(시군구)'!I79</f>
        <v>257326527.39999998</v>
      </c>
      <c r="I14" s="150">
        <f>'6-1.도시림면적률(시군구)'!J79</f>
        <v>5787195.4000000004</v>
      </c>
      <c r="J14" s="193">
        <f t="shared" si="2"/>
        <v>47.68604215083834</v>
      </c>
      <c r="K14" s="193">
        <f t="shared" si="3"/>
        <v>1.0724445962407907</v>
      </c>
      <c r="L14" s="150">
        <f>'6-1.도시림면적률(시군구)'!M79</f>
        <v>21686943.875089996</v>
      </c>
      <c r="M14" s="150">
        <f>'6-1.도시림면적률(시군구)'!N79</f>
        <v>10792814.57509</v>
      </c>
      <c r="N14" s="193">
        <f t="shared" si="4"/>
        <v>4.0188803315363399</v>
      </c>
      <c r="O14" s="193">
        <f t="shared" si="5"/>
        <v>2.0000526799707017</v>
      </c>
      <c r="P14" s="54"/>
    </row>
    <row r="15" spans="1:16" s="45" customFormat="1" ht="18" customHeight="1">
      <c r="A15" s="192" t="s">
        <v>566</v>
      </c>
      <c r="B15" s="143">
        <f>'6-1.도시림면적률(시군구)'!C85</f>
        <v>1062038815</v>
      </c>
      <c r="C15" s="143">
        <f>'6-1.도시림면적률(시군구)'!D85</f>
        <v>614385001</v>
      </c>
      <c r="D15" s="143">
        <f>'6-1.도시림면적률(시군구)'!E85</f>
        <v>363345751</v>
      </c>
      <c r="E15" s="143">
        <f>'6-1.도시림면적률(시군구)'!F85</f>
        <v>20903659</v>
      </c>
      <c r="F15" s="193">
        <f t="shared" si="1"/>
        <v>59.139749572109103</v>
      </c>
      <c r="G15" s="193">
        <f t="shared" si="0"/>
        <v>3.4023713088659862</v>
      </c>
      <c r="H15" s="150">
        <f>'6-1.도시림면적률(시군구)'!I85</f>
        <v>345589188</v>
      </c>
      <c r="I15" s="150">
        <f>'6-1.도시림면적률(시군구)'!J85</f>
        <v>6882876</v>
      </c>
      <c r="J15" s="193">
        <f t="shared" si="2"/>
        <v>56.249613424400636</v>
      </c>
      <c r="K15" s="193">
        <f t="shared" si="3"/>
        <v>1.120287114561249</v>
      </c>
      <c r="L15" s="150">
        <f>'6-1.도시림면적률(시군구)'!M85</f>
        <v>17756563</v>
      </c>
      <c r="M15" s="150">
        <f>'6-1.도시림면적률(시군구)'!N85</f>
        <v>14020783</v>
      </c>
      <c r="N15" s="193">
        <f t="shared" si="4"/>
        <v>2.8901361477084624</v>
      </c>
      <c r="O15" s="193">
        <f t="shared" si="5"/>
        <v>2.282084194304737</v>
      </c>
      <c r="P15" s="54"/>
    </row>
    <row r="16" spans="1:16" s="45" customFormat="1" ht="18" customHeight="1">
      <c r="A16" s="384" t="s">
        <v>744</v>
      </c>
      <c r="B16" s="330">
        <f>'6-1.도시림면적률(시군구)'!C91</f>
        <v>464949680</v>
      </c>
      <c r="C16" s="330">
        <f>'6-1.도시림면적률(시군구)'!D91</f>
        <v>42166062</v>
      </c>
      <c r="D16" s="330">
        <f>'6-1.도시림면적률(시군구)'!E91</f>
        <v>15134146</v>
      </c>
      <c r="E16" s="330">
        <f>'6-1.도시림면적률(시군구)'!F91</f>
        <v>6223500</v>
      </c>
      <c r="F16" s="412">
        <f>D16/C16*100</f>
        <v>35.891770021113189</v>
      </c>
      <c r="G16" s="412">
        <f>E16/C16*100</f>
        <v>14.759500187615338</v>
      </c>
      <c r="H16" s="330">
        <f>'6-1.도시림면적률(시군구)'!I91</f>
        <v>9423649</v>
      </c>
      <c r="I16" s="330">
        <f>'6-1.도시림면적률(시군구)'!J91</f>
        <v>867041</v>
      </c>
      <c r="J16" s="412">
        <f>H16/C16*100</f>
        <v>22.348895184947555</v>
      </c>
      <c r="K16" s="412">
        <f>I16/C16*100</f>
        <v>2.0562532019233855</v>
      </c>
      <c r="L16" s="330">
        <f>'6-1.도시림면적률(시군구)'!M91</f>
        <v>5710497</v>
      </c>
      <c r="M16" s="330">
        <f>'6-1.도시림면적률(시군구)'!N91</f>
        <v>5356459</v>
      </c>
      <c r="N16" s="412">
        <f>L16/C16*100</f>
        <v>13.542874836165636</v>
      </c>
      <c r="O16" s="412">
        <f>M16/C16*100</f>
        <v>12.703246985691951</v>
      </c>
      <c r="P16" s="54"/>
    </row>
    <row r="17" spans="1:16" s="56" customFormat="1" ht="18" customHeight="1">
      <c r="A17" s="192" t="s">
        <v>567</v>
      </c>
      <c r="B17" s="143">
        <f>'6-1.도시림면적률(시군구)'!C93</f>
        <v>10192514247</v>
      </c>
      <c r="C17" s="143">
        <f>'6-1.도시림면적률(시군구)'!D93</f>
        <v>4204750006</v>
      </c>
      <c r="D17" s="143">
        <f>'6-1.도시림면적률(시군구)'!E93</f>
        <v>1496511062.9000001</v>
      </c>
      <c r="E17" s="143">
        <f>'6-1.도시림면적률(시군구)'!F93</f>
        <v>104619787.54000001</v>
      </c>
      <c r="F17" s="193">
        <f t="shared" si="1"/>
        <v>35.590964046959797</v>
      </c>
      <c r="G17" s="193">
        <f t="shared" si="0"/>
        <v>2.4881333584805758</v>
      </c>
      <c r="H17" s="150">
        <f>'6-1.도시림면적률(시군구)'!I93</f>
        <v>1388865192.24</v>
      </c>
      <c r="I17" s="150">
        <f>'6-1.도시림면적률(시군구)'!J93</f>
        <v>12685733.68</v>
      </c>
      <c r="J17" s="193">
        <f t="shared" si="2"/>
        <v>33.030862483100023</v>
      </c>
      <c r="K17" s="193">
        <f t="shared" si="3"/>
        <v>0.3017000692525833</v>
      </c>
      <c r="L17" s="150">
        <f>'6-1.도시림면적률(시군구)'!M93</f>
        <v>107645870.66</v>
      </c>
      <c r="M17" s="150">
        <f>'6-1.도시림면적률(시군구)'!N93</f>
        <v>91934053.859999999</v>
      </c>
      <c r="N17" s="193">
        <f t="shared" si="4"/>
        <v>2.5601015638597753</v>
      </c>
      <c r="O17" s="193">
        <f t="shared" si="5"/>
        <v>2.1864332892279918</v>
      </c>
      <c r="P17" s="55"/>
    </row>
    <row r="18" spans="1:16" s="56" customFormat="1" ht="18" customHeight="1">
      <c r="A18" s="192" t="s">
        <v>568</v>
      </c>
      <c r="B18" s="143">
        <f>'6-1.도시림면적률(시군구)'!C125</f>
        <v>16828280729</v>
      </c>
      <c r="C18" s="143">
        <f>'6-1.도시림면적률(시군구)'!D125</f>
        <v>4064900399</v>
      </c>
      <c r="D18" s="143">
        <f>'6-1.도시림면적률(시군구)'!E125</f>
        <v>3037405668</v>
      </c>
      <c r="E18" s="143">
        <f>'6-1.도시림면적률(시군구)'!F125</f>
        <v>25055309</v>
      </c>
      <c r="F18" s="193">
        <f t="shared" si="1"/>
        <v>74.722757505872167</v>
      </c>
      <c r="G18" s="193">
        <f t="shared" si="0"/>
        <v>0.61638186771227699</v>
      </c>
      <c r="H18" s="150">
        <f>'6-1.도시림면적률(시군구)'!I125</f>
        <v>3018353272</v>
      </c>
      <c r="I18" s="150">
        <f>'6-1.도시림면적률(시군구)'!J125</f>
        <v>9841722</v>
      </c>
      <c r="J18" s="193">
        <f t="shared" si="2"/>
        <v>74.254052393080542</v>
      </c>
      <c r="K18" s="193">
        <f t="shared" si="3"/>
        <v>0.24211471460459763</v>
      </c>
      <c r="L18" s="150">
        <f>'6-1.도시림면적률(시군구)'!M125</f>
        <v>19052396</v>
      </c>
      <c r="M18" s="150">
        <f>'6-1.도시림면적률(시군구)'!N125</f>
        <v>15213587</v>
      </c>
      <c r="N18" s="193">
        <f t="shared" si="4"/>
        <v>0.46870511279162091</v>
      </c>
      <c r="O18" s="193">
        <f t="shared" si="5"/>
        <v>0.37426715310767938</v>
      </c>
      <c r="P18" s="55"/>
    </row>
    <row r="19" spans="1:16" s="56" customFormat="1" ht="18" customHeight="1">
      <c r="A19" s="192" t="s">
        <v>569</v>
      </c>
      <c r="B19" s="143">
        <f>'6-1.도시림면적률(시군구)'!C144</f>
        <v>7406819938</v>
      </c>
      <c r="C19" s="143">
        <f>'6-1.도시림면적률(시군구)'!D144</f>
        <v>1435384397</v>
      </c>
      <c r="D19" s="143">
        <f>'6-1.도시림면적률(시군구)'!E144</f>
        <v>752758203.70000005</v>
      </c>
      <c r="E19" s="143">
        <f>'6-1.도시림면적률(시군구)'!F144</f>
        <v>20819650.700000003</v>
      </c>
      <c r="F19" s="193">
        <f t="shared" si="1"/>
        <v>52.442969651425017</v>
      </c>
      <c r="G19" s="193">
        <f t="shared" si="0"/>
        <v>1.4504582008494553</v>
      </c>
      <c r="H19" s="150">
        <f>'6-1.도시림면적률(시군구)'!I144</f>
        <v>732588307.72000003</v>
      </c>
      <c r="I19" s="150">
        <f>'6-1.도시림면적률(시군구)'!J144</f>
        <v>5246725.72</v>
      </c>
      <c r="J19" s="193">
        <f t="shared" si="2"/>
        <v>51.037778399370467</v>
      </c>
      <c r="K19" s="193">
        <f t="shared" si="3"/>
        <v>0.36552757093959132</v>
      </c>
      <c r="L19" s="150">
        <f>'6-1.도시림면적률(시군구)'!M144</f>
        <v>20169895.98</v>
      </c>
      <c r="M19" s="150">
        <f>'6-1.도시림면적률(시군구)'!N144</f>
        <v>15572924.98</v>
      </c>
      <c r="N19" s="193">
        <f t="shared" si="4"/>
        <v>1.4051912520545533</v>
      </c>
      <c r="O19" s="193">
        <f t="shared" si="5"/>
        <v>1.0849306299098638</v>
      </c>
      <c r="P19" s="55"/>
    </row>
    <row r="20" spans="1:16" s="56" customFormat="1" ht="18" customHeight="1">
      <c r="A20" s="192" t="s">
        <v>570</v>
      </c>
      <c r="B20" s="143">
        <f>'6-1.도시림면적률(시군구)'!C157</f>
        <v>8245540722</v>
      </c>
      <c r="C20" s="143">
        <f>'6-1.도시림면적률(시군구)'!D157</f>
        <v>1684746553</v>
      </c>
      <c r="D20" s="143">
        <f>'6-1.도시림면적률(시군구)'!E157</f>
        <v>672881593.39999998</v>
      </c>
      <c r="E20" s="143">
        <f>'6-1.도시림면적률(시군구)'!F157</f>
        <v>18533180.899999999</v>
      </c>
      <c r="F20" s="193">
        <f t="shared" si="1"/>
        <v>39.939633187069653</v>
      </c>
      <c r="G20" s="193">
        <f t="shared" si="0"/>
        <v>1.1000575052074315</v>
      </c>
      <c r="H20" s="150">
        <f>'6-1.도시림면적률(시군구)'!I157</f>
        <v>651729520.5</v>
      </c>
      <c r="I20" s="150">
        <f>'6-1.도시림면적률(시군구)'!J157</f>
        <v>3431849</v>
      </c>
      <c r="J20" s="193">
        <f t="shared" si="2"/>
        <v>38.684128442908886</v>
      </c>
      <c r="K20" s="193">
        <f t="shared" si="3"/>
        <v>0.20370120323967805</v>
      </c>
      <c r="L20" s="150">
        <f>'6-1.도시림면적률(시군구)'!M157</f>
        <v>21152072.899999999</v>
      </c>
      <c r="M20" s="150">
        <f>'6-1.도시림면적률(시군구)'!N157</f>
        <v>15101331.899999999</v>
      </c>
      <c r="N20" s="193">
        <f t="shared" si="4"/>
        <v>1.2555047441607674</v>
      </c>
      <c r="O20" s="193">
        <f t="shared" si="5"/>
        <v>0.89635630196775351</v>
      </c>
      <c r="P20" s="55"/>
    </row>
    <row r="21" spans="1:16" s="56" customFormat="1" ht="18" customHeight="1">
      <c r="A21" s="192" t="s">
        <v>571</v>
      </c>
      <c r="B21" s="143">
        <f>'6-1.도시림면적률(시군구)'!C173</f>
        <v>8069138982</v>
      </c>
      <c r="C21" s="143">
        <f>'6-1.도시림면적률(시군구)'!D173</f>
        <v>1391653847</v>
      </c>
      <c r="D21" s="143">
        <f>'6-1.도시림면적률(시군구)'!E173</f>
        <v>483022598.72588181</v>
      </c>
      <c r="E21" s="143">
        <f>'6-1.도시림면적률(시군구)'!F173</f>
        <v>28502539.525881842</v>
      </c>
      <c r="F21" s="193">
        <f t="shared" si="1"/>
        <v>34.708530412727114</v>
      </c>
      <c r="G21" s="193">
        <f t="shared" si="0"/>
        <v>2.0481055391270613</v>
      </c>
      <c r="H21" s="150">
        <f>'6-1.도시림면적률(시군구)'!I173</f>
        <v>456777589.62588185</v>
      </c>
      <c r="I21" s="150">
        <f>'6-1.도시림면적률(시군구)'!J173</f>
        <v>3390483.6258818405</v>
      </c>
      <c r="J21" s="193">
        <f t="shared" si="2"/>
        <v>32.822644123074227</v>
      </c>
      <c r="K21" s="193">
        <f t="shared" si="3"/>
        <v>0.24362981018525082</v>
      </c>
      <c r="L21" s="150">
        <f>'6-1.도시림면적률(시군구)'!M173</f>
        <v>26245009.099999998</v>
      </c>
      <c r="M21" s="150">
        <f>'6-1.도시림면적률(시군구)'!N173</f>
        <v>25112055.899999999</v>
      </c>
      <c r="N21" s="193">
        <f t="shared" si="4"/>
        <v>1.8858862896528894</v>
      </c>
      <c r="O21" s="193">
        <f t="shared" si="5"/>
        <v>1.8044757289418105</v>
      </c>
      <c r="P21" s="55"/>
    </row>
    <row r="22" spans="1:16" s="56" customFormat="1" ht="18" customHeight="1">
      <c r="A22" s="192" t="s">
        <v>572</v>
      </c>
      <c r="B22" s="143">
        <f>'6-1.도시림면적률(시군구)'!C188</f>
        <v>12345209476</v>
      </c>
      <c r="C22" s="143">
        <f>'6-1.도시림면적률(시군구)'!D188</f>
        <v>2351646041</v>
      </c>
      <c r="D22" s="143">
        <f>'6-1.도시림면적률(시군구)'!E188</f>
        <v>1114892075</v>
      </c>
      <c r="E22" s="143">
        <f>'6-1.도시림면적률(시군구)'!F188</f>
        <v>28828463</v>
      </c>
      <c r="F22" s="193">
        <f t="shared" si="1"/>
        <v>47.409008650209536</v>
      </c>
      <c r="G22" s="193">
        <f t="shared" si="0"/>
        <v>1.2258844442312906</v>
      </c>
      <c r="H22" s="150">
        <f>'6-1.도시림면적률(시군구)'!I188</f>
        <v>1074530726</v>
      </c>
      <c r="I22" s="150">
        <f>'6-1.도시림면적률(시군구)'!J188</f>
        <v>6246436</v>
      </c>
      <c r="J22" s="193">
        <f t="shared" si="2"/>
        <v>45.692706609157597</v>
      </c>
      <c r="K22" s="193">
        <f t="shared" si="3"/>
        <v>0.26561973575512249</v>
      </c>
      <c r="L22" s="150">
        <f>'6-1.도시림면적률(시군구)'!M188</f>
        <v>40361349</v>
      </c>
      <c r="M22" s="150">
        <f>'6-1.도시림면적률(시군구)'!N188</f>
        <v>22582027</v>
      </c>
      <c r="N22" s="193">
        <f t="shared" si="4"/>
        <v>1.7163020410519338</v>
      </c>
      <c r="O22" s="193">
        <f t="shared" si="5"/>
        <v>0.96026470847616807</v>
      </c>
      <c r="P22" s="55"/>
    </row>
    <row r="23" spans="1:16" s="56" customFormat="1" ht="18" customHeight="1">
      <c r="A23" s="192" t="s">
        <v>573</v>
      </c>
      <c r="B23" s="150">
        <f>'6-1.도시림면적률(시군구)'!C211</f>
        <v>19033343126</v>
      </c>
      <c r="C23" s="150">
        <f>'6-1.도시림면적률(시군구)'!D211</f>
        <v>3457112931</v>
      </c>
      <c r="D23" s="150">
        <f>'6-1.도시림면적률(시군구)'!E211</f>
        <v>1576880482.8</v>
      </c>
      <c r="E23" s="150">
        <f>'6-1.도시림면적률(시군구)'!F211</f>
        <v>30736670.5</v>
      </c>
      <c r="F23" s="193">
        <f t="shared" si="1"/>
        <v>45.612640207963167</v>
      </c>
      <c r="G23" s="193">
        <f t="shared" si="0"/>
        <v>0.88908494207359179</v>
      </c>
      <c r="H23" s="150">
        <f>'6-1.도시림면적률(시군구)'!I211</f>
        <v>1550341527.3</v>
      </c>
      <c r="I23" s="150">
        <f>'6-1.도시림면적률(시군구)'!J211</f>
        <v>5422583</v>
      </c>
      <c r="J23" s="193">
        <f t="shared" si="2"/>
        <v>44.844977825226849</v>
      </c>
      <c r="K23" s="193">
        <f t="shared" si="3"/>
        <v>0.15685293214970189</v>
      </c>
      <c r="L23" s="150">
        <f>'6-1.도시림면적률(시군구)'!M211</f>
        <v>26538955.5</v>
      </c>
      <c r="M23" s="150">
        <f>'6-1.도시림면적률(시군구)'!N211</f>
        <v>25314087.5</v>
      </c>
      <c r="N23" s="193">
        <f t="shared" si="4"/>
        <v>0.76766238273631915</v>
      </c>
      <c r="O23" s="193">
        <f t="shared" si="5"/>
        <v>0.73223200992388982</v>
      </c>
      <c r="P23" s="55"/>
    </row>
    <row r="24" spans="1:16" s="56" customFormat="1" ht="18" customHeight="1">
      <c r="A24" s="192" t="s">
        <v>574</v>
      </c>
      <c r="B24" s="143">
        <f>'6-1.도시림면적률(시군구)'!C235</f>
        <v>10540373561</v>
      </c>
      <c r="C24" s="143">
        <f>'6-1.도시림면적률(시군구)'!D235</f>
        <v>1814070247</v>
      </c>
      <c r="D24" s="143">
        <f>'6-1.도시림면적률(시군구)'!E235</f>
        <v>725105594.19000006</v>
      </c>
      <c r="E24" s="143">
        <f>'6-1.도시림면적률(시군구)'!F235</f>
        <v>44870627.989999995</v>
      </c>
      <c r="F24" s="193">
        <f t="shared" si="1"/>
        <v>39.971197112633092</v>
      </c>
      <c r="G24" s="193">
        <f t="shared" si="0"/>
        <v>2.4734779738659145</v>
      </c>
      <c r="H24" s="150">
        <f>'6-1.도시림면적률(시군구)'!I235</f>
        <v>678542526.5</v>
      </c>
      <c r="I24" s="150">
        <f>'6-1.도시림면적률(시군구)'!J235</f>
        <v>7038207.5</v>
      </c>
      <c r="J24" s="193">
        <f t="shared" si="2"/>
        <v>37.4044239809419</v>
      </c>
      <c r="K24" s="193">
        <f t="shared" si="3"/>
        <v>0.38797877379000967</v>
      </c>
      <c r="L24" s="150">
        <f>'6-1.도시림면적률(시군구)'!M235</f>
        <v>46563067.689999998</v>
      </c>
      <c r="M24" s="150">
        <f>'6-1.도시림면적률(시군구)'!N235</f>
        <v>37832420.489999995</v>
      </c>
      <c r="N24" s="193">
        <f t="shared" si="4"/>
        <v>2.5667731316911895</v>
      </c>
      <c r="O24" s="193">
        <f t="shared" si="5"/>
        <v>2.0854992000759052</v>
      </c>
      <c r="P24" s="55"/>
    </row>
    <row r="25" spans="1:16" s="45" customFormat="1" ht="18" customHeight="1">
      <c r="A25" s="192" t="s">
        <v>575</v>
      </c>
      <c r="B25" s="143">
        <f>'6-1.도시림면적률(시군구)'!C254</f>
        <v>1850227390</v>
      </c>
      <c r="C25" s="143">
        <f>'6-1.도시림면적률(시군구)'!D254</f>
        <v>1516740242</v>
      </c>
      <c r="D25" s="143">
        <f>'6-1.도시림면적률(시군구)'!E254</f>
        <v>422287286.44</v>
      </c>
      <c r="E25" s="143">
        <f>'6-1.도시림면적률(시군구)'!F254</f>
        <v>9048977.4399999995</v>
      </c>
      <c r="F25" s="193">
        <f t="shared" si="1"/>
        <v>27.841767149473444</v>
      </c>
      <c r="G25" s="193">
        <f t="shared" si="0"/>
        <v>0.59660693304134005</v>
      </c>
      <c r="H25" s="150">
        <f>'6-1.도시림면적률(시군구)'!I254</f>
        <v>414838372</v>
      </c>
      <c r="I25" s="150">
        <f>'6-1.도시림면적률(시군구)'!J254</f>
        <v>1600063</v>
      </c>
      <c r="J25" s="193">
        <f t="shared" si="2"/>
        <v>27.350653758153531</v>
      </c>
      <c r="K25" s="193">
        <f t="shared" si="3"/>
        <v>0.10549354172143077</v>
      </c>
      <c r="L25" s="150">
        <f>'6-1.도시림면적률(시군구)'!M254</f>
        <v>7448914.4399999995</v>
      </c>
      <c r="M25" s="150">
        <f>'6-1.도시림면적률(시군구)'!N254</f>
        <v>7448914.4399999995</v>
      </c>
      <c r="N25" s="193">
        <f t="shared" si="4"/>
        <v>0.49111339131990933</v>
      </c>
      <c r="O25" s="193">
        <f t="shared" si="5"/>
        <v>0.49111339131990933</v>
      </c>
      <c r="P25" s="54"/>
    </row>
    <row r="27" spans="1:16" ht="18" customHeight="1">
      <c r="D27" s="137"/>
      <c r="E27" s="137"/>
    </row>
    <row r="28" spans="1:16" ht="18" customHeight="1">
      <c r="D28" s="137"/>
      <c r="E28" s="137"/>
    </row>
    <row r="29" spans="1:16" ht="18" customHeight="1">
      <c r="D29" s="137"/>
      <c r="E29" s="137"/>
    </row>
    <row r="30" spans="1:16" ht="18" customHeight="1">
      <c r="D30" s="137"/>
      <c r="E30" s="137"/>
    </row>
    <row r="31" spans="1:16" ht="18" customHeight="1">
      <c r="D31" s="137"/>
      <c r="E31" s="137"/>
    </row>
    <row r="32" spans="1:16" ht="18" customHeight="1">
      <c r="D32" s="137"/>
      <c r="E32" s="137"/>
    </row>
    <row r="33" spans="4:7" ht="18" customHeight="1">
      <c r="D33" s="137"/>
      <c r="E33" s="137"/>
    </row>
    <row r="34" spans="4:7" ht="18" customHeight="1">
      <c r="D34" s="137"/>
      <c r="E34" s="137"/>
      <c r="F34" s="57"/>
      <c r="G34" s="58"/>
    </row>
    <row r="35" spans="4:7" ht="18" customHeight="1">
      <c r="D35" s="137"/>
      <c r="E35" s="137"/>
      <c r="F35" s="57"/>
      <c r="G35" s="58"/>
    </row>
    <row r="36" spans="4:7" ht="18" customHeight="1">
      <c r="D36" s="137"/>
      <c r="E36" s="137"/>
      <c r="F36" s="57"/>
      <c r="G36" s="58"/>
    </row>
    <row r="37" spans="4:7" ht="18" customHeight="1">
      <c r="D37" s="137"/>
      <c r="E37" s="137"/>
      <c r="F37" s="57"/>
      <c r="G37" s="58"/>
    </row>
    <row r="38" spans="4:7" ht="18" customHeight="1">
      <c r="D38" s="137"/>
      <c r="E38" s="137"/>
      <c r="F38" s="57"/>
      <c r="G38" s="58"/>
    </row>
    <row r="39" spans="4:7" ht="18" customHeight="1">
      <c r="D39" s="137"/>
      <c r="E39" s="137"/>
      <c r="F39" s="57"/>
      <c r="G39" s="58"/>
    </row>
    <row r="40" spans="4:7" ht="18" customHeight="1">
      <c r="D40" s="137"/>
      <c r="E40" s="137"/>
      <c r="F40" s="57"/>
      <c r="G40" s="58"/>
    </row>
    <row r="41" spans="4:7" ht="18" customHeight="1">
      <c r="D41" s="137"/>
      <c r="E41" s="137"/>
      <c r="F41" s="57"/>
      <c r="G41" s="58"/>
    </row>
    <row r="42" spans="4:7" ht="18" customHeight="1">
      <c r="D42" s="137"/>
      <c r="E42" s="137"/>
      <c r="F42" s="57"/>
      <c r="G42" s="58"/>
    </row>
    <row r="43" spans="4:7" ht="18" customHeight="1">
      <c r="D43" s="137"/>
      <c r="E43" s="137"/>
      <c r="F43" s="57"/>
      <c r="G43" s="58"/>
    </row>
    <row r="44" spans="4:7" ht="18" customHeight="1">
      <c r="D44" s="137"/>
      <c r="F44" s="57"/>
      <c r="G44" s="58"/>
    </row>
    <row r="45" spans="4:7" ht="18" customHeight="1">
      <c r="F45" s="57"/>
      <c r="G45" s="58"/>
    </row>
    <row r="46" spans="4:7" ht="18" customHeight="1">
      <c r="F46" s="57"/>
      <c r="G46" s="58"/>
    </row>
    <row r="47" spans="4:7" ht="18" customHeight="1">
      <c r="F47" s="57"/>
      <c r="G47" s="58"/>
    </row>
    <row r="48" spans="4:7" ht="18" customHeight="1">
      <c r="F48" s="57"/>
      <c r="G48" s="58"/>
    </row>
    <row r="49" spans="6:7" ht="18" customHeight="1">
      <c r="F49" s="57"/>
      <c r="G49" s="58"/>
    </row>
  </sheetData>
  <mergeCells count="10">
    <mergeCell ref="A5:A7"/>
    <mergeCell ref="B5:B7"/>
    <mergeCell ref="C5:C7"/>
    <mergeCell ref="H5:O5"/>
    <mergeCell ref="H6:K6"/>
    <mergeCell ref="D5:D7"/>
    <mergeCell ref="E5:E7"/>
    <mergeCell ref="F5:F7"/>
    <mergeCell ref="G5:G7"/>
    <mergeCell ref="L6:O6"/>
  </mergeCells>
  <phoneticPr fontId="5" type="noConversion"/>
  <pageMargins left="0.35433070866141736" right="0.23622047244094491" top="0.86614173228346458" bottom="0.78740157480314965" header="0.47244094488188981" footer="0.51181102362204722"/>
  <pageSetup paperSize="9" scale="66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0">
    <pageSetUpPr fitToPage="1"/>
  </sheetPr>
  <dimension ref="A1:Q256"/>
  <sheetViews>
    <sheetView tabSelected="1" view="pageBreakPreview" zoomScaleNormal="55" zoomScaleSheetLayoutView="100" workbookViewId="0">
      <selection activeCell="K12" sqref="K12:K13"/>
    </sheetView>
  </sheetViews>
  <sheetFormatPr defaultRowHeight="18" customHeight="1"/>
  <cols>
    <col min="1" max="1" width="6.5546875" style="62" customWidth="1"/>
    <col min="2" max="2" width="12.6640625" style="62" customWidth="1"/>
    <col min="3" max="3" width="14.88671875" style="62" customWidth="1"/>
    <col min="4" max="4" width="13.88671875" style="62" customWidth="1"/>
    <col min="5" max="5" width="14.6640625" style="62" customWidth="1"/>
    <col min="6" max="6" width="15.33203125" style="62" bestFit="1" customWidth="1"/>
    <col min="7" max="7" width="9.21875" style="62" customWidth="1"/>
    <col min="8" max="8" width="9.5546875" style="62" bestFit="1" customWidth="1"/>
    <col min="9" max="9" width="15.33203125" style="62" customWidth="1"/>
    <col min="10" max="10" width="11.5546875" style="62" customWidth="1"/>
    <col min="11" max="11" width="9.77734375" style="62" customWidth="1"/>
    <col min="12" max="12" width="12.5546875" style="62" customWidth="1"/>
    <col min="13" max="13" width="11.6640625" style="62" customWidth="1"/>
    <col min="14" max="14" width="11.33203125" style="62" customWidth="1"/>
    <col min="15" max="15" width="10" style="62" customWidth="1"/>
    <col min="16" max="16" width="11.33203125" style="62" customWidth="1"/>
    <col min="17" max="16384" width="8.88671875" style="62"/>
  </cols>
  <sheetData>
    <row r="1" spans="1:17" s="56" customFormat="1" ht="18" customHeight="1"/>
    <row r="2" spans="1:17" s="65" customFormat="1" ht="29.25" customHeight="1">
      <c r="A2" s="65" t="s">
        <v>698</v>
      </c>
    </row>
    <row r="3" spans="1:17" s="56" customFormat="1" ht="12" customHeight="1"/>
    <row r="4" spans="1:17" s="56" customFormat="1" ht="18" customHeight="1">
      <c r="A4" s="121"/>
      <c r="B4" s="121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4" t="s">
        <v>332</v>
      </c>
    </row>
    <row r="5" spans="1:17" s="56" customFormat="1" ht="18" customHeight="1">
      <c r="A5" s="930" t="s">
        <v>259</v>
      </c>
      <c r="B5" s="930" t="s">
        <v>260</v>
      </c>
      <c r="C5" s="931" t="s">
        <v>313</v>
      </c>
      <c r="D5" s="931" t="s">
        <v>314</v>
      </c>
      <c r="E5" s="934" t="s">
        <v>315</v>
      </c>
      <c r="F5" s="933" t="s">
        <v>316</v>
      </c>
      <c r="G5" s="935" t="s">
        <v>717</v>
      </c>
      <c r="H5" s="935" t="s">
        <v>716</v>
      </c>
      <c r="I5" s="930" t="s">
        <v>715</v>
      </c>
      <c r="J5" s="930"/>
      <c r="K5" s="930"/>
      <c r="L5" s="930"/>
      <c r="M5" s="930"/>
      <c r="N5" s="930"/>
      <c r="O5" s="930"/>
      <c r="P5" s="930"/>
      <c r="Q5" s="63"/>
    </row>
    <row r="6" spans="1:17" s="56" customFormat="1" ht="18" customHeight="1">
      <c r="A6" s="930"/>
      <c r="B6" s="930"/>
      <c r="C6" s="931"/>
      <c r="D6" s="931"/>
      <c r="E6" s="934"/>
      <c r="F6" s="934"/>
      <c r="G6" s="935"/>
      <c r="H6" s="935"/>
      <c r="I6" s="930" t="s">
        <v>318</v>
      </c>
      <c r="J6" s="930"/>
      <c r="K6" s="930"/>
      <c r="L6" s="930"/>
      <c r="M6" s="936" t="s">
        <v>262</v>
      </c>
      <c r="N6" s="937"/>
      <c r="O6" s="937"/>
      <c r="P6" s="938"/>
    </row>
    <row r="7" spans="1:17" s="56" customFormat="1" ht="33.75" customHeight="1">
      <c r="A7" s="930"/>
      <c r="B7" s="930"/>
      <c r="C7" s="931"/>
      <c r="D7" s="931"/>
      <c r="E7" s="934"/>
      <c r="F7" s="934"/>
      <c r="G7" s="935"/>
      <c r="H7" s="935"/>
      <c r="I7" s="394" t="s">
        <v>319</v>
      </c>
      <c r="J7" s="394" t="s">
        <v>320</v>
      </c>
      <c r="K7" s="394" t="s">
        <v>718</v>
      </c>
      <c r="L7" s="394" t="s">
        <v>719</v>
      </c>
      <c r="M7" s="394" t="s">
        <v>319</v>
      </c>
      <c r="N7" s="394" t="s">
        <v>320</v>
      </c>
      <c r="O7" s="394" t="s">
        <v>718</v>
      </c>
      <c r="P7" s="394" t="s">
        <v>719</v>
      </c>
      <c r="Q7" s="64"/>
    </row>
    <row r="8" spans="1:17" s="61" customFormat="1" ht="18" customHeight="1">
      <c r="A8" s="187" t="s">
        <v>231</v>
      </c>
      <c r="B8" s="187"/>
      <c r="C8" s="197">
        <f>SUM(C9,C35,C52,C61,C73,C79,C85,C93,C125,C144,C157,C173,C188,C211,C235,C254,C91)</f>
        <v>100401285021</v>
      </c>
      <c r="D8" s="197">
        <f>SUM(D9,D35,D52,D61,D73,D79,D85,D93,D125,D144,D157,D173,D188,D211,D235,D254,D91)</f>
        <v>26103627019</v>
      </c>
      <c r="E8" s="197">
        <f>SUM(E9,E35,E52,E61,E73,E79,E85,E93,E125,E144,E157,E173,E188,E211,E235,E254,E91)</f>
        <v>12122978329.384987</v>
      </c>
      <c r="F8" s="197">
        <f>SUM(F9,F35,F52,F61,F73,F79,F85,F93,F125,F144,F157,F173,F188,F211,F235,F254,F91)</f>
        <v>543543962.90498734</v>
      </c>
      <c r="G8" s="198">
        <f>E8/D8*100</f>
        <v>46.441738998802947</v>
      </c>
      <c r="H8" s="198">
        <f>F8/D8*100</f>
        <v>2.0822545560789654</v>
      </c>
      <c r="I8" s="197">
        <f>SUM(I9,I35,I52,I61,I73,I79,I85,I93,I125,I144,I157,I173,I188,I211,I235,I254,I91)</f>
        <v>11534022777.485882</v>
      </c>
      <c r="J8" s="197">
        <f>SUM(J9,J35,J52,J61,J73,J79,J85,J93,J125,J144,J157,J173,J188,J211,J235,J254,J91)</f>
        <v>113241186.40588184</v>
      </c>
      <c r="K8" s="199">
        <f>I8/D8*100</f>
        <v>44.185517855777796</v>
      </c>
      <c r="L8" s="198">
        <f>J8/D8*100</f>
        <v>0.43381399191559539</v>
      </c>
      <c r="M8" s="197">
        <f>SUM(M9,M35,M52,M61,M73,M79,M85,M93,M125,M144,M157,M173,M188,M211,M235,M254,M91)</f>
        <v>588955551.89910555</v>
      </c>
      <c r="N8" s="197">
        <f>SUM(N9,N35,N52,N61,N73,N79,N85,N93,N125,N144,N157,N173,N188,N211,N235,N254,N91)</f>
        <v>430302776.49910539</v>
      </c>
      <c r="O8" s="198">
        <f>M8/D8*100</f>
        <v>2.2562211430251571</v>
      </c>
      <c r="P8" s="198">
        <f>N8/D8*100</f>
        <v>1.6484405641633697</v>
      </c>
      <c r="Q8" s="60"/>
    </row>
    <row r="9" spans="1:17" s="45" customFormat="1" ht="18" customHeight="1">
      <c r="A9" s="200" t="s">
        <v>275</v>
      </c>
      <c r="B9" s="200"/>
      <c r="C9" s="201">
        <f>SUM(C10:C34)</f>
        <v>605237005</v>
      </c>
      <c r="D9" s="201">
        <f>SUM(D10:D34)</f>
        <v>605237005</v>
      </c>
      <c r="E9" s="201">
        <f>SUM(E10:E34)</f>
        <v>180287524.33767545</v>
      </c>
      <c r="F9" s="201">
        <f>SUM(F10:F34)</f>
        <v>66846771.33767543</v>
      </c>
      <c r="G9" s="202">
        <f>E9/D9*100</f>
        <v>29.787921565978181</v>
      </c>
      <c r="H9" s="300">
        <f t="shared" ref="H9:H71" si="0">F9/D9*100</f>
        <v>11.044726410553075</v>
      </c>
      <c r="I9" s="201">
        <f>SUM(I10:I34)</f>
        <v>86197302.780000001</v>
      </c>
      <c r="J9" s="201">
        <f>SUM(J10:J34)</f>
        <v>15756882.780000001</v>
      </c>
      <c r="K9" s="202">
        <f>I9/D9*100</f>
        <v>14.241908883281187</v>
      </c>
      <c r="L9" s="202">
        <f>J9/D9*100</f>
        <v>2.6034235596681667</v>
      </c>
      <c r="M9" s="201">
        <f>SUM(M10:M34)</f>
        <v>94090221.557675436</v>
      </c>
      <c r="N9" s="201">
        <f>SUM(N10:N34)</f>
        <v>51089888.557675436</v>
      </c>
      <c r="O9" s="202">
        <f>M9/D9*100</f>
        <v>15.546012682696993</v>
      </c>
      <c r="P9" s="202">
        <f>N9/D9*100</f>
        <v>8.4413028508849095</v>
      </c>
      <c r="Q9" s="54"/>
    </row>
    <row r="10" spans="1:17" s="45" customFormat="1" ht="18" customHeight="1">
      <c r="A10" s="192"/>
      <c r="B10" s="820" t="s">
        <v>894</v>
      </c>
      <c r="C10" s="203">
        <f>기초자료!AT8</f>
        <v>23913280</v>
      </c>
      <c r="D10" s="203">
        <f>기초자료!AU8</f>
        <v>23913280</v>
      </c>
      <c r="E10" s="204">
        <f>'3-1도시림 면적 현황 세부내역(시군구)'!C8</f>
        <v>13277114.300000001</v>
      </c>
      <c r="F10" s="204">
        <f>J10+N10</f>
        <v>2501869.2999999998</v>
      </c>
      <c r="G10" s="205">
        <f t="shared" ref="G10:G73" si="1">E10/D10*100</f>
        <v>55.521928819467682</v>
      </c>
      <c r="H10" s="298">
        <f>F10/D10*100</f>
        <v>10.462259046019618</v>
      </c>
      <c r="I10" s="204">
        <f>'4-1. 산자법에 의한 산림과수목(시군구)'!C10</f>
        <v>7137961.2999999998</v>
      </c>
      <c r="J10" s="204">
        <f>'4-1. 산자법에 의한 산림과수목(시군구)'!D10</f>
        <v>96782.3</v>
      </c>
      <c r="K10" s="205">
        <f>I10/D10*100</f>
        <v>29.849361108137401</v>
      </c>
      <c r="L10" s="205">
        <f t="shared" ref="L10:L73" si="2">J10/D10*100</f>
        <v>0.40472197874988297</v>
      </c>
      <c r="M10" s="206">
        <f>'5.1 도시공원법에 의한 공원녹지(시군구)'!C12</f>
        <v>6139153</v>
      </c>
      <c r="N10" s="206">
        <f>'5.1 도시공원법에 의한 공원녹지(시군구)'!D12</f>
        <v>2405087</v>
      </c>
      <c r="O10" s="205">
        <f t="shared" ref="O10:O73" si="3">M10/D10*100</f>
        <v>25.672567711330274</v>
      </c>
      <c r="P10" s="205">
        <f t="shared" ref="P10:P73" si="4">N10/D10*100</f>
        <v>10.057537067269735</v>
      </c>
      <c r="Q10" s="54"/>
    </row>
    <row r="11" spans="1:17" s="45" customFormat="1" ht="18" customHeight="1">
      <c r="A11" s="192"/>
      <c r="B11" s="820" t="s">
        <v>895</v>
      </c>
      <c r="C11" s="203">
        <f>기초자료!AT9</f>
        <v>9959983</v>
      </c>
      <c r="D11" s="203">
        <f>기초자료!AU9</f>
        <v>9959983</v>
      </c>
      <c r="E11" s="204">
        <f>'3-1도시림 면적 현황 세부내역(시군구)'!C9</f>
        <v>5417625.7000000002</v>
      </c>
      <c r="F11" s="204">
        <f t="shared" ref="F11:F34" si="5">J11+N11</f>
        <v>1506737.7</v>
      </c>
      <c r="G11" s="205">
        <f t="shared" si="1"/>
        <v>54.393925170354208</v>
      </c>
      <c r="H11" s="298">
        <f t="shared" si="0"/>
        <v>15.127914374954255</v>
      </c>
      <c r="I11" s="204">
        <f>'4-1. 산자법에 의한 산림과수목(시군구)'!C11</f>
        <v>2448952.2000000002</v>
      </c>
      <c r="J11" s="204">
        <f>'4-1. 산자법에 의한 산림과수목(시군구)'!D11</f>
        <v>161341.20000000001</v>
      </c>
      <c r="K11" s="205">
        <f t="shared" ref="K11:K35" si="6">I11/D11*100</f>
        <v>24.587915461301492</v>
      </c>
      <c r="L11" s="205">
        <f t="shared" si="2"/>
        <v>1.619894331144943</v>
      </c>
      <c r="M11" s="206">
        <f>'5.1 도시공원법에 의한 공원녹지(시군구)'!C13</f>
        <v>2968673.5</v>
      </c>
      <c r="N11" s="206">
        <f>'5.1 도시공원법에 의한 공원녹지(시군구)'!D13</f>
        <v>1345396.5</v>
      </c>
      <c r="O11" s="205">
        <f t="shared" si="3"/>
        <v>29.806009709052717</v>
      </c>
      <c r="P11" s="205">
        <f t="shared" si="4"/>
        <v>13.508020043809314</v>
      </c>
      <c r="Q11" s="54"/>
    </row>
    <row r="12" spans="1:17" s="45" customFormat="1" ht="18" customHeight="1">
      <c r="A12" s="192"/>
      <c r="B12" s="820" t="s">
        <v>896</v>
      </c>
      <c r="C12" s="203">
        <f>기초자료!AT10</f>
        <v>21866384</v>
      </c>
      <c r="D12" s="203">
        <f>기초자료!AU10</f>
        <v>21866384</v>
      </c>
      <c r="E12" s="204">
        <f>'3-1도시림 면적 현황 세부내역(시군구)'!C10</f>
        <v>2005971</v>
      </c>
      <c r="F12" s="204">
        <f t="shared" si="5"/>
        <v>809094</v>
      </c>
      <c r="G12" s="205">
        <f t="shared" si="1"/>
        <v>9.1737664535663512</v>
      </c>
      <c r="H12" s="298">
        <f t="shared" si="0"/>
        <v>3.700172831502456</v>
      </c>
      <c r="I12" s="204">
        <f>'4-1. 산자법에 의한 산림과수목(시군구)'!C12</f>
        <v>1701851</v>
      </c>
      <c r="J12" s="204">
        <f>'4-1. 산자법에 의한 산림과수목(시군구)'!D12</f>
        <v>504974</v>
      </c>
      <c r="K12" s="205">
        <f t="shared" si="6"/>
        <v>7.7829557918675532</v>
      </c>
      <c r="L12" s="205">
        <f t="shared" si="2"/>
        <v>2.3093621698036584</v>
      </c>
      <c r="M12" s="206">
        <f>'5.1 도시공원법에 의한 공원녹지(시군구)'!C14</f>
        <v>304120</v>
      </c>
      <c r="N12" s="206">
        <f>'5.1 도시공원법에 의한 공원녹지(시군구)'!D14</f>
        <v>304120</v>
      </c>
      <c r="O12" s="205">
        <f t="shared" si="3"/>
        <v>1.3908106616987976</v>
      </c>
      <c r="P12" s="205">
        <f t="shared" si="4"/>
        <v>1.3908106616987976</v>
      </c>
      <c r="Q12" s="54"/>
    </row>
    <row r="13" spans="1:17" s="45" customFormat="1" ht="18" customHeight="1">
      <c r="A13" s="192"/>
      <c r="B13" s="820" t="s">
        <v>897</v>
      </c>
      <c r="C13" s="203">
        <f>기초자료!AT11</f>
        <v>16859343</v>
      </c>
      <c r="D13" s="203">
        <f>기초자료!AU11</f>
        <v>16859343</v>
      </c>
      <c r="E13" s="204">
        <f>'3-1도시림 면적 현황 세부내역(시군구)'!C11</f>
        <v>1388926</v>
      </c>
      <c r="F13" s="204">
        <f t="shared" si="5"/>
        <v>1184497</v>
      </c>
      <c r="G13" s="205">
        <f t="shared" si="1"/>
        <v>8.2383162855159888</v>
      </c>
      <c r="H13" s="298">
        <f t="shared" si="0"/>
        <v>7.0257601378653955</v>
      </c>
      <c r="I13" s="204">
        <f>'4-1. 산자법에 의한 산림과수목(시군구)'!C13</f>
        <v>528307</v>
      </c>
      <c r="J13" s="204">
        <f>'4-1. 산자법에 의한 산림과수목(시군구)'!D13</f>
        <v>323878</v>
      </c>
      <c r="K13" s="205">
        <f t="shared" si="6"/>
        <v>3.1336155863250426</v>
      </c>
      <c r="L13" s="205">
        <f t="shared" si="2"/>
        <v>1.9210594386744488</v>
      </c>
      <c r="M13" s="206">
        <f>'5.1 도시공원법에 의한 공원녹지(시군구)'!C15</f>
        <v>860619</v>
      </c>
      <c r="N13" s="206">
        <f>'5.1 도시공원법에 의한 공원녹지(시군구)'!D15</f>
        <v>860619</v>
      </c>
      <c r="O13" s="205">
        <f t="shared" si="3"/>
        <v>5.1047006991909472</v>
      </c>
      <c r="P13" s="205">
        <f t="shared" si="4"/>
        <v>5.1047006991909472</v>
      </c>
      <c r="Q13" s="54"/>
    </row>
    <row r="14" spans="1:17" s="45" customFormat="1" ht="18" customHeight="1">
      <c r="A14" s="192"/>
      <c r="B14" s="820" t="s">
        <v>898</v>
      </c>
      <c r="C14" s="203">
        <f>기초자료!AT12</f>
        <v>17062949</v>
      </c>
      <c r="D14" s="203">
        <f>기초자료!AU12</f>
        <v>17062949</v>
      </c>
      <c r="E14" s="204">
        <f>'3-1도시림 면적 현황 세부내역(시군구)'!C12</f>
        <v>6073160.2800000003</v>
      </c>
      <c r="F14" s="204">
        <f t="shared" si="5"/>
        <v>1287528.28</v>
      </c>
      <c r="G14" s="205">
        <f t="shared" si="1"/>
        <v>35.592676740697051</v>
      </c>
      <c r="H14" s="298">
        <f t="shared" si="0"/>
        <v>7.5457547227035615</v>
      </c>
      <c r="I14" s="204">
        <f>'4-1. 산자법에 의한 산림과수목(시군구)'!C14</f>
        <v>3146822.2800000003</v>
      </c>
      <c r="J14" s="204">
        <f>'4-1. 산자법에 의한 산림과수목(시군구)'!D14</f>
        <v>667918.28</v>
      </c>
      <c r="K14" s="205">
        <f t="shared" si="6"/>
        <v>18.44242914867764</v>
      </c>
      <c r="L14" s="205">
        <f t="shared" si="2"/>
        <v>3.914436361498824</v>
      </c>
      <c r="M14" s="206">
        <f>'5.1 도시공원법에 의한 공원녹지(시군구)'!C16</f>
        <v>2926338</v>
      </c>
      <c r="N14" s="206">
        <f>'5.1 도시공원법에 의한 공원녹지(시군구)'!D16</f>
        <v>619610</v>
      </c>
      <c r="O14" s="205">
        <f t="shared" si="3"/>
        <v>17.150247592019412</v>
      </c>
      <c r="P14" s="205">
        <f t="shared" si="4"/>
        <v>3.6313183612047362</v>
      </c>
      <c r="Q14" s="54"/>
    </row>
    <row r="15" spans="1:17" s="45" customFormat="1" ht="18" customHeight="1">
      <c r="A15" s="192"/>
      <c r="B15" s="820" t="s">
        <v>899</v>
      </c>
      <c r="C15" s="203">
        <f>기초자료!AT13</f>
        <v>14215360</v>
      </c>
      <c r="D15" s="203">
        <f>기초자료!AU13</f>
        <v>14215360</v>
      </c>
      <c r="E15" s="204">
        <f>'3-1도시림 면적 현황 세부내역(시군구)'!C13</f>
        <v>1470284.05</v>
      </c>
      <c r="F15" s="204">
        <f t="shared" si="5"/>
        <v>847482.05</v>
      </c>
      <c r="G15" s="205">
        <f t="shared" si="1"/>
        <v>10.342925187965694</v>
      </c>
      <c r="H15" s="298">
        <f t="shared" si="0"/>
        <v>5.96173470105576</v>
      </c>
      <c r="I15" s="204">
        <f>'4-1. 산자법에 의한 산림과수목(시군구)'!C15</f>
        <v>974292</v>
      </c>
      <c r="J15" s="204">
        <f>'4-1. 산자법에 의한 산림과수목(시군구)'!D15</f>
        <v>351490</v>
      </c>
      <c r="K15" s="205">
        <f t="shared" si="6"/>
        <v>6.8537975823334758</v>
      </c>
      <c r="L15" s="205">
        <f t="shared" si="2"/>
        <v>2.472607095423542</v>
      </c>
      <c r="M15" s="206">
        <f>'5.1 도시공원법에 의한 공원녹지(시군구)'!C17</f>
        <v>495992.05</v>
      </c>
      <c r="N15" s="206">
        <f>'5.1 도시공원법에 의한 공원녹지(시군구)'!D17</f>
        <v>495992.05</v>
      </c>
      <c r="O15" s="205">
        <f t="shared" si="3"/>
        <v>3.4891276056322176</v>
      </c>
      <c r="P15" s="205">
        <f t="shared" si="4"/>
        <v>3.4891276056322176</v>
      </c>
      <c r="Q15" s="54"/>
    </row>
    <row r="16" spans="1:17" s="45" customFormat="1" ht="18" customHeight="1">
      <c r="A16" s="192"/>
      <c r="B16" s="820" t="s">
        <v>900</v>
      </c>
      <c r="C16" s="203">
        <f>기초자료!AT14</f>
        <v>18496071</v>
      </c>
      <c r="D16" s="203">
        <f>기초자료!AU14</f>
        <v>18496071</v>
      </c>
      <c r="E16" s="204">
        <f>'3-1도시림 면적 현황 세부내역(시군구)'!C14</f>
        <v>6274698</v>
      </c>
      <c r="F16" s="204">
        <f t="shared" si="5"/>
        <v>1477730</v>
      </c>
      <c r="G16" s="205">
        <f t="shared" si="1"/>
        <v>33.924491314939267</v>
      </c>
      <c r="H16" s="298">
        <f t="shared" si="0"/>
        <v>7.9894265111763465</v>
      </c>
      <c r="I16" s="204">
        <f>'4-1. 산자법에 의한 산림과수목(시군구)'!C16</f>
        <v>1695785</v>
      </c>
      <c r="J16" s="204">
        <f>'4-1. 산자법에 의한 산림과수목(시군구)'!D16</f>
        <v>102902</v>
      </c>
      <c r="K16" s="205">
        <f t="shared" si="6"/>
        <v>9.1683525652556153</v>
      </c>
      <c r="L16" s="205">
        <f t="shared" si="2"/>
        <v>0.55634518271475064</v>
      </c>
      <c r="M16" s="206">
        <f>'5.1 도시공원법에 의한 공원녹지(시군구)'!C18</f>
        <v>4578913</v>
      </c>
      <c r="N16" s="206">
        <f>'5.1 도시공원법에 의한 공원녹지(시군구)'!D18</f>
        <v>1374828</v>
      </c>
      <c r="O16" s="205">
        <f t="shared" si="3"/>
        <v>24.756138749683647</v>
      </c>
      <c r="P16" s="205">
        <f t="shared" si="4"/>
        <v>7.4330813284615962</v>
      </c>
      <c r="Q16" s="54"/>
    </row>
    <row r="17" spans="1:17" s="45" customFormat="1" ht="18" customHeight="1">
      <c r="A17" s="192"/>
      <c r="B17" s="820" t="s">
        <v>901</v>
      </c>
      <c r="C17" s="203">
        <f>기초자료!AT15</f>
        <v>24574349</v>
      </c>
      <c r="D17" s="203">
        <f>기초자료!AU15</f>
        <v>24574349</v>
      </c>
      <c r="E17" s="204">
        <f>'3-1도시림 면적 현황 세부내역(시군구)'!C15</f>
        <v>8813956</v>
      </c>
      <c r="F17" s="204">
        <f t="shared" si="5"/>
        <v>1009189</v>
      </c>
      <c r="G17" s="205">
        <f t="shared" si="1"/>
        <v>35.866488263839663</v>
      </c>
      <c r="H17" s="298">
        <f t="shared" si="0"/>
        <v>4.1066764372883284</v>
      </c>
      <c r="I17" s="204">
        <f>'4-1. 산자법에 의한 산림과수목(시군구)'!C17</f>
        <v>5840185</v>
      </c>
      <c r="J17" s="204">
        <f>'4-1. 산자법에 의한 산림과수목(시군구)'!D17</f>
        <v>83987</v>
      </c>
      <c r="K17" s="205">
        <f t="shared" si="6"/>
        <v>23.765370142663798</v>
      </c>
      <c r="L17" s="205">
        <f t="shared" si="2"/>
        <v>0.34176693754939347</v>
      </c>
      <c r="M17" s="206">
        <f>'5.1 도시공원법에 의한 공원녹지(시군구)'!C19</f>
        <v>2973771</v>
      </c>
      <c r="N17" s="206">
        <f>'5.1 도시공원법에 의한 공원녹지(시군구)'!D19</f>
        <v>925202</v>
      </c>
      <c r="O17" s="205">
        <f t="shared" si="3"/>
        <v>12.101118121175865</v>
      </c>
      <c r="P17" s="205">
        <f t="shared" si="4"/>
        <v>3.7649094997389354</v>
      </c>
      <c r="Q17" s="54"/>
    </row>
    <row r="18" spans="1:17" s="45" customFormat="1" ht="18" customHeight="1">
      <c r="A18" s="192"/>
      <c r="B18" s="820" t="s">
        <v>902</v>
      </c>
      <c r="C18" s="203">
        <f>기초자료!AT16</f>
        <v>23600102</v>
      </c>
      <c r="D18" s="203">
        <f>기초자료!AU16</f>
        <v>23600102</v>
      </c>
      <c r="E18" s="204">
        <f>'3-1도시림 면적 현황 세부내역(시군구)'!C16</f>
        <v>11500610</v>
      </c>
      <c r="F18" s="204">
        <f t="shared" si="5"/>
        <v>2099240</v>
      </c>
      <c r="G18" s="205">
        <f t="shared" si="1"/>
        <v>48.731187687239661</v>
      </c>
      <c r="H18" s="298">
        <f t="shared" si="0"/>
        <v>8.895046301071071</v>
      </c>
      <c r="I18" s="204">
        <f>'4-1. 산자법에 의한 산림과수목(시군구)'!C18</f>
        <v>9813725</v>
      </c>
      <c r="J18" s="204">
        <f>'4-1. 산자법에 의한 산림과수목(시군구)'!D18</f>
        <v>524048</v>
      </c>
      <c r="K18" s="205">
        <f t="shared" si="6"/>
        <v>41.583400783606784</v>
      </c>
      <c r="L18" s="205">
        <f t="shared" si="2"/>
        <v>2.2205327756634272</v>
      </c>
      <c r="M18" s="206">
        <f>'5.1 도시공원법에 의한 공원녹지(시군구)'!C20</f>
        <v>1686885</v>
      </c>
      <c r="N18" s="206">
        <f>'5.1 도시공원법에 의한 공원녹지(시군구)'!D20</f>
        <v>1575192</v>
      </c>
      <c r="O18" s="205">
        <f t="shared" si="3"/>
        <v>7.1477869036328743</v>
      </c>
      <c r="P18" s="205">
        <f t="shared" si="4"/>
        <v>6.6745135254076438</v>
      </c>
      <c r="Q18" s="54"/>
    </row>
    <row r="19" spans="1:17" s="45" customFormat="1" ht="18" customHeight="1">
      <c r="A19" s="192"/>
      <c r="B19" s="820" t="s">
        <v>903</v>
      </c>
      <c r="C19" s="203">
        <f>기초자료!AT17</f>
        <v>20660965</v>
      </c>
      <c r="D19" s="203">
        <f>기초자료!AU17</f>
        <v>20660965</v>
      </c>
      <c r="E19" s="204">
        <f>'3-1도시림 면적 현황 세부내역(시군구)'!C17</f>
        <v>2992345</v>
      </c>
      <c r="F19" s="204">
        <f t="shared" si="5"/>
        <v>1452016</v>
      </c>
      <c r="G19" s="205">
        <f t="shared" si="1"/>
        <v>14.483084405786467</v>
      </c>
      <c r="H19" s="298">
        <f t="shared" si="0"/>
        <v>7.0278227565846993</v>
      </c>
      <c r="I19" s="204">
        <f>'4-1. 산자법에 의한 산림과수목(시군구)'!C19</f>
        <v>1706386</v>
      </c>
      <c r="J19" s="204">
        <f>'4-1. 산자법에 의한 산림과수목(시군구)'!D19</f>
        <v>205426</v>
      </c>
      <c r="K19" s="205">
        <f t="shared" si="6"/>
        <v>8.2589849990065822</v>
      </c>
      <c r="L19" s="205">
        <f t="shared" si="2"/>
        <v>0.99427108075542459</v>
      </c>
      <c r="M19" s="206">
        <f>'5.1 도시공원법에 의한 공원녹지(시군구)'!C21</f>
        <v>1285959</v>
      </c>
      <c r="N19" s="206">
        <f>'5.1 도시공원법에 의한 공원녹지(시군구)'!D21</f>
        <v>1246590</v>
      </c>
      <c r="O19" s="205">
        <f t="shared" si="3"/>
        <v>6.224099406779886</v>
      </c>
      <c r="P19" s="205">
        <f t="shared" si="4"/>
        <v>6.0335516758292753</v>
      </c>
      <c r="Q19" s="54"/>
    </row>
    <row r="20" spans="1:17" s="45" customFormat="1" ht="18" customHeight="1">
      <c r="A20" s="192"/>
      <c r="B20" s="820" t="s">
        <v>904</v>
      </c>
      <c r="C20" s="203">
        <f>기초자료!AT18</f>
        <v>35437538</v>
      </c>
      <c r="D20" s="203">
        <f>기초자료!AU18</f>
        <v>35437538</v>
      </c>
      <c r="E20" s="204">
        <f>'3-1도시림 면적 현황 세부내역(시군구)'!C18</f>
        <v>14715090</v>
      </c>
      <c r="F20" s="204">
        <f t="shared" si="5"/>
        <v>1457052</v>
      </c>
      <c r="G20" s="205">
        <f t="shared" si="1"/>
        <v>41.524018965425874</v>
      </c>
      <c r="H20" s="298">
        <f t="shared" si="0"/>
        <v>4.1116061730924987</v>
      </c>
      <c r="I20" s="204">
        <f>'4-1. 산자법에 의한 산림과수목(시군구)'!C20</f>
        <v>6358157</v>
      </c>
      <c r="J20" s="204">
        <f>'4-1. 산자법에 의한 산림과수목(시군구)'!D20</f>
        <v>410030</v>
      </c>
      <c r="K20" s="205">
        <f t="shared" si="6"/>
        <v>17.941870002368674</v>
      </c>
      <c r="L20" s="205">
        <f t="shared" si="2"/>
        <v>1.1570499056678261</v>
      </c>
      <c r="M20" s="206">
        <f>'5.1 도시공원법에 의한 공원녹지(시군구)'!C22</f>
        <v>8356933</v>
      </c>
      <c r="N20" s="206">
        <f>'5.1 도시공원법에 의한 공원녹지(시군구)'!D22</f>
        <v>1047022</v>
      </c>
      <c r="O20" s="205">
        <f t="shared" si="3"/>
        <v>23.582148963057197</v>
      </c>
      <c r="P20" s="205">
        <f t="shared" si="4"/>
        <v>2.9545562674246724</v>
      </c>
      <c r="Q20" s="54"/>
    </row>
    <row r="21" spans="1:17" s="45" customFormat="1" ht="18" customHeight="1">
      <c r="A21" s="192"/>
      <c r="B21" s="820" t="s">
        <v>905</v>
      </c>
      <c r="C21" s="203">
        <f>기초자료!AT19</f>
        <v>29711421</v>
      </c>
      <c r="D21" s="203">
        <f>기초자료!AU19</f>
        <v>29711421</v>
      </c>
      <c r="E21" s="204">
        <f>'3-1도시림 면적 현황 세부내역(시군구)'!C19</f>
        <v>11318891</v>
      </c>
      <c r="F21" s="204">
        <f t="shared" si="5"/>
        <v>2608784</v>
      </c>
      <c r="G21" s="205">
        <f t="shared" si="1"/>
        <v>38.096094427795961</v>
      </c>
      <c r="H21" s="298">
        <f t="shared" si="0"/>
        <v>8.7804080457814511</v>
      </c>
      <c r="I21" s="204">
        <f>'4-1. 산자법에 의한 산림과수목(시군구)'!C21</f>
        <v>6952979</v>
      </c>
      <c r="J21" s="204">
        <f>'4-1. 산자법에 의한 산림과수목(시군구)'!D21</f>
        <v>254353</v>
      </c>
      <c r="K21" s="205">
        <f t="shared" si="6"/>
        <v>23.40170468453865</v>
      </c>
      <c r="L21" s="205">
        <f t="shared" si="2"/>
        <v>0.85607820642439147</v>
      </c>
      <c r="M21" s="206">
        <f>'5.1 도시공원법에 의한 공원녹지(시군구)'!C23</f>
        <v>4365912</v>
      </c>
      <c r="N21" s="206">
        <f>'5.1 도시공원법에 의한 공원녹지(시군구)'!D23</f>
        <v>2354431</v>
      </c>
      <c r="O21" s="205">
        <f t="shared" si="3"/>
        <v>14.694389743257316</v>
      </c>
      <c r="P21" s="205">
        <f t="shared" si="4"/>
        <v>7.9243298393570614</v>
      </c>
      <c r="Q21" s="54"/>
    </row>
    <row r="22" spans="1:17" s="45" customFormat="1" ht="18" customHeight="1">
      <c r="A22" s="192"/>
      <c r="B22" s="820" t="s">
        <v>906</v>
      </c>
      <c r="C22" s="203">
        <f>기초자료!AT20</f>
        <v>17625638</v>
      </c>
      <c r="D22" s="203">
        <f>기초자료!AU20</f>
        <v>17625638</v>
      </c>
      <c r="E22" s="204">
        <f>'3-1도시림 면적 현황 세부내역(시군구)'!C20</f>
        <v>6748518</v>
      </c>
      <c r="F22" s="204">
        <f t="shared" si="5"/>
        <v>1028651</v>
      </c>
      <c r="G22" s="205">
        <f t="shared" si="1"/>
        <v>38.288077855678189</v>
      </c>
      <c r="H22" s="298">
        <f t="shared" si="0"/>
        <v>5.8361064717203428</v>
      </c>
      <c r="I22" s="204">
        <f>'4-1. 산자법에 의한 산림과수목(시군구)'!C22</f>
        <v>3064132</v>
      </c>
      <c r="J22" s="204">
        <f>'4-1. 산자법에 의한 산림과수목(시군구)'!D22</f>
        <v>103885</v>
      </c>
      <c r="K22" s="205">
        <f t="shared" si="6"/>
        <v>17.384516804441351</v>
      </c>
      <c r="L22" s="205">
        <f t="shared" si="2"/>
        <v>0.58939710437715787</v>
      </c>
      <c r="M22" s="206">
        <f>'5.1 도시공원법에 의한 공원녹지(시군구)'!C24</f>
        <v>3684386</v>
      </c>
      <c r="N22" s="206">
        <f>'5.1 도시공원법에 의한 공원녹지(시군구)'!D24</f>
        <v>924766</v>
      </c>
      <c r="O22" s="205">
        <f t="shared" si="3"/>
        <v>20.903561051236842</v>
      </c>
      <c r="P22" s="205">
        <f t="shared" si="4"/>
        <v>5.2467093673431853</v>
      </c>
      <c r="Q22" s="54"/>
    </row>
    <row r="23" spans="1:17" s="45" customFormat="1" ht="18" customHeight="1">
      <c r="A23" s="192"/>
      <c r="B23" s="820" t="s">
        <v>907</v>
      </c>
      <c r="C23" s="203">
        <f>기초자료!AT21</f>
        <v>23851343</v>
      </c>
      <c r="D23" s="203">
        <f>기초자료!AU21</f>
        <v>23851343</v>
      </c>
      <c r="E23" s="204">
        <f>'3-1도시림 면적 현황 세부내역(시군구)'!C21</f>
        <v>3977249.95</v>
      </c>
      <c r="F23" s="204">
        <f t="shared" si="5"/>
        <v>3956309.95</v>
      </c>
      <c r="G23" s="205">
        <f t="shared" si="1"/>
        <v>16.675161436402135</v>
      </c>
      <c r="H23" s="298">
        <f t="shared" si="0"/>
        <v>16.587367637956486</v>
      </c>
      <c r="I23" s="204">
        <f>'4-1. 산자법에 의한 산림과수목(시군구)'!C23</f>
        <v>1485873</v>
      </c>
      <c r="J23" s="204">
        <f>'4-1. 산자법에 의한 산림과수목(시군구)'!D23</f>
        <v>1481682</v>
      </c>
      <c r="K23" s="205">
        <f t="shared" si="6"/>
        <v>6.2297246742038803</v>
      </c>
      <c r="L23" s="205">
        <f t="shared" si="2"/>
        <v>6.2121533366066641</v>
      </c>
      <c r="M23" s="206">
        <f>'5.1 도시공원법에 의한 공원녹지(시군구)'!C25</f>
        <v>2491376.9500000002</v>
      </c>
      <c r="N23" s="206">
        <f>'5.1 도시공원법에 의한 공원녹지(시군구)'!D25</f>
        <v>2474627.9500000002</v>
      </c>
      <c r="O23" s="205">
        <f t="shared" si="3"/>
        <v>10.445436762198256</v>
      </c>
      <c r="P23" s="205">
        <f t="shared" si="4"/>
        <v>10.375214301349823</v>
      </c>
      <c r="Q23" s="54"/>
    </row>
    <row r="24" spans="1:17" s="45" customFormat="1" ht="18" customHeight="1">
      <c r="A24" s="192"/>
      <c r="B24" s="820" t="s">
        <v>908</v>
      </c>
      <c r="C24" s="203">
        <f>기초자료!AT22</f>
        <v>17405710</v>
      </c>
      <c r="D24" s="203">
        <f>기초자료!AU22</f>
        <v>17405710</v>
      </c>
      <c r="E24" s="204">
        <f>'3-1도시림 면적 현황 세부내역(시군구)'!C22</f>
        <v>3659173</v>
      </c>
      <c r="F24" s="204">
        <f t="shared" si="5"/>
        <v>1860690</v>
      </c>
      <c r="G24" s="205">
        <f t="shared" si="1"/>
        <v>21.022831013500742</v>
      </c>
      <c r="H24" s="298">
        <f t="shared" si="0"/>
        <v>10.690112612470276</v>
      </c>
      <c r="I24" s="204">
        <f>'4-1. 산자법에 의한 산림과수목(시군구)'!C24</f>
        <v>1158930</v>
      </c>
      <c r="J24" s="204">
        <f>'4-1. 산자법에 의한 산림과수목(시군구)'!D24</f>
        <v>363918</v>
      </c>
      <c r="K24" s="205">
        <f t="shared" si="6"/>
        <v>6.6583322369498283</v>
      </c>
      <c r="L24" s="205">
        <f t="shared" si="2"/>
        <v>2.090796640872449</v>
      </c>
      <c r="M24" s="206">
        <f>'5.1 도시공원법에 의한 공원녹지(시군구)'!C26</f>
        <v>2500243</v>
      </c>
      <c r="N24" s="206">
        <f>'5.1 도시공원법에 의한 공원녹지(시군구)'!D26</f>
        <v>1496772</v>
      </c>
      <c r="O24" s="205">
        <f t="shared" si="3"/>
        <v>14.364498776550914</v>
      </c>
      <c r="P24" s="205">
        <f t="shared" si="4"/>
        <v>8.5993159715978269</v>
      </c>
      <c r="Q24" s="54"/>
    </row>
    <row r="25" spans="1:17" s="45" customFormat="1" ht="18" customHeight="1">
      <c r="A25" s="192"/>
      <c r="B25" s="820" t="s">
        <v>909</v>
      </c>
      <c r="C25" s="203">
        <f>기초자료!AT23</f>
        <v>41436853</v>
      </c>
      <c r="D25" s="203">
        <f>기초자료!AU23</f>
        <v>41436853</v>
      </c>
      <c r="E25" s="204">
        <f>'3-1도시림 면적 현황 세부내역(시군구)'!C23</f>
        <v>8294106.0576754324</v>
      </c>
      <c r="F25" s="204">
        <f t="shared" si="5"/>
        <v>4322172.0576754324</v>
      </c>
      <c r="G25" s="205">
        <f t="shared" si="1"/>
        <v>20.016254751960609</v>
      </c>
      <c r="H25" s="298">
        <f t="shared" si="0"/>
        <v>10.430743999008401</v>
      </c>
      <c r="I25" s="204">
        <f>'4-1. 산자법에 의한 산림과수목(시군구)'!C25</f>
        <v>4976295</v>
      </c>
      <c r="J25" s="204">
        <f>'4-1. 산자법에 의한 산림과수목(시군구)'!D25</f>
        <v>1006231</v>
      </c>
      <c r="K25" s="205">
        <f t="shared" si="6"/>
        <v>12.00934588348203</v>
      </c>
      <c r="L25" s="205">
        <f t="shared" si="2"/>
        <v>2.4283480215063631</v>
      </c>
      <c r="M25" s="206">
        <f>'5.1 도시공원법에 의한 공원녹지(시군구)'!C27</f>
        <v>3317811.0576754324</v>
      </c>
      <c r="N25" s="206">
        <f>'5.1 도시공원법에 의한 공원녹지(시군구)'!D27</f>
        <v>3315941.0576754324</v>
      </c>
      <c r="O25" s="205">
        <f t="shared" si="3"/>
        <v>8.006908868478579</v>
      </c>
      <c r="P25" s="205">
        <f t="shared" si="4"/>
        <v>8.0023959775020366</v>
      </c>
      <c r="Q25" s="54"/>
    </row>
    <row r="26" spans="1:17" s="45" customFormat="1" ht="18" customHeight="1">
      <c r="A26" s="192"/>
      <c r="B26" s="820" t="s">
        <v>910</v>
      </c>
      <c r="C26" s="203">
        <f>기초자료!AT24</f>
        <v>20120106</v>
      </c>
      <c r="D26" s="203">
        <f>기초자료!AU24</f>
        <v>20120106</v>
      </c>
      <c r="E26" s="204">
        <f>'3-1도시림 면적 현황 세부내역(시군구)'!C24</f>
        <v>3432140</v>
      </c>
      <c r="F26" s="204">
        <f t="shared" si="5"/>
        <v>1325089</v>
      </c>
      <c r="G26" s="205">
        <f t="shared" si="1"/>
        <v>17.058260031035623</v>
      </c>
      <c r="H26" s="298">
        <f t="shared" si="0"/>
        <v>6.5858947263995518</v>
      </c>
      <c r="I26" s="204">
        <f>'4-1. 산자법에 의한 산림과수목(시군구)'!C26</f>
        <v>1025784</v>
      </c>
      <c r="J26" s="204">
        <f>'4-1. 산자법에 의한 산림과수목(시군구)'!D26</f>
        <v>608749</v>
      </c>
      <c r="K26" s="205">
        <f t="shared" si="6"/>
        <v>5.0983031600330531</v>
      </c>
      <c r="L26" s="205">
        <f t="shared" si="2"/>
        <v>3.0255755113815006</v>
      </c>
      <c r="M26" s="206">
        <f>'5.1 도시공원법에 의한 공원녹지(시군구)'!C28</f>
        <v>2406356</v>
      </c>
      <c r="N26" s="206">
        <f>'5.1 도시공원법에 의한 공원녹지(시군구)'!D28</f>
        <v>716340</v>
      </c>
      <c r="O26" s="205">
        <f t="shared" si="3"/>
        <v>11.959956871002568</v>
      </c>
      <c r="P26" s="205">
        <f t="shared" si="4"/>
        <v>3.560319215018052</v>
      </c>
      <c r="Q26" s="54"/>
    </row>
    <row r="27" spans="1:17" s="45" customFormat="1" ht="18" customHeight="1">
      <c r="A27" s="192"/>
      <c r="B27" s="820" t="s">
        <v>911</v>
      </c>
      <c r="C27" s="203">
        <f>기초자료!AT25</f>
        <v>13020260</v>
      </c>
      <c r="D27" s="203">
        <f>기초자료!AU25</f>
        <v>13020260</v>
      </c>
      <c r="E27" s="204">
        <f>'3-1도시림 면적 현황 세부내역(시군구)'!C25</f>
        <v>3126930</v>
      </c>
      <c r="F27" s="204">
        <f t="shared" si="5"/>
        <v>413950</v>
      </c>
      <c r="G27" s="205">
        <f t="shared" si="1"/>
        <v>24.015879867222313</v>
      </c>
      <c r="H27" s="298">
        <f t="shared" si="0"/>
        <v>3.1792759898803862</v>
      </c>
      <c r="I27" s="204">
        <f>'4-1. 산자법에 의한 산림과수목(시군구)'!C27</f>
        <v>1238323</v>
      </c>
      <c r="J27" s="204">
        <f>'4-1. 산자법에 의한 산림과수목(시군구)'!D27</f>
        <v>325825</v>
      </c>
      <c r="K27" s="205">
        <f t="shared" si="6"/>
        <v>9.5107394168780051</v>
      </c>
      <c r="L27" s="205">
        <f t="shared" si="2"/>
        <v>2.5024461877105373</v>
      </c>
      <c r="M27" s="206">
        <f>'5.1 도시공원법에 의한 공원녹지(시군구)'!C29</f>
        <v>1888607</v>
      </c>
      <c r="N27" s="206">
        <f>'5.1 도시공원법에 의한 공원녹지(시군구)'!D29</f>
        <v>88125</v>
      </c>
      <c r="O27" s="205">
        <f t="shared" si="3"/>
        <v>14.505140450344308</v>
      </c>
      <c r="P27" s="205">
        <f t="shared" si="4"/>
        <v>0.67682980216984923</v>
      </c>
      <c r="Q27" s="54"/>
    </row>
    <row r="28" spans="1:17" s="45" customFormat="1" ht="18" customHeight="1">
      <c r="A28" s="192"/>
      <c r="B28" s="820" t="s">
        <v>912</v>
      </c>
      <c r="C28" s="203">
        <f>기초자료!AT26</f>
        <v>24548520</v>
      </c>
      <c r="D28" s="203">
        <f>기초자료!AU26</f>
        <v>24548520</v>
      </c>
      <c r="E28" s="204">
        <f>'3-1도시림 면적 현황 세부내역(시군구)'!C26</f>
        <v>2558024</v>
      </c>
      <c r="F28" s="204">
        <f t="shared" si="5"/>
        <v>2525751</v>
      </c>
      <c r="G28" s="205">
        <f t="shared" si="1"/>
        <v>10.420277882332622</v>
      </c>
      <c r="H28" s="298">
        <f t="shared" si="0"/>
        <v>10.288811708404417</v>
      </c>
      <c r="I28" s="204">
        <f>'4-1. 산자법에 의한 산림과수목(시군구)'!C28</f>
        <v>1939073</v>
      </c>
      <c r="J28" s="204">
        <f>'4-1. 산자법에 의한 산림과수목(시군구)'!D28</f>
        <v>1906800</v>
      </c>
      <c r="K28" s="205">
        <f t="shared" si="6"/>
        <v>7.8989405471287064</v>
      </c>
      <c r="L28" s="205">
        <f t="shared" si="2"/>
        <v>7.7674743732005034</v>
      </c>
      <c r="M28" s="206">
        <f>'5.1 도시공원법에 의한 공원녹지(시군구)'!C30</f>
        <v>618951</v>
      </c>
      <c r="N28" s="206">
        <f>'5.1 도시공원법에 의한 공원녹지(시군구)'!D30</f>
        <v>618951</v>
      </c>
      <c r="O28" s="205">
        <f t="shared" si="3"/>
        <v>2.5213373352039143</v>
      </c>
      <c r="P28" s="205">
        <f t="shared" si="4"/>
        <v>2.5213373352039143</v>
      </c>
      <c r="Q28" s="54"/>
    </row>
    <row r="29" spans="1:17" s="45" customFormat="1" ht="18" customHeight="1">
      <c r="A29" s="192"/>
      <c r="B29" s="820" t="s">
        <v>913</v>
      </c>
      <c r="C29" s="203">
        <f>기초자료!AT27</f>
        <v>16354618</v>
      </c>
      <c r="D29" s="203">
        <f>기초자료!AU27</f>
        <v>16354618</v>
      </c>
      <c r="E29" s="204">
        <f>'3-1도시림 면적 현황 세부내역(시군구)'!C27</f>
        <v>3862343</v>
      </c>
      <c r="F29" s="204">
        <f t="shared" si="5"/>
        <v>2338377</v>
      </c>
      <c r="G29" s="205">
        <f t="shared" si="1"/>
        <v>23.616222647328112</v>
      </c>
      <c r="H29" s="298">
        <f t="shared" si="0"/>
        <v>14.297961591031964</v>
      </c>
      <c r="I29" s="204">
        <f>'4-1. 산자법에 의한 산림과수목(시군구)'!C29</f>
        <v>1208925</v>
      </c>
      <c r="J29" s="204">
        <f>'4-1. 산자법에 의한 산림과수목(시군구)'!D29</f>
        <v>327242</v>
      </c>
      <c r="K29" s="205">
        <f t="shared" si="6"/>
        <v>7.3919488672862927</v>
      </c>
      <c r="L29" s="205">
        <f t="shared" si="2"/>
        <v>2.0009149709274774</v>
      </c>
      <c r="M29" s="206">
        <f>'5.1 도시공원법에 의한 공원녹지(시군구)'!C31</f>
        <v>2653418</v>
      </c>
      <c r="N29" s="206">
        <f>'5.1 도시공원법에 의한 공원녹지(시군구)'!D31</f>
        <v>2011135</v>
      </c>
      <c r="O29" s="205">
        <f t="shared" si="3"/>
        <v>16.22427378004182</v>
      </c>
      <c r="P29" s="205">
        <f t="shared" si="4"/>
        <v>12.297046620104487</v>
      </c>
      <c r="Q29" s="54"/>
    </row>
    <row r="30" spans="1:17" s="45" customFormat="1" ht="18" customHeight="1">
      <c r="A30" s="192"/>
      <c r="B30" s="820" t="s">
        <v>914</v>
      </c>
      <c r="C30" s="203">
        <f>기초자료!AT28</f>
        <v>29568929</v>
      </c>
      <c r="D30" s="203">
        <f>기초자료!AU28</f>
        <v>29568929</v>
      </c>
      <c r="E30" s="204">
        <f>'3-1도시림 면적 현황 세부내역(시군구)'!C28</f>
        <v>15833597</v>
      </c>
      <c r="F30" s="204">
        <f t="shared" si="5"/>
        <v>539962</v>
      </c>
      <c r="G30" s="205">
        <f t="shared" si="1"/>
        <v>53.548090970761905</v>
      </c>
      <c r="H30" s="298">
        <f t="shared" si="0"/>
        <v>1.8261128091585599</v>
      </c>
      <c r="I30" s="204">
        <f>'4-1. 산자법에 의한 산림과수목(시군구)'!C30</f>
        <v>5329207</v>
      </c>
      <c r="J30" s="204">
        <f>'4-1. 산자법에 의한 산림과수목(시군구)'!D30</f>
        <v>282483</v>
      </c>
      <c r="K30" s="205">
        <f t="shared" si="6"/>
        <v>18.022996368924961</v>
      </c>
      <c r="L30" s="205">
        <f t="shared" si="2"/>
        <v>0.95533727312206684</v>
      </c>
      <c r="M30" s="206">
        <f>'5.1 도시공원법에 의한 공원녹지(시군구)'!C32</f>
        <v>10504390</v>
      </c>
      <c r="N30" s="206">
        <f>'5.1 도시공원법에 의한 공원녹지(시군구)'!D32</f>
        <v>257479</v>
      </c>
      <c r="O30" s="205">
        <f t="shared" si="3"/>
        <v>35.525094601836948</v>
      </c>
      <c r="P30" s="205">
        <f t="shared" si="4"/>
        <v>0.87077553603649283</v>
      </c>
      <c r="Q30" s="54"/>
    </row>
    <row r="31" spans="1:17" s="45" customFormat="1" ht="18" customHeight="1">
      <c r="A31" s="192"/>
      <c r="B31" s="820" t="s">
        <v>915</v>
      </c>
      <c r="C31" s="203">
        <f>기초자료!AT29</f>
        <v>46983285</v>
      </c>
      <c r="D31" s="203">
        <f>기초자료!AU29</f>
        <v>46983285</v>
      </c>
      <c r="E31" s="204">
        <f>'3-1도시림 면적 현황 세부내역(시군구)'!C29</f>
        <v>16751343</v>
      </c>
      <c r="F31" s="204">
        <f t="shared" si="5"/>
        <v>16088754</v>
      </c>
      <c r="G31" s="205">
        <f t="shared" si="1"/>
        <v>35.65383518840796</v>
      </c>
      <c r="H31" s="298">
        <f t="shared" si="0"/>
        <v>34.243569814243514</v>
      </c>
      <c r="I31" s="204">
        <f>'4-1. 산자법에 의한 산림과수목(시군구)'!C31</f>
        <v>2093288</v>
      </c>
      <c r="J31" s="204">
        <f>'4-1. 산자법에 의한 산림과수목(시군구)'!D31</f>
        <v>1430699</v>
      </c>
      <c r="K31" s="205">
        <f t="shared" si="6"/>
        <v>4.4553887621948958</v>
      </c>
      <c r="L31" s="205">
        <f t="shared" si="2"/>
        <v>3.0451233880304454</v>
      </c>
      <c r="M31" s="206">
        <f>'5.1 도시공원법에 의한 공원녹지(시군구)'!C33</f>
        <v>14658055</v>
      </c>
      <c r="N31" s="206">
        <f>'5.1 도시공원법에 의한 공원녹지(시군구)'!D33</f>
        <v>14658055</v>
      </c>
      <c r="O31" s="205">
        <f t="shared" si="3"/>
        <v>31.198446426213067</v>
      </c>
      <c r="P31" s="205">
        <f t="shared" si="4"/>
        <v>31.198446426213067</v>
      </c>
      <c r="Q31" s="54"/>
    </row>
    <row r="32" spans="1:17" s="45" customFormat="1" ht="18" customHeight="1">
      <c r="A32" s="192"/>
      <c r="B32" s="820" t="s">
        <v>916</v>
      </c>
      <c r="C32" s="203">
        <f>기초자료!AT30</f>
        <v>39501013</v>
      </c>
      <c r="D32" s="203">
        <f>기초자료!AU30</f>
        <v>39501013</v>
      </c>
      <c r="E32" s="204">
        <f>'3-1도시림 면적 현황 세부내역(시군구)'!C30</f>
        <v>14160969</v>
      </c>
      <c r="F32" s="204">
        <f t="shared" si="5"/>
        <v>4560597</v>
      </c>
      <c r="G32" s="205">
        <f t="shared" si="1"/>
        <v>35.849635046068315</v>
      </c>
      <c r="H32" s="298">
        <f t="shared" si="0"/>
        <v>11.545519098459577</v>
      </c>
      <c r="I32" s="204">
        <f>'4-1. 산자법에 의한 산림과수목(시군구)'!C32</f>
        <v>8347453</v>
      </c>
      <c r="J32" s="204">
        <f>'4-1. 산자법에 의한 산림과수목(시군구)'!D32</f>
        <v>1196833</v>
      </c>
      <c r="K32" s="205">
        <f t="shared" si="6"/>
        <v>21.132250456462977</v>
      </c>
      <c r="L32" s="205">
        <f t="shared" si="2"/>
        <v>3.0298792590458374</v>
      </c>
      <c r="M32" s="206">
        <f>'5.1 도시공원법에 의한 공원녹지(시군구)'!C34</f>
        <v>5813516</v>
      </c>
      <c r="N32" s="206">
        <f>'5.1 도시공원법에 의한 공원녹지(시군구)'!D34</f>
        <v>3363764</v>
      </c>
      <c r="O32" s="205">
        <f t="shared" si="3"/>
        <v>14.717384589605334</v>
      </c>
      <c r="P32" s="205">
        <f t="shared" si="4"/>
        <v>8.5156398394137387</v>
      </c>
      <c r="Q32" s="54"/>
    </row>
    <row r="33" spans="1:17" s="45" customFormat="1" ht="18" customHeight="1">
      <c r="A33" s="192"/>
      <c r="B33" s="820" t="s">
        <v>917</v>
      </c>
      <c r="C33" s="203">
        <f>기초자료!AT31</f>
        <v>33872729</v>
      </c>
      <c r="D33" s="203">
        <f>기초자료!AU31</f>
        <v>33872729</v>
      </c>
      <c r="E33" s="204">
        <f>'3-1도시림 면적 현황 세부내역(시군구)'!C31</f>
        <v>5691832</v>
      </c>
      <c r="F33" s="204">
        <f t="shared" si="5"/>
        <v>5685855</v>
      </c>
      <c r="G33" s="205">
        <f t="shared" si="1"/>
        <v>16.80358261066004</v>
      </c>
      <c r="H33" s="298">
        <f t="shared" si="0"/>
        <v>16.785937147254952</v>
      </c>
      <c r="I33" s="204">
        <f>'4-1. 산자법에 의한 산림과수목(시군구)'!C33</f>
        <v>854263</v>
      </c>
      <c r="J33" s="204">
        <f>'4-1. 산자법에 의한 산림과수목(시군구)'!D33</f>
        <v>848286</v>
      </c>
      <c r="K33" s="205">
        <f t="shared" si="6"/>
        <v>2.5219786690349042</v>
      </c>
      <c r="L33" s="205">
        <f t="shared" si="2"/>
        <v>2.5043332056298153</v>
      </c>
      <c r="M33" s="206">
        <f>'5.1 도시공원법에 의한 공원녹지(시군구)'!C35</f>
        <v>4837569</v>
      </c>
      <c r="N33" s="206">
        <f>'5.1 도시공원법에 의한 공원녹지(시군구)'!D35</f>
        <v>4837569</v>
      </c>
      <c r="O33" s="205">
        <f t="shared" si="3"/>
        <v>14.281603941625134</v>
      </c>
      <c r="P33" s="205">
        <f t="shared" si="4"/>
        <v>14.281603941625134</v>
      </c>
      <c r="Q33" s="54"/>
    </row>
    <row r="34" spans="1:17" s="45" customFormat="1" ht="18" customHeight="1">
      <c r="A34" s="192"/>
      <c r="B34" s="820" t="s">
        <v>918</v>
      </c>
      <c r="C34" s="203">
        <f>기초자료!AT32</f>
        <v>24590256</v>
      </c>
      <c r="D34" s="203">
        <f>기초자료!AU32</f>
        <v>24590256</v>
      </c>
      <c r="E34" s="204">
        <f>'3-1도시림 면적 현황 세부내역(시군구)'!C32</f>
        <v>6942628</v>
      </c>
      <c r="F34" s="204">
        <f t="shared" si="5"/>
        <v>3959394</v>
      </c>
      <c r="G34" s="205">
        <f t="shared" si="1"/>
        <v>28.23324816138555</v>
      </c>
      <c r="H34" s="298">
        <f t="shared" si="0"/>
        <v>16.101475316076417</v>
      </c>
      <c r="I34" s="204">
        <f>'4-1. 산자법에 의한 산림과수목(시군구)'!C34</f>
        <v>5170354</v>
      </c>
      <c r="J34" s="204">
        <f>'4-1. 산자법에 의한 산림과수목(시군구)'!D34</f>
        <v>2187120</v>
      </c>
      <c r="K34" s="205">
        <f t="shared" si="6"/>
        <v>21.026027545219534</v>
      </c>
      <c r="L34" s="205">
        <f t="shared" si="2"/>
        <v>8.8942546999104035</v>
      </c>
      <c r="M34" s="206">
        <f>'5.1 도시공원법에 의한 공원녹지(시군구)'!C36</f>
        <v>1772274</v>
      </c>
      <c r="N34" s="206">
        <f>'5.1 도시공원법에 의한 공원녹지(시군구)'!D36</f>
        <v>1772274</v>
      </c>
      <c r="O34" s="205">
        <f t="shared" si="3"/>
        <v>7.2072206161660128</v>
      </c>
      <c r="P34" s="205">
        <f t="shared" si="4"/>
        <v>7.2072206161660128</v>
      </c>
      <c r="Q34" s="54"/>
    </row>
    <row r="35" spans="1:17" s="45" customFormat="1" ht="18" customHeight="1">
      <c r="A35" s="207" t="s">
        <v>301</v>
      </c>
      <c r="B35" s="207"/>
      <c r="C35" s="208">
        <f t="shared" ref="C35:I35" si="7">SUM(C36:C51)</f>
        <v>770073413</v>
      </c>
      <c r="D35" s="208">
        <f t="shared" si="7"/>
        <v>680359263</v>
      </c>
      <c r="E35" s="208">
        <f>SUM(E36:E51)</f>
        <v>309607390.25999999</v>
      </c>
      <c r="F35" s="208">
        <f>SUM(F36:F51)</f>
        <v>45247130.860000007</v>
      </c>
      <c r="G35" s="209">
        <f t="shared" si="1"/>
        <v>45.506456235314019</v>
      </c>
      <c r="H35" s="299">
        <f t="shared" si="0"/>
        <v>6.6504761999543778</v>
      </c>
      <c r="I35" s="208">
        <f t="shared" si="7"/>
        <v>270478565.69999999</v>
      </c>
      <c r="J35" s="208">
        <f>SUM(J36:J51)</f>
        <v>7169313</v>
      </c>
      <c r="K35" s="209">
        <f t="shared" si="6"/>
        <v>39.755255849290904</v>
      </c>
      <c r="L35" s="209">
        <f t="shared" si="2"/>
        <v>1.0537540076087712</v>
      </c>
      <c r="M35" s="210">
        <f>SUM(M36:M51)</f>
        <v>39128824.560000002</v>
      </c>
      <c r="N35" s="210">
        <f>SUM(N36:N51)</f>
        <v>38077817.860000007</v>
      </c>
      <c r="O35" s="209">
        <f t="shared" si="3"/>
        <v>5.751200386023112</v>
      </c>
      <c r="P35" s="209">
        <f t="shared" si="4"/>
        <v>5.5967221923456059</v>
      </c>
      <c r="Q35" s="54"/>
    </row>
    <row r="36" spans="1:17" s="45" customFormat="1" ht="18" customHeight="1">
      <c r="A36" s="192"/>
      <c r="B36" s="468" t="s">
        <v>5</v>
      </c>
      <c r="C36" s="206">
        <f>기초자료!AT34</f>
        <v>2825782</v>
      </c>
      <c r="D36" s="203">
        <f>기초자료!AU34</f>
        <v>2825782</v>
      </c>
      <c r="E36" s="204">
        <f>'3-1도시림 면적 현황 세부내역(시군구)'!C34</f>
        <v>2578722.0499999998</v>
      </c>
      <c r="F36" s="204">
        <f t="shared" ref="F36:F51" si="8">J36+N36</f>
        <v>2458992.0499999998</v>
      </c>
      <c r="G36" s="205">
        <f t="shared" si="1"/>
        <v>91.256935248366645</v>
      </c>
      <c r="H36" s="298">
        <f t="shared" si="0"/>
        <v>87.019878037300813</v>
      </c>
      <c r="I36" s="204">
        <f>'4-1. 산자법에 의한 산림과수목(시군구)'!C36</f>
        <v>232503</v>
      </c>
      <c r="J36" s="204">
        <f>'4-1. 산자법에 의한 산림과수목(시군구)'!D36</f>
        <v>112773</v>
      </c>
      <c r="K36" s="205">
        <f>I36/D36*100</f>
        <v>8.2279170863145143</v>
      </c>
      <c r="L36" s="205">
        <f t="shared" si="2"/>
        <v>3.9908598752486926</v>
      </c>
      <c r="M36" s="206">
        <f>'5.1 도시공원법에 의한 공원녹지(시군구)'!C38</f>
        <v>2346219.0499999998</v>
      </c>
      <c r="N36" s="206">
        <f>'5.1 도시공원법에 의한 공원녹지(시군구)'!D38</f>
        <v>2346219.0499999998</v>
      </c>
      <c r="O36" s="205">
        <f t="shared" si="3"/>
        <v>83.029018162052125</v>
      </c>
      <c r="P36" s="205">
        <f t="shared" si="4"/>
        <v>83.029018162052125</v>
      </c>
      <c r="Q36" s="54"/>
    </row>
    <row r="37" spans="1:17" s="45" customFormat="1" ht="18" customHeight="1">
      <c r="A37" s="192"/>
      <c r="B37" s="468" t="s">
        <v>30</v>
      </c>
      <c r="C37" s="206">
        <f>기초자료!AT35</f>
        <v>13979612</v>
      </c>
      <c r="D37" s="203">
        <f>기초자료!AU35</f>
        <v>13979612</v>
      </c>
      <c r="E37" s="204">
        <f>'3-1도시림 면적 현황 세부내역(시군구)'!C35</f>
        <v>9425551.0999999996</v>
      </c>
      <c r="F37" s="204">
        <f t="shared" si="8"/>
        <v>2664181</v>
      </c>
      <c r="G37" s="205">
        <f t="shared" si="1"/>
        <v>67.42355295697763</v>
      </c>
      <c r="H37" s="298">
        <f t="shared" si="0"/>
        <v>19.057617622005534</v>
      </c>
      <c r="I37" s="204">
        <f>'4-1. 산자법에 의한 산림과수목(시군구)'!C37</f>
        <v>6817507.0999999996</v>
      </c>
      <c r="J37" s="204">
        <f>'4-1. 산자법에 의한 산림과수목(시군구)'!D37</f>
        <v>56137</v>
      </c>
      <c r="K37" s="205">
        <f t="shared" ref="K37:K102" si="9">I37/D37*100</f>
        <v>48.767498697388739</v>
      </c>
      <c r="L37" s="205">
        <f t="shared" si="2"/>
        <v>0.40156336241663931</v>
      </c>
      <c r="M37" s="206">
        <f>'5.1 도시공원법에 의한 공원녹지(시군구)'!C39</f>
        <v>2608044</v>
      </c>
      <c r="N37" s="206">
        <f>'5.1 도시공원법에 의한 공원녹지(시군구)'!D39</f>
        <v>2608044</v>
      </c>
      <c r="O37" s="205">
        <f t="shared" si="3"/>
        <v>18.656054259588892</v>
      </c>
      <c r="P37" s="205">
        <f t="shared" si="4"/>
        <v>18.656054259588892</v>
      </c>
      <c r="Q37" s="54"/>
    </row>
    <row r="38" spans="1:17" s="45" customFormat="1" ht="18" customHeight="1">
      <c r="A38" s="192"/>
      <c r="B38" s="468" t="s">
        <v>31</v>
      </c>
      <c r="C38" s="206">
        <f>기초자료!AT36</f>
        <v>9865235</v>
      </c>
      <c r="D38" s="203">
        <f>기초자료!AU36</f>
        <v>9865235</v>
      </c>
      <c r="E38" s="204">
        <f>'3-1도시림 면적 현황 세부내역(시군구)'!C36</f>
        <v>3956005.5</v>
      </c>
      <c r="F38" s="204">
        <f>J38+N38</f>
        <v>1175640.5</v>
      </c>
      <c r="G38" s="205">
        <f t="shared" si="1"/>
        <v>40.100468970075219</v>
      </c>
      <c r="H38" s="298">
        <f t="shared" si="0"/>
        <v>11.917004511296488</v>
      </c>
      <c r="I38" s="204">
        <f>'4-1. 산자법에 의한 산림과수목(시군구)'!C38</f>
        <v>2928111</v>
      </c>
      <c r="J38" s="204">
        <f>'4-1. 산자법에 의한 산림과수목(시군구)'!D38</f>
        <v>152931</v>
      </c>
      <c r="K38" s="205">
        <f t="shared" si="9"/>
        <v>29.681107444475472</v>
      </c>
      <c r="L38" s="205">
        <f t="shared" si="2"/>
        <v>1.5502012876530564</v>
      </c>
      <c r="M38" s="206">
        <f>'5.1 도시공원법에 의한 공원녹지(시군구)'!C40</f>
        <v>1027894.5</v>
      </c>
      <c r="N38" s="206">
        <f>'5.1 도시공원법에 의한 공원녹지(시군구)'!D40</f>
        <v>1022709.5</v>
      </c>
      <c r="O38" s="205">
        <f t="shared" si="3"/>
        <v>10.419361525599745</v>
      </c>
      <c r="P38" s="205">
        <f t="shared" si="4"/>
        <v>10.366803223643432</v>
      </c>
      <c r="Q38" s="54"/>
    </row>
    <row r="39" spans="1:17" s="45" customFormat="1" ht="18" customHeight="1">
      <c r="A39" s="192"/>
      <c r="B39" s="468" t="s">
        <v>32</v>
      </c>
      <c r="C39" s="206">
        <f>기초자료!AT37</f>
        <v>14199595</v>
      </c>
      <c r="D39" s="203">
        <f>기초자료!AU37</f>
        <v>14199595</v>
      </c>
      <c r="E39" s="204">
        <f>'3-1도시림 면적 현황 세부내역(시군구)'!C37</f>
        <v>4388418</v>
      </c>
      <c r="F39" s="204">
        <f t="shared" si="8"/>
        <v>2498800</v>
      </c>
      <c r="G39" s="205">
        <f t="shared" si="1"/>
        <v>30.90523356476012</v>
      </c>
      <c r="H39" s="298">
        <f t="shared" si="0"/>
        <v>17.597685004396251</v>
      </c>
      <c r="I39" s="204">
        <f>'4-1. 산자법에 의한 산림과수목(시군구)'!C39</f>
        <v>2056175</v>
      </c>
      <c r="J39" s="204">
        <f>'4-1. 산자법에 의한 산림과수목(시군구)'!D39</f>
        <v>166557</v>
      </c>
      <c r="K39" s="205">
        <f t="shared" si="9"/>
        <v>14.48051863451035</v>
      </c>
      <c r="L39" s="205">
        <f t="shared" si="2"/>
        <v>1.1729700741464808</v>
      </c>
      <c r="M39" s="206">
        <f>'5.1 도시공원법에 의한 공원녹지(시군구)'!C41</f>
        <v>2332243</v>
      </c>
      <c r="N39" s="206">
        <f>'5.1 도시공원법에 의한 공원녹지(시군구)'!D41</f>
        <v>2332243</v>
      </c>
      <c r="O39" s="205">
        <f t="shared" si="3"/>
        <v>16.42471493024977</v>
      </c>
      <c r="P39" s="205">
        <f t="shared" si="4"/>
        <v>16.42471493024977</v>
      </c>
      <c r="Q39" s="54"/>
    </row>
    <row r="40" spans="1:17" s="45" customFormat="1" ht="18" customHeight="1">
      <c r="A40" s="192"/>
      <c r="B40" s="468" t="s">
        <v>33</v>
      </c>
      <c r="C40" s="206">
        <f>기초자료!AT38</f>
        <v>29666238</v>
      </c>
      <c r="D40" s="203">
        <f>기초자료!AU38</f>
        <v>29666238</v>
      </c>
      <c r="E40" s="204">
        <f>'3-1도시림 면적 현황 세부내역(시군구)'!C38</f>
        <v>8626374.6999999993</v>
      </c>
      <c r="F40" s="204">
        <f t="shared" si="8"/>
        <v>6672257.7000000002</v>
      </c>
      <c r="G40" s="205">
        <f t="shared" si="1"/>
        <v>29.078087690121002</v>
      </c>
      <c r="H40" s="298">
        <f t="shared" si="0"/>
        <v>22.491081275623827</v>
      </c>
      <c r="I40" s="204">
        <f>'4-1. 산자법에 의한 산림과수목(시군구)'!C40</f>
        <v>2430497</v>
      </c>
      <c r="J40" s="204">
        <f>'4-1. 산자법에 의한 산림과수목(시군구)'!D40</f>
        <v>476380</v>
      </c>
      <c r="K40" s="205">
        <f t="shared" si="9"/>
        <v>8.192804898282013</v>
      </c>
      <c r="L40" s="205">
        <f t="shared" si="2"/>
        <v>1.6057984837848329</v>
      </c>
      <c r="M40" s="206">
        <f>'5.1 도시공원법에 의한 공원녹지(시군구)'!C42</f>
        <v>6195877.7000000002</v>
      </c>
      <c r="N40" s="206">
        <f>'5.1 도시공원법에 의한 공원녹지(시군구)'!D42</f>
        <v>6195877.7000000002</v>
      </c>
      <c r="O40" s="205">
        <f t="shared" si="3"/>
        <v>20.885282791838993</v>
      </c>
      <c r="P40" s="205">
        <f t="shared" si="4"/>
        <v>20.885282791838993</v>
      </c>
      <c r="Q40" s="54"/>
    </row>
    <row r="41" spans="1:17" s="45" customFormat="1" ht="18" customHeight="1">
      <c r="A41" s="192"/>
      <c r="B41" s="468" t="s">
        <v>34</v>
      </c>
      <c r="C41" s="206">
        <f>기초자료!AT39</f>
        <v>16631774</v>
      </c>
      <c r="D41" s="203">
        <f>기초자료!AU39</f>
        <v>16631774</v>
      </c>
      <c r="E41" s="204">
        <f>'3-1도시림 면적 현황 세부내역(시군구)'!C39</f>
        <v>2165926.2000000002</v>
      </c>
      <c r="F41" s="204">
        <f t="shared" si="8"/>
        <v>1663428.5</v>
      </c>
      <c r="G41" s="205">
        <f t="shared" si="1"/>
        <v>13.022821257672213</v>
      </c>
      <c r="H41" s="298">
        <f t="shared" si="0"/>
        <v>10.001509760774768</v>
      </c>
      <c r="I41" s="204">
        <f>'4-1. 산자법에 의한 산림과수목(시군구)'!C41</f>
        <v>708775</v>
      </c>
      <c r="J41" s="204">
        <f>'4-1. 산자법에 의한 산림과수목(시군구)'!D41</f>
        <v>209223</v>
      </c>
      <c r="K41" s="205">
        <f t="shared" si="9"/>
        <v>4.2615718563756335</v>
      </c>
      <c r="L41" s="205">
        <f t="shared" si="2"/>
        <v>1.2579716391047642</v>
      </c>
      <c r="M41" s="206">
        <f>'5.1 도시공원법에 의한 공원녹지(시군구)'!C43</f>
        <v>1457151.2</v>
      </c>
      <c r="N41" s="206">
        <f>'5.1 도시공원법에 의한 공원녹지(시군구)'!D43</f>
        <v>1454205.5</v>
      </c>
      <c r="O41" s="205">
        <f t="shared" si="3"/>
        <v>8.7612494012965776</v>
      </c>
      <c r="P41" s="205">
        <f t="shared" si="4"/>
        <v>8.7435381216700048</v>
      </c>
      <c r="Q41" s="54"/>
    </row>
    <row r="42" spans="1:17" s="45" customFormat="1" ht="18" customHeight="1">
      <c r="A42" s="192"/>
      <c r="B42" s="468" t="s">
        <v>35</v>
      </c>
      <c r="C42" s="206">
        <f>기초자료!AT40</f>
        <v>26818105</v>
      </c>
      <c r="D42" s="203">
        <f>기초자료!AU40</f>
        <v>26818105</v>
      </c>
      <c r="E42" s="204">
        <f>'3-1도시림 면적 현황 세부내역(시군구)'!C40</f>
        <v>4406505.67</v>
      </c>
      <c r="F42" s="204">
        <f t="shared" si="8"/>
        <v>2039341.07</v>
      </c>
      <c r="G42" s="205">
        <f t="shared" si="1"/>
        <v>16.431085156837145</v>
      </c>
      <c r="H42" s="298">
        <f t="shared" si="0"/>
        <v>7.6043444158340048</v>
      </c>
      <c r="I42" s="204">
        <f>'4-1. 산자법에 의한 산림과수목(시군구)'!C42</f>
        <v>2341277.6</v>
      </c>
      <c r="J42" s="204">
        <f>'4-1. 산자법에 의한 산림과수목(시군구)'!D42</f>
        <v>139573</v>
      </c>
      <c r="K42" s="205">
        <f t="shared" si="9"/>
        <v>8.7302126678973035</v>
      </c>
      <c r="L42" s="205">
        <f t="shared" si="2"/>
        <v>0.5204431856762437</v>
      </c>
      <c r="M42" s="206">
        <f>'5.1 도시공원법에 의한 공원녹지(시군구)'!C44</f>
        <v>2065228.07</v>
      </c>
      <c r="N42" s="206">
        <f>'5.1 도시공원법에 의한 공원녹지(시군구)'!D44</f>
        <v>1899768.07</v>
      </c>
      <c r="O42" s="205">
        <f t="shared" si="3"/>
        <v>7.7008724889398419</v>
      </c>
      <c r="P42" s="205">
        <f t="shared" si="4"/>
        <v>7.0839012301577613</v>
      </c>
      <c r="Q42" s="54"/>
    </row>
    <row r="43" spans="1:17" s="45" customFormat="1" ht="18" customHeight="1">
      <c r="A43" s="192"/>
      <c r="B43" s="468" t="s">
        <v>36</v>
      </c>
      <c r="C43" s="206">
        <f>기초자료!AT41</f>
        <v>39370091</v>
      </c>
      <c r="D43" s="203">
        <f>기초자료!AU41</f>
        <v>39370091</v>
      </c>
      <c r="E43" s="204">
        <f>'3-1도시림 면적 현황 세부내역(시군구)'!C41</f>
        <v>21479066.5</v>
      </c>
      <c r="F43" s="204">
        <f t="shared" si="8"/>
        <v>943397.5</v>
      </c>
      <c r="G43" s="205">
        <f t="shared" si="1"/>
        <v>54.556811921008766</v>
      </c>
      <c r="H43" s="298">
        <f t="shared" si="0"/>
        <v>2.3962289038143196</v>
      </c>
      <c r="I43" s="204">
        <f>'4-1. 산자법에 의한 산림과수목(시군구)'!C43</f>
        <v>20747142</v>
      </c>
      <c r="J43" s="204">
        <f>'4-1. 산자법에 의한 산림과수목(시군구)'!D43</f>
        <v>211473</v>
      </c>
      <c r="K43" s="205">
        <f t="shared" si="9"/>
        <v>52.697724269928656</v>
      </c>
      <c r="L43" s="205">
        <f t="shared" si="2"/>
        <v>0.53714125273421387</v>
      </c>
      <c r="M43" s="206">
        <f>'5.1 도시공원법에 의한 공원녹지(시군구)'!C45</f>
        <v>731924.5</v>
      </c>
      <c r="N43" s="206">
        <f>'5.1 도시공원법에 의한 공원녹지(시군구)'!D45</f>
        <v>731924.5</v>
      </c>
      <c r="O43" s="205">
        <f t="shared" si="3"/>
        <v>1.8590876510801053</v>
      </c>
      <c r="P43" s="205">
        <f t="shared" si="4"/>
        <v>1.8590876510801053</v>
      </c>
      <c r="Q43" s="54"/>
    </row>
    <row r="44" spans="1:17" s="45" customFormat="1" ht="18" customHeight="1">
      <c r="A44" s="192"/>
      <c r="B44" s="468" t="s">
        <v>37</v>
      </c>
      <c r="C44" s="206">
        <f>기초자료!AT42</f>
        <v>51474858</v>
      </c>
      <c r="D44" s="203">
        <f>기초자료!AU42</f>
        <v>51474858</v>
      </c>
      <c r="E44" s="204">
        <f>'3-1도시림 면적 현황 세부내역(시군구)'!C42</f>
        <v>9581549</v>
      </c>
      <c r="F44" s="204">
        <f t="shared" si="8"/>
        <v>2911926</v>
      </c>
      <c r="G44" s="205">
        <f t="shared" si="1"/>
        <v>18.614036778887279</v>
      </c>
      <c r="H44" s="298">
        <f t="shared" si="0"/>
        <v>5.6569869507945025</v>
      </c>
      <c r="I44" s="204">
        <f>'4-1. 산자법에 의한 산림과수목(시군구)'!C44</f>
        <v>7157155</v>
      </c>
      <c r="J44" s="204">
        <f>'4-1. 산자법에 의한 산림과수목(시군구)'!D44</f>
        <v>487532</v>
      </c>
      <c r="K44" s="205">
        <f t="shared" si="9"/>
        <v>13.90417628738286</v>
      </c>
      <c r="L44" s="205">
        <f t="shared" si="2"/>
        <v>0.94712645929008676</v>
      </c>
      <c r="M44" s="206">
        <f>'5.1 도시공원법에 의한 공원녹지(시군구)'!C46</f>
        <v>2424394</v>
      </c>
      <c r="N44" s="206">
        <f>'5.1 도시공원법에 의한 공원녹지(시군구)'!D46</f>
        <v>2424394</v>
      </c>
      <c r="O44" s="205">
        <f t="shared" si="3"/>
        <v>4.7098604915044158</v>
      </c>
      <c r="P44" s="205">
        <f t="shared" si="4"/>
        <v>4.7098604915044158</v>
      </c>
      <c r="Q44" s="54"/>
    </row>
    <row r="45" spans="1:17" s="45" customFormat="1" ht="18" customHeight="1">
      <c r="A45" s="192"/>
      <c r="B45" s="468" t="s">
        <v>38</v>
      </c>
      <c r="C45" s="206">
        <f>기초자료!AT43</f>
        <v>41769978</v>
      </c>
      <c r="D45" s="203">
        <f>기초자료!AU43</f>
        <v>41769978</v>
      </c>
      <c r="E45" s="204">
        <f>'3-1도시림 면적 현황 세부내역(시군구)'!C43</f>
        <v>13089777.01</v>
      </c>
      <c r="F45" s="204">
        <f t="shared" si="8"/>
        <v>1162050.01</v>
      </c>
      <c r="G45" s="205">
        <f t="shared" si="1"/>
        <v>31.337763716322758</v>
      </c>
      <c r="H45" s="298">
        <f t="shared" si="0"/>
        <v>2.7820220781538358</v>
      </c>
      <c r="I45" s="204">
        <f>'4-1. 산자법에 의한 산림과수목(시군구)'!C45</f>
        <v>12433864</v>
      </c>
      <c r="J45" s="204">
        <f>'4-1. 산자법에 의한 산림과수목(시군구)'!D45</f>
        <v>506137</v>
      </c>
      <c r="K45" s="205">
        <f t="shared" si="9"/>
        <v>29.767466001538235</v>
      </c>
      <c r="L45" s="205">
        <f t="shared" si="2"/>
        <v>1.211724363369308</v>
      </c>
      <c r="M45" s="206">
        <f>'5.1 도시공원법에 의한 공원녹지(시군구)'!C47</f>
        <v>655913.01</v>
      </c>
      <c r="N45" s="206">
        <f>'5.1 도시공원법에 의한 공원녹지(시군구)'!D47</f>
        <v>655913.01</v>
      </c>
      <c r="O45" s="205">
        <f t="shared" si="3"/>
        <v>1.5702977147845278</v>
      </c>
      <c r="P45" s="205">
        <f t="shared" si="4"/>
        <v>1.5702977147845278</v>
      </c>
      <c r="Q45" s="54"/>
    </row>
    <row r="46" spans="1:17" s="45" customFormat="1" ht="18" customHeight="1">
      <c r="A46" s="192"/>
      <c r="B46" s="468" t="s">
        <v>39</v>
      </c>
      <c r="C46" s="206">
        <f>기초자료!AT44</f>
        <v>65274057</v>
      </c>
      <c r="D46" s="203">
        <f>기초자료!AU44</f>
        <v>65274057</v>
      </c>
      <c r="E46" s="204">
        <f>'3-1도시림 면적 현황 세부내역(시군구)'!C44</f>
        <v>17347805.579999998</v>
      </c>
      <c r="F46" s="204">
        <f t="shared" si="8"/>
        <v>9294587.5800000001</v>
      </c>
      <c r="G46" s="205">
        <f t="shared" si="1"/>
        <v>26.576876598921984</v>
      </c>
      <c r="H46" s="298">
        <f t="shared" si="0"/>
        <v>14.239328773451296</v>
      </c>
      <c r="I46" s="204">
        <f>'4-1. 산자법에 의한 산림과수목(시군구)'!C46</f>
        <v>7840755</v>
      </c>
      <c r="J46" s="204">
        <f>'4-1. 산자법에 의한 산림과수목(시군구)'!D46</f>
        <v>178092</v>
      </c>
      <c r="K46" s="205">
        <f t="shared" si="9"/>
        <v>12.012054038559301</v>
      </c>
      <c r="L46" s="205">
        <f t="shared" si="2"/>
        <v>0.27283733873014815</v>
      </c>
      <c r="M46" s="206">
        <f>'5.1 도시공원법에 의한 공원녹지(시군구)'!C48</f>
        <v>9507050.5800000001</v>
      </c>
      <c r="N46" s="206">
        <f>'5.1 도시공원법에 의한 공원녹지(시군구)'!D48</f>
        <v>9116495.5800000001</v>
      </c>
      <c r="O46" s="205">
        <f t="shared" si="3"/>
        <v>14.564822560362686</v>
      </c>
      <c r="P46" s="205">
        <f t="shared" si="4"/>
        <v>13.966491434721148</v>
      </c>
      <c r="Q46" s="54"/>
    </row>
    <row r="47" spans="1:17" s="45" customFormat="1" ht="18" customHeight="1">
      <c r="A47" s="192"/>
      <c r="B47" s="468" t="s">
        <v>19</v>
      </c>
      <c r="C47" s="206">
        <f>기초자료!AT45</f>
        <v>181494645</v>
      </c>
      <c r="D47" s="203">
        <f>기초자료!AU45</f>
        <v>181494645</v>
      </c>
      <c r="E47" s="204">
        <f>'3-1도시림 면적 현황 세부내역(시군구)'!C45</f>
        <v>49599440</v>
      </c>
      <c r="F47" s="204">
        <f t="shared" si="8"/>
        <v>5863574</v>
      </c>
      <c r="G47" s="205">
        <f t="shared" si="1"/>
        <v>27.328321449924875</v>
      </c>
      <c r="H47" s="298">
        <f t="shared" si="0"/>
        <v>3.2307146031774105</v>
      </c>
      <c r="I47" s="204">
        <f>'4-1. 산자법에 의한 산림과수목(시군구)'!C47</f>
        <v>45478680</v>
      </c>
      <c r="J47" s="204">
        <f>'4-1. 산자법에 의한 산림과수목(시군구)'!D47</f>
        <v>1742814</v>
      </c>
      <c r="K47" s="205">
        <f t="shared" si="9"/>
        <v>25.057863277453723</v>
      </c>
      <c r="L47" s="205">
        <f t="shared" si="2"/>
        <v>0.96025643070626143</v>
      </c>
      <c r="M47" s="206">
        <f>'5.1 도시공원법에 의한 공원녹지(시군구)'!C49</f>
        <v>4120760</v>
      </c>
      <c r="N47" s="206">
        <f>'5.1 도시공원법에 의한 공원녹지(시군구)'!D49</f>
        <v>4120760</v>
      </c>
      <c r="O47" s="205">
        <f t="shared" si="3"/>
        <v>2.2704581724711494</v>
      </c>
      <c r="P47" s="205">
        <f t="shared" si="4"/>
        <v>2.2704581724711494</v>
      </c>
      <c r="Q47" s="54"/>
    </row>
    <row r="48" spans="1:17" s="45" customFormat="1" ht="18" customHeight="1">
      <c r="A48" s="192"/>
      <c r="B48" s="468" t="s">
        <v>40</v>
      </c>
      <c r="C48" s="206">
        <f>기초자료!AT46</f>
        <v>12098903</v>
      </c>
      <c r="D48" s="203">
        <f>기초자료!AU46</f>
        <v>12098903</v>
      </c>
      <c r="E48" s="204">
        <f>'3-1도시림 면적 현황 세부내역(시군구)'!C46</f>
        <v>4319245</v>
      </c>
      <c r="F48" s="204">
        <f t="shared" si="8"/>
        <v>1371459</v>
      </c>
      <c r="G48" s="205">
        <f t="shared" si="1"/>
        <v>35.699476225241241</v>
      </c>
      <c r="H48" s="298">
        <f t="shared" si="0"/>
        <v>11.335399581267822</v>
      </c>
      <c r="I48" s="204">
        <f>'4-1. 산자법에 의한 산림과수목(시군구)'!C48</f>
        <v>3099277</v>
      </c>
      <c r="J48" s="204">
        <f>'4-1. 산자법에 의한 산림과수목(시군구)'!D48</f>
        <v>151491</v>
      </c>
      <c r="K48" s="205">
        <f t="shared" si="9"/>
        <v>25.616181896821555</v>
      </c>
      <c r="L48" s="205">
        <f t="shared" si="2"/>
        <v>1.2521052528481302</v>
      </c>
      <c r="M48" s="206">
        <f>'5.1 도시공원법에 의한 공원녹지(시군구)'!C50</f>
        <v>1219968</v>
      </c>
      <c r="N48" s="206">
        <f>'5.1 도시공원법에 의한 공원녹지(시군구)'!D50</f>
        <v>1219968</v>
      </c>
      <c r="O48" s="205">
        <f t="shared" si="3"/>
        <v>10.083294328419692</v>
      </c>
      <c r="P48" s="205">
        <f t="shared" si="4"/>
        <v>10.083294328419692</v>
      </c>
      <c r="Q48" s="54"/>
    </row>
    <row r="49" spans="1:17" s="45" customFormat="1" ht="18" customHeight="1">
      <c r="A49" s="192"/>
      <c r="B49" s="468" t="s">
        <v>41</v>
      </c>
      <c r="C49" s="206">
        <f>기초자료!AT47</f>
        <v>10212429</v>
      </c>
      <c r="D49" s="203">
        <f>기초자료!AU47</f>
        <v>10212429</v>
      </c>
      <c r="E49" s="204">
        <f>'3-1도시림 면적 현황 세부내역(시군구)'!C47</f>
        <v>2568563.11</v>
      </c>
      <c r="F49" s="204">
        <f t="shared" si="8"/>
        <v>231115.11000000002</v>
      </c>
      <c r="G49" s="205">
        <f t="shared" si="1"/>
        <v>25.151343622560312</v>
      </c>
      <c r="H49" s="298">
        <f t="shared" si="0"/>
        <v>2.2630767861397127</v>
      </c>
      <c r="I49" s="204">
        <f>'4-1. 산자법에 의한 산림과수목(시군구)'!C49</f>
        <v>2416816</v>
      </c>
      <c r="J49" s="204">
        <f>'4-1. 산자법에 의한 산림과수목(시군구)'!D49</f>
        <v>79368</v>
      </c>
      <c r="K49" s="205">
        <f t="shared" si="9"/>
        <v>23.665437478194463</v>
      </c>
      <c r="L49" s="205">
        <f t="shared" si="2"/>
        <v>0.77717064177386208</v>
      </c>
      <c r="M49" s="206">
        <f>'5.1 도시공원법에 의한 공원녹지(시군구)'!C51</f>
        <v>151747.11000000002</v>
      </c>
      <c r="N49" s="206">
        <f>'5.1 도시공원법에 의한 공원녹지(시군구)'!D51</f>
        <v>151747.11000000002</v>
      </c>
      <c r="O49" s="205">
        <f t="shared" si="3"/>
        <v>1.485906144365851</v>
      </c>
      <c r="P49" s="205">
        <f t="shared" si="4"/>
        <v>1.485906144365851</v>
      </c>
      <c r="Q49" s="54"/>
    </row>
    <row r="50" spans="1:17" s="45" customFormat="1" ht="18" customHeight="1">
      <c r="A50" s="192"/>
      <c r="B50" s="468" t="s">
        <v>42</v>
      </c>
      <c r="C50" s="206">
        <f>기초자료!AT48</f>
        <v>36093426</v>
      </c>
      <c r="D50" s="203">
        <f>기초자료!AU48</f>
        <v>36093426</v>
      </c>
      <c r="E50" s="204">
        <f>'3-1도시림 면적 현황 세부내역(시군구)'!C48</f>
        <v>14392303.640000001</v>
      </c>
      <c r="F50" s="204">
        <f t="shared" si="8"/>
        <v>2154516.64</v>
      </c>
      <c r="G50" s="205">
        <f t="shared" si="1"/>
        <v>39.87513859172028</v>
      </c>
      <c r="H50" s="298">
        <f t="shared" si="0"/>
        <v>5.9692771752950247</v>
      </c>
      <c r="I50" s="204">
        <f>'4-1. 산자법에 의한 산림과수목(시군구)'!C50</f>
        <v>14322134</v>
      </c>
      <c r="J50" s="204">
        <f>'4-1. 산자법에 의한 산림과수목(시군구)'!D50</f>
        <v>2084347</v>
      </c>
      <c r="K50" s="205">
        <f t="shared" si="9"/>
        <v>39.680727454356926</v>
      </c>
      <c r="L50" s="205">
        <f t="shared" si="2"/>
        <v>5.7748660379316723</v>
      </c>
      <c r="M50" s="206">
        <f>'5.1 도시공원법에 의한 공원녹지(시군구)'!C52</f>
        <v>70169.64</v>
      </c>
      <c r="N50" s="206">
        <f>'5.1 도시공원법에 의한 공원녹지(시군구)'!D52</f>
        <v>70169.64</v>
      </c>
      <c r="O50" s="205">
        <f t="shared" si="3"/>
        <v>0.19441113736335255</v>
      </c>
      <c r="P50" s="205">
        <f t="shared" si="4"/>
        <v>0.19441113736335255</v>
      </c>
      <c r="Q50" s="54"/>
    </row>
    <row r="51" spans="1:17" s="45" customFormat="1" ht="18" customHeight="1">
      <c r="A51" s="192"/>
      <c r="B51" s="468" t="s">
        <v>43</v>
      </c>
      <c r="C51" s="206">
        <f>기초자료!AT49</f>
        <v>218298685</v>
      </c>
      <c r="D51" s="203">
        <f>기초자료!AU49</f>
        <v>128584535</v>
      </c>
      <c r="E51" s="204">
        <f>'3-1도시림 면적 현황 세부내역(시군구)'!C49</f>
        <v>141682137.19999999</v>
      </c>
      <c r="F51" s="204">
        <f t="shared" si="8"/>
        <v>2141864.2000000002</v>
      </c>
      <c r="G51" s="205">
        <f t="shared" si="1"/>
        <v>110.18598558528052</v>
      </c>
      <c r="H51" s="298">
        <f t="shared" si="0"/>
        <v>1.6657245756653398</v>
      </c>
      <c r="I51" s="204">
        <f>'4-1. 산자법에 의한 산림과수목(시군구)'!C51</f>
        <v>139467897</v>
      </c>
      <c r="J51" s="204">
        <f>'4-1. 산자법에 의한 산림과수목(시군구)'!D51</f>
        <v>414485</v>
      </c>
      <c r="K51" s="205">
        <f t="shared" si="9"/>
        <v>108.46397430297507</v>
      </c>
      <c r="L51" s="205">
        <f t="shared" si="2"/>
        <v>0.32234436279603917</v>
      </c>
      <c r="M51" s="206">
        <f>'5.1 도시공원법에 의한 공원녹지(시군구)'!C53</f>
        <v>2214240.2000000002</v>
      </c>
      <c r="N51" s="206">
        <f>'5.1 도시공원법에 의한 공원녹지(시군구)'!D53</f>
        <v>1727379.2</v>
      </c>
      <c r="O51" s="205">
        <f t="shared" si="3"/>
        <v>1.7220112823054499</v>
      </c>
      <c r="P51" s="205">
        <f t="shared" si="4"/>
        <v>1.3433802128693002</v>
      </c>
      <c r="Q51" s="54"/>
    </row>
    <row r="52" spans="1:17" s="45" customFormat="1" ht="18" customHeight="1">
      <c r="A52" s="207" t="s">
        <v>578</v>
      </c>
      <c r="B52" s="207"/>
      <c r="C52" s="210">
        <f>SUM(C53:C60)</f>
        <v>883517309</v>
      </c>
      <c r="D52" s="210">
        <f>SUM(D53:D60)</f>
        <v>695805681</v>
      </c>
      <c r="E52" s="210">
        <f>SUM(E53:E60)</f>
        <v>363411286.82000005</v>
      </c>
      <c r="F52" s="210">
        <f>SUM(F53:F60)</f>
        <v>30207806.800000001</v>
      </c>
      <c r="G52" s="209">
        <f t="shared" si="1"/>
        <v>52.228847326700688</v>
      </c>
      <c r="H52" s="299">
        <f>F52/D52*100</f>
        <v>4.3414142230896786</v>
      </c>
      <c r="I52" s="208">
        <f>SUM(I53:I60)</f>
        <v>325487857.01999998</v>
      </c>
      <c r="J52" s="208">
        <f>SUM(J53:J60)</f>
        <v>7663596</v>
      </c>
      <c r="K52" s="209">
        <f t="shared" si="9"/>
        <v>46.778556989102817</v>
      </c>
      <c r="L52" s="209">
        <f t="shared" si="2"/>
        <v>1.1013988832321706</v>
      </c>
      <c r="M52" s="210">
        <f>SUM(M53:M60)</f>
        <v>37923429.799999997</v>
      </c>
      <c r="N52" s="210">
        <f>SUM(N53:N60)</f>
        <v>22544210.800000001</v>
      </c>
      <c r="O52" s="209">
        <f t="shared" si="3"/>
        <v>5.4502903375978615</v>
      </c>
      <c r="P52" s="209">
        <f t="shared" si="4"/>
        <v>3.2400153398575084</v>
      </c>
      <c r="Q52" s="54"/>
    </row>
    <row r="53" spans="1:17" s="45" customFormat="1" ht="18" customHeight="1">
      <c r="A53" s="192"/>
      <c r="B53" s="469" t="s">
        <v>5</v>
      </c>
      <c r="C53" s="206">
        <f>기초자료!AT51</f>
        <v>7055185</v>
      </c>
      <c r="D53" s="203">
        <f>기초자료!AU51</f>
        <v>7055185</v>
      </c>
      <c r="E53" s="204">
        <f>'3-1도시림 면적 현황 세부내역(시군구)'!C51</f>
        <v>383571</v>
      </c>
      <c r="F53" s="204">
        <f t="shared" ref="F53:F60" si="10">J53+N53</f>
        <v>374151</v>
      </c>
      <c r="G53" s="205">
        <f t="shared" si="1"/>
        <v>5.436724905158405</v>
      </c>
      <c r="H53" s="298">
        <f t="shared" si="0"/>
        <v>5.3032060817682316</v>
      </c>
      <c r="I53" s="204">
        <f>'4-1. 산자법에 의한 산림과수목(시군구)'!C53</f>
        <v>137512</v>
      </c>
      <c r="J53" s="204">
        <f>'4-1. 산자법에 의한 산림과수목(시군구)'!D53</f>
        <v>137512</v>
      </c>
      <c r="K53" s="205">
        <f t="shared" si="9"/>
        <v>1.9490913420413498</v>
      </c>
      <c r="L53" s="205">
        <f t="shared" si="2"/>
        <v>1.9490913420413498</v>
      </c>
      <c r="M53" s="206">
        <f>'5.1 도시공원법에 의한 공원녹지(시군구)'!C55</f>
        <v>246059</v>
      </c>
      <c r="N53" s="206">
        <f>'5.1 도시공원법에 의한 공원녹지(시군구)'!D55</f>
        <v>236639</v>
      </c>
      <c r="O53" s="205">
        <f t="shared" si="3"/>
        <v>3.487633563117055</v>
      </c>
      <c r="P53" s="205">
        <f t="shared" si="4"/>
        <v>3.3541147397268816</v>
      </c>
      <c r="Q53" s="54"/>
    </row>
    <row r="54" spans="1:17" s="45" customFormat="1" ht="18" customHeight="1">
      <c r="A54" s="192"/>
      <c r="B54" s="469" t="s">
        <v>31</v>
      </c>
      <c r="C54" s="206">
        <f>기초자료!AT52</f>
        <v>182145982</v>
      </c>
      <c r="D54" s="203">
        <f>기초자료!AU52</f>
        <v>182145982</v>
      </c>
      <c r="E54" s="204">
        <f>'3-1도시림 면적 현황 세부내역(시군구)'!C52</f>
        <v>84335108</v>
      </c>
      <c r="F54" s="204">
        <f t="shared" si="10"/>
        <v>5052541</v>
      </c>
      <c r="G54" s="205">
        <f t="shared" si="1"/>
        <v>46.300833580836276</v>
      </c>
      <c r="H54" s="298">
        <f t="shared" si="0"/>
        <v>2.7738964892456428</v>
      </c>
      <c r="I54" s="204">
        <f>'4-1. 산자법에 의한 산림과수목(시군구)'!C54</f>
        <v>78937716</v>
      </c>
      <c r="J54" s="204">
        <f>'4-1. 산자법에 의한 산림과수목(시군구)'!D54</f>
        <v>1333571</v>
      </c>
      <c r="K54" s="205">
        <f t="shared" si="9"/>
        <v>43.337610378910249</v>
      </c>
      <c r="L54" s="205">
        <f t="shared" si="2"/>
        <v>0.73214406672994847</v>
      </c>
      <c r="M54" s="206">
        <f>'5.1 도시공원법에 의한 공원녹지(시군구)'!C56</f>
        <v>5397392</v>
      </c>
      <c r="N54" s="206">
        <f>'5.1 도시공원법에 의한 공원녹지(시군구)'!D56</f>
        <v>3718970</v>
      </c>
      <c r="O54" s="205">
        <f t="shared" si="3"/>
        <v>2.9632232019260245</v>
      </c>
      <c r="P54" s="205">
        <f t="shared" si="4"/>
        <v>2.0417524225156942</v>
      </c>
      <c r="Q54" s="54"/>
    </row>
    <row r="55" spans="1:17" s="45" customFormat="1" ht="18" customHeight="1">
      <c r="A55" s="192"/>
      <c r="B55" s="469" t="s">
        <v>30</v>
      </c>
      <c r="C55" s="206">
        <f>기초자료!AT53</f>
        <v>17333125</v>
      </c>
      <c r="D55" s="203">
        <f>기초자료!AU53</f>
        <v>17333125</v>
      </c>
      <c r="E55" s="204">
        <f>'3-1도시림 면적 현황 세부내역(시군구)'!C53</f>
        <v>2940993</v>
      </c>
      <c r="F55" s="204">
        <f t="shared" si="10"/>
        <v>979879</v>
      </c>
      <c r="G55" s="205">
        <f t="shared" si="1"/>
        <v>16.967471243644756</v>
      </c>
      <c r="H55" s="298">
        <f t="shared" si="0"/>
        <v>5.6532160242310603</v>
      </c>
      <c r="I55" s="204">
        <f>'4-1. 산자법에 의한 산림과수목(시군구)'!C55</f>
        <v>2236484</v>
      </c>
      <c r="J55" s="204">
        <f>'4-1. 산자법에 의한 산림과수목(시군구)'!D55</f>
        <v>279740</v>
      </c>
      <c r="K55" s="205">
        <f t="shared" si="9"/>
        <v>12.902947391194605</v>
      </c>
      <c r="L55" s="205">
        <f t="shared" si="2"/>
        <v>1.61390401326939</v>
      </c>
      <c r="M55" s="206">
        <f>'5.1 도시공원법에 의한 공원녹지(시군구)'!C57</f>
        <v>704509</v>
      </c>
      <c r="N55" s="206">
        <f>'5.1 도시공원법에 의한 공원녹지(시군구)'!D57</f>
        <v>700139</v>
      </c>
      <c r="O55" s="205">
        <f t="shared" si="3"/>
        <v>4.0645238524501499</v>
      </c>
      <c r="P55" s="205">
        <f t="shared" si="4"/>
        <v>4.0393120109616705</v>
      </c>
      <c r="Q55" s="54"/>
    </row>
    <row r="56" spans="1:17" s="45" customFormat="1" ht="18" customHeight="1">
      <c r="A56" s="192"/>
      <c r="B56" s="469" t="s">
        <v>35</v>
      </c>
      <c r="C56" s="206">
        <f>기초자료!AT54</f>
        <v>17431532</v>
      </c>
      <c r="D56" s="203">
        <f>기초자료!AU54</f>
        <v>17431532</v>
      </c>
      <c r="E56" s="204">
        <f>'3-1도시림 면적 현황 세부내역(시군구)'!C54</f>
        <v>7741745</v>
      </c>
      <c r="F56" s="204">
        <f t="shared" si="10"/>
        <v>3823745</v>
      </c>
      <c r="G56" s="205">
        <f t="shared" si="1"/>
        <v>44.412304093524305</v>
      </c>
      <c r="H56" s="298">
        <f t="shared" si="0"/>
        <v>21.935794283600547</v>
      </c>
      <c r="I56" s="204">
        <f>'4-1. 산자법에 의한 산림과수목(시군구)'!C56</f>
        <v>266973</v>
      </c>
      <c r="J56" s="204">
        <f>'4-1. 산자법에 의한 산림과수목(시군구)'!D56</f>
        <v>186973</v>
      </c>
      <c r="K56" s="205">
        <f t="shared" si="9"/>
        <v>1.5315521320788097</v>
      </c>
      <c r="L56" s="205">
        <f t="shared" si="2"/>
        <v>1.0726136979813363</v>
      </c>
      <c r="M56" s="206">
        <f>'5.1 도시공원법에 의한 공원녹지(시군구)'!C58</f>
        <v>7474772</v>
      </c>
      <c r="N56" s="206">
        <f>'5.1 도시공원법에 의한 공원녹지(시군구)'!D58</f>
        <v>3636772</v>
      </c>
      <c r="O56" s="205">
        <f t="shared" si="3"/>
        <v>42.880751961445505</v>
      </c>
      <c r="P56" s="205">
        <f t="shared" si="4"/>
        <v>20.863180585619208</v>
      </c>
      <c r="Q56" s="54"/>
    </row>
    <row r="57" spans="1:17" s="45" customFormat="1" ht="18" customHeight="1">
      <c r="A57" s="192"/>
      <c r="B57" s="469" t="s">
        <v>36</v>
      </c>
      <c r="C57" s="206">
        <f>기초자료!AT55</f>
        <v>93983908</v>
      </c>
      <c r="D57" s="203">
        <f>기초자료!AU55</f>
        <v>93983908</v>
      </c>
      <c r="E57" s="204">
        <f>'3-1도시림 면적 현황 세부내역(시군구)'!C55</f>
        <v>49470269</v>
      </c>
      <c r="F57" s="204">
        <f t="shared" si="10"/>
        <v>3297042</v>
      </c>
      <c r="G57" s="205">
        <f t="shared" si="1"/>
        <v>52.636956743701269</v>
      </c>
      <c r="H57" s="298">
        <f t="shared" si="0"/>
        <v>3.5080920448636803</v>
      </c>
      <c r="I57" s="204">
        <f>'4-1. 산자법에 의한 산림과수목(시군구)'!C57</f>
        <v>47247105</v>
      </c>
      <c r="J57" s="204">
        <f>'4-1. 산자법에 의한 산림과수목(시군구)'!D57</f>
        <v>1210857</v>
      </c>
      <c r="K57" s="205">
        <f t="shared" si="9"/>
        <v>50.271483709743158</v>
      </c>
      <c r="L57" s="205">
        <f t="shared" si="2"/>
        <v>1.2883663020269385</v>
      </c>
      <c r="M57" s="206">
        <f>'5.1 도시공원법에 의한 공원녹지(시군구)'!C59</f>
        <v>2223164</v>
      </c>
      <c r="N57" s="206">
        <f>'5.1 도시공원법에 의한 공원녹지(시군구)'!D59</f>
        <v>2086185</v>
      </c>
      <c r="O57" s="205">
        <f t="shared" si="3"/>
        <v>2.3654730339581111</v>
      </c>
      <c r="P57" s="205">
        <f t="shared" si="4"/>
        <v>2.2197257428367418</v>
      </c>
      <c r="Q57" s="54"/>
    </row>
    <row r="58" spans="1:17" s="45" customFormat="1" ht="18" customHeight="1">
      <c r="A58" s="192"/>
      <c r="B58" s="469" t="s">
        <v>45</v>
      </c>
      <c r="C58" s="206">
        <f>기초자료!AT56</f>
        <v>76535345</v>
      </c>
      <c r="D58" s="203">
        <f>기초자료!AU56</f>
        <v>76535345</v>
      </c>
      <c r="E58" s="204">
        <f>'3-1도시림 면적 현황 세부내역(시군구)'!C56</f>
        <v>45619432.799999997</v>
      </c>
      <c r="F58" s="204">
        <f t="shared" si="10"/>
        <v>5834539.7999999998</v>
      </c>
      <c r="G58" s="205">
        <f t="shared" si="1"/>
        <v>59.605706095660771</v>
      </c>
      <c r="H58" s="298">
        <f t="shared" si="0"/>
        <v>7.6233272352793344</v>
      </c>
      <c r="I58" s="204">
        <f>'4-1. 산자법에 의한 산림과수목(시군구)'!C58</f>
        <v>36899059</v>
      </c>
      <c r="J58" s="204">
        <f>'4-1. 산자법에 의한 산림과수목(시군구)'!D58</f>
        <v>804610</v>
      </c>
      <c r="K58" s="205">
        <f t="shared" si="9"/>
        <v>48.211788945355899</v>
      </c>
      <c r="L58" s="205">
        <f t="shared" si="2"/>
        <v>1.0512920533643637</v>
      </c>
      <c r="M58" s="206">
        <f>'5.1 도시공원법에 의한 공원녹지(시군구)'!C60</f>
        <v>8720373.8000000007</v>
      </c>
      <c r="N58" s="206">
        <f>'5.1 도시공원법에 의한 공원녹지(시군구)'!D60</f>
        <v>5029929.8</v>
      </c>
      <c r="O58" s="205">
        <f t="shared" si="3"/>
        <v>11.393917150304871</v>
      </c>
      <c r="P58" s="205">
        <f t="shared" si="4"/>
        <v>6.5720351819149698</v>
      </c>
      <c r="Q58" s="54"/>
    </row>
    <row r="59" spans="1:17" s="45" customFormat="1" ht="18" customHeight="1">
      <c r="A59" s="192"/>
      <c r="B59" s="469" t="s">
        <v>46</v>
      </c>
      <c r="C59" s="206">
        <f>기초자료!AT57</f>
        <v>62339700</v>
      </c>
      <c r="D59" s="203">
        <f>기초자료!AU57</f>
        <v>62339700</v>
      </c>
      <c r="E59" s="204">
        <f>'3-1도시림 면적 현황 세부내역(시군구)'!C57</f>
        <v>33013601.02</v>
      </c>
      <c r="F59" s="204">
        <f t="shared" si="10"/>
        <v>5897663</v>
      </c>
      <c r="G59" s="205">
        <f t="shared" si="1"/>
        <v>52.95758725178338</v>
      </c>
      <c r="H59" s="298">
        <f t="shared" si="0"/>
        <v>9.460525154917331</v>
      </c>
      <c r="I59" s="204">
        <f>'4-1. 산자법에 의한 산림과수목(시군구)'!C59</f>
        <v>23139230.02</v>
      </c>
      <c r="J59" s="204">
        <f>'4-1. 산자법에 의한 산림과수목(시군구)'!D59</f>
        <v>1818823</v>
      </c>
      <c r="K59" s="205">
        <f t="shared" si="9"/>
        <v>37.117968196831228</v>
      </c>
      <c r="L59" s="205">
        <f t="shared" si="2"/>
        <v>2.9175998601212392</v>
      </c>
      <c r="M59" s="206">
        <f>'5.1 도시공원법에 의한 공원녹지(시군구)'!C61</f>
        <v>9874371</v>
      </c>
      <c r="N59" s="206">
        <f>'5.1 도시공원법에 의한 공원녹지(시군구)'!D61</f>
        <v>4078840</v>
      </c>
      <c r="O59" s="205">
        <f t="shared" si="3"/>
        <v>15.839619054952141</v>
      </c>
      <c r="P59" s="205">
        <f t="shared" si="4"/>
        <v>6.5429252947960928</v>
      </c>
      <c r="Q59" s="54"/>
    </row>
    <row r="60" spans="1:17" s="45" customFormat="1" ht="18" customHeight="1">
      <c r="A60" s="192"/>
      <c r="B60" s="469" t="s">
        <v>47</v>
      </c>
      <c r="C60" s="206">
        <f>기초자료!AT58</f>
        <v>426692532</v>
      </c>
      <c r="D60" s="203">
        <f>기초자료!AU58</f>
        <v>238980904</v>
      </c>
      <c r="E60" s="204">
        <f>'3-1도시림 면적 현황 세부내역(시군구)'!C58</f>
        <v>139906567</v>
      </c>
      <c r="F60" s="204">
        <f t="shared" si="10"/>
        <v>4948246</v>
      </c>
      <c r="G60" s="205">
        <f t="shared" si="1"/>
        <v>58.542990112716289</v>
      </c>
      <c r="H60" s="298">
        <f t="shared" si="0"/>
        <v>2.0705612528773432</v>
      </c>
      <c r="I60" s="204">
        <f>'4-1. 산자법에 의한 산림과수목(시군구)'!C60</f>
        <v>136623778</v>
      </c>
      <c r="J60" s="204">
        <f>'4-1. 산자법에 의한 산림과수목(시군구)'!D60</f>
        <v>1891510</v>
      </c>
      <c r="K60" s="205">
        <f t="shared" si="9"/>
        <v>57.169328474880984</v>
      </c>
      <c r="L60" s="205">
        <f t="shared" si="2"/>
        <v>0.79149001796394591</v>
      </c>
      <c r="M60" s="206">
        <f>'5.1 도시공원법에 의한 공원녹지(시군구)'!C62</f>
        <v>3282789</v>
      </c>
      <c r="N60" s="206">
        <f>'5.1 도시공원법에 의한 공원녹지(시군구)'!D62</f>
        <v>3056736</v>
      </c>
      <c r="O60" s="205">
        <f t="shared" si="3"/>
        <v>1.3736616378352975</v>
      </c>
      <c r="P60" s="205">
        <f t="shared" si="4"/>
        <v>1.279071234913397</v>
      </c>
      <c r="Q60" s="54"/>
    </row>
    <row r="61" spans="1:17" s="45" customFormat="1" ht="18" customHeight="1">
      <c r="A61" s="207" t="s">
        <v>580</v>
      </c>
      <c r="B61" s="207"/>
      <c r="C61" s="211">
        <f>SUM(C62:C72)</f>
        <v>1063257852</v>
      </c>
      <c r="D61" s="211">
        <f>SUM(D62:D72)</f>
        <v>503906568</v>
      </c>
      <c r="E61" s="211">
        <f>SUM(E62:E72)</f>
        <v>142432853.04634002</v>
      </c>
      <c r="F61" s="211">
        <f>SUM(F62:F72)</f>
        <v>28614385.846340004</v>
      </c>
      <c r="G61" s="209">
        <f t="shared" si="1"/>
        <v>28.265726642868451</v>
      </c>
      <c r="H61" s="299">
        <f t="shared" si="0"/>
        <v>5.6785101968228373</v>
      </c>
      <c r="I61" s="208">
        <f>SUM(I62:I72)</f>
        <v>96474437.700000003</v>
      </c>
      <c r="J61" s="208">
        <f>SUM(J62:J72)</f>
        <v>5888752.7000000002</v>
      </c>
      <c r="K61" s="209">
        <f t="shared" si="9"/>
        <v>19.14530268635038</v>
      </c>
      <c r="L61" s="209">
        <f t="shared" si="2"/>
        <v>1.168619953371991</v>
      </c>
      <c r="M61" s="210">
        <f>SUM(M62:M72)</f>
        <v>45958415.346340001</v>
      </c>
      <c r="N61" s="210">
        <f>SUM(N62:N72)</f>
        <v>22725633.146340001</v>
      </c>
      <c r="O61" s="209">
        <f t="shared" si="3"/>
        <v>9.1204239565180654</v>
      </c>
      <c r="P61" s="209">
        <f>N61/D61*100</f>
        <v>4.5098902434508457</v>
      </c>
      <c r="Q61" s="54"/>
    </row>
    <row r="62" spans="1:17" s="45" customFormat="1" ht="18" hidden="1" customHeight="1">
      <c r="A62" s="192"/>
      <c r="B62" s="311" t="s">
        <v>344</v>
      </c>
      <c r="C62" s="206">
        <f>기초자료!AT60</f>
        <v>0</v>
      </c>
      <c r="D62" s="203">
        <f>기초자료!AU60</f>
        <v>0</v>
      </c>
      <c r="E62" s="204">
        <f>'3-1도시림 면적 현황 세부내역(시군구)'!C60</f>
        <v>0</v>
      </c>
      <c r="F62" s="204">
        <f t="shared" ref="F62:F72" si="11">J62+N62</f>
        <v>0</v>
      </c>
      <c r="G62" s="205"/>
      <c r="H62" s="298" t="e">
        <f t="shared" si="0"/>
        <v>#DIV/0!</v>
      </c>
      <c r="I62" s="204">
        <f>'4-1. 산자법에 의한 산림과수목(시군구)'!C62</f>
        <v>0</v>
      </c>
      <c r="J62" s="204">
        <f>'4-1. 산자법에 의한 산림과수목(시군구)'!D62</f>
        <v>0</v>
      </c>
      <c r="K62" s="205"/>
      <c r="L62" s="205"/>
      <c r="M62" s="206">
        <f>'5.1 도시공원법에 의한 공원녹지(시군구)'!C64</f>
        <v>0</v>
      </c>
      <c r="N62" s="206">
        <f>'5.1 도시공원법에 의한 공원녹지(시군구)'!D64</f>
        <v>0</v>
      </c>
      <c r="O62" s="205"/>
      <c r="P62" s="205"/>
      <c r="Q62" s="54"/>
    </row>
    <row r="63" spans="1:17" s="45" customFormat="1" ht="18" customHeight="1">
      <c r="A63" s="192"/>
      <c r="B63" s="471" t="s">
        <v>5</v>
      </c>
      <c r="C63" s="206">
        <f>기초자료!AT61</f>
        <v>140286900</v>
      </c>
      <c r="D63" s="203">
        <f>기초자료!AU61</f>
        <v>140286900</v>
      </c>
      <c r="E63" s="204">
        <f>'3-1도시림 면적 현황 세부내역(시군구)'!C61</f>
        <v>41481887.001000002</v>
      </c>
      <c r="F63" s="204">
        <f t="shared" si="11"/>
        <v>5397492.0010000002</v>
      </c>
      <c r="G63" s="205">
        <f t="shared" si="1"/>
        <v>29.569323294619814</v>
      </c>
      <c r="H63" s="298">
        <f t="shared" si="0"/>
        <v>3.8474668703920321</v>
      </c>
      <c r="I63" s="204">
        <f>'4-1. 산자법에 의한 산림과수목(시군구)'!C63</f>
        <v>25338162</v>
      </c>
      <c r="J63" s="204">
        <f>'4-1. 산자법에 의한 산림과수목(시군구)'!D63</f>
        <v>494097</v>
      </c>
      <c r="K63" s="205">
        <f t="shared" si="9"/>
        <v>18.061673613145633</v>
      </c>
      <c r="L63" s="205">
        <f t="shared" si="2"/>
        <v>0.35220466059197258</v>
      </c>
      <c r="M63" s="206">
        <f>'5.1 도시공원법에 의한 공원녹지(시군구)'!C65</f>
        <v>16143725.001</v>
      </c>
      <c r="N63" s="206">
        <f>'5.1 도시공원법에 의한 공원녹지(시군구)'!D65</f>
        <v>4903395.0010000002</v>
      </c>
      <c r="O63" s="205">
        <f t="shared" si="3"/>
        <v>11.507649681474179</v>
      </c>
      <c r="P63" s="205">
        <f t="shared" si="4"/>
        <v>3.4952622098000594</v>
      </c>
      <c r="Q63" s="54"/>
    </row>
    <row r="64" spans="1:17" s="45" customFormat="1" ht="18" customHeight="1">
      <c r="A64" s="192"/>
      <c r="B64" s="471" t="s">
        <v>31</v>
      </c>
      <c r="C64" s="206">
        <f>기초자료!AT62</f>
        <v>7194831</v>
      </c>
      <c r="D64" s="203">
        <f>기초자료!AU62</f>
        <v>7194831</v>
      </c>
      <c r="E64" s="204">
        <f>'3-1도시림 면적 현황 세부내역(시군구)'!C62</f>
        <v>401067.51</v>
      </c>
      <c r="F64" s="204">
        <f t="shared" si="11"/>
        <v>397767.51</v>
      </c>
      <c r="G64" s="205">
        <f t="shared" si="1"/>
        <v>5.5743840265323819</v>
      </c>
      <c r="H64" s="298">
        <f t="shared" si="0"/>
        <v>5.5285177650454891</v>
      </c>
      <c r="I64" s="204">
        <f>'4-1. 산자법에 의한 산림과수목(시군구)'!C64</f>
        <v>106410.4</v>
      </c>
      <c r="J64" s="204">
        <f>'4-1. 산자법에 의한 산림과수목(시군구)'!D64</f>
        <v>103110.39999999999</v>
      </c>
      <c r="K64" s="205">
        <f t="shared" si="9"/>
        <v>1.4789840094923703</v>
      </c>
      <c r="L64" s="205">
        <f t="shared" si="2"/>
        <v>1.4331177480054778</v>
      </c>
      <c r="M64" s="206">
        <f>'5.1 도시공원법에 의한 공원녹지(시군구)'!C66</f>
        <v>294657.11</v>
      </c>
      <c r="N64" s="206">
        <f>'5.1 도시공원법에 의한 공원녹지(시군구)'!D66</f>
        <v>294657.11</v>
      </c>
      <c r="O64" s="205">
        <f t="shared" si="3"/>
        <v>4.0954000170400109</v>
      </c>
      <c r="P64" s="205">
        <f t="shared" si="4"/>
        <v>4.0954000170400109</v>
      </c>
      <c r="Q64" s="54"/>
    </row>
    <row r="65" spans="1:17" s="45" customFormat="1" ht="18" customHeight="1">
      <c r="A65" s="192"/>
      <c r="B65" s="471" t="s">
        <v>757</v>
      </c>
      <c r="C65" s="206">
        <f>기초자료!AT63</f>
        <v>24835030</v>
      </c>
      <c r="D65" s="203">
        <f>기초자료!AU63</f>
        <v>24835030</v>
      </c>
      <c r="E65" s="204">
        <f>'3-1도시림 면적 현황 세부내역(시군구)'!C63</f>
        <v>3520338.2199999997</v>
      </c>
      <c r="F65" s="204">
        <f t="shared" si="11"/>
        <v>950015.22</v>
      </c>
      <c r="G65" s="205">
        <f t="shared" si="1"/>
        <v>14.174890145089414</v>
      </c>
      <c r="H65" s="298">
        <f t="shared" si="0"/>
        <v>3.8253032913590195</v>
      </c>
      <c r="I65" s="204">
        <f>'4-1. 산자법에 의한 산림과수목(시군구)'!C65</f>
        <v>2070519.8</v>
      </c>
      <c r="J65" s="204">
        <f>'4-1. 산자법에 의한 산림과수목(시군구)'!D65</f>
        <v>432068.8</v>
      </c>
      <c r="K65" s="205">
        <f t="shared" si="9"/>
        <v>8.3370940159927329</v>
      </c>
      <c r="L65" s="205">
        <f t="shared" si="2"/>
        <v>1.7397554985840564</v>
      </c>
      <c r="M65" s="206">
        <f>'5.1 도시공원법에 의한 공원녹지(시군구)'!C67</f>
        <v>1449818.42</v>
      </c>
      <c r="N65" s="206">
        <f>'5.1 도시공원법에 의한 공원녹지(시군구)'!D67</f>
        <v>517946.42000000004</v>
      </c>
      <c r="O65" s="205">
        <f t="shared" si="3"/>
        <v>5.8377961290966827</v>
      </c>
      <c r="P65" s="205">
        <f t="shared" si="4"/>
        <v>2.0855477927749635</v>
      </c>
      <c r="Q65" s="54"/>
    </row>
    <row r="66" spans="1:17" s="45" customFormat="1" ht="18" customHeight="1">
      <c r="A66" s="192"/>
      <c r="B66" s="471" t="s">
        <v>50</v>
      </c>
      <c r="C66" s="206">
        <f>기초자료!AT64</f>
        <v>54947866</v>
      </c>
      <c r="D66" s="203">
        <f>기초자료!AU64</f>
        <v>54947866</v>
      </c>
      <c r="E66" s="204">
        <f>'3-1도시림 면적 현황 세부내역(시군구)'!C64</f>
        <v>11281800.9878</v>
      </c>
      <c r="F66" s="204">
        <f t="shared" si="11"/>
        <v>6338070.7878</v>
      </c>
      <c r="G66" s="205">
        <f t="shared" si="1"/>
        <v>20.53182736486982</v>
      </c>
      <c r="H66" s="298">
        <f t="shared" si="0"/>
        <v>11.534698704768626</v>
      </c>
      <c r="I66" s="204">
        <f>'4-1. 산자법에 의한 산림과수목(시군구)'!C66</f>
        <v>4213753</v>
      </c>
      <c r="J66" s="204">
        <f>'4-1. 산자법에 의한 산림과수목(시군구)'!D66</f>
        <v>1646640</v>
      </c>
      <c r="K66" s="205">
        <f t="shared" si="9"/>
        <v>7.6686381232712471</v>
      </c>
      <c r="L66" s="205">
        <f t="shared" si="2"/>
        <v>2.99673148362122</v>
      </c>
      <c r="M66" s="206">
        <f>'5.1 도시공원법에 의한 공원녹지(시군구)'!C68</f>
        <v>7068047.9878000002</v>
      </c>
      <c r="N66" s="206">
        <f>'5.1 도시공원법에 의한 공원녹지(시군구)'!D68</f>
        <v>4691430.7878</v>
      </c>
      <c r="O66" s="205">
        <f t="shared" si="3"/>
        <v>12.863189241598574</v>
      </c>
      <c r="P66" s="205">
        <f t="shared" si="4"/>
        <v>8.5379672211474045</v>
      </c>
      <c r="Q66" s="54"/>
    </row>
    <row r="67" spans="1:17" s="45" customFormat="1" ht="18" customHeight="1">
      <c r="A67" s="192"/>
      <c r="B67" s="471" t="s">
        <v>51</v>
      </c>
      <c r="C67" s="206">
        <f>기초자료!AT65</f>
        <v>57016644</v>
      </c>
      <c r="D67" s="203">
        <f>기초자료!AU65</f>
        <v>57016644</v>
      </c>
      <c r="E67" s="204">
        <f>'3-1도시림 면적 현황 세부내역(시군구)'!C65</f>
        <v>18875639.588540003</v>
      </c>
      <c r="F67" s="204">
        <f t="shared" si="11"/>
        <v>7824405.5885400008</v>
      </c>
      <c r="G67" s="205">
        <f t="shared" si="1"/>
        <v>33.10549036968925</v>
      </c>
      <c r="H67" s="298">
        <f t="shared" si="0"/>
        <v>13.72302022640968</v>
      </c>
      <c r="I67" s="204">
        <f>'4-1. 산자법에 의한 산림과수목(시군구)'!C67</f>
        <v>10978046.5</v>
      </c>
      <c r="J67" s="204">
        <f>'4-1. 산자법에 의한 산림과수목(시군구)'!D67</f>
        <v>1106489.5</v>
      </c>
      <c r="K67" s="205">
        <f t="shared" si="9"/>
        <v>19.25410850207178</v>
      </c>
      <c r="L67" s="205">
        <f t="shared" si="2"/>
        <v>1.9406429813722463</v>
      </c>
      <c r="M67" s="206">
        <f>'5.1 도시공원법에 의한 공원녹지(시군구)'!C69</f>
        <v>7897593.0885400008</v>
      </c>
      <c r="N67" s="206">
        <f>'5.1 도시공원법에 의한 공원녹지(시군구)'!D69</f>
        <v>6717916.0885400008</v>
      </c>
      <c r="O67" s="205">
        <f t="shared" si="3"/>
        <v>13.851381867617466</v>
      </c>
      <c r="P67" s="205">
        <f t="shared" si="4"/>
        <v>11.782377245037432</v>
      </c>
      <c r="Q67" s="54"/>
    </row>
    <row r="68" spans="1:17" s="45" customFormat="1" ht="18" customHeight="1">
      <c r="A68" s="192"/>
      <c r="B68" s="471" t="s">
        <v>52</v>
      </c>
      <c r="C68" s="206">
        <f>기초자료!AT66</f>
        <v>32008762</v>
      </c>
      <c r="D68" s="203">
        <f>기초자료!AU66</f>
        <v>32008762</v>
      </c>
      <c r="E68" s="204">
        <f>'3-1도시림 면적 현황 세부내역(시군구)'!C66</f>
        <v>10003350.385</v>
      </c>
      <c r="F68" s="204">
        <f t="shared" si="11"/>
        <v>1534841.9849999999</v>
      </c>
      <c r="G68" s="205">
        <f t="shared" si="1"/>
        <v>31.251912788754527</v>
      </c>
      <c r="H68" s="298">
        <f t="shared" si="0"/>
        <v>4.7950682534988385</v>
      </c>
      <c r="I68" s="204">
        <f>'4-1. 산자법에 의한 산림과수목(시군구)'!C68</f>
        <v>7447975</v>
      </c>
      <c r="J68" s="204">
        <f>'4-1. 산자법에 의한 산림과수목(시군구)'!D68</f>
        <v>303553</v>
      </c>
      <c r="K68" s="205">
        <f t="shared" si="9"/>
        <v>23.268550654973787</v>
      </c>
      <c r="L68" s="205">
        <f t="shared" si="2"/>
        <v>0.94834345670726028</v>
      </c>
      <c r="M68" s="206">
        <f>'5.1 도시공원법에 의한 공원녹지(시군구)'!C70</f>
        <v>2555375.3849999998</v>
      </c>
      <c r="N68" s="206">
        <f>'5.1 도시공원법에 의한 공원녹지(시군구)'!D70</f>
        <v>1231288.9849999999</v>
      </c>
      <c r="O68" s="205">
        <f t="shared" si="3"/>
        <v>7.9833621337807426</v>
      </c>
      <c r="P68" s="205">
        <f t="shared" si="4"/>
        <v>3.8467247967915776</v>
      </c>
      <c r="Q68" s="54"/>
    </row>
    <row r="69" spans="1:17" s="45" customFormat="1" ht="18" customHeight="1">
      <c r="A69" s="192"/>
      <c r="B69" s="471" t="s">
        <v>53</v>
      </c>
      <c r="C69" s="206">
        <f>기초자료!AT67</f>
        <v>45565180</v>
      </c>
      <c r="D69" s="203">
        <f>기초자료!AU67</f>
        <v>45565180</v>
      </c>
      <c r="E69" s="204">
        <f>'3-1도시림 면적 현황 세부내역(시군구)'!C67</f>
        <v>12764438.634</v>
      </c>
      <c r="F69" s="204">
        <f t="shared" si="11"/>
        <v>1120226.034</v>
      </c>
      <c r="G69" s="205">
        <f t="shared" si="1"/>
        <v>28.013581059045521</v>
      </c>
      <c r="H69" s="298">
        <f t="shared" si="0"/>
        <v>2.4585133516426358</v>
      </c>
      <c r="I69" s="204">
        <f>'4-1. 산자법에 의한 산림과수목(시군구)'!C69</f>
        <v>9640612</v>
      </c>
      <c r="J69" s="204">
        <f>'4-1. 산자법에 의한 산림과수목(시군구)'!D69</f>
        <v>346130</v>
      </c>
      <c r="K69" s="205">
        <f t="shared" si="9"/>
        <v>21.157849041746353</v>
      </c>
      <c r="L69" s="205">
        <f t="shared" si="2"/>
        <v>0.7596370737479804</v>
      </c>
      <c r="M69" s="206">
        <f>'5.1 도시공원법에 의한 공원녹지(시군구)'!C71</f>
        <v>3123826.6340000001</v>
      </c>
      <c r="N69" s="206">
        <f>'5.1 도시공원법에 의한 공원녹지(시군구)'!D71</f>
        <v>774096.03399999999</v>
      </c>
      <c r="O69" s="205">
        <f t="shared" si="3"/>
        <v>6.8557320172991751</v>
      </c>
      <c r="P69" s="205">
        <f t="shared" si="4"/>
        <v>1.6988762778946553</v>
      </c>
      <c r="Q69" s="54"/>
    </row>
    <row r="70" spans="1:17" s="45" customFormat="1" ht="18" customHeight="1">
      <c r="A70" s="192"/>
      <c r="B70" s="471" t="s">
        <v>30</v>
      </c>
      <c r="C70" s="206">
        <f>기초자료!AT68</f>
        <v>117087390</v>
      </c>
      <c r="D70" s="203">
        <f>기초자료!AU68</f>
        <v>117087390</v>
      </c>
      <c r="E70" s="204">
        <f>'3-1도시림 면적 현황 세부내역(시군구)'!C68</f>
        <v>33860127.920000002</v>
      </c>
      <c r="F70" s="204">
        <f t="shared" si="11"/>
        <v>4403189.92</v>
      </c>
      <c r="G70" s="205">
        <f t="shared" si="1"/>
        <v>28.918680243875965</v>
      </c>
      <c r="H70" s="298">
        <f t="shared" si="0"/>
        <v>3.7606013081340359</v>
      </c>
      <c r="I70" s="204">
        <f>'4-1. 산자법에 의한 산림과수목(시군구)'!C70</f>
        <v>27849344</v>
      </c>
      <c r="J70" s="204">
        <f>'4-1. 산자법에 의한 산림과수목(시군구)'!D70</f>
        <v>846476</v>
      </c>
      <c r="K70" s="205">
        <f t="shared" si="9"/>
        <v>23.785092485194177</v>
      </c>
      <c r="L70" s="205">
        <f t="shared" si="2"/>
        <v>0.72294377729318249</v>
      </c>
      <c r="M70" s="206">
        <f>'5.1 도시공원법에 의한 공원녹지(시군구)'!C72</f>
        <v>6010783.9199999999</v>
      </c>
      <c r="N70" s="206">
        <f>'5.1 도시공원법에 의한 공원녹지(시군구)'!D72</f>
        <v>3556713.92</v>
      </c>
      <c r="O70" s="205">
        <f t="shared" si="3"/>
        <v>5.1335877586817844</v>
      </c>
      <c r="P70" s="205">
        <f t="shared" si="4"/>
        <v>3.0376575308408529</v>
      </c>
      <c r="Q70" s="54"/>
    </row>
    <row r="71" spans="1:17" s="45" customFormat="1" ht="18" customHeight="1">
      <c r="A71" s="192"/>
      <c r="B71" s="471" t="s">
        <v>54</v>
      </c>
      <c r="C71" s="206">
        <f>기초자료!AT69</f>
        <v>411411035</v>
      </c>
      <c r="D71" s="203">
        <f>기초자료!AU69</f>
        <v>24963965</v>
      </c>
      <c r="E71" s="204">
        <f>'3-1도시림 면적 현황 세부내역(시군구)'!C69</f>
        <v>10244202.800000001</v>
      </c>
      <c r="F71" s="204">
        <f t="shared" si="11"/>
        <v>648376.80000000005</v>
      </c>
      <c r="G71" s="205">
        <f t="shared" si="1"/>
        <v>41.035960433368665</v>
      </c>
      <c r="H71" s="298">
        <f t="shared" si="0"/>
        <v>2.5972508774147056</v>
      </c>
      <c r="I71" s="204">
        <f>'4-1. 산자법에 의한 산림과수목(시군구)'!C71</f>
        <v>8829615</v>
      </c>
      <c r="J71" s="204">
        <f>'4-1. 산자법에 의한 산림과수목(시군구)'!D71</f>
        <v>610188</v>
      </c>
      <c r="K71" s="205">
        <f t="shared" si="9"/>
        <v>35.369441512996836</v>
      </c>
      <c r="L71" s="205">
        <f t="shared" si="2"/>
        <v>2.4442751782419179</v>
      </c>
      <c r="M71" s="206">
        <f>'5.1 도시공원법에 의한 공원녹지(시군구)'!C73</f>
        <v>1414587.8</v>
      </c>
      <c r="N71" s="206">
        <f>'5.1 도시공원법에 의한 공원녹지(시군구)'!D73</f>
        <v>38188.800000000003</v>
      </c>
      <c r="O71" s="205">
        <f t="shared" si="3"/>
        <v>5.666518920371824</v>
      </c>
      <c r="P71" s="205">
        <f t="shared" si="4"/>
        <v>0.15297569917278767</v>
      </c>
      <c r="Q71" s="54"/>
    </row>
    <row r="72" spans="1:17" s="45" customFormat="1" ht="18" customHeight="1">
      <c r="A72" s="192"/>
      <c r="B72" s="471" t="s">
        <v>55</v>
      </c>
      <c r="C72" s="206">
        <f>기초자료!AT70</f>
        <v>172904214</v>
      </c>
      <c r="D72" s="203">
        <f>기초자료!AU70</f>
        <v>0</v>
      </c>
      <c r="E72" s="204">
        <f>'3-1도시림 면적 현황 세부내역(시군구)'!C70</f>
        <v>0</v>
      </c>
      <c r="F72" s="204">
        <f t="shared" si="11"/>
        <v>0</v>
      </c>
      <c r="G72" s="205" t="e">
        <f>E72/D72*100</f>
        <v>#DIV/0!</v>
      </c>
      <c r="H72" s="298" t="e">
        <f>F72/D72*100</f>
        <v>#DIV/0!</v>
      </c>
      <c r="I72" s="204">
        <f>'4-1. 산자법에 의한 산림과수목(시군구)'!C72</f>
        <v>0</v>
      </c>
      <c r="J72" s="204">
        <f>'4-1. 산자법에 의한 산림과수목(시군구)'!D72</f>
        <v>0</v>
      </c>
      <c r="K72" s="205">
        <v>0</v>
      </c>
      <c r="L72" s="205">
        <v>0</v>
      </c>
      <c r="M72" s="206">
        <f>'5.1 도시공원법에 의한 공원녹지(시군구)'!C74</f>
        <v>0</v>
      </c>
      <c r="N72" s="206">
        <f>'5.1 도시공원법에 의한 공원녹지(시군구)'!D74</f>
        <v>0</v>
      </c>
      <c r="O72" s="205">
        <v>0</v>
      </c>
      <c r="P72" s="205"/>
      <c r="Q72" s="54"/>
    </row>
    <row r="73" spans="1:17" s="45" customFormat="1" ht="18" customHeight="1">
      <c r="A73" s="207" t="s">
        <v>581</v>
      </c>
      <c r="B73" s="470"/>
      <c r="C73" s="211">
        <f>SUM(C74:C78)</f>
        <v>501136261</v>
      </c>
      <c r="D73" s="211">
        <f>SUM(D74:D78)</f>
        <v>501136261</v>
      </c>
      <c r="E73" s="211">
        <f>SUM(E74:E78)</f>
        <v>188001341.49000001</v>
      </c>
      <c r="F73" s="211">
        <f>SUM(F74:F78)</f>
        <v>17905492.490000002</v>
      </c>
      <c r="G73" s="209">
        <f t="shared" si="1"/>
        <v>37.515014601986671</v>
      </c>
      <c r="H73" s="299">
        <f t="shared" ref="H73:H138" si="12">F73/D73*100</f>
        <v>3.5729788250146206</v>
      </c>
      <c r="I73" s="208">
        <f>SUM(I74:I78)</f>
        <v>176478216</v>
      </c>
      <c r="J73" s="208">
        <f>SUM(J74:J78)</f>
        <v>8321726</v>
      </c>
      <c r="K73" s="209">
        <f t="shared" si="9"/>
        <v>35.215614940304633</v>
      </c>
      <c r="L73" s="209">
        <f t="shared" si="2"/>
        <v>1.6605715147002702</v>
      </c>
      <c r="M73" s="210">
        <f>SUM(M74:M78)</f>
        <v>11523125.49</v>
      </c>
      <c r="N73" s="210">
        <f>SUM(N74:N78)</f>
        <v>9583766.4900000002</v>
      </c>
      <c r="O73" s="209">
        <f t="shared" si="3"/>
        <v>2.2993996616820351</v>
      </c>
      <c r="P73" s="209">
        <f t="shared" si="4"/>
        <v>1.91240731031435</v>
      </c>
      <c r="Q73" s="54"/>
    </row>
    <row r="74" spans="1:17" s="45" customFormat="1" ht="18" customHeight="1">
      <c r="A74" s="192"/>
      <c r="B74" s="472" t="s">
        <v>31</v>
      </c>
      <c r="C74" s="206">
        <f>기초자료!AT72</f>
        <v>49312364</v>
      </c>
      <c r="D74" s="203">
        <f>기초자료!AU72</f>
        <v>49312364</v>
      </c>
      <c r="E74" s="204">
        <f>'3-1도시림 면적 현황 세부내역(시군구)'!C72</f>
        <v>16326699</v>
      </c>
      <c r="F74" s="204">
        <f>J74+N74</f>
        <v>2174981</v>
      </c>
      <c r="G74" s="205">
        <f t="shared" ref="G74:G139" si="13">E74/D74*100</f>
        <v>33.10873313637935</v>
      </c>
      <c r="H74" s="298">
        <f t="shared" si="12"/>
        <v>4.410620022191595</v>
      </c>
      <c r="I74" s="204">
        <f>'4-1. 산자법에 의한 산림과수목(시군구)'!C74</f>
        <v>14909088</v>
      </c>
      <c r="J74" s="204">
        <f>'4-1. 산자법에 의한 산림과수목(시군구)'!D74</f>
        <v>759915</v>
      </c>
      <c r="K74" s="205">
        <f t="shared" si="9"/>
        <v>30.233975398137474</v>
      </c>
      <c r="L74" s="205">
        <f t="shared" ref="L74:L139" si="14">J74/D74*100</f>
        <v>1.5410232614279047</v>
      </c>
      <c r="M74" s="206">
        <f>'5.1 도시공원법에 의한 공원녹지(시군구)'!C76</f>
        <v>1417611</v>
      </c>
      <c r="N74" s="206">
        <f>'5.1 도시공원법에 의한 공원녹지(시군구)'!D76</f>
        <v>1415066</v>
      </c>
      <c r="O74" s="205">
        <f t="shared" ref="O74:O139" si="15">M74/D74*100</f>
        <v>2.8747577382418741</v>
      </c>
      <c r="P74" s="205">
        <f t="shared" ref="P74:P139" si="16">N74/D74*100</f>
        <v>2.8695967607636899</v>
      </c>
      <c r="Q74" s="54"/>
    </row>
    <row r="75" spans="1:17" s="45" customFormat="1" ht="18" customHeight="1">
      <c r="A75" s="192"/>
      <c r="B75" s="472" t="s">
        <v>30</v>
      </c>
      <c r="C75" s="206">
        <f>기초자료!AT73</f>
        <v>47748121</v>
      </c>
      <c r="D75" s="203">
        <f>기초자료!AU73</f>
        <v>47748121</v>
      </c>
      <c r="E75" s="204">
        <f>'3-1도시림 면적 현황 세부내역(시군구)'!C73</f>
        <v>9546076</v>
      </c>
      <c r="F75" s="204">
        <f>J75+N75</f>
        <v>2957812</v>
      </c>
      <c r="G75" s="205">
        <f t="shared" si="13"/>
        <v>19.992568922240942</v>
      </c>
      <c r="H75" s="298">
        <f t="shared" si="12"/>
        <v>6.1946144435715071</v>
      </c>
      <c r="I75" s="204">
        <f>'4-1. 산자법에 의한 산림과수목(시군구)'!C75</f>
        <v>8158834</v>
      </c>
      <c r="J75" s="204">
        <f>'4-1. 산자법에 의한 산림과수목(시군구)'!D75</f>
        <v>1677757</v>
      </c>
      <c r="K75" s="205">
        <f t="shared" si="9"/>
        <v>17.087235746931277</v>
      </c>
      <c r="L75" s="205">
        <f t="shared" si="14"/>
        <v>3.5137654945626027</v>
      </c>
      <c r="M75" s="206">
        <f>'5.1 도시공원법에 의한 공원녹지(시군구)'!C77</f>
        <v>1387242</v>
      </c>
      <c r="N75" s="206">
        <f>'5.1 도시공원법에 의한 공원녹지(시군구)'!D77</f>
        <v>1280055</v>
      </c>
      <c r="O75" s="205">
        <f t="shared" si="15"/>
        <v>2.905333175309663</v>
      </c>
      <c r="P75" s="205">
        <f t="shared" si="16"/>
        <v>2.6808489490089045</v>
      </c>
      <c r="Q75" s="54"/>
    </row>
    <row r="76" spans="1:17" s="45" customFormat="1" ht="18" customHeight="1">
      <c r="A76" s="192"/>
      <c r="B76" s="472" t="s">
        <v>35</v>
      </c>
      <c r="C76" s="206">
        <f>기초자료!AT74</f>
        <v>61018238</v>
      </c>
      <c r="D76" s="203">
        <f>기초자료!AU74</f>
        <v>61018238</v>
      </c>
      <c r="E76" s="204">
        <f>'3-1도시림 면적 현황 세부내역(시군구)'!C74</f>
        <v>19954189.199999999</v>
      </c>
      <c r="F76" s="204">
        <f>J76+N76</f>
        <v>1118375.2</v>
      </c>
      <c r="G76" s="205">
        <f t="shared" si="13"/>
        <v>32.702008209414366</v>
      </c>
      <c r="H76" s="298">
        <f t="shared" si="12"/>
        <v>1.8328539739216985</v>
      </c>
      <c r="I76" s="204">
        <f>'4-1. 산자법에 의한 산림과수목(시군구)'!C76</f>
        <v>19247087</v>
      </c>
      <c r="J76" s="204">
        <f>'4-1. 산자법에 의한 산림과수목(시군구)'!D76</f>
        <v>426678</v>
      </c>
      <c r="K76" s="205">
        <f t="shared" si="9"/>
        <v>31.543170748391653</v>
      </c>
      <c r="L76" s="205">
        <f t="shared" si="14"/>
        <v>0.69926306295504637</v>
      </c>
      <c r="M76" s="206">
        <f>'5.1 도시공원법에 의한 공원녹지(시군구)'!C78</f>
        <v>707102.2</v>
      </c>
      <c r="N76" s="206">
        <f>'5.1 도시공원법에 의한 공원녹지(시군구)'!D78</f>
        <v>691697.2</v>
      </c>
      <c r="O76" s="205">
        <f t="shared" si="15"/>
        <v>1.158837461022719</v>
      </c>
      <c r="P76" s="205">
        <f t="shared" si="16"/>
        <v>1.1335909109666522</v>
      </c>
      <c r="Q76" s="54"/>
    </row>
    <row r="77" spans="1:17" s="45" customFormat="1" ht="18" customHeight="1">
      <c r="A77" s="192"/>
      <c r="B77" s="472" t="s">
        <v>36</v>
      </c>
      <c r="C77" s="206">
        <f>기초자료!AT75</f>
        <v>120280473</v>
      </c>
      <c r="D77" s="203">
        <f>기초자료!AU75</f>
        <v>120280473</v>
      </c>
      <c r="E77" s="204">
        <f>'3-1도시림 면적 현황 세부내역(시군구)'!C75</f>
        <v>57392449.799999997</v>
      </c>
      <c r="F77" s="204">
        <f>J77+N77</f>
        <v>4569808.8</v>
      </c>
      <c r="G77" s="205">
        <f t="shared" si="13"/>
        <v>47.715517214502476</v>
      </c>
      <c r="H77" s="298">
        <f t="shared" si="12"/>
        <v>3.7992940051042199</v>
      </c>
      <c r="I77" s="204">
        <f>'4-1. 산자법에 의한 산림과수목(시군구)'!C77</f>
        <v>53451398</v>
      </c>
      <c r="J77" s="204">
        <f>'4-1. 산자법에 의한 산림과수목(시군구)'!D77</f>
        <v>2433947</v>
      </c>
      <c r="K77" s="205">
        <f t="shared" si="9"/>
        <v>44.438965583382767</v>
      </c>
      <c r="L77" s="205">
        <f t="shared" si="14"/>
        <v>2.0235595515158975</v>
      </c>
      <c r="M77" s="206">
        <f>'5.1 도시공원법에 의한 공원녹지(시군구)'!C79</f>
        <v>3941051.8</v>
      </c>
      <c r="N77" s="206">
        <f>'5.1 도시공원법에 의한 공원녹지(시군구)'!D79</f>
        <v>2135861.7999999998</v>
      </c>
      <c r="O77" s="205">
        <f t="shared" si="15"/>
        <v>3.2765516311197076</v>
      </c>
      <c r="P77" s="205">
        <f t="shared" si="16"/>
        <v>1.7757344535883224</v>
      </c>
      <c r="Q77" s="54"/>
    </row>
    <row r="78" spans="1:17" s="45" customFormat="1" ht="18" customHeight="1">
      <c r="A78" s="192"/>
      <c r="B78" s="472" t="s">
        <v>57</v>
      </c>
      <c r="C78" s="206">
        <f>기초자료!AT76</f>
        <v>222777065</v>
      </c>
      <c r="D78" s="203">
        <f>기초자료!AU76</f>
        <v>222777065</v>
      </c>
      <c r="E78" s="204">
        <f>'3-1도시림 면적 현황 세부내역(시군구)'!C76</f>
        <v>84781927.489999995</v>
      </c>
      <c r="F78" s="204">
        <f>J78+N78</f>
        <v>7084515.4900000002</v>
      </c>
      <c r="G78" s="205">
        <f t="shared" si="13"/>
        <v>38.056847319538925</v>
      </c>
      <c r="H78" s="298">
        <f t="shared" si="12"/>
        <v>3.1800919407929182</v>
      </c>
      <c r="I78" s="204">
        <f>'4-1. 산자법에 의한 산림과수목(시군구)'!C78</f>
        <v>80711809</v>
      </c>
      <c r="J78" s="204">
        <f>'4-1. 산자법에 의한 산림과수목(시군구)'!D78</f>
        <v>3023429</v>
      </c>
      <c r="K78" s="205">
        <f t="shared" si="9"/>
        <v>36.229855618216355</v>
      </c>
      <c r="L78" s="205">
        <f t="shared" si="14"/>
        <v>1.3571545167811596</v>
      </c>
      <c r="M78" s="206">
        <f>'5.1 도시공원법에 의한 공원녹지(시군구)'!C80</f>
        <v>4070118.4899999998</v>
      </c>
      <c r="N78" s="206">
        <f>'5.1 도시공원법에 의한 공원녹지(시군구)'!D80</f>
        <v>4061086.4899999998</v>
      </c>
      <c r="O78" s="205">
        <f t="shared" si="15"/>
        <v>1.8269917013225754</v>
      </c>
      <c r="P78" s="205">
        <f t="shared" si="16"/>
        <v>1.8229374240117582</v>
      </c>
      <c r="Q78" s="54"/>
    </row>
    <row r="79" spans="1:17" s="45" customFormat="1" ht="18" customHeight="1">
      <c r="A79" s="207" t="s">
        <v>582</v>
      </c>
      <c r="B79" s="207"/>
      <c r="C79" s="211">
        <f>SUM(C80:C84)</f>
        <v>539626515</v>
      </c>
      <c r="D79" s="211">
        <f>SUM(D80:D84)</f>
        <v>539626515</v>
      </c>
      <c r="E79" s="211">
        <f>SUM(E80:E84)</f>
        <v>279013471.27508998</v>
      </c>
      <c r="F79" s="211">
        <f>SUM(F80:F84)</f>
        <v>16580009.975090003</v>
      </c>
      <c r="G79" s="209">
        <f t="shared" si="13"/>
        <v>51.704922482374684</v>
      </c>
      <c r="H79" s="299">
        <f t="shared" si="12"/>
        <v>3.0724972762114926</v>
      </c>
      <c r="I79" s="208">
        <f>SUM(I80:I84)</f>
        <v>257326527.39999998</v>
      </c>
      <c r="J79" s="208">
        <f>SUM(J80:J84)</f>
        <v>5787195.4000000004</v>
      </c>
      <c r="K79" s="209">
        <f t="shared" si="9"/>
        <v>47.68604215083834</v>
      </c>
      <c r="L79" s="209">
        <f t="shared" si="14"/>
        <v>1.0724445962407907</v>
      </c>
      <c r="M79" s="210">
        <f>SUM(M80:M84)</f>
        <v>21686943.875089996</v>
      </c>
      <c r="N79" s="210">
        <f>SUM(N80:N84)</f>
        <v>10792814.57509</v>
      </c>
      <c r="O79" s="209">
        <f t="shared" si="15"/>
        <v>4.0188803315363399</v>
      </c>
      <c r="P79" s="209">
        <f t="shared" si="16"/>
        <v>2.0000526799707017</v>
      </c>
      <c r="Q79" s="54"/>
    </row>
    <row r="80" spans="1:17" s="45" customFormat="1" ht="18" customHeight="1">
      <c r="A80" s="192"/>
      <c r="B80" s="473" t="s">
        <v>31</v>
      </c>
      <c r="C80" s="206">
        <f>기초자료!AT78</f>
        <v>136679755</v>
      </c>
      <c r="D80" s="203">
        <f>기초자료!AU78</f>
        <v>136679755</v>
      </c>
      <c r="E80" s="204">
        <f>'3-1도시림 면적 현황 세부내역(시군구)'!C78</f>
        <v>94845440.699090004</v>
      </c>
      <c r="F80" s="204">
        <f>J80+N80</f>
        <v>1325163.0990900001</v>
      </c>
      <c r="G80" s="205">
        <f t="shared" si="13"/>
        <v>69.392457353387854</v>
      </c>
      <c r="H80" s="298">
        <f t="shared" si="12"/>
        <v>0.96953868485497374</v>
      </c>
      <c r="I80" s="204">
        <f>'4-1. 산자법에 의한 산림과수목(시군구)'!C80</f>
        <v>94284434</v>
      </c>
      <c r="J80" s="204">
        <f>'4-1. 산자법에 의한 산림과수목(시군구)'!D80</f>
        <v>768900</v>
      </c>
      <c r="K80" s="205">
        <f t="shared" si="9"/>
        <v>68.982003955157808</v>
      </c>
      <c r="L80" s="205">
        <f t="shared" si="14"/>
        <v>0.56255588108129106</v>
      </c>
      <c r="M80" s="206">
        <f>'5.1 도시공원법에 의한 공원녹지(시군구)'!C82</f>
        <v>561006.69909000001</v>
      </c>
      <c r="N80" s="206">
        <f>'5.1 도시공원법에 의한 공원녹지(시군구)'!D82</f>
        <v>556263.09909000003</v>
      </c>
      <c r="O80" s="205">
        <f t="shared" si="15"/>
        <v>0.41045339823004517</v>
      </c>
      <c r="P80" s="205">
        <f t="shared" si="16"/>
        <v>0.40698280377368251</v>
      </c>
      <c r="Q80" s="54"/>
    </row>
    <row r="81" spans="1:17" s="45" customFormat="1" ht="18" customHeight="1">
      <c r="A81" s="192"/>
      <c r="B81" s="473" t="s">
        <v>5</v>
      </c>
      <c r="C81" s="206">
        <f>기초자료!AT79</f>
        <v>62179185</v>
      </c>
      <c r="D81" s="203">
        <f>기초자료!AU79</f>
        <v>62179185</v>
      </c>
      <c r="E81" s="204">
        <f>'3-1도시림 면적 현황 세부내역(시군구)'!C79</f>
        <v>45839435.549999997</v>
      </c>
      <c r="F81" s="204">
        <f>J81+N81</f>
        <v>1581094.55</v>
      </c>
      <c r="G81" s="205">
        <f t="shared" si="13"/>
        <v>73.721512351762087</v>
      </c>
      <c r="H81" s="298">
        <f t="shared" si="12"/>
        <v>2.5428035925527173</v>
      </c>
      <c r="I81" s="204">
        <f>'4-1. 산자법에 의한 산림과수목(시군구)'!C81</f>
        <v>36655518.600000001</v>
      </c>
      <c r="J81" s="204">
        <f>'4-1. 산자법에 의한 산림과수목(시군구)'!D81</f>
        <v>631062.6</v>
      </c>
      <c r="K81" s="205">
        <f t="shared" si="9"/>
        <v>58.951429807257853</v>
      </c>
      <c r="L81" s="205">
        <f t="shared" si="14"/>
        <v>1.0149097322520391</v>
      </c>
      <c r="M81" s="206">
        <f>'5.1 도시공원법에 의한 공원녹지(시군구)'!C83</f>
        <v>9183916.9499999993</v>
      </c>
      <c r="N81" s="206">
        <f>'5.1 도시공원법에 의한 공원녹지(시군구)'!D83</f>
        <v>950031.95000000007</v>
      </c>
      <c r="O81" s="205">
        <f t="shared" si="15"/>
        <v>14.770082544504239</v>
      </c>
      <c r="P81" s="205">
        <f t="shared" si="16"/>
        <v>1.527893860300678</v>
      </c>
      <c r="Q81" s="54"/>
    </row>
    <row r="82" spans="1:17" s="45" customFormat="1" ht="18" customHeight="1">
      <c r="A82" s="192"/>
      <c r="B82" s="473" t="s">
        <v>30</v>
      </c>
      <c r="C82" s="206">
        <f>기초자료!AT80</f>
        <v>95525521</v>
      </c>
      <c r="D82" s="203">
        <f>기초자료!AU80</f>
        <v>95525521</v>
      </c>
      <c r="E82" s="204">
        <f>'3-1도시림 면적 현황 세부내역(시군구)'!C80</f>
        <v>14646871.42</v>
      </c>
      <c r="F82" s="204">
        <f>J82+N82</f>
        <v>8230967.4199999999</v>
      </c>
      <c r="G82" s="205">
        <f t="shared" si="13"/>
        <v>15.332940628504922</v>
      </c>
      <c r="H82" s="298">
        <f t="shared" si="12"/>
        <v>8.6165114137404188</v>
      </c>
      <c r="I82" s="204">
        <f>'4-1. 산자법에 의한 산림과수목(시군구)'!C82</f>
        <v>8262163</v>
      </c>
      <c r="J82" s="204">
        <f>'4-1. 산자법에 의한 산림과수목(시군구)'!D82</f>
        <v>1846259</v>
      </c>
      <c r="K82" s="205">
        <f t="shared" si="9"/>
        <v>8.6491682154761556</v>
      </c>
      <c r="L82" s="205">
        <f t="shared" si="14"/>
        <v>1.9327390007116525</v>
      </c>
      <c r="M82" s="206">
        <f>'5.1 도시공원법에 의한 공원녹지(시군구)'!C84</f>
        <v>6384708.4199999999</v>
      </c>
      <c r="N82" s="206">
        <f>'5.1 도시공원법에 의한 공원녹지(시군구)'!D84</f>
        <v>6384708.4199999999</v>
      </c>
      <c r="O82" s="205">
        <f t="shared" si="15"/>
        <v>6.6837724130287661</v>
      </c>
      <c r="P82" s="205">
        <f t="shared" si="16"/>
        <v>6.6837724130287661</v>
      </c>
      <c r="Q82" s="54"/>
    </row>
    <row r="83" spans="1:17" s="45" customFormat="1" ht="18" customHeight="1">
      <c r="A83" s="192"/>
      <c r="B83" s="473" t="s">
        <v>59</v>
      </c>
      <c r="C83" s="206">
        <f>기초자료!AT81</f>
        <v>176529023</v>
      </c>
      <c r="D83" s="203">
        <f>기초자료!AU81</f>
        <v>176529023</v>
      </c>
      <c r="E83" s="204">
        <f>'3-1도시림 면적 현황 세부내역(시군구)'!C81</f>
        <v>92713989.275999993</v>
      </c>
      <c r="F83" s="204">
        <f>J83+N83</f>
        <v>3794581.5760000004</v>
      </c>
      <c r="G83" s="205">
        <f t="shared" si="13"/>
        <v>52.520536113769801</v>
      </c>
      <c r="H83" s="298">
        <f t="shared" si="12"/>
        <v>2.1495511114906019</v>
      </c>
      <c r="I83" s="204">
        <f>'4-1. 산자법에 의한 산림과수목(시군구)'!C83</f>
        <v>88295268.799999997</v>
      </c>
      <c r="J83" s="204">
        <f>'4-1. 산자법에 의한 산림과수목(시군구)'!D83</f>
        <v>1717408.8</v>
      </c>
      <c r="K83" s="205">
        <f t="shared" si="9"/>
        <v>50.017423367261259</v>
      </c>
      <c r="L83" s="205">
        <f t="shared" si="14"/>
        <v>0.97287617118914216</v>
      </c>
      <c r="M83" s="206">
        <f>'5.1 도시공원법에 의한 공원녹지(시군구)'!C85</f>
        <v>4418720.4759999998</v>
      </c>
      <c r="N83" s="206">
        <f>'5.1 도시공원법에 의한 공원녹지(시군구)'!D85</f>
        <v>2077172.7760000001</v>
      </c>
      <c r="O83" s="205">
        <f t="shared" si="15"/>
        <v>2.5031127465085441</v>
      </c>
      <c r="P83" s="205">
        <f t="shared" si="16"/>
        <v>1.1766749403014598</v>
      </c>
      <c r="Q83" s="54"/>
    </row>
    <row r="84" spans="1:17" s="45" customFormat="1" ht="18" customHeight="1">
      <c r="A84" s="192"/>
      <c r="B84" s="473" t="s">
        <v>60</v>
      </c>
      <c r="C84" s="206">
        <f>기초자료!AT82</f>
        <v>68713031</v>
      </c>
      <c r="D84" s="203">
        <f>기초자료!AU82</f>
        <v>68713031</v>
      </c>
      <c r="E84" s="204">
        <f>'3-1도시림 면적 현황 세부내역(시군구)'!C82</f>
        <v>30967734.329999998</v>
      </c>
      <c r="F84" s="204">
        <f>J84+N84</f>
        <v>1648203.33</v>
      </c>
      <c r="G84" s="205">
        <f t="shared" si="13"/>
        <v>45.068211777763082</v>
      </c>
      <c r="H84" s="298">
        <f t="shared" si="12"/>
        <v>2.3986765043154628</v>
      </c>
      <c r="I84" s="204">
        <f>'4-1. 산자법에 의한 산림과수목(시군구)'!C84</f>
        <v>29829143</v>
      </c>
      <c r="J84" s="204">
        <f>'4-1. 산자법에 의한 산림과수목(시군구)'!D84</f>
        <v>823565</v>
      </c>
      <c r="K84" s="205">
        <f t="shared" si="9"/>
        <v>43.411187901171175</v>
      </c>
      <c r="L84" s="205">
        <f t="shared" si="14"/>
        <v>1.1985572285408281</v>
      </c>
      <c r="M84" s="206">
        <f>'5.1 도시공원법에 의한 공원녹지(시군구)'!C86</f>
        <v>1138591.33</v>
      </c>
      <c r="N84" s="206">
        <f>'5.1 도시공원법에 의한 공원녹지(시군구)'!D86</f>
        <v>824638.33000000007</v>
      </c>
      <c r="O84" s="205">
        <f t="shared" si="15"/>
        <v>1.657023876591909</v>
      </c>
      <c r="P84" s="205">
        <f t="shared" si="16"/>
        <v>1.2001192757746344</v>
      </c>
      <c r="Q84" s="54"/>
    </row>
    <row r="85" spans="1:17" s="45" customFormat="1" ht="18" customHeight="1">
      <c r="A85" s="207" t="s">
        <v>583</v>
      </c>
      <c r="B85" s="207"/>
      <c r="C85" s="211">
        <f>SUM(C86:C90)</f>
        <v>1062038815</v>
      </c>
      <c r="D85" s="211">
        <f>SUM(D86:D90)</f>
        <v>614385001</v>
      </c>
      <c r="E85" s="211">
        <f>SUM(E86:E90)</f>
        <v>363345751</v>
      </c>
      <c r="F85" s="211">
        <f>SUM(F86:F90)</f>
        <v>20903659</v>
      </c>
      <c r="G85" s="209">
        <f t="shared" si="13"/>
        <v>59.139749572109103</v>
      </c>
      <c r="H85" s="299">
        <f t="shared" si="12"/>
        <v>3.4023713088659862</v>
      </c>
      <c r="I85" s="208">
        <f>SUM(I86:I90)</f>
        <v>345589188</v>
      </c>
      <c r="J85" s="208">
        <f>SUM(J86:J90)</f>
        <v>6882876</v>
      </c>
      <c r="K85" s="209">
        <f t="shared" si="9"/>
        <v>56.249613424400636</v>
      </c>
      <c r="L85" s="209">
        <f t="shared" si="14"/>
        <v>1.120287114561249</v>
      </c>
      <c r="M85" s="210">
        <f>SUM(M86:M90)</f>
        <v>17756563</v>
      </c>
      <c r="N85" s="210">
        <f>SUM(N86:N90)</f>
        <v>14020783</v>
      </c>
      <c r="O85" s="209">
        <f t="shared" si="15"/>
        <v>2.8901361477084624</v>
      </c>
      <c r="P85" s="209">
        <f t="shared" si="16"/>
        <v>2.282084194304737</v>
      </c>
      <c r="Q85" s="54"/>
    </row>
    <row r="86" spans="1:17" s="45" customFormat="1" ht="18" customHeight="1">
      <c r="A86" s="192"/>
      <c r="B86" s="474" t="s">
        <v>5</v>
      </c>
      <c r="C86" s="206">
        <f>기초자료!AT84</f>
        <v>37010509</v>
      </c>
      <c r="D86" s="203">
        <f>기초자료!AU84</f>
        <v>37010509</v>
      </c>
      <c r="E86" s="204">
        <f>'3-1도시림 면적 현황 세부내역(시군구)'!C84</f>
        <v>16224738</v>
      </c>
      <c r="F86" s="204">
        <f>J86+N86</f>
        <v>1503453</v>
      </c>
      <c r="G86" s="205">
        <f t="shared" si="13"/>
        <v>43.838192011895863</v>
      </c>
      <c r="H86" s="298">
        <f t="shared" si="12"/>
        <v>4.0622327026088731</v>
      </c>
      <c r="I86" s="204">
        <f>'4-1. 산자법에 의한 산림과수목(시군구)'!C86</f>
        <v>15291995</v>
      </c>
      <c r="J86" s="204">
        <f>'4-1. 산자법에 의한 산림과수목(시군구)'!D86</f>
        <v>622244</v>
      </c>
      <c r="K86" s="205">
        <f t="shared" si="9"/>
        <v>41.317980792968825</v>
      </c>
      <c r="L86" s="205">
        <f t="shared" si="14"/>
        <v>1.6812630164043405</v>
      </c>
      <c r="M86" s="206">
        <f>'5.1 도시공원법에 의한 공원녹지(시군구)'!C88</f>
        <v>932743</v>
      </c>
      <c r="N86" s="206">
        <f>'5.1 도시공원법에 의한 공원녹지(시군구)'!D88</f>
        <v>881209</v>
      </c>
      <c r="O86" s="205">
        <f t="shared" si="15"/>
        <v>2.5202112189270354</v>
      </c>
      <c r="P86" s="205">
        <f t="shared" si="16"/>
        <v>2.3809696862045318</v>
      </c>
      <c r="Q86" s="54"/>
    </row>
    <row r="87" spans="1:17" s="45" customFormat="1" ht="18" customHeight="1">
      <c r="A87" s="192"/>
      <c r="B87" s="474" t="s">
        <v>35</v>
      </c>
      <c r="C87" s="206">
        <f>기초자료!AT85</f>
        <v>73466522</v>
      </c>
      <c r="D87" s="203">
        <f>기초자료!AU85</f>
        <v>73466522</v>
      </c>
      <c r="E87" s="204">
        <f>'3-1도시림 면적 현황 세부내역(시군구)'!C85</f>
        <v>30535565</v>
      </c>
      <c r="F87" s="204">
        <f>J87+N87</f>
        <v>10598822</v>
      </c>
      <c r="G87" s="205">
        <f t="shared" si="13"/>
        <v>41.563918052361323</v>
      </c>
      <c r="H87" s="298">
        <f t="shared" si="12"/>
        <v>14.426737119799954</v>
      </c>
      <c r="I87" s="204">
        <f>'4-1. 산자법에 의한 산림과수목(시군구)'!C87</f>
        <v>23379689</v>
      </c>
      <c r="J87" s="204">
        <f>'4-1. 산자법에 의한 산림과수목(시군구)'!D87</f>
        <v>3646336</v>
      </c>
      <c r="K87" s="205">
        <f t="shared" si="9"/>
        <v>31.823595786935442</v>
      </c>
      <c r="L87" s="205">
        <f t="shared" si="14"/>
        <v>4.9632620419951277</v>
      </c>
      <c r="M87" s="206">
        <f>'5.1 도시공원법에 의한 공원녹지(시군구)'!C89</f>
        <v>7155876</v>
      </c>
      <c r="N87" s="206">
        <f>'5.1 도시공원법에 의한 공원녹지(시군구)'!D89</f>
        <v>6952486</v>
      </c>
      <c r="O87" s="205">
        <f t="shared" si="15"/>
        <v>9.7403222654258776</v>
      </c>
      <c r="P87" s="205">
        <f t="shared" si="16"/>
        <v>9.4634750778048264</v>
      </c>
      <c r="Q87" s="54"/>
    </row>
    <row r="88" spans="1:17" s="45" customFormat="1" ht="18" customHeight="1">
      <c r="A88" s="192"/>
      <c r="B88" s="474" t="s">
        <v>31</v>
      </c>
      <c r="C88" s="206">
        <f>기초자료!AT86</f>
        <v>36074686</v>
      </c>
      <c r="D88" s="203">
        <f>기초자료!AU86</f>
        <v>36074686</v>
      </c>
      <c r="E88" s="204">
        <f>'3-1도시림 면적 현황 세부내역(시군구)'!C86</f>
        <v>10285540</v>
      </c>
      <c r="F88" s="204">
        <f>J88+N88</f>
        <v>4095460</v>
      </c>
      <c r="G88" s="205">
        <f t="shared" si="13"/>
        <v>28.511793560725657</v>
      </c>
      <c r="H88" s="298">
        <f t="shared" si="12"/>
        <v>11.35272528775441</v>
      </c>
      <c r="I88" s="204">
        <f>'4-1. 산자법에 의한 산림과수목(시군구)'!C88</f>
        <v>3322229</v>
      </c>
      <c r="J88" s="204">
        <f>'4-1. 산자법에 의한 산림과수목(시군구)'!D88</f>
        <v>586868</v>
      </c>
      <c r="K88" s="205">
        <f t="shared" si="9"/>
        <v>9.2093081558630878</v>
      </c>
      <c r="L88" s="205">
        <f t="shared" si="14"/>
        <v>1.6268138827320631</v>
      </c>
      <c r="M88" s="206">
        <f>'5.1 도시공원법에 의한 공원녹지(시군구)'!C90</f>
        <v>6963311</v>
      </c>
      <c r="N88" s="206">
        <f>'5.1 도시공원법에 의한 공원녹지(시군구)'!D90</f>
        <v>3508592</v>
      </c>
      <c r="O88" s="205">
        <f t="shared" si="15"/>
        <v>19.302485404862569</v>
      </c>
      <c r="P88" s="205">
        <f t="shared" si="16"/>
        <v>9.7259114050223481</v>
      </c>
      <c r="Q88" s="54"/>
    </row>
    <row r="89" spans="1:17" s="45" customFormat="1" ht="18" customHeight="1">
      <c r="A89" s="192"/>
      <c r="B89" s="474" t="s">
        <v>36</v>
      </c>
      <c r="C89" s="206">
        <f>기초자료!AT87</f>
        <v>157357088</v>
      </c>
      <c r="D89" s="203">
        <f>기초자료!AU87</f>
        <v>157357088</v>
      </c>
      <c r="E89" s="204">
        <f>'3-1도시림 면적 현황 세부내역(시군구)'!C87</f>
        <v>102833991</v>
      </c>
      <c r="F89" s="204">
        <f>J89+N89</f>
        <v>2198518</v>
      </c>
      <c r="G89" s="205">
        <f t="shared" si="13"/>
        <v>65.350720648821365</v>
      </c>
      <c r="H89" s="298">
        <f t="shared" si="12"/>
        <v>1.3971521892931826</v>
      </c>
      <c r="I89" s="204">
        <f>'4-1. 산자법에 의한 산림과수목(시군구)'!C89</f>
        <v>101527292</v>
      </c>
      <c r="J89" s="204">
        <f>'4-1. 산자법에 의한 산림과수목(시군구)'!D89</f>
        <v>917956</v>
      </c>
      <c r="K89" s="205">
        <f t="shared" si="9"/>
        <v>64.520317000273934</v>
      </c>
      <c r="L89" s="205">
        <f t="shared" si="14"/>
        <v>0.58335853291845363</v>
      </c>
      <c r="M89" s="206">
        <f>'5.1 도시공원법에 의한 공원녹지(시군구)'!C91</f>
        <v>1306699</v>
      </c>
      <c r="N89" s="206">
        <f>'5.1 도시공원법에 의한 공원녹지(시군구)'!D91</f>
        <v>1280562</v>
      </c>
      <c r="O89" s="205">
        <f t="shared" si="15"/>
        <v>0.83040364854743631</v>
      </c>
      <c r="P89" s="205">
        <f t="shared" si="16"/>
        <v>0.813793656374729</v>
      </c>
      <c r="Q89" s="54"/>
    </row>
    <row r="90" spans="1:17" s="45" customFormat="1" ht="18" customHeight="1">
      <c r="A90" s="192"/>
      <c r="B90" s="474" t="s">
        <v>62</v>
      </c>
      <c r="C90" s="206">
        <f>기초자료!AT88</f>
        <v>758130010</v>
      </c>
      <c r="D90" s="203">
        <f>기초자료!AU88</f>
        <v>310476196</v>
      </c>
      <c r="E90" s="204">
        <f>'3-1도시림 면적 현황 세부내역(시군구)'!C88</f>
        <v>203465917</v>
      </c>
      <c r="F90" s="204">
        <f>J90+N90</f>
        <v>2507406</v>
      </c>
      <c r="G90" s="205">
        <f t="shared" si="13"/>
        <v>65.533499708299701</v>
      </c>
      <c r="H90" s="298">
        <f t="shared" si="12"/>
        <v>0.80760007765619501</v>
      </c>
      <c r="I90" s="204">
        <f>'4-1. 산자법에 의한 산림과수목(시군구)'!C90</f>
        <v>202067983</v>
      </c>
      <c r="J90" s="204">
        <f>'4-1. 산자법에 의한 산림과수목(시군구)'!D90</f>
        <v>1109472</v>
      </c>
      <c r="K90" s="205">
        <f t="shared" si="9"/>
        <v>65.083244900359446</v>
      </c>
      <c r="L90" s="205">
        <f t="shared" si="14"/>
        <v>0.35734526971594305</v>
      </c>
      <c r="M90" s="206">
        <f>'5.1 도시공원법에 의한 공원녹지(시군구)'!C92</f>
        <v>1397934</v>
      </c>
      <c r="N90" s="206">
        <f>'5.1 도시공원법에 의한 공원녹지(시군구)'!D92</f>
        <v>1397934</v>
      </c>
      <c r="O90" s="205">
        <f t="shared" si="15"/>
        <v>0.45025480794025186</v>
      </c>
      <c r="P90" s="205">
        <f t="shared" si="16"/>
        <v>0.45025480794025186</v>
      </c>
      <c r="Q90" s="54"/>
    </row>
    <row r="91" spans="1:17" s="45" customFormat="1" ht="18" customHeight="1">
      <c r="A91" s="428" t="s">
        <v>740</v>
      </c>
      <c r="B91" s="320"/>
      <c r="C91" s="320">
        <f>SUM(C92)</f>
        <v>464949680</v>
      </c>
      <c r="D91" s="320">
        <f>SUM(D92)</f>
        <v>42166062</v>
      </c>
      <c r="E91" s="320">
        <f>SUM(E92)</f>
        <v>15134146</v>
      </c>
      <c r="F91" s="320">
        <f t="shared" ref="F91:N91" si="17">SUM(F92)</f>
        <v>6223500</v>
      </c>
      <c r="G91" s="209">
        <f>E91/D91*100</f>
        <v>35.891770021113189</v>
      </c>
      <c r="H91" s="299">
        <f>F91/D91*100</f>
        <v>14.759500187615338</v>
      </c>
      <c r="I91" s="320">
        <f t="shared" si="17"/>
        <v>9423649</v>
      </c>
      <c r="J91" s="320">
        <f t="shared" si="17"/>
        <v>867041</v>
      </c>
      <c r="K91" s="209">
        <f>I91/D91*100</f>
        <v>22.348895184947555</v>
      </c>
      <c r="L91" s="209">
        <f>J91/D91*100</f>
        <v>2.0562532019233855</v>
      </c>
      <c r="M91" s="320">
        <f t="shared" si="17"/>
        <v>5710497</v>
      </c>
      <c r="N91" s="320">
        <f t="shared" si="17"/>
        <v>5356459</v>
      </c>
      <c r="O91" s="209">
        <f>M91/D91*100</f>
        <v>13.542874836165636</v>
      </c>
      <c r="P91" s="209">
        <f>N91/D91*100</f>
        <v>12.703246985691951</v>
      </c>
      <c r="Q91" s="54"/>
    </row>
    <row r="92" spans="1:17" s="45" customFormat="1" ht="18" customHeight="1">
      <c r="A92" s="429"/>
      <c r="B92" s="321" t="s">
        <v>741</v>
      </c>
      <c r="C92" s="315">
        <f>기초자료!AT89</f>
        <v>464949680</v>
      </c>
      <c r="D92" s="316">
        <f>기초자료!AU90</f>
        <v>42166062</v>
      </c>
      <c r="E92" s="317">
        <f>'3-1도시림 면적 현황 세부내역(시군구)'!C89</f>
        <v>15134146</v>
      </c>
      <c r="F92" s="317">
        <f>J92+N92</f>
        <v>6223500</v>
      </c>
      <c r="G92" s="318">
        <f>E92/D92*100</f>
        <v>35.891770021113189</v>
      </c>
      <c r="H92" s="319">
        <f>F92/D92*100</f>
        <v>14.759500187615338</v>
      </c>
      <c r="I92" s="317">
        <f>'4-1. 산자법에 의한 산림과수목(시군구)'!C92</f>
        <v>9423649</v>
      </c>
      <c r="J92" s="317">
        <f>'4-1. 산자법에 의한 산림과수목(시군구)'!D92</f>
        <v>867041</v>
      </c>
      <c r="K92" s="318">
        <f>I92/D92*100</f>
        <v>22.348895184947555</v>
      </c>
      <c r="L92" s="318">
        <f>J92/D92*100</f>
        <v>2.0562532019233855</v>
      </c>
      <c r="M92" s="315">
        <f>'5.1 도시공원법에 의한 공원녹지(시군구)'!C94</f>
        <v>5710497</v>
      </c>
      <c r="N92" s="315">
        <f>'5.1 도시공원법에 의한 공원녹지(시군구)'!D94</f>
        <v>5356459</v>
      </c>
      <c r="O92" s="318">
        <f>M92/D92*100</f>
        <v>13.542874836165636</v>
      </c>
      <c r="P92" s="318">
        <f>N92/D92*100</f>
        <v>12.703246985691951</v>
      </c>
      <c r="Q92" s="54"/>
    </row>
    <row r="93" spans="1:17" s="45" customFormat="1" ht="18" customHeight="1">
      <c r="A93" s="207" t="s">
        <v>584</v>
      </c>
      <c r="B93" s="207"/>
      <c r="C93" s="211">
        <f>SUM(C94:C124)</f>
        <v>10192514247</v>
      </c>
      <c r="D93" s="211">
        <f>SUM(D94:D124)</f>
        <v>4204750006</v>
      </c>
      <c r="E93" s="211">
        <f>SUM(E94:E124)</f>
        <v>1496511062.9000001</v>
      </c>
      <c r="F93" s="211">
        <f>SUM(F94:F124)</f>
        <v>104619787.54000001</v>
      </c>
      <c r="G93" s="211">
        <f>SUM(G94:G124)</f>
        <v>1682.8391405879602</v>
      </c>
      <c r="H93" s="299">
        <f t="shared" si="12"/>
        <v>2.4881333584805758</v>
      </c>
      <c r="I93" s="208">
        <f>SUM(I94:I124)</f>
        <v>1388865192.24</v>
      </c>
      <c r="J93" s="208">
        <f>SUM(J94:J124)</f>
        <v>12685733.68</v>
      </c>
      <c r="K93" s="209">
        <f t="shared" si="9"/>
        <v>33.030862483100023</v>
      </c>
      <c r="L93" s="209">
        <f t="shared" si="14"/>
        <v>0.3017000692525833</v>
      </c>
      <c r="M93" s="210">
        <f>SUM(M94:M124)</f>
        <v>107645870.66</v>
      </c>
      <c r="N93" s="210">
        <f>SUM(N94:N124)</f>
        <v>91934053.859999999</v>
      </c>
      <c r="O93" s="209">
        <f t="shared" si="15"/>
        <v>2.5601015638597753</v>
      </c>
      <c r="P93" s="209">
        <f t="shared" si="16"/>
        <v>2.1864332892279918</v>
      </c>
      <c r="Q93" s="54"/>
    </row>
    <row r="94" spans="1:17" s="67" customFormat="1" ht="18" customHeight="1">
      <c r="A94" s="192"/>
      <c r="B94" s="475" t="s">
        <v>64</v>
      </c>
      <c r="C94" s="206">
        <f>기초자료!AT92</f>
        <v>121092176</v>
      </c>
      <c r="D94" s="204">
        <f>기초자료!AU92</f>
        <v>121092176</v>
      </c>
      <c r="E94" s="204">
        <f>'3-1도시림 면적 현황 세부내역(시군구)'!C92</f>
        <v>36128679</v>
      </c>
      <c r="F94" s="204">
        <f t="shared" ref="F94:F124" si="18">J94+N94</f>
        <v>9392923</v>
      </c>
      <c r="G94" s="205">
        <f t="shared" si="13"/>
        <v>29.835684016447107</v>
      </c>
      <c r="H94" s="298">
        <f t="shared" si="12"/>
        <v>7.7568372377749659</v>
      </c>
      <c r="I94" s="204">
        <f>'4-1. 산자법에 의한 산림과수목(시군구)'!C94</f>
        <v>28311118</v>
      </c>
      <c r="J94" s="204">
        <f>'4-1. 산자법에 의한 산림과수목(시군구)'!D94</f>
        <v>1575362</v>
      </c>
      <c r="K94" s="205">
        <f t="shared" si="9"/>
        <v>23.379807792040999</v>
      </c>
      <c r="L94" s="205">
        <f t="shared" si="14"/>
        <v>1.3009610133688572</v>
      </c>
      <c r="M94" s="206">
        <f>'5.1 도시공원법에 의한 공원녹지(시군구)'!C96</f>
        <v>7817561</v>
      </c>
      <c r="N94" s="206">
        <f>'5.1 도시공원법에 의한 공원녹지(시군구)'!D96</f>
        <v>7817561</v>
      </c>
      <c r="O94" s="205">
        <f t="shared" si="15"/>
        <v>6.4558762244061079</v>
      </c>
      <c r="P94" s="205">
        <f t="shared" si="16"/>
        <v>6.4558762244061079</v>
      </c>
      <c r="Q94" s="66"/>
    </row>
    <row r="95" spans="1:17" s="67" customFormat="1" ht="18" customHeight="1">
      <c r="A95" s="192"/>
      <c r="B95" s="475" t="s">
        <v>65</v>
      </c>
      <c r="C95" s="206">
        <f>기초자료!AT93</f>
        <v>141633070</v>
      </c>
      <c r="D95" s="204">
        <f>기초자료!AU93</f>
        <v>141633070</v>
      </c>
      <c r="E95" s="204">
        <f>'3-1도시림 면적 현황 세부내역(시군구)'!C93</f>
        <v>18100380</v>
      </c>
      <c r="F95" s="204">
        <f t="shared" si="18"/>
        <v>6936881</v>
      </c>
      <c r="G95" s="205">
        <f t="shared" si="13"/>
        <v>12.779769583473691</v>
      </c>
      <c r="H95" s="298">
        <f t="shared" si="12"/>
        <v>4.897783406092941</v>
      </c>
      <c r="I95" s="204">
        <f>'4-1. 산자법에 의한 산림과수목(시군구)'!C95</f>
        <v>10331805</v>
      </c>
      <c r="J95" s="204">
        <f>'4-1. 산자법에 의한 산림과수목(시군구)'!D95</f>
        <v>350249</v>
      </c>
      <c r="K95" s="205">
        <f t="shared" si="9"/>
        <v>7.2947687994053929</v>
      </c>
      <c r="L95" s="205">
        <f t="shared" si="14"/>
        <v>0.24729323455320146</v>
      </c>
      <c r="M95" s="206">
        <f>'5.1 도시공원법에 의한 공원녹지(시군구)'!C97</f>
        <v>7768575</v>
      </c>
      <c r="N95" s="206">
        <f>'5.1 도시공원법에 의한 공원녹지(시군구)'!D97</f>
        <v>6586632</v>
      </c>
      <c r="O95" s="205">
        <f t="shared" si="15"/>
        <v>5.4850007840682977</v>
      </c>
      <c r="P95" s="205">
        <f t="shared" si="16"/>
        <v>4.6504901715397402</v>
      </c>
      <c r="Q95" s="66"/>
    </row>
    <row r="96" spans="1:17" s="67" customFormat="1" ht="18" customHeight="1">
      <c r="A96" s="192"/>
      <c r="B96" s="475" t="s">
        <v>85</v>
      </c>
      <c r="C96" s="206">
        <f>기초자료!AT94</f>
        <v>268088330</v>
      </c>
      <c r="D96" s="204">
        <f>기초자료!AU94</f>
        <v>268088330</v>
      </c>
      <c r="E96" s="204">
        <f>'3-1도시림 면적 현황 세부내역(시군구)'!C94</f>
        <v>23054341.049999997</v>
      </c>
      <c r="F96" s="204">
        <f t="shared" si="18"/>
        <v>5977859.0500000007</v>
      </c>
      <c r="G96" s="205">
        <f t="shared" si="13"/>
        <v>8.5995317476146749</v>
      </c>
      <c r="H96" s="298">
        <f t="shared" si="12"/>
        <v>2.2298094997271987</v>
      </c>
      <c r="I96" s="204">
        <f>'4-1. 산자법에 의한 산림과수목(시군구)'!C96</f>
        <v>17590797.899999999</v>
      </c>
      <c r="J96" s="204">
        <f>'4-1. 산자법에 의한 산림과수목(시군구)'!D96</f>
        <v>514315.9</v>
      </c>
      <c r="K96" s="205">
        <f t="shared" si="9"/>
        <v>6.5615679354636578</v>
      </c>
      <c r="L96" s="205">
        <f t="shared" si="14"/>
        <v>0.19184568757618059</v>
      </c>
      <c r="M96" s="206">
        <f>'5.1 도시공원법에 의한 공원녹지(시군구)'!C98</f>
        <v>5463543.1500000004</v>
      </c>
      <c r="N96" s="206">
        <f>'5.1 도시공원법에 의한 공원녹지(시군구)'!D98</f>
        <v>5463543.1500000004</v>
      </c>
      <c r="O96" s="205">
        <f t="shared" si="15"/>
        <v>2.0379638121510175</v>
      </c>
      <c r="P96" s="205">
        <f t="shared" si="16"/>
        <v>2.0379638121510175</v>
      </c>
      <c r="Q96" s="66"/>
    </row>
    <row r="97" spans="1:17" s="67" customFormat="1" ht="18" customHeight="1">
      <c r="A97" s="192"/>
      <c r="B97" s="475" t="s">
        <v>69</v>
      </c>
      <c r="C97" s="206">
        <f>기초자료!AT95</f>
        <v>591259247</v>
      </c>
      <c r="D97" s="204">
        <f>기초자료!AU95</f>
        <v>349027878</v>
      </c>
      <c r="E97" s="204">
        <f>'3-1도시림 면적 현황 세부내역(시군구)'!C95</f>
        <v>44385887</v>
      </c>
      <c r="F97" s="204">
        <f t="shared" si="18"/>
        <v>6195227</v>
      </c>
      <c r="G97" s="205">
        <f t="shared" si="13"/>
        <v>12.717003367851321</v>
      </c>
      <c r="H97" s="298">
        <f t="shared" si="12"/>
        <v>1.7749948902362465</v>
      </c>
      <c r="I97" s="204">
        <f>'4-1. 산자법에 의한 산림과수목(시군구)'!C97</f>
        <v>30902919</v>
      </c>
      <c r="J97" s="204">
        <f>'4-1. 산자법에 의한 산림과수목(시군구)'!D97</f>
        <v>516264</v>
      </c>
      <c r="K97" s="205">
        <f t="shared" si="9"/>
        <v>8.8539973302648338</v>
      </c>
      <c r="L97" s="205">
        <f t="shared" si="14"/>
        <v>0.14791483217853446</v>
      </c>
      <c r="M97" s="206">
        <f>'5.1 도시공원법에 의한 공원녹지(시군구)'!C99</f>
        <v>13482968</v>
      </c>
      <c r="N97" s="206">
        <f>'5.1 도시공원법에 의한 공원녹지(시군구)'!D99</f>
        <v>5678963</v>
      </c>
      <c r="O97" s="205">
        <f t="shared" si="15"/>
        <v>3.8630060375864876</v>
      </c>
      <c r="P97" s="205">
        <f t="shared" si="16"/>
        <v>1.6270800580577121</v>
      </c>
      <c r="Q97" s="66"/>
    </row>
    <row r="98" spans="1:17" s="67" customFormat="1" ht="18" customHeight="1">
      <c r="A98" s="192"/>
      <c r="B98" s="475" t="s">
        <v>66</v>
      </c>
      <c r="C98" s="206">
        <f>기초자료!AT96</f>
        <v>53446246</v>
      </c>
      <c r="D98" s="204">
        <f>기초자료!AU96</f>
        <v>53446246</v>
      </c>
      <c r="E98" s="204">
        <f>'3-1도시림 면적 현황 세부내역(시군구)'!C96</f>
        <v>7797479.5499999998</v>
      </c>
      <c r="F98" s="204">
        <f t="shared" si="18"/>
        <v>3219204.25</v>
      </c>
      <c r="G98" s="205">
        <f t="shared" si="13"/>
        <v>14.589386783124114</v>
      </c>
      <c r="H98" s="298">
        <f t="shared" si="12"/>
        <v>6.0232560580587835</v>
      </c>
      <c r="I98" s="204">
        <f>'4-1. 산자법에 의한 산림과수목(시군구)'!C98</f>
        <v>4825708.3</v>
      </c>
      <c r="J98" s="204">
        <f>'4-1. 산자법에 의한 산림과수목(시군구)'!D98</f>
        <v>281829</v>
      </c>
      <c r="K98" s="205">
        <f t="shared" si="9"/>
        <v>9.0290874685567246</v>
      </c>
      <c r="L98" s="205">
        <f t="shared" si="14"/>
        <v>0.52731299406884447</v>
      </c>
      <c r="M98" s="206">
        <f>'5.1 도시공원법에 의한 공원녹지(시군구)'!C100</f>
        <v>2971771.25</v>
      </c>
      <c r="N98" s="206">
        <f>'5.1 도시공원법에 의한 공원녹지(시군구)'!D100</f>
        <v>2937375.25</v>
      </c>
      <c r="O98" s="205">
        <f t="shared" si="15"/>
        <v>5.5602993145673878</v>
      </c>
      <c r="P98" s="205">
        <f t="shared" si="16"/>
        <v>5.4959430639899391</v>
      </c>
      <c r="Q98" s="66"/>
    </row>
    <row r="99" spans="1:17" s="67" customFormat="1" ht="18" customHeight="1">
      <c r="A99" s="192"/>
      <c r="B99" s="475" t="s">
        <v>68</v>
      </c>
      <c r="C99" s="206">
        <f>기초자료!AT97</f>
        <v>155730955</v>
      </c>
      <c r="D99" s="204">
        <f>기초자료!AU97</f>
        <v>155730955</v>
      </c>
      <c r="E99" s="204">
        <f>'3-1도시림 면적 현황 세부내역(시군구)'!C97</f>
        <v>73610832.099999994</v>
      </c>
      <c r="F99" s="204">
        <f t="shared" si="18"/>
        <v>9576855.0999999996</v>
      </c>
      <c r="G99" s="205">
        <f t="shared" si="13"/>
        <v>47.267951384488711</v>
      </c>
      <c r="H99" s="298">
        <f t="shared" si="12"/>
        <v>6.1496155982604739</v>
      </c>
      <c r="I99" s="204">
        <f>'4-1. 산자법에 의한 산림과수목(시군구)'!C99</f>
        <v>64249220</v>
      </c>
      <c r="J99" s="204">
        <f>'4-1. 산자법에 의한 산림과수목(시군구)'!D99</f>
        <v>653399</v>
      </c>
      <c r="K99" s="205">
        <f t="shared" si="9"/>
        <v>41.256550439827457</v>
      </c>
      <c r="L99" s="205">
        <f t="shared" si="14"/>
        <v>0.41956912163031423</v>
      </c>
      <c r="M99" s="206">
        <f>'5.1 도시공원법에 의한 공원녹지(시군구)'!C101</f>
        <v>9361612.0999999996</v>
      </c>
      <c r="N99" s="206">
        <f>'5.1 도시공원법에 의한 공원녹지(시군구)'!D101</f>
        <v>8923456.0999999996</v>
      </c>
      <c r="O99" s="205">
        <f t="shared" si="15"/>
        <v>6.0114009446612586</v>
      </c>
      <c r="P99" s="205">
        <f t="shared" si="16"/>
        <v>5.73004647663016</v>
      </c>
      <c r="Q99" s="66"/>
    </row>
    <row r="100" spans="1:17" s="67" customFormat="1" ht="18" customHeight="1">
      <c r="A100" s="192"/>
      <c r="B100" s="475" t="s">
        <v>67</v>
      </c>
      <c r="C100" s="206">
        <f>기초자료!AT98</f>
        <v>58467312</v>
      </c>
      <c r="D100" s="204">
        <f>기초자료!AU98</f>
        <v>58467312</v>
      </c>
      <c r="E100" s="204">
        <f>'3-1도시림 면적 현황 세부내역(시군구)'!C98</f>
        <v>31529384</v>
      </c>
      <c r="F100" s="204">
        <f t="shared" si="18"/>
        <v>1799384</v>
      </c>
      <c r="G100" s="205">
        <f t="shared" si="13"/>
        <v>53.926515383501808</v>
      </c>
      <c r="H100" s="298">
        <f t="shared" si="12"/>
        <v>3.0775897479261576</v>
      </c>
      <c r="I100" s="204">
        <f>'4-1. 산자법에 의한 산림과수목(시군구)'!C100</f>
        <v>29925526</v>
      </c>
      <c r="J100" s="204">
        <f>'4-1. 산자법에 의한 산림과수목(시군구)'!D100</f>
        <v>195526</v>
      </c>
      <c r="K100" s="205">
        <f t="shared" si="9"/>
        <v>51.183344977446545</v>
      </c>
      <c r="L100" s="205">
        <f t="shared" si="14"/>
        <v>0.33441934187089017</v>
      </c>
      <c r="M100" s="206">
        <f>'5.1 도시공원법에 의한 공원녹지(시군구)'!C102</f>
        <v>1603858</v>
      </c>
      <c r="N100" s="206">
        <f>'5.1 도시공원법에 의한 공원녹지(시군구)'!D102</f>
        <v>1603858</v>
      </c>
      <c r="O100" s="205">
        <f t="shared" si="15"/>
        <v>2.7431704060552673</v>
      </c>
      <c r="P100" s="205">
        <f t="shared" si="16"/>
        <v>2.7431704060552673</v>
      </c>
      <c r="Q100" s="66"/>
    </row>
    <row r="101" spans="1:17" s="67" customFormat="1" ht="18" customHeight="1">
      <c r="A101" s="192"/>
      <c r="B101" s="475" t="s">
        <v>728</v>
      </c>
      <c r="C101" s="206">
        <f>기초자료!AT99</f>
        <v>458115470</v>
      </c>
      <c r="D101" s="204">
        <f>기초자료!AU99</f>
        <v>312534183</v>
      </c>
      <c r="E101" s="204">
        <f>'3-1도시림 면적 현황 세부내역(시군구)'!C99</f>
        <v>17956403</v>
      </c>
      <c r="F101" s="204">
        <f t="shared" si="18"/>
        <v>3896708</v>
      </c>
      <c r="G101" s="205">
        <f t="shared" si="13"/>
        <v>5.7454204937320412</v>
      </c>
      <c r="H101" s="298">
        <f t="shared" si="12"/>
        <v>1.2468101769207114</v>
      </c>
      <c r="I101" s="204">
        <f>'4-1. 산자법에 의한 산림과수목(시군구)'!C101</f>
        <v>13675296</v>
      </c>
      <c r="J101" s="204">
        <f>'4-1. 산자법에 의한 산림과수목(시군구)'!D101</f>
        <v>415864</v>
      </c>
      <c r="K101" s="205">
        <f t="shared" si="9"/>
        <v>4.3756160906085588</v>
      </c>
      <c r="L101" s="205">
        <f t="shared" si="14"/>
        <v>0.13306192494150312</v>
      </c>
      <c r="M101" s="206">
        <f>'5.1 도시공원법에 의한 공원녹지(시군구)'!C103</f>
        <v>4281107</v>
      </c>
      <c r="N101" s="206">
        <f>'5.1 도시공원법에 의한 공원녹지(시군구)'!D103</f>
        <v>3480844</v>
      </c>
      <c r="O101" s="205">
        <f t="shared" si="15"/>
        <v>1.3698044031234817</v>
      </c>
      <c r="P101" s="205">
        <f t="shared" si="16"/>
        <v>1.1137482519792083</v>
      </c>
      <c r="Q101" s="66"/>
    </row>
    <row r="102" spans="1:17" s="67" customFormat="1" ht="18" customHeight="1">
      <c r="A102" s="192"/>
      <c r="B102" s="475" t="s">
        <v>74</v>
      </c>
      <c r="C102" s="206">
        <f>기초자료!AT100</f>
        <v>697766499</v>
      </c>
      <c r="D102" s="204">
        <f>기초자료!AU100</f>
        <v>308091300</v>
      </c>
      <c r="E102" s="204">
        <f>'3-1도시림 면적 현황 세부내역(시군구)'!C100</f>
        <v>24747958</v>
      </c>
      <c r="F102" s="204">
        <f t="shared" si="18"/>
        <v>9280993</v>
      </c>
      <c r="G102" s="205">
        <f t="shared" si="13"/>
        <v>8.0326701857533802</v>
      </c>
      <c r="H102" s="298">
        <f t="shared" si="12"/>
        <v>3.0124164492798076</v>
      </c>
      <c r="I102" s="204">
        <f>'4-1. 산자법에 의한 산림과수목(시군구)'!C102</f>
        <v>15903725</v>
      </c>
      <c r="J102" s="204">
        <f>'4-1. 산자법에 의한 산림과수목(시군구)'!D102</f>
        <v>475173</v>
      </c>
      <c r="K102" s="205">
        <f t="shared" si="9"/>
        <v>5.1620169086241647</v>
      </c>
      <c r="L102" s="205">
        <f t="shared" si="14"/>
        <v>0.15423122950891505</v>
      </c>
      <c r="M102" s="206">
        <f>'5.1 도시공원법에 의한 공원녹지(시군구)'!C104</f>
        <v>8844233</v>
      </c>
      <c r="N102" s="206">
        <f>'5.1 도시공원법에 의한 공원녹지(시군구)'!D104</f>
        <v>8805820</v>
      </c>
      <c r="O102" s="205">
        <f t="shared" si="15"/>
        <v>2.8706532771292146</v>
      </c>
      <c r="P102" s="205">
        <f t="shared" si="16"/>
        <v>2.8581852197708928</v>
      </c>
      <c r="Q102" s="66"/>
    </row>
    <row r="103" spans="1:17" s="67" customFormat="1" ht="18" customHeight="1">
      <c r="A103" s="192"/>
      <c r="B103" s="475" t="s">
        <v>70</v>
      </c>
      <c r="C103" s="206">
        <f>기초자료!AT101</f>
        <v>458244178</v>
      </c>
      <c r="D103" s="204">
        <f>기초자료!AU101</f>
        <v>279170179</v>
      </c>
      <c r="E103" s="204">
        <f>'3-1도시림 면적 현황 세부내역(시군구)'!C101</f>
        <v>60703317.5</v>
      </c>
      <c r="F103" s="204">
        <f t="shared" si="18"/>
        <v>7625685.0999999996</v>
      </c>
      <c r="G103" s="205">
        <f t="shared" si="13"/>
        <v>21.744198365829035</v>
      </c>
      <c r="H103" s="298">
        <f t="shared" si="12"/>
        <v>2.7315543255069517</v>
      </c>
      <c r="I103" s="204">
        <f>'4-1. 산자법에 의한 산림과수목(시군구)'!C103</f>
        <v>51264584.399999999</v>
      </c>
      <c r="J103" s="204">
        <f>'4-1. 산자법에 의한 산림과수목(시군구)'!D103</f>
        <v>382850</v>
      </c>
      <c r="K103" s="205">
        <f t="shared" ref="K103:K167" si="19">I103/D103*100</f>
        <v>18.36320218141924</v>
      </c>
      <c r="L103" s="205">
        <f t="shared" si="14"/>
        <v>0.13713857309952865</v>
      </c>
      <c r="M103" s="206">
        <f>'5.1 도시공원법에 의한 공원녹지(시군구)'!C105</f>
        <v>9438733.0999999996</v>
      </c>
      <c r="N103" s="206">
        <f>'5.1 도시공원법에 의한 공원녹지(시군구)'!D105</f>
        <v>7242835.0999999996</v>
      </c>
      <c r="O103" s="205">
        <f t="shared" si="15"/>
        <v>3.3809961844097964</v>
      </c>
      <c r="P103" s="205">
        <f t="shared" si="16"/>
        <v>2.5944157524074232</v>
      </c>
      <c r="Q103" s="66"/>
    </row>
    <row r="104" spans="1:17" s="67" customFormat="1" ht="18" customHeight="1">
      <c r="A104" s="192"/>
      <c r="B104" s="475" t="s">
        <v>729</v>
      </c>
      <c r="C104" s="206">
        <f>기초자료!AT102</f>
        <v>81544832</v>
      </c>
      <c r="D104" s="204">
        <f>기초자료!AU102</f>
        <v>81544832</v>
      </c>
      <c r="E104" s="204">
        <f>'3-1도시림 면적 현황 세부내역(시군구)'!C102</f>
        <v>48702430.700000003</v>
      </c>
      <c r="F104" s="204">
        <f t="shared" si="18"/>
        <v>2505812.2000000002</v>
      </c>
      <c r="G104" s="205">
        <f t="shared" si="13"/>
        <v>59.72472994977781</v>
      </c>
      <c r="H104" s="298">
        <f t="shared" si="12"/>
        <v>3.0729258231839882</v>
      </c>
      <c r="I104" s="204">
        <f>'4-1. 산자법에 의한 산림과수목(시군구)'!C104</f>
        <v>46455473.5</v>
      </c>
      <c r="J104" s="204">
        <f>'4-1. 산자법에 의한 산림과수목(시군구)'!D104</f>
        <v>258855</v>
      </c>
      <c r="K104" s="205">
        <f t="shared" si="19"/>
        <v>56.969243004878592</v>
      </c>
      <c r="L104" s="205">
        <f t="shared" si="14"/>
        <v>0.3174388782847698</v>
      </c>
      <c r="M104" s="206">
        <f>'5.1 도시공원법에 의한 공원녹지(시군구)'!C106</f>
        <v>2246957.2000000002</v>
      </c>
      <c r="N104" s="206">
        <f>'5.1 도시공원법에 의한 공원녹지(시군구)'!D106</f>
        <v>2246957.2000000002</v>
      </c>
      <c r="O104" s="205">
        <f t="shared" si="15"/>
        <v>2.7554869448992183</v>
      </c>
      <c r="P104" s="205">
        <f t="shared" si="16"/>
        <v>2.7554869448992183</v>
      </c>
      <c r="Q104" s="66"/>
    </row>
    <row r="105" spans="1:17" s="67" customFormat="1" ht="18" customHeight="1">
      <c r="A105" s="192"/>
      <c r="B105" s="475" t="s">
        <v>72</v>
      </c>
      <c r="C105" s="206">
        <f>기초자료!AT103</f>
        <v>138660046</v>
      </c>
      <c r="D105" s="204">
        <f>기초자료!AU103</f>
        <v>138660046</v>
      </c>
      <c r="E105" s="204">
        <f>'3-1도시림 면적 현황 세부내역(시군구)'!C103</f>
        <v>42671674</v>
      </c>
      <c r="F105" s="204">
        <f t="shared" si="18"/>
        <v>4700098</v>
      </c>
      <c r="G105" s="205">
        <f t="shared" si="13"/>
        <v>30.774311152327183</v>
      </c>
      <c r="H105" s="298">
        <f t="shared" si="12"/>
        <v>3.3896555897579903</v>
      </c>
      <c r="I105" s="204">
        <f>'4-1. 산자법에 의한 산림과수목(시군구)'!C105</f>
        <v>38285619</v>
      </c>
      <c r="J105" s="204">
        <f>'4-1. 산자법에 의한 산림과수목(시군구)'!D105</f>
        <v>314043</v>
      </c>
      <c r="K105" s="205">
        <f t="shared" si="19"/>
        <v>27.611139693405267</v>
      </c>
      <c r="L105" s="205">
        <f t="shared" si="14"/>
        <v>0.22648413083607372</v>
      </c>
      <c r="M105" s="206">
        <f>'5.1 도시공원법에 의한 공원녹지(시군구)'!C107</f>
        <v>4386055</v>
      </c>
      <c r="N105" s="206">
        <f>'5.1 도시공원법에 의한 공원녹지(시군구)'!D107</f>
        <v>4386055</v>
      </c>
      <c r="O105" s="205">
        <f t="shared" si="15"/>
        <v>3.1631714589219158</v>
      </c>
      <c r="P105" s="205">
        <f t="shared" si="16"/>
        <v>3.1631714589219158</v>
      </c>
      <c r="Q105" s="66"/>
    </row>
    <row r="106" spans="1:17" s="67" customFormat="1" ht="18" customHeight="1">
      <c r="A106" s="192"/>
      <c r="B106" s="475" t="s">
        <v>88</v>
      </c>
      <c r="C106" s="206">
        <f>기초자료!AT104</f>
        <v>673229199</v>
      </c>
      <c r="D106" s="204">
        <f>기초자료!AU104</f>
        <v>258247346</v>
      </c>
      <c r="E106" s="204">
        <f>'3-1도시림 면적 현황 세부내역(시군구)'!C104</f>
        <v>108768983.45000002</v>
      </c>
      <c r="F106" s="204">
        <f t="shared" si="18"/>
        <v>4170613.7199999997</v>
      </c>
      <c r="G106" s="205">
        <f t="shared" si="13"/>
        <v>42.118141825937691</v>
      </c>
      <c r="H106" s="298">
        <f t="shared" si="12"/>
        <v>1.6149686665124527</v>
      </c>
      <c r="I106" s="204">
        <f>'4-1. 산자법에 의한 산림과수목(시군구)'!C106</f>
        <v>105832521.91000001</v>
      </c>
      <c r="J106" s="204">
        <f>'4-1. 산자법에 의한 산림과수목(시군구)'!D106</f>
        <v>1312698.18</v>
      </c>
      <c r="K106" s="205">
        <f t="shared" si="19"/>
        <v>40.981068556654215</v>
      </c>
      <c r="L106" s="205">
        <f t="shared" si="14"/>
        <v>0.50831042422406925</v>
      </c>
      <c r="M106" s="206">
        <f>'5.1 도시공원법에 의한 공원녹지(시군구)'!C108</f>
        <v>2936461.54</v>
      </c>
      <c r="N106" s="206">
        <f>'5.1 도시공원법에 의한 공원녹지(시군구)'!D108</f>
        <v>2857915.54</v>
      </c>
      <c r="O106" s="205">
        <f t="shared" si="15"/>
        <v>1.1370732692834722</v>
      </c>
      <c r="P106" s="205">
        <f t="shared" si="16"/>
        <v>1.1066582422883835</v>
      </c>
      <c r="Q106" s="66"/>
    </row>
    <row r="107" spans="1:17" s="67" customFormat="1" ht="18" customHeight="1">
      <c r="A107" s="192"/>
      <c r="B107" s="475" t="s">
        <v>71</v>
      </c>
      <c r="C107" s="206">
        <f>기초자료!AT105</f>
        <v>38526428</v>
      </c>
      <c r="D107" s="204">
        <f>기초자료!AU105</f>
        <v>38526428</v>
      </c>
      <c r="E107" s="204">
        <f>'3-1도시림 면적 현황 세부내역(시군구)'!C105</f>
        <v>14684119</v>
      </c>
      <c r="F107" s="204">
        <f t="shared" si="18"/>
        <v>928439</v>
      </c>
      <c r="G107" s="205">
        <f t="shared" si="13"/>
        <v>38.114405519245125</v>
      </c>
      <c r="H107" s="298">
        <f t="shared" si="12"/>
        <v>2.4098756313458387</v>
      </c>
      <c r="I107" s="204">
        <f>'4-1. 산자법에 의한 산림과수목(시군구)'!C107</f>
        <v>13857176</v>
      </c>
      <c r="J107" s="204">
        <f>'4-1. 산자법에 의한 산림과수목(시군구)'!D107</f>
        <v>110977</v>
      </c>
      <c r="K107" s="205">
        <f t="shared" si="19"/>
        <v>35.967975022236679</v>
      </c>
      <c r="L107" s="205">
        <f t="shared" si="14"/>
        <v>0.28805421566722977</v>
      </c>
      <c r="M107" s="206">
        <f>'5.1 도시공원법에 의한 공원녹지(시군구)'!C109</f>
        <v>826943</v>
      </c>
      <c r="N107" s="206">
        <f>'5.1 도시공원법에 의한 공원녹지(시군구)'!D109</f>
        <v>817462</v>
      </c>
      <c r="O107" s="205">
        <f t="shared" si="15"/>
        <v>2.1464304970084433</v>
      </c>
      <c r="P107" s="205">
        <f t="shared" si="16"/>
        <v>2.121821415678609</v>
      </c>
      <c r="Q107" s="66"/>
    </row>
    <row r="108" spans="1:17" s="67" customFormat="1" ht="18" customHeight="1">
      <c r="A108" s="192"/>
      <c r="B108" s="475" t="s">
        <v>76</v>
      </c>
      <c r="C108" s="206">
        <f>기초자료!AT106</f>
        <v>276612088</v>
      </c>
      <c r="D108" s="204">
        <f>기초자료!AU106</f>
        <v>127053570</v>
      </c>
      <c r="E108" s="204">
        <f>'3-1도시림 면적 현황 세부내역(시군구)'!C106</f>
        <v>20080432.5</v>
      </c>
      <c r="F108" s="204">
        <f t="shared" si="18"/>
        <v>3825932</v>
      </c>
      <c r="G108" s="205">
        <f t="shared" si="13"/>
        <v>15.804697577565117</v>
      </c>
      <c r="H108" s="298">
        <f t="shared" si="12"/>
        <v>3.0112746930290899</v>
      </c>
      <c r="I108" s="204">
        <f>'4-1. 산자법에 의한 산림과수목(시군구)'!C108</f>
        <v>15840498.699999999</v>
      </c>
      <c r="J108" s="204">
        <f>'4-1. 산자법에 의한 산림과수목(시군구)'!D108</f>
        <v>132391</v>
      </c>
      <c r="K108" s="205">
        <f t="shared" si="19"/>
        <v>12.467574661617142</v>
      </c>
      <c r="L108" s="205">
        <f t="shared" si="14"/>
        <v>0.10420092878932878</v>
      </c>
      <c r="M108" s="206">
        <f>'5.1 도시공원법에 의한 공원녹지(시군구)'!C110</f>
        <v>4239933.8</v>
      </c>
      <c r="N108" s="206">
        <f>'5.1 도시공원법에 의한 공원녹지(시군구)'!D110</f>
        <v>3693541</v>
      </c>
      <c r="O108" s="205">
        <f t="shared" si="15"/>
        <v>3.3371229159479738</v>
      </c>
      <c r="P108" s="205">
        <f t="shared" si="16"/>
        <v>2.9070737642397613</v>
      </c>
      <c r="Q108" s="66"/>
    </row>
    <row r="109" spans="1:17" s="67" customFormat="1" ht="18" customHeight="1">
      <c r="A109" s="192"/>
      <c r="B109" s="475" t="s">
        <v>73</v>
      </c>
      <c r="C109" s="206">
        <f>기초자료!AT107</f>
        <v>36416854</v>
      </c>
      <c r="D109" s="204">
        <f>기초자료!AU107</f>
        <v>36416854</v>
      </c>
      <c r="E109" s="204">
        <f>'3-1도시림 면적 현황 세부내역(시군구)'!C107</f>
        <v>1556997.4</v>
      </c>
      <c r="F109" s="204">
        <f t="shared" si="18"/>
        <v>1294138.4000000001</v>
      </c>
      <c r="G109" s="205">
        <f t="shared" si="13"/>
        <v>4.275485740750697</v>
      </c>
      <c r="H109" s="298">
        <f t="shared" si="12"/>
        <v>3.5536798428551792</v>
      </c>
      <c r="I109" s="204">
        <f>'4-1. 산자법에 의한 산림과수목(시군구)'!C109</f>
        <v>320126.59999999998</v>
      </c>
      <c r="J109" s="204">
        <f>'4-1. 산자법에 의한 산림과수목(시군구)'!D109</f>
        <v>58967.6</v>
      </c>
      <c r="K109" s="205">
        <f t="shared" si="19"/>
        <v>0.87906165645170764</v>
      </c>
      <c r="L109" s="205">
        <f t="shared" si="14"/>
        <v>0.16192392676204265</v>
      </c>
      <c r="M109" s="206">
        <f>'5.1 도시공원법에 의한 공원녹지(시군구)'!C111</f>
        <v>1236870.8</v>
      </c>
      <c r="N109" s="206">
        <f>'5.1 도시공원법에 의한 공원녹지(시군구)'!D111</f>
        <v>1235170.8</v>
      </c>
      <c r="O109" s="205">
        <f t="shared" si="15"/>
        <v>3.3964240842989901</v>
      </c>
      <c r="P109" s="205">
        <f t="shared" si="16"/>
        <v>3.3917559160931363</v>
      </c>
      <c r="Q109" s="66"/>
    </row>
    <row r="110" spans="1:17" s="67" customFormat="1" ht="18" customHeight="1">
      <c r="A110" s="192"/>
      <c r="B110" s="475" t="s">
        <v>77</v>
      </c>
      <c r="C110" s="206">
        <f>기초자료!AT108</f>
        <v>430990347</v>
      </c>
      <c r="D110" s="204">
        <f>기초자료!AU108</f>
        <v>235823277</v>
      </c>
      <c r="E110" s="204">
        <f>'3-1도시림 면적 현황 세부내역(시군구)'!C108</f>
        <v>162147060.19999999</v>
      </c>
      <c r="F110" s="204">
        <f t="shared" si="18"/>
        <v>1081588.2</v>
      </c>
      <c r="G110" s="205">
        <f t="shared" si="13"/>
        <v>68.757869139440373</v>
      </c>
      <c r="H110" s="298">
        <f t="shared" si="12"/>
        <v>0.45864352906943956</v>
      </c>
      <c r="I110" s="204">
        <f>'4-1. 산자법에 의한 산림과수목(시군구)'!C110</f>
        <v>161462749</v>
      </c>
      <c r="J110" s="204">
        <f>'4-1. 산자법에 의한 산림과수목(시군구)'!D110</f>
        <v>403483</v>
      </c>
      <c r="K110" s="205">
        <f t="shared" si="19"/>
        <v>68.467689472400977</v>
      </c>
      <c r="L110" s="205">
        <f t="shared" si="14"/>
        <v>0.17109549368190657</v>
      </c>
      <c r="M110" s="206">
        <f>'5.1 도시공원법에 의한 공원녹지(시군구)'!C112</f>
        <v>684311.2</v>
      </c>
      <c r="N110" s="206">
        <f>'5.1 도시공원법에 의한 공원녹지(시군구)'!D112</f>
        <v>678105.2</v>
      </c>
      <c r="O110" s="205">
        <f t="shared" si="15"/>
        <v>0.29017966703939913</v>
      </c>
      <c r="P110" s="205">
        <f t="shared" si="16"/>
        <v>0.28754803538753299</v>
      </c>
      <c r="Q110" s="66"/>
    </row>
    <row r="111" spans="1:17" s="67" customFormat="1" ht="18" customHeight="1">
      <c r="A111" s="192"/>
      <c r="B111" s="475" t="s">
        <v>75</v>
      </c>
      <c r="C111" s="206">
        <f>기초자료!AT109</f>
        <v>461421891</v>
      </c>
      <c r="D111" s="204">
        <f>기초자료!AU109</f>
        <v>142162577</v>
      </c>
      <c r="E111" s="204">
        <f>'3-1도시림 면적 현황 세부내역(시군구)'!C109</f>
        <v>11689636</v>
      </c>
      <c r="F111" s="204">
        <f t="shared" si="18"/>
        <v>1908344</v>
      </c>
      <c r="G111" s="205">
        <f t="shared" si="13"/>
        <v>8.2227237622458116</v>
      </c>
      <c r="H111" s="298">
        <f t="shared" si="12"/>
        <v>1.3423673376432954</v>
      </c>
      <c r="I111" s="204">
        <f>'4-1. 산자법에 의한 산림과수목(시군구)'!C111</f>
        <v>9893875</v>
      </c>
      <c r="J111" s="204">
        <f>'4-1. 산자법에 의한 산림과수목(시군구)'!D111</f>
        <v>112583</v>
      </c>
      <c r="K111" s="205">
        <f t="shared" si="19"/>
        <v>6.9595495585311458</v>
      </c>
      <c r="L111" s="205">
        <f t="shared" si="14"/>
        <v>7.919313392862877E-2</v>
      </c>
      <c r="M111" s="206">
        <f>'5.1 도시공원법에 의한 공원녹지(시군구)'!C113</f>
        <v>1795761</v>
      </c>
      <c r="N111" s="206">
        <f>'5.1 도시공원법에 의한 공원녹지(시군구)'!D113</f>
        <v>1795761</v>
      </c>
      <c r="O111" s="205">
        <f t="shared" si="15"/>
        <v>1.2631742037146667</v>
      </c>
      <c r="P111" s="205">
        <f t="shared" si="16"/>
        <v>1.2631742037146667</v>
      </c>
      <c r="Q111" s="66"/>
    </row>
    <row r="112" spans="1:17" s="67" customFormat="1" ht="18" customHeight="1">
      <c r="A112" s="192"/>
      <c r="B112" s="475" t="s">
        <v>91</v>
      </c>
      <c r="C112" s="206">
        <f>기초자료!AT110</f>
        <v>310390297</v>
      </c>
      <c r="D112" s="204">
        <f>기초자료!AU110</f>
        <v>127261940</v>
      </c>
      <c r="E112" s="204">
        <f>'3-1도시림 면적 현황 세부내역(시군구)'!C110</f>
        <v>67297909</v>
      </c>
      <c r="F112" s="204">
        <f t="shared" si="18"/>
        <v>1724508</v>
      </c>
      <c r="G112" s="205">
        <f t="shared" si="13"/>
        <v>52.881410577270785</v>
      </c>
      <c r="H112" s="298">
        <f t="shared" si="12"/>
        <v>1.3550854245974877</v>
      </c>
      <c r="I112" s="204">
        <f>'4-1. 산자법에 의한 산림과수목(시군구)'!C112</f>
        <v>65743248</v>
      </c>
      <c r="J112" s="204">
        <f>'4-1. 산자법에 의한 산림과수목(시군구)'!D112</f>
        <v>169847</v>
      </c>
      <c r="K112" s="205">
        <f t="shared" si="19"/>
        <v>51.659787678861413</v>
      </c>
      <c r="L112" s="205">
        <f t="shared" si="14"/>
        <v>0.1334625261881125</v>
      </c>
      <c r="M112" s="206">
        <f>'5.1 도시공원법에 의한 공원녹지(시군구)'!C114</f>
        <v>1554661</v>
      </c>
      <c r="N112" s="206">
        <f>'5.1 도시공원법에 의한 공원녹지(시군구)'!D114</f>
        <v>1554661</v>
      </c>
      <c r="O112" s="205">
        <f t="shared" si="15"/>
        <v>1.2216228984093751</v>
      </c>
      <c r="P112" s="205">
        <f t="shared" si="16"/>
        <v>1.2216228984093751</v>
      </c>
      <c r="Q112" s="66"/>
    </row>
    <row r="113" spans="1:17" s="67" customFormat="1" ht="18" customHeight="1">
      <c r="A113" s="192"/>
      <c r="B113" s="475" t="s">
        <v>81</v>
      </c>
      <c r="C113" s="206">
        <f>기초자료!AT111</f>
        <v>42707724</v>
      </c>
      <c r="D113" s="204">
        <f>기초자료!AU111</f>
        <v>42707724</v>
      </c>
      <c r="E113" s="204">
        <f>'3-1도시림 면적 현황 세부내역(시군구)'!C111</f>
        <v>2676726</v>
      </c>
      <c r="F113" s="204">
        <f t="shared" si="18"/>
        <v>2431642</v>
      </c>
      <c r="G113" s="205">
        <f t="shared" si="13"/>
        <v>6.2675454210577923</v>
      </c>
      <c r="H113" s="298">
        <f t="shared" si="12"/>
        <v>5.6936820140544135</v>
      </c>
      <c r="I113" s="204">
        <f>'4-1. 산자법에 의한 산림과수목(시군구)'!C113</f>
        <v>866595</v>
      </c>
      <c r="J113" s="204">
        <f>'4-1. 산자법에 의한 산림과수목(시군구)'!D113</f>
        <v>621511</v>
      </c>
      <c r="K113" s="205">
        <f t="shared" si="19"/>
        <v>2.0291294380379532</v>
      </c>
      <c r="L113" s="205">
        <f t="shared" si="14"/>
        <v>1.4552660310345735</v>
      </c>
      <c r="M113" s="206">
        <f>'5.1 도시공원법에 의한 공원녹지(시군구)'!C115</f>
        <v>1810131</v>
      </c>
      <c r="N113" s="206">
        <f>'5.1 도시공원법에 의한 공원녹지(시군구)'!D115</f>
        <v>1810131</v>
      </c>
      <c r="O113" s="205">
        <f t="shared" si="15"/>
        <v>4.2384159830198396</v>
      </c>
      <c r="P113" s="205">
        <f t="shared" si="16"/>
        <v>4.2384159830198396</v>
      </c>
      <c r="Q113" s="66"/>
    </row>
    <row r="114" spans="1:17" s="67" customFormat="1" ht="18" customHeight="1">
      <c r="A114" s="192"/>
      <c r="B114" s="475" t="s">
        <v>89</v>
      </c>
      <c r="C114" s="206">
        <f>기초자료!AT112</f>
        <v>33325064</v>
      </c>
      <c r="D114" s="204">
        <f>기초자료!AU112</f>
        <v>33325064</v>
      </c>
      <c r="E114" s="204">
        <f>'3-1도시림 면적 현황 세부내역(시군구)'!C112</f>
        <v>4155362.1</v>
      </c>
      <c r="F114" s="204">
        <f t="shared" si="18"/>
        <v>1009996.1</v>
      </c>
      <c r="G114" s="205">
        <f t="shared" si="13"/>
        <v>12.469179654088586</v>
      </c>
      <c r="H114" s="298">
        <f t="shared" si="12"/>
        <v>3.0307401660203861</v>
      </c>
      <c r="I114" s="204">
        <f>'4-1. 산자법에 의한 산림과수목(시군구)'!C114</f>
        <v>1253641</v>
      </c>
      <c r="J114" s="204">
        <f>'4-1. 산자법에 의한 산림과수목(시군구)'!D114</f>
        <v>284325</v>
      </c>
      <c r="K114" s="205">
        <f t="shared" si="19"/>
        <v>3.761856241296341</v>
      </c>
      <c r="L114" s="205">
        <f t="shared" si="14"/>
        <v>0.85318665854625209</v>
      </c>
      <c r="M114" s="206">
        <f>'5.1 도시공원법에 의한 공원녹지(시군구)'!C116</f>
        <v>2901721.1</v>
      </c>
      <c r="N114" s="206">
        <f>'5.1 도시공원법에 의한 공원녹지(시군구)'!D116</f>
        <v>725671.1</v>
      </c>
      <c r="O114" s="205">
        <f t="shared" si="15"/>
        <v>8.7073234127922472</v>
      </c>
      <c r="P114" s="205">
        <f t="shared" si="16"/>
        <v>2.1775535074741339</v>
      </c>
      <c r="Q114" s="66"/>
    </row>
    <row r="115" spans="1:17" s="67" customFormat="1" ht="18" customHeight="1">
      <c r="A115" s="192"/>
      <c r="B115" s="475" t="s">
        <v>78</v>
      </c>
      <c r="C115" s="206">
        <f>기초자료!AT113</f>
        <v>553418704</v>
      </c>
      <c r="D115" s="204">
        <f>기초자료!AU113</f>
        <v>56890556</v>
      </c>
      <c r="E115" s="204">
        <f>'3-1도시림 면적 현황 세부내역(시군구)'!C113</f>
        <v>16650766.119999999</v>
      </c>
      <c r="F115" s="204">
        <f t="shared" si="18"/>
        <v>743941.52</v>
      </c>
      <c r="G115" s="205">
        <f t="shared" si="13"/>
        <v>29.268067128751561</v>
      </c>
      <c r="H115" s="298">
        <f t="shared" si="12"/>
        <v>1.3076713822237913</v>
      </c>
      <c r="I115" s="204">
        <f>'4-1. 산자법에 의한 산림과수목(시군구)'!C115</f>
        <v>16069962.6</v>
      </c>
      <c r="J115" s="204">
        <f>'4-1. 산자법에 의한 산림과수목(시군구)'!D115</f>
        <v>163138</v>
      </c>
      <c r="K115" s="205">
        <f t="shared" si="19"/>
        <v>28.247153358810557</v>
      </c>
      <c r="L115" s="205">
        <f t="shared" si="14"/>
        <v>0.28675761228278379</v>
      </c>
      <c r="M115" s="206">
        <f>'5.1 도시공원법에 의한 공원녹지(시군구)'!C117</f>
        <v>580803.52</v>
      </c>
      <c r="N115" s="206">
        <f>'5.1 도시공원법에 의한 공원녹지(시군구)'!D117</f>
        <v>580803.52</v>
      </c>
      <c r="O115" s="205">
        <f t="shared" si="15"/>
        <v>1.0209137699410076</v>
      </c>
      <c r="P115" s="205">
        <f t="shared" si="16"/>
        <v>1.0209137699410076</v>
      </c>
      <c r="Q115" s="66"/>
    </row>
    <row r="116" spans="1:17" s="67" customFormat="1" ht="18" customHeight="1">
      <c r="A116" s="192"/>
      <c r="B116" s="475" t="s">
        <v>90</v>
      </c>
      <c r="C116" s="206">
        <f>기초자료!AT114</f>
        <v>826957493</v>
      </c>
      <c r="D116" s="204">
        <f>기초자료!AU114</f>
        <v>81539271</v>
      </c>
      <c r="E116" s="204">
        <f>'3-1도시림 면적 현황 세부내역(시군구)'!C114</f>
        <v>138720258</v>
      </c>
      <c r="F116" s="204">
        <f t="shared" si="18"/>
        <v>288233</v>
      </c>
      <c r="G116" s="205">
        <f t="shared" si="13"/>
        <v>170.12692939086983</v>
      </c>
      <c r="H116" s="298">
        <f t="shared" si="12"/>
        <v>0.3534897926668979</v>
      </c>
      <c r="I116" s="204">
        <f>'4-1. 산자법에 의한 산림과수목(시군구)'!C116</f>
        <v>138479477</v>
      </c>
      <c r="J116" s="204">
        <f>'4-1. 산자법에 의한 산림과수목(시군구)'!D116</f>
        <v>47452</v>
      </c>
      <c r="K116" s="205">
        <f t="shared" si="19"/>
        <v>169.83163486953421</v>
      </c>
      <c r="L116" s="205">
        <f t="shared" si="14"/>
        <v>5.8195271331282813E-2</v>
      </c>
      <c r="M116" s="206">
        <f>'5.1 도시공원법에 의한 공원녹지(시군구)'!C118</f>
        <v>240781</v>
      </c>
      <c r="N116" s="206">
        <f>'5.1 도시공원법에 의한 공원녹지(시군구)'!D118</f>
        <v>240781</v>
      </c>
      <c r="O116" s="205">
        <f t="shared" si="15"/>
        <v>0.29529452133561507</v>
      </c>
      <c r="P116" s="205">
        <f t="shared" si="16"/>
        <v>0.29529452133561507</v>
      </c>
      <c r="Q116" s="66"/>
    </row>
    <row r="117" spans="1:17" s="67" customFormat="1" ht="18" customHeight="1">
      <c r="A117" s="192"/>
      <c r="B117" s="475" t="s">
        <v>80</v>
      </c>
      <c r="C117" s="206">
        <f>기초자료!AT115</f>
        <v>53987611</v>
      </c>
      <c r="D117" s="204">
        <f>기초자료!AU115</f>
        <v>53987611</v>
      </c>
      <c r="E117" s="204">
        <f>'3-1도시림 면적 현황 세부내역(시군구)'!C115</f>
        <v>34327027</v>
      </c>
      <c r="F117" s="204">
        <f t="shared" si="18"/>
        <v>2301560</v>
      </c>
      <c r="G117" s="205">
        <f t="shared" si="13"/>
        <v>63.583156142989914</v>
      </c>
      <c r="H117" s="298">
        <f t="shared" si="12"/>
        <v>4.2631262198284707</v>
      </c>
      <c r="I117" s="204">
        <f>'4-1. 산자법에 의한 산림과수목(시군구)'!C117</f>
        <v>32400661</v>
      </c>
      <c r="J117" s="204">
        <f>'4-1. 산자법에 의한 산림과수목(시군구)'!D117</f>
        <v>570890</v>
      </c>
      <c r="K117" s="205">
        <f t="shared" si="19"/>
        <v>60.014993069428471</v>
      </c>
      <c r="L117" s="205">
        <f t="shared" si="14"/>
        <v>1.0574463093023323</v>
      </c>
      <c r="M117" s="206">
        <f>'5.1 도시공원법에 의한 공원녹지(시군구)'!C119</f>
        <v>1926366</v>
      </c>
      <c r="N117" s="206">
        <f>'5.1 도시공원법에 의한 공원녹지(시군구)'!D119</f>
        <v>1730670</v>
      </c>
      <c r="O117" s="205">
        <f t="shared" si="15"/>
        <v>3.5681630735614513</v>
      </c>
      <c r="P117" s="205">
        <f t="shared" si="16"/>
        <v>3.2056799105261393</v>
      </c>
      <c r="Q117" s="66"/>
    </row>
    <row r="118" spans="1:17" s="67" customFormat="1" ht="18" customHeight="1">
      <c r="A118" s="192"/>
      <c r="B118" s="475" t="s">
        <v>79</v>
      </c>
      <c r="C118" s="206">
        <f>기초자료!AT116</f>
        <v>92991186</v>
      </c>
      <c r="D118" s="204">
        <f>기초자료!AU116</f>
        <v>92991186</v>
      </c>
      <c r="E118" s="204">
        <f>'3-1도시림 면적 현황 세부내역(시군구)'!C116</f>
        <v>51731686</v>
      </c>
      <c r="F118" s="204">
        <f t="shared" si="18"/>
        <v>2662563</v>
      </c>
      <c r="G118" s="205">
        <f t="shared" si="13"/>
        <v>55.630741175835738</v>
      </c>
      <c r="H118" s="298">
        <f t="shared" si="12"/>
        <v>2.8632423292246214</v>
      </c>
      <c r="I118" s="204">
        <f>'4-1. 산자법에 의한 산림과수목(시군구)'!C118</f>
        <v>49513565</v>
      </c>
      <c r="J118" s="204">
        <f>'4-1. 산자법에 의한 산림과수목(시군구)'!D118</f>
        <v>453289</v>
      </c>
      <c r="K118" s="205">
        <f t="shared" si="19"/>
        <v>53.24543876663752</v>
      </c>
      <c r="L118" s="205">
        <f t="shared" si="14"/>
        <v>0.48745372491539146</v>
      </c>
      <c r="M118" s="206">
        <f>'5.1 도시공원법에 의한 공원녹지(시군구)'!C120</f>
        <v>2218121</v>
      </c>
      <c r="N118" s="206">
        <f>'5.1 도시공원법에 의한 공원녹지(시군구)'!D120</f>
        <v>2209274</v>
      </c>
      <c r="O118" s="205">
        <f t="shared" si="15"/>
        <v>2.3853024091982222</v>
      </c>
      <c r="P118" s="205">
        <f t="shared" si="16"/>
        <v>2.3757886043092298</v>
      </c>
      <c r="Q118" s="66"/>
    </row>
    <row r="119" spans="1:17" s="67" customFormat="1" ht="18" customHeight="1">
      <c r="A119" s="192"/>
      <c r="B119" s="475" t="s">
        <v>727</v>
      </c>
      <c r="C119" s="206">
        <f>기초자료!AT117</f>
        <v>608298372</v>
      </c>
      <c r="D119" s="204">
        <f>기초자료!AU117</f>
        <v>148683946</v>
      </c>
      <c r="E119" s="204">
        <f>'3-1도시림 면적 현황 세부내역(시군구)'!C117</f>
        <v>15486739</v>
      </c>
      <c r="F119" s="204">
        <f t="shared" si="18"/>
        <v>1561843</v>
      </c>
      <c r="G119" s="205">
        <f t="shared" si="13"/>
        <v>10.415878389453022</v>
      </c>
      <c r="H119" s="298">
        <f t="shared" si="12"/>
        <v>1.0504449485084288</v>
      </c>
      <c r="I119" s="204">
        <f>'4-1. 산자법에 의한 산림과수목(시군구)'!C119</f>
        <v>14476022</v>
      </c>
      <c r="J119" s="204">
        <f>'4-1. 산자법에 의한 산림과수목(시군구)'!D119</f>
        <v>554265</v>
      </c>
      <c r="K119" s="205">
        <f t="shared" si="19"/>
        <v>9.7361029145675211</v>
      </c>
      <c r="L119" s="205">
        <f t="shared" si="14"/>
        <v>0.37278066321968617</v>
      </c>
      <c r="M119" s="206">
        <f>'5.1 도시공원법에 의한 공원녹지(시군구)'!C121</f>
        <v>1010717</v>
      </c>
      <c r="N119" s="206">
        <f>'5.1 도시공원법에 의한 공원녹지(시군구)'!D121</f>
        <v>1007578</v>
      </c>
      <c r="O119" s="205">
        <f t="shared" si="15"/>
        <v>0.67977547488549972</v>
      </c>
      <c r="P119" s="205">
        <f t="shared" si="16"/>
        <v>0.67766428528874256</v>
      </c>
      <c r="Q119" s="66"/>
    </row>
    <row r="120" spans="1:17" s="67" customFormat="1" ht="18" customHeight="1">
      <c r="A120" s="192"/>
      <c r="B120" s="475" t="s">
        <v>83</v>
      </c>
      <c r="C120" s="206">
        <f>기초자료!AT118</f>
        <v>877651360</v>
      </c>
      <c r="D120" s="204">
        <f>기초자료!AU118</f>
        <v>42221957</v>
      </c>
      <c r="E120" s="204">
        <f>'3-1도시림 면적 현황 세부내역(시군구)'!C118</f>
        <v>267924170</v>
      </c>
      <c r="F120" s="204">
        <f t="shared" si="18"/>
        <v>320828</v>
      </c>
      <c r="G120" s="205">
        <f t="shared" si="13"/>
        <v>634.56123078331018</v>
      </c>
      <c r="H120" s="298">
        <f t="shared" si="12"/>
        <v>0.75986056259779711</v>
      </c>
      <c r="I120" s="204">
        <f>'4-1. 산자법에 의한 산림과수목(시군구)'!C120</f>
        <v>267680514</v>
      </c>
      <c r="J120" s="204">
        <f>'4-1. 산자법에 의한 산림과수목(시군구)'!D120</f>
        <v>77172</v>
      </c>
      <c r="K120" s="205">
        <f t="shared" si="19"/>
        <v>633.98414715831382</v>
      </c>
      <c r="L120" s="205">
        <f t="shared" si="14"/>
        <v>0.1827769376014475</v>
      </c>
      <c r="M120" s="206">
        <f>'5.1 도시공원법에 의한 공원녹지(시군구)'!C122</f>
        <v>243656</v>
      </c>
      <c r="N120" s="206">
        <f>'5.1 도시공원법에 의한 공원녹지(시군구)'!D122</f>
        <v>243656</v>
      </c>
      <c r="O120" s="205">
        <f t="shared" si="15"/>
        <v>0.57708362499634969</v>
      </c>
      <c r="P120" s="205">
        <f t="shared" si="16"/>
        <v>0.57708362499634969</v>
      </c>
      <c r="Q120" s="66"/>
    </row>
    <row r="121" spans="1:17" s="67" customFormat="1" ht="18" customHeight="1">
      <c r="A121" s="192"/>
      <c r="B121" s="475" t="s">
        <v>730</v>
      </c>
      <c r="C121" s="206">
        <f>기초자료!AT119</f>
        <v>95664308</v>
      </c>
      <c r="D121" s="204">
        <f>기초자료!AU119</f>
        <v>95664308</v>
      </c>
      <c r="E121" s="204">
        <f>'3-1도시림 면적 현황 세부내역(시군구)'!C119</f>
        <v>6778268.6300000008</v>
      </c>
      <c r="F121" s="204">
        <f t="shared" si="18"/>
        <v>380466.9</v>
      </c>
      <c r="G121" s="205">
        <f t="shared" si="13"/>
        <v>7.0854729122171678</v>
      </c>
      <c r="H121" s="298">
        <f t="shared" si="12"/>
        <v>0.3977103979051414</v>
      </c>
      <c r="I121" s="204">
        <f>'4-1. 산자법에 의한 산림과수목(시군구)'!C121</f>
        <v>6309051.7300000004</v>
      </c>
      <c r="J121" s="204">
        <f>'4-1. 산자법에 의한 산림과수목(시군구)'!D121</f>
        <v>88335</v>
      </c>
      <c r="K121" s="205">
        <f t="shared" si="19"/>
        <v>6.5949901921623688</v>
      </c>
      <c r="L121" s="205">
        <f t="shared" si="14"/>
        <v>9.2338513544675399E-2</v>
      </c>
      <c r="M121" s="206">
        <f>'5.1 도시공원법에 의한 공원녹지(시군구)'!C123</f>
        <v>469216.9</v>
      </c>
      <c r="N121" s="206">
        <f>'5.1 도시공원법에 의한 공원녹지(시군구)'!D123</f>
        <v>292131.90000000002</v>
      </c>
      <c r="O121" s="205">
        <f t="shared" si="15"/>
        <v>0.49048272005479832</v>
      </c>
      <c r="P121" s="205">
        <f t="shared" si="16"/>
        <v>0.30537188436046603</v>
      </c>
      <c r="Q121" s="66"/>
    </row>
    <row r="122" spans="1:17" s="67" customFormat="1" ht="18" customHeight="1">
      <c r="A122" s="192"/>
      <c r="B122" s="475" t="s">
        <v>84</v>
      </c>
      <c r="C122" s="206">
        <f>기초자료!AT120</f>
        <v>35868319</v>
      </c>
      <c r="D122" s="204">
        <f>기초자료!AU120</f>
        <v>35868319</v>
      </c>
      <c r="E122" s="204">
        <f>'3-1도시림 면적 현황 세부내역(시군구)'!C120</f>
        <v>28185799.600000001</v>
      </c>
      <c r="F122" s="204">
        <f t="shared" si="18"/>
        <v>5384579</v>
      </c>
      <c r="G122" s="205">
        <f t="shared" si="13"/>
        <v>78.58132297752789</v>
      </c>
      <c r="H122" s="298">
        <f t="shared" si="12"/>
        <v>15.0120751407391</v>
      </c>
      <c r="I122" s="204">
        <f>'4-1. 산자법에 의한 산림과수목(시군구)'!C122</f>
        <v>23249120.600000001</v>
      </c>
      <c r="J122" s="204">
        <f>'4-1. 산자법에 의한 산림과수목(시군구)'!D122</f>
        <v>447900</v>
      </c>
      <c r="K122" s="205">
        <f t="shared" si="19"/>
        <v>64.81798213069311</v>
      </c>
      <c r="L122" s="205">
        <f t="shared" si="14"/>
        <v>1.2487342939043227</v>
      </c>
      <c r="M122" s="206">
        <f>'5.1 도시공원법에 의한 공원녹지(시군구)'!C124</f>
        <v>4936679</v>
      </c>
      <c r="N122" s="206">
        <f>'5.1 도시공원법에 의한 공원녹지(시군구)'!D124</f>
        <v>4936679</v>
      </c>
      <c r="O122" s="205">
        <f t="shared" si="15"/>
        <v>13.76334084683478</v>
      </c>
      <c r="P122" s="205">
        <f t="shared" si="16"/>
        <v>13.76334084683478</v>
      </c>
      <c r="Q122" s="66"/>
    </row>
    <row r="123" spans="1:17" s="67" customFormat="1" ht="18" customHeight="1">
      <c r="A123" s="192"/>
      <c r="B123" s="475" t="s">
        <v>93</v>
      </c>
      <c r="C123" s="206">
        <f>기초자료!AT121</f>
        <v>843690575</v>
      </c>
      <c r="D123" s="204">
        <f>기초자료!AU121</f>
        <v>144861606</v>
      </c>
      <c r="E123" s="204">
        <f>'3-1도시림 면적 현황 세부내역(시군구)'!C121</f>
        <v>107226368</v>
      </c>
      <c r="F123" s="204">
        <f t="shared" si="18"/>
        <v>403778</v>
      </c>
      <c r="G123" s="205">
        <f t="shared" si="13"/>
        <v>74.019866934237911</v>
      </c>
      <c r="H123" s="298">
        <f t="shared" si="12"/>
        <v>0.27873362110868766</v>
      </c>
      <c r="I123" s="204">
        <f>'4-1. 산자법에 의한 산림과수목(시군구)'!C123</f>
        <v>107102578</v>
      </c>
      <c r="J123" s="204">
        <f>'4-1. 산자법에 의한 산림과수목(시군구)'!D123</f>
        <v>279988</v>
      </c>
      <c r="K123" s="205">
        <f t="shared" si="19"/>
        <v>73.934412959635424</v>
      </c>
      <c r="L123" s="205">
        <f t="shared" si="14"/>
        <v>0.19327964650619711</v>
      </c>
      <c r="M123" s="206">
        <f>'5.1 도시공원법에 의한 공원녹지(시군구)'!C125</f>
        <v>123790</v>
      </c>
      <c r="N123" s="206">
        <f>'5.1 도시공원법에 의한 공원녹지(시군구)'!D125</f>
        <v>123790</v>
      </c>
      <c r="O123" s="205">
        <f t="shared" si="15"/>
        <v>8.5453974602490601E-2</v>
      </c>
      <c r="P123" s="205">
        <f t="shared" si="16"/>
        <v>8.5453974602490601E-2</v>
      </c>
      <c r="Q123" s="66"/>
    </row>
    <row r="124" spans="1:17" s="67" customFormat="1" ht="18" customHeight="1">
      <c r="A124" s="192"/>
      <c r="B124" s="475" t="s">
        <v>94</v>
      </c>
      <c r="C124" s="206">
        <f>기초자료!AT122</f>
        <v>676318066</v>
      </c>
      <c r="D124" s="204">
        <f>기초자료!AU122</f>
        <v>143029959</v>
      </c>
      <c r="E124" s="204">
        <f>'3-1도시림 면적 현황 세부내역(시군구)'!C122</f>
        <v>7033989</v>
      </c>
      <c r="F124" s="204">
        <f t="shared" si="18"/>
        <v>1089164</v>
      </c>
      <c r="G124" s="205">
        <f t="shared" si="13"/>
        <v>4.9178431212442701</v>
      </c>
      <c r="H124" s="298">
        <f t="shared" si="12"/>
        <v>0.76149361127901882</v>
      </c>
      <c r="I124" s="204">
        <f>'4-1. 산자법에 의한 산림과수목(시군구)'!C124</f>
        <v>6792017</v>
      </c>
      <c r="J124" s="204">
        <f>'4-1. 산자법에 의한 산림과수목(시군구)'!D124</f>
        <v>862792</v>
      </c>
      <c r="K124" s="205">
        <f t="shared" si="19"/>
        <v>4.7486673753433708</v>
      </c>
      <c r="L124" s="205">
        <f t="shared" si="14"/>
        <v>0.60322467127324009</v>
      </c>
      <c r="M124" s="206">
        <f>'5.1 도시공원법에 의한 공원녹지(시군구)'!C126</f>
        <v>241972</v>
      </c>
      <c r="N124" s="206">
        <f>'5.1 도시공원법에 의한 공원녹지(시군구)'!D126</f>
        <v>226372</v>
      </c>
      <c r="O124" s="205">
        <f t="shared" si="15"/>
        <v>0.16917574590089898</v>
      </c>
      <c r="P124" s="205">
        <f t="shared" si="16"/>
        <v>0.15826894000577879</v>
      </c>
      <c r="Q124" s="66"/>
    </row>
    <row r="125" spans="1:17" s="67" customFormat="1" ht="18" customHeight="1">
      <c r="A125" s="207" t="s">
        <v>585</v>
      </c>
      <c r="B125" s="207"/>
      <c r="C125" s="211">
        <f>SUM(C126:C143)</f>
        <v>16828280729</v>
      </c>
      <c r="D125" s="211">
        <f>SUM(D126:D143)</f>
        <v>4064900399</v>
      </c>
      <c r="E125" s="211">
        <f>SUM(E126:E143)</f>
        <v>3037405668</v>
      </c>
      <c r="F125" s="211">
        <f>SUM(F126:F143)</f>
        <v>25055309</v>
      </c>
      <c r="G125" s="209">
        <f t="shared" si="13"/>
        <v>74.722757505872167</v>
      </c>
      <c r="H125" s="299">
        <f t="shared" si="12"/>
        <v>0.61638186771227699</v>
      </c>
      <c r="I125" s="208">
        <f>SUM(I126:I143)</f>
        <v>3018353272</v>
      </c>
      <c r="J125" s="208">
        <f>SUM(J126:J143)</f>
        <v>9841722</v>
      </c>
      <c r="K125" s="209">
        <f t="shared" si="19"/>
        <v>74.254052393080542</v>
      </c>
      <c r="L125" s="209">
        <f t="shared" si="14"/>
        <v>0.24211471460459763</v>
      </c>
      <c r="M125" s="210">
        <f>SUM(M126:M143)</f>
        <v>19052396</v>
      </c>
      <c r="N125" s="210">
        <f>SUM(N126:N143)</f>
        <v>15213587</v>
      </c>
      <c r="O125" s="209">
        <f t="shared" si="15"/>
        <v>0.46870511279162091</v>
      </c>
      <c r="P125" s="209">
        <f t="shared" si="16"/>
        <v>0.37426715310767938</v>
      </c>
      <c r="Q125" s="66"/>
    </row>
    <row r="126" spans="1:17" s="67" customFormat="1" ht="18" customHeight="1">
      <c r="A126" s="192"/>
      <c r="B126" s="476" t="s">
        <v>96</v>
      </c>
      <c r="C126" s="206">
        <f>기초자료!AT124</f>
        <v>1116373900</v>
      </c>
      <c r="D126" s="119">
        <f>기초자료!AU124</f>
        <v>110442842</v>
      </c>
      <c r="E126" s="204">
        <f>'3-1도시림 면적 현황 세부내역(시군구)'!C124</f>
        <v>48171817</v>
      </c>
      <c r="F126" s="204">
        <f t="shared" ref="F126:F143" si="20">J126+N126</f>
        <v>3338829</v>
      </c>
      <c r="G126" s="205">
        <f t="shared" si="13"/>
        <v>43.616966140730064</v>
      </c>
      <c r="H126" s="298">
        <f t="shared" si="12"/>
        <v>3.0231284703810863</v>
      </c>
      <c r="I126" s="204">
        <f>'4-1. 산자법에 의한 산림과수목(시군구)'!C126</f>
        <v>43105023</v>
      </c>
      <c r="J126" s="204">
        <f>'4-1. 산자법에 의한 산림과수목(시군구)'!D126</f>
        <v>804662</v>
      </c>
      <c r="K126" s="205">
        <f t="shared" si="19"/>
        <v>39.029259134783942</v>
      </c>
      <c r="L126" s="205">
        <f t="shared" si="14"/>
        <v>0.72857777419382241</v>
      </c>
      <c r="M126" s="206">
        <f>'5.1 도시공원법에 의한 공원녹지(시군구)'!C128</f>
        <v>5066794</v>
      </c>
      <c r="N126" s="206">
        <f>'5.1 도시공원법에 의한 공원녹지(시군구)'!D128</f>
        <v>2534167</v>
      </c>
      <c r="O126" s="205">
        <f t="shared" si="15"/>
        <v>4.5877070059461165</v>
      </c>
      <c r="P126" s="205">
        <f t="shared" si="16"/>
        <v>2.2945506961872644</v>
      </c>
      <c r="Q126" s="66"/>
    </row>
    <row r="127" spans="1:17" s="67" customFormat="1" ht="18" customHeight="1">
      <c r="A127" s="192"/>
      <c r="B127" s="476" t="s">
        <v>97</v>
      </c>
      <c r="C127" s="206">
        <f>기초자료!AT125</f>
        <v>868240238</v>
      </c>
      <c r="D127" s="119">
        <f>기초자료!AU125</f>
        <v>188983180</v>
      </c>
      <c r="E127" s="204">
        <f>'3-1도시림 면적 현황 세부내역(시군구)'!C125</f>
        <v>109402759</v>
      </c>
      <c r="F127" s="204">
        <f t="shared" si="20"/>
        <v>4151137</v>
      </c>
      <c r="G127" s="205">
        <f t="shared" si="13"/>
        <v>57.890209594314157</v>
      </c>
      <c r="H127" s="298">
        <f t="shared" si="12"/>
        <v>2.1965642656663942</v>
      </c>
      <c r="I127" s="204">
        <f>'4-1. 산자법에 의한 산림과수목(시군구)'!C127</f>
        <v>107738031</v>
      </c>
      <c r="J127" s="204">
        <f>'4-1. 산자법에 의한 산림과수목(시군구)'!D127</f>
        <v>2489604</v>
      </c>
      <c r="K127" s="205">
        <f t="shared" si="19"/>
        <v>57.009322734435941</v>
      </c>
      <c r="L127" s="205">
        <f t="shared" si="14"/>
        <v>1.3173680324354791</v>
      </c>
      <c r="M127" s="206">
        <f>'5.1 도시공원법에 의한 공원녹지(시군구)'!C129</f>
        <v>1664728</v>
      </c>
      <c r="N127" s="206">
        <f>'5.1 도시공원법에 의한 공원녹지(시군구)'!D129</f>
        <v>1661533</v>
      </c>
      <c r="O127" s="205">
        <f t="shared" si="15"/>
        <v>0.8808868598782178</v>
      </c>
      <c r="P127" s="205">
        <f t="shared" si="16"/>
        <v>0.87919623323091511</v>
      </c>
      <c r="Q127" s="66"/>
    </row>
    <row r="128" spans="1:17" s="67" customFormat="1" ht="18" customHeight="1">
      <c r="A128" s="192"/>
      <c r="B128" s="476" t="s">
        <v>98</v>
      </c>
      <c r="C128" s="206">
        <f>기초자료!AT126</f>
        <v>1040783864</v>
      </c>
      <c r="D128" s="119">
        <f>기초자료!AU126</f>
        <v>137020546</v>
      </c>
      <c r="E128" s="204">
        <f>'3-1도시림 면적 현황 세부내역(시군구)'!C126</f>
        <v>64901332</v>
      </c>
      <c r="F128" s="204">
        <f t="shared" si="20"/>
        <v>1077371</v>
      </c>
      <c r="G128" s="205">
        <f t="shared" si="13"/>
        <v>47.366131499724133</v>
      </c>
      <c r="H128" s="298">
        <f t="shared" si="12"/>
        <v>0.78628427009771218</v>
      </c>
      <c r="I128" s="204">
        <f>'4-1. 산자법에 의한 산림과수목(시군구)'!C128</f>
        <v>64271615</v>
      </c>
      <c r="J128" s="204">
        <f>'4-1. 산자법에 의한 산림과수목(시군구)'!D128</f>
        <v>447654</v>
      </c>
      <c r="K128" s="205">
        <f t="shared" si="19"/>
        <v>46.906552977828596</v>
      </c>
      <c r="L128" s="205">
        <f t="shared" si="14"/>
        <v>0.32670574820217108</v>
      </c>
      <c r="M128" s="206">
        <f>'5.1 도시공원법에 의한 공원녹지(시군구)'!C130</f>
        <v>629717</v>
      </c>
      <c r="N128" s="206">
        <f>'5.1 도시공원법에 의한 공원녹지(시군구)'!D130</f>
        <v>629717</v>
      </c>
      <c r="O128" s="205">
        <f t="shared" si="15"/>
        <v>0.4595785218955411</v>
      </c>
      <c r="P128" s="205">
        <f t="shared" si="16"/>
        <v>0.4595785218955411</v>
      </c>
      <c r="Q128" s="66"/>
    </row>
    <row r="129" spans="1:17" s="67" customFormat="1" ht="18" customHeight="1">
      <c r="A129" s="192"/>
      <c r="B129" s="476" t="s">
        <v>99</v>
      </c>
      <c r="C129" s="206">
        <f>기초자료!AT127</f>
        <v>180201980</v>
      </c>
      <c r="D129" s="119">
        <f>기초자료!AU127</f>
        <v>180201980</v>
      </c>
      <c r="E129" s="204">
        <f>'3-1도시림 면적 현황 세부내역(시군구)'!C127</f>
        <v>149517217</v>
      </c>
      <c r="F129" s="204">
        <f t="shared" si="20"/>
        <v>1656473</v>
      </c>
      <c r="G129" s="205">
        <f t="shared" si="13"/>
        <v>82.972016733667402</v>
      </c>
      <c r="H129" s="298">
        <f t="shared" si="12"/>
        <v>0.91923129812447113</v>
      </c>
      <c r="I129" s="204">
        <f>'4-1. 산자법에 의한 산림과수목(시군구)'!C129</f>
        <v>148343300</v>
      </c>
      <c r="J129" s="204">
        <f>'4-1. 산자법에 의한 산림과수목(시군구)'!D129</f>
        <v>482879</v>
      </c>
      <c r="K129" s="205">
        <f t="shared" si="19"/>
        <v>82.320571616360709</v>
      </c>
      <c r="L129" s="205">
        <f t="shared" si="14"/>
        <v>0.26796542413129981</v>
      </c>
      <c r="M129" s="206">
        <f>'5.1 도시공원법에 의한 공원녹지(시군구)'!C131</f>
        <v>1173917</v>
      </c>
      <c r="N129" s="206">
        <f>'5.1 도시공원법에 의한 공원녹지(시군구)'!D131</f>
        <v>1173594</v>
      </c>
      <c r="O129" s="205">
        <f t="shared" si="15"/>
        <v>0.65144511730670218</v>
      </c>
      <c r="P129" s="205">
        <f t="shared" si="16"/>
        <v>0.65126587399317137</v>
      </c>
      <c r="Q129" s="66"/>
    </row>
    <row r="130" spans="1:17" s="67" customFormat="1" ht="18" customHeight="1">
      <c r="A130" s="192"/>
      <c r="B130" s="476" t="s">
        <v>100</v>
      </c>
      <c r="C130" s="206">
        <f>기초자료!AT128</f>
        <v>303521188</v>
      </c>
      <c r="D130" s="119">
        <f>기초자료!AU128</f>
        <v>303521188</v>
      </c>
      <c r="E130" s="204">
        <f>'3-1도시림 면적 현황 세부내역(시군구)'!C128</f>
        <v>273539872</v>
      </c>
      <c r="F130" s="204">
        <f t="shared" si="20"/>
        <v>5541875</v>
      </c>
      <c r="G130" s="205">
        <f t="shared" si="13"/>
        <v>90.122167023147</v>
      </c>
      <c r="H130" s="298">
        <f t="shared" si="12"/>
        <v>1.8258610005176967</v>
      </c>
      <c r="I130" s="204">
        <f>'4-1. 산자법에 의한 산림과수목(시군구)'!C130</f>
        <v>269605711</v>
      </c>
      <c r="J130" s="204">
        <f>'4-1. 산자법에 의한 산림과수목(시군구)'!D130</f>
        <v>1607714</v>
      </c>
      <c r="K130" s="205">
        <f t="shared" si="19"/>
        <v>88.825993590931787</v>
      </c>
      <c r="L130" s="205">
        <f t="shared" si="14"/>
        <v>0.52968756830248043</v>
      </c>
      <c r="M130" s="206">
        <f>'5.1 도시공원법에 의한 공원녹지(시군구)'!C132</f>
        <v>3934161</v>
      </c>
      <c r="N130" s="206">
        <f>'5.1 도시공원법에 의한 공원녹지(시군구)'!D132</f>
        <v>3934161</v>
      </c>
      <c r="O130" s="205">
        <f t="shared" si="15"/>
        <v>1.2961734322152165</v>
      </c>
      <c r="P130" s="205">
        <f t="shared" si="16"/>
        <v>1.2961734322152165</v>
      </c>
      <c r="Q130" s="66"/>
    </row>
    <row r="131" spans="1:17" s="67" customFormat="1" ht="18" customHeight="1">
      <c r="A131" s="192"/>
      <c r="B131" s="476" t="s">
        <v>101</v>
      </c>
      <c r="C131" s="206">
        <f>기초자료!AT129</f>
        <v>105760448</v>
      </c>
      <c r="D131" s="119">
        <f>기초자료!AU129</f>
        <v>105760448</v>
      </c>
      <c r="E131" s="204">
        <f>'3-1도시림 면적 현황 세부내역(시군구)'!C129</f>
        <v>22098798</v>
      </c>
      <c r="F131" s="204">
        <f t="shared" si="20"/>
        <v>948198</v>
      </c>
      <c r="G131" s="205">
        <f t="shared" si="13"/>
        <v>20.895144090161192</v>
      </c>
      <c r="H131" s="298">
        <f t="shared" si="12"/>
        <v>0.89655255620702357</v>
      </c>
      <c r="I131" s="204">
        <f>'4-1. 산자법에 의한 산림과수목(시군구)'!C131</f>
        <v>21454978</v>
      </c>
      <c r="J131" s="204">
        <f>'4-1. 산자법에 의한 산림과수목(시군구)'!D131</f>
        <v>334788</v>
      </c>
      <c r="K131" s="205">
        <f t="shared" si="19"/>
        <v>20.286390995620593</v>
      </c>
      <c r="L131" s="205">
        <f t="shared" si="14"/>
        <v>0.31655312201400659</v>
      </c>
      <c r="M131" s="206">
        <f>'5.1 도시공원법에 의한 공원녹지(시군구)'!C133</f>
        <v>643820</v>
      </c>
      <c r="N131" s="206">
        <f>'5.1 도시공원법에 의한 공원녹지(시군구)'!D133</f>
        <v>613410</v>
      </c>
      <c r="O131" s="205">
        <f t="shared" si="15"/>
        <v>0.60875309454059801</v>
      </c>
      <c r="P131" s="205">
        <f t="shared" si="16"/>
        <v>0.57999943419301703</v>
      </c>
      <c r="Q131" s="66"/>
    </row>
    <row r="132" spans="1:17" s="67" customFormat="1" ht="18" customHeight="1">
      <c r="A132" s="192"/>
      <c r="B132" s="476" t="s">
        <v>102</v>
      </c>
      <c r="C132" s="206">
        <f>기초자료!AT130</f>
        <v>1187839038</v>
      </c>
      <c r="D132" s="119">
        <f>기초자료!AU130</f>
        <v>395661864</v>
      </c>
      <c r="E132" s="204">
        <f>'3-1도시림 면적 현황 세부내역(시군구)'!C130</f>
        <v>407066603</v>
      </c>
      <c r="F132" s="204">
        <f t="shared" si="20"/>
        <v>739404</v>
      </c>
      <c r="G132" s="205">
        <f t="shared" si="13"/>
        <v>102.88244585533268</v>
      </c>
      <c r="H132" s="298">
        <f t="shared" si="12"/>
        <v>0.18687775276719618</v>
      </c>
      <c r="I132" s="204">
        <f>'4-1. 산자법에 의한 산림과수목(시군구)'!C132</f>
        <v>406816389</v>
      </c>
      <c r="J132" s="204">
        <f>'4-1. 산자법에 의한 산림과수목(시군구)'!D132</f>
        <v>492066</v>
      </c>
      <c r="K132" s="205">
        <f t="shared" si="19"/>
        <v>102.81920650305585</v>
      </c>
      <c r="L132" s="205">
        <f t="shared" si="14"/>
        <v>0.12436528378686504</v>
      </c>
      <c r="M132" s="206">
        <f>'5.1 도시공원법에 의한 공원녹지(시군구)'!C134</f>
        <v>250214</v>
      </c>
      <c r="N132" s="206">
        <f>'5.1 도시공원법에 의한 공원녹지(시군구)'!D134</f>
        <v>247338</v>
      </c>
      <c r="O132" s="205">
        <f t="shared" si="15"/>
        <v>6.3239352276821911E-2</v>
      </c>
      <c r="P132" s="205">
        <f t="shared" si="16"/>
        <v>6.2512468980331151E-2</v>
      </c>
      <c r="Q132" s="66"/>
    </row>
    <row r="133" spans="1:17" s="67" customFormat="1" ht="18" customHeight="1">
      <c r="A133" s="192"/>
      <c r="B133" s="476" t="s">
        <v>103</v>
      </c>
      <c r="C133" s="206">
        <f>기초자료!AT131</f>
        <v>1820310462</v>
      </c>
      <c r="D133" s="119">
        <f>기초자료!AU131</f>
        <v>107403724</v>
      </c>
      <c r="E133" s="204">
        <f>'3-1도시림 면적 현황 세부내역(시군구)'!C131</f>
        <v>40238338</v>
      </c>
      <c r="F133" s="204">
        <f t="shared" si="20"/>
        <v>530437</v>
      </c>
      <c r="G133" s="205">
        <f t="shared" si="13"/>
        <v>37.464565008937676</v>
      </c>
      <c r="H133" s="298">
        <f t="shared" si="12"/>
        <v>0.49387207467778305</v>
      </c>
      <c r="I133" s="204">
        <f>'4-1. 산자법에 의한 산림과수목(시군구)'!C133</f>
        <v>40018830</v>
      </c>
      <c r="J133" s="204">
        <f>'4-1. 산자법에 의한 산림과수목(시군구)'!D133</f>
        <v>310929</v>
      </c>
      <c r="K133" s="205">
        <f t="shared" si="19"/>
        <v>37.260188482849998</v>
      </c>
      <c r="L133" s="205">
        <f t="shared" si="14"/>
        <v>0.2894955485901029</v>
      </c>
      <c r="M133" s="206">
        <f>'5.1 도시공원법에 의한 공원녹지(시군구)'!C135</f>
        <v>219508</v>
      </c>
      <c r="N133" s="206">
        <f>'5.1 도시공원법에 의한 공원녹지(시군구)'!D135</f>
        <v>219508</v>
      </c>
      <c r="O133" s="205">
        <f t="shared" si="15"/>
        <v>0.20437652608768017</v>
      </c>
      <c r="P133" s="205">
        <f t="shared" si="16"/>
        <v>0.20437652608768017</v>
      </c>
      <c r="Q133" s="66"/>
    </row>
    <row r="134" spans="1:17" s="67" customFormat="1" ht="18" customHeight="1">
      <c r="A134" s="192"/>
      <c r="B134" s="476" t="s">
        <v>104</v>
      </c>
      <c r="C134" s="206">
        <f>기초자료!AT132</f>
        <v>998066556</v>
      </c>
      <c r="D134" s="119">
        <f>기초자료!AU132</f>
        <v>72421950</v>
      </c>
      <c r="E134" s="204">
        <f>'3-1도시림 면적 현황 세부내역(시군구)'!C132</f>
        <v>42975107</v>
      </c>
      <c r="F134" s="204">
        <f t="shared" si="20"/>
        <v>595469</v>
      </c>
      <c r="G134" s="205">
        <f t="shared" si="13"/>
        <v>59.339892118342576</v>
      </c>
      <c r="H134" s="298">
        <f t="shared" si="12"/>
        <v>0.822221715930046</v>
      </c>
      <c r="I134" s="204">
        <f>'4-1. 산자법에 의한 산림과수목(시군구)'!C134</f>
        <v>42454923</v>
      </c>
      <c r="J134" s="204">
        <f>'4-1. 산자법에 의한 산림과수목(시군구)'!D134</f>
        <v>84519</v>
      </c>
      <c r="K134" s="205">
        <f t="shared" si="19"/>
        <v>58.621623692816897</v>
      </c>
      <c r="L134" s="205">
        <f t="shared" si="14"/>
        <v>0.11670356846232392</v>
      </c>
      <c r="M134" s="206">
        <f>'5.1 도시공원법에 의한 공원녹지(시군구)'!C136</f>
        <v>520184</v>
      </c>
      <c r="N134" s="206">
        <f>'5.1 도시공원법에 의한 공원녹지(시군구)'!D136</f>
        <v>510950</v>
      </c>
      <c r="O134" s="205">
        <f t="shared" si="15"/>
        <v>0.71826842552568659</v>
      </c>
      <c r="P134" s="205">
        <f t="shared" si="16"/>
        <v>0.70551814746772212</v>
      </c>
      <c r="Q134" s="66"/>
    </row>
    <row r="135" spans="1:17" s="67" customFormat="1" ht="18" customHeight="1">
      <c r="A135" s="192"/>
      <c r="B135" s="476" t="s">
        <v>105</v>
      </c>
      <c r="C135" s="206">
        <f>기초자료!AT133</f>
        <v>1127289702</v>
      </c>
      <c r="D135" s="119">
        <f>기초자료!AU133</f>
        <v>312242328</v>
      </c>
      <c r="E135" s="204">
        <f>'3-1도시림 면적 현황 세부내역(시군구)'!C133</f>
        <v>280491312</v>
      </c>
      <c r="F135" s="204">
        <f t="shared" si="20"/>
        <v>1926139</v>
      </c>
      <c r="G135" s="205">
        <f t="shared" si="13"/>
        <v>89.831290266321602</v>
      </c>
      <c r="H135" s="298">
        <f t="shared" si="12"/>
        <v>0.61687312298030261</v>
      </c>
      <c r="I135" s="204">
        <f>'4-1. 산자법에 의한 산림과수목(시군구)'!C135</f>
        <v>278520448</v>
      </c>
      <c r="J135" s="204">
        <f>'4-1. 산자법에 의한 산림과수목(시군구)'!D135</f>
        <v>1049264</v>
      </c>
      <c r="K135" s="205">
        <f t="shared" si="19"/>
        <v>89.200093332637465</v>
      </c>
      <c r="L135" s="205">
        <f t="shared" si="14"/>
        <v>0.33604156320535761</v>
      </c>
      <c r="M135" s="206">
        <f>'5.1 도시공원법에 의한 공원녹지(시군구)'!C137</f>
        <v>1970864</v>
      </c>
      <c r="N135" s="206">
        <f>'5.1 도시공원법에 의한 공원녹지(시군구)'!D137</f>
        <v>876875</v>
      </c>
      <c r="O135" s="205">
        <f t="shared" si="15"/>
        <v>0.63119693368414809</v>
      </c>
      <c r="P135" s="205">
        <f t="shared" si="16"/>
        <v>0.28083155977494506</v>
      </c>
      <c r="Q135" s="66"/>
    </row>
    <row r="136" spans="1:17" s="67" customFormat="1" ht="18" customHeight="1">
      <c r="A136" s="192"/>
      <c r="B136" s="476" t="s">
        <v>106</v>
      </c>
      <c r="C136" s="206">
        <f>기초자료!AT134</f>
        <v>1463928054</v>
      </c>
      <c r="D136" s="119">
        <f>기초자료!AU134</f>
        <v>161233874</v>
      </c>
      <c r="E136" s="204">
        <f>'3-1도시림 면적 현황 세부내역(시군구)'!C134</f>
        <v>82575448</v>
      </c>
      <c r="F136" s="204">
        <f t="shared" si="20"/>
        <v>657168</v>
      </c>
      <c r="G136" s="205">
        <f t="shared" si="13"/>
        <v>51.214701942843597</v>
      </c>
      <c r="H136" s="298">
        <f t="shared" si="12"/>
        <v>0.40758680772007005</v>
      </c>
      <c r="I136" s="204">
        <f>'4-1. 산자법에 의한 산림과수목(시군구)'!C136</f>
        <v>81947972</v>
      </c>
      <c r="J136" s="204">
        <f>'4-1. 산자법에 의한 산림과수목(시군구)'!D136</f>
        <v>29692</v>
      </c>
      <c r="K136" s="205">
        <f t="shared" si="19"/>
        <v>50.825530620197092</v>
      </c>
      <c r="L136" s="205">
        <f t="shared" si="14"/>
        <v>1.8415485073564629E-2</v>
      </c>
      <c r="M136" s="206">
        <f>'5.1 도시공원법에 의한 공원녹지(시군구)'!C138</f>
        <v>627476</v>
      </c>
      <c r="N136" s="206">
        <f>'5.1 도시공원법에 의한 공원녹지(시군구)'!D138</f>
        <v>627476</v>
      </c>
      <c r="O136" s="205">
        <f t="shared" si="15"/>
        <v>0.38917132264650539</v>
      </c>
      <c r="P136" s="205">
        <f t="shared" si="16"/>
        <v>0.38917132264650539</v>
      </c>
      <c r="Q136" s="66"/>
    </row>
    <row r="137" spans="1:17" s="67" customFormat="1" ht="18" customHeight="1">
      <c r="A137" s="192"/>
      <c r="B137" s="476" t="s">
        <v>107</v>
      </c>
      <c r="C137" s="206">
        <f>기초자료!AT135</f>
        <v>1219777976</v>
      </c>
      <c r="D137" s="119">
        <f>기초자료!AU135</f>
        <v>433082146</v>
      </c>
      <c r="E137" s="204">
        <f>'3-1도시림 면적 현황 세부내역(시군구)'!C135</f>
        <v>334848193</v>
      </c>
      <c r="F137" s="204">
        <f t="shared" si="20"/>
        <v>1658157</v>
      </c>
      <c r="G137" s="205">
        <f t="shared" si="13"/>
        <v>77.317478010280297</v>
      </c>
      <c r="H137" s="298">
        <f t="shared" si="12"/>
        <v>0.38287355304644677</v>
      </c>
      <c r="I137" s="204">
        <f>'4-1. 산자법에 의한 산림과수목(시군구)'!C137</f>
        <v>333280239</v>
      </c>
      <c r="J137" s="204">
        <f>'4-1. 산자법에 의한 산림과수목(시군구)'!D137</f>
        <v>90203</v>
      </c>
      <c r="K137" s="205">
        <f t="shared" si="19"/>
        <v>76.955432607466577</v>
      </c>
      <c r="L137" s="205">
        <f t="shared" si="14"/>
        <v>2.0828150232727442E-2</v>
      </c>
      <c r="M137" s="206">
        <f>'5.1 도시공원법에 의한 공원녹지(시군구)'!C139</f>
        <v>1567954</v>
      </c>
      <c r="N137" s="206">
        <f>'5.1 도시공원법에 의한 공원녹지(시군구)'!D139</f>
        <v>1567954</v>
      </c>
      <c r="O137" s="205">
        <f t="shared" si="15"/>
        <v>0.36204540281371933</v>
      </c>
      <c r="P137" s="205">
        <f t="shared" si="16"/>
        <v>0.36204540281371933</v>
      </c>
      <c r="Q137" s="66"/>
    </row>
    <row r="138" spans="1:17" s="67" customFormat="1" ht="18" customHeight="1">
      <c r="A138" s="192"/>
      <c r="B138" s="476" t="s">
        <v>108</v>
      </c>
      <c r="C138" s="206">
        <f>기초자료!AT136</f>
        <v>889682311</v>
      </c>
      <c r="D138" s="119">
        <f>기초자료!AU136</f>
        <v>486706188</v>
      </c>
      <c r="E138" s="204">
        <f>'3-1도시림 면적 현황 세부내역(시군구)'!C136</f>
        <v>321008339</v>
      </c>
      <c r="F138" s="204">
        <f t="shared" si="20"/>
        <v>391158</v>
      </c>
      <c r="G138" s="205">
        <f t="shared" si="13"/>
        <v>65.955261493408429</v>
      </c>
      <c r="H138" s="298">
        <f t="shared" si="12"/>
        <v>8.0368404931806622E-2</v>
      </c>
      <c r="I138" s="204">
        <f>'4-1. 산자법에 의한 산림과수목(시군구)'!C138</f>
        <v>320878710</v>
      </c>
      <c r="J138" s="204">
        <f>'4-1. 산자법에 의한 산림과수목(시군구)'!D138</f>
        <v>261529</v>
      </c>
      <c r="K138" s="205">
        <f t="shared" si="19"/>
        <v>65.928627560412281</v>
      </c>
      <c r="L138" s="205">
        <f t="shared" si="14"/>
        <v>5.3734471935663983E-2</v>
      </c>
      <c r="M138" s="206">
        <f>'5.1 도시공원법에 의한 공원녹지(시군구)'!C140</f>
        <v>129629</v>
      </c>
      <c r="N138" s="206">
        <f>'5.1 도시공원법에 의한 공원녹지(시군구)'!D140</f>
        <v>129629</v>
      </c>
      <c r="O138" s="205">
        <f t="shared" si="15"/>
        <v>2.6633932996142633E-2</v>
      </c>
      <c r="P138" s="205">
        <f t="shared" si="16"/>
        <v>2.6633932996142633E-2</v>
      </c>
      <c r="Q138" s="66"/>
    </row>
    <row r="139" spans="1:17" s="67" customFormat="1" ht="18" customHeight="1">
      <c r="A139" s="192"/>
      <c r="B139" s="476" t="s">
        <v>109</v>
      </c>
      <c r="C139" s="206">
        <f>기초자료!AT137</f>
        <v>908931856</v>
      </c>
      <c r="D139" s="119">
        <f>기초자료!AU137</f>
        <v>291733155</v>
      </c>
      <c r="E139" s="204">
        <f>'3-1도시림 면적 현황 세부내역(시군구)'!C137</f>
        <v>343234364</v>
      </c>
      <c r="F139" s="204">
        <f t="shared" si="20"/>
        <v>322422</v>
      </c>
      <c r="G139" s="205">
        <f t="shared" si="13"/>
        <v>117.65353307202948</v>
      </c>
      <c r="H139" s="298">
        <f t="shared" ref="H139:H201" si="21">F139/D139*100</f>
        <v>0.11051949169095984</v>
      </c>
      <c r="I139" s="204">
        <f>'4-1. 산자법에 의한 산림과수목(시군구)'!C139</f>
        <v>343155838</v>
      </c>
      <c r="J139" s="204">
        <f>'4-1. 산자법에 의한 산림과수목(시군구)'!D139</f>
        <v>243896</v>
      </c>
      <c r="K139" s="205">
        <f t="shared" si="19"/>
        <v>117.62661600804338</v>
      </c>
      <c r="L139" s="205">
        <f t="shared" si="14"/>
        <v>8.3602427704866117E-2</v>
      </c>
      <c r="M139" s="206">
        <f>'5.1 도시공원법에 의한 공원녹지(시군구)'!C141</f>
        <v>78526</v>
      </c>
      <c r="N139" s="206">
        <f>'5.1 도시공원법에 의한 공원녹지(시군구)'!D141</f>
        <v>78526</v>
      </c>
      <c r="O139" s="205">
        <f t="shared" si="15"/>
        <v>2.6917063986093729E-2</v>
      </c>
      <c r="P139" s="205">
        <f t="shared" si="16"/>
        <v>2.6917063986093729E-2</v>
      </c>
      <c r="Q139" s="66"/>
    </row>
    <row r="140" spans="1:17" s="67" customFormat="1" ht="18" customHeight="1">
      <c r="A140" s="192"/>
      <c r="B140" s="476" t="s">
        <v>110</v>
      </c>
      <c r="C140" s="206">
        <f>기초자료!AT138</f>
        <v>661819106</v>
      </c>
      <c r="D140" s="119">
        <f>기초자료!AU138</f>
        <v>173739977</v>
      </c>
      <c r="E140" s="204">
        <f>'3-1도시림 면적 현황 세부내역(시군구)'!C138</f>
        <v>84620612</v>
      </c>
      <c r="F140" s="204">
        <f t="shared" si="20"/>
        <v>444197</v>
      </c>
      <c r="G140" s="205">
        <f t="shared" ref="G140:G202" si="22">E140/D140*100</f>
        <v>48.705320134812723</v>
      </c>
      <c r="H140" s="298">
        <f t="shared" si="21"/>
        <v>0.25566769817173396</v>
      </c>
      <c r="I140" s="204">
        <f>'4-1. 산자법에 의한 산림과수목(시군구)'!C140</f>
        <v>84411132</v>
      </c>
      <c r="J140" s="204">
        <f>'4-1. 산자법에 의한 산림과수목(시군구)'!D140</f>
        <v>395755</v>
      </c>
      <c r="K140" s="205">
        <f t="shared" si="19"/>
        <v>48.584749150738062</v>
      </c>
      <c r="L140" s="205">
        <f t="shared" ref="L140:L202" si="23">J140/D140*100</f>
        <v>0.22778580199765999</v>
      </c>
      <c r="M140" s="206">
        <f>'5.1 도시공원법에 의한 공원녹지(시군구)'!C142</f>
        <v>209480</v>
      </c>
      <c r="N140" s="206">
        <f>'5.1 도시공원법에 의한 공원녹지(시군구)'!D142</f>
        <v>48442</v>
      </c>
      <c r="O140" s="205">
        <f t="shared" ref="O140:O202" si="24">M140/D140*100</f>
        <v>0.12057098407466695</v>
      </c>
      <c r="P140" s="205">
        <f>N140/D140*100</f>
        <v>2.7881896174073974E-2</v>
      </c>
      <c r="Q140" s="66"/>
    </row>
    <row r="141" spans="1:17" s="67" customFormat="1" ht="18" customHeight="1">
      <c r="A141" s="192"/>
      <c r="B141" s="476" t="s">
        <v>111</v>
      </c>
      <c r="C141" s="206">
        <f>기초자료!AT139</f>
        <v>1644967141</v>
      </c>
      <c r="D141" s="119">
        <f>기초자료!AU139</f>
        <v>315193994</v>
      </c>
      <c r="E141" s="204">
        <f>'3-1도시림 면적 현황 세부내역(시군구)'!C139</f>
        <v>283187349</v>
      </c>
      <c r="F141" s="204">
        <f t="shared" si="20"/>
        <v>265543</v>
      </c>
      <c r="G141" s="205">
        <f t="shared" si="22"/>
        <v>89.845414059507746</v>
      </c>
      <c r="H141" s="298">
        <f t="shared" si="21"/>
        <v>8.4247480933916527E-2</v>
      </c>
      <c r="I141" s="204">
        <f>'4-1. 산자법에 의한 산림과수목(시군구)'!C141</f>
        <v>283084387</v>
      </c>
      <c r="J141" s="204">
        <f>'4-1. 산자법에 의한 산림과수목(시군구)'!D141</f>
        <v>162581</v>
      </c>
      <c r="K141" s="205">
        <f t="shared" si="19"/>
        <v>89.812747827929741</v>
      </c>
      <c r="L141" s="205">
        <f t="shared" si="23"/>
        <v>5.1581249355912538E-2</v>
      </c>
      <c r="M141" s="206">
        <f>'5.1 도시공원법에 의한 공원녹지(시군구)'!C143</f>
        <v>102962</v>
      </c>
      <c r="N141" s="206">
        <f>'5.1 도시공원법에 의한 공원녹지(시군구)'!D143</f>
        <v>102962</v>
      </c>
      <c r="O141" s="205">
        <f t="shared" si="24"/>
        <v>3.2666231578003989E-2</v>
      </c>
      <c r="P141" s="205">
        <f>N141/D141*100</f>
        <v>3.2666231578003989E-2</v>
      </c>
      <c r="Q141" s="66"/>
    </row>
    <row r="142" spans="1:17" s="67" customFormat="1" ht="18" customHeight="1">
      <c r="A142" s="192"/>
      <c r="B142" s="476" t="s">
        <v>112</v>
      </c>
      <c r="C142" s="206">
        <f>기초자료!AT140</f>
        <v>660707506</v>
      </c>
      <c r="D142" s="119">
        <f>기초자료!AU140</f>
        <v>257146770</v>
      </c>
      <c r="E142" s="204">
        <f>'3-1도시림 면적 현황 세부내역(시군구)'!C140</f>
        <v>130214743</v>
      </c>
      <c r="F142" s="204">
        <f t="shared" si="20"/>
        <v>298207</v>
      </c>
      <c r="G142" s="205">
        <f t="shared" si="22"/>
        <v>50.638296176148742</v>
      </c>
      <c r="H142" s="298">
        <f t="shared" si="21"/>
        <v>0.11596762424820659</v>
      </c>
      <c r="I142" s="204">
        <f>'4-1. 산자법에 의한 산림과수목(시군구)'!C142</f>
        <v>130045057</v>
      </c>
      <c r="J142" s="204">
        <f>'4-1. 산자법에 의한 산림과수목(시군구)'!D142</f>
        <v>128521</v>
      </c>
      <c r="K142" s="205">
        <f t="shared" si="19"/>
        <v>50.572308180266077</v>
      </c>
      <c r="L142" s="205">
        <f t="shared" si="23"/>
        <v>4.9979628365543927E-2</v>
      </c>
      <c r="M142" s="206">
        <f>'5.1 도시공원법에 의한 공원녹지(시군구)'!C144</f>
        <v>169686</v>
      </c>
      <c r="N142" s="206">
        <f>'5.1 도시공원법에 의한 공원녹지(시군구)'!D144</f>
        <v>169686</v>
      </c>
      <c r="O142" s="205">
        <f t="shared" si="24"/>
        <v>6.5987995882662659E-2</v>
      </c>
      <c r="P142" s="205">
        <f>N142/D142*100</f>
        <v>6.5987995882662659E-2</v>
      </c>
      <c r="Q142" s="66"/>
    </row>
    <row r="143" spans="1:17" s="67" customFormat="1" ht="18" customHeight="1">
      <c r="A143" s="192"/>
      <c r="B143" s="476" t="s">
        <v>113</v>
      </c>
      <c r="C143" s="206">
        <f>기초자료!AT141</f>
        <v>630079403</v>
      </c>
      <c r="D143" s="119">
        <f>기초자료!AU141</f>
        <v>32404245</v>
      </c>
      <c r="E143" s="204">
        <f>'3-1도시림 면적 현황 세부내역(시군구)'!C141</f>
        <v>19313465</v>
      </c>
      <c r="F143" s="204">
        <f t="shared" si="20"/>
        <v>513125</v>
      </c>
      <c r="G143" s="205">
        <f t="shared" si="22"/>
        <v>59.601650956533625</v>
      </c>
      <c r="H143" s="298">
        <f t="shared" si="21"/>
        <v>1.5835116664498741</v>
      </c>
      <c r="I143" s="204">
        <f>'4-1. 산자법에 의한 산림과수목(시군구)'!C143</f>
        <v>19220689</v>
      </c>
      <c r="J143" s="204">
        <f>'4-1. 산자법에 의한 산림과수목(시군구)'!D143</f>
        <v>425466</v>
      </c>
      <c r="K143" s="205">
        <f t="shared" si="19"/>
        <v>59.315342789193203</v>
      </c>
      <c r="L143" s="205">
        <f t="shared" si="23"/>
        <v>1.3129946400541039</v>
      </c>
      <c r="M143" s="206">
        <f>'5.1 도시공원법에 의한 공원녹지(시군구)'!C145</f>
        <v>92776</v>
      </c>
      <c r="N143" s="206">
        <f>'5.1 도시공원법에 의한 공원녹지(시군구)'!D145</f>
        <v>87659</v>
      </c>
      <c r="O143" s="205">
        <f t="shared" si="24"/>
        <v>0.28630816734042097</v>
      </c>
      <c r="P143" s="205">
        <f>N143/D143*100</f>
        <v>0.27051702639577008</v>
      </c>
      <c r="Q143" s="66"/>
    </row>
    <row r="144" spans="1:17" s="67" customFormat="1" ht="18" customHeight="1">
      <c r="A144" s="207" t="s">
        <v>586</v>
      </c>
      <c r="B144" s="207"/>
      <c r="C144" s="211">
        <f>SUM(C145:C156)</f>
        <v>7406819938</v>
      </c>
      <c r="D144" s="211">
        <f>SUM(D145:D156)</f>
        <v>1435384397</v>
      </c>
      <c r="E144" s="211">
        <f>SUM(E145:E156)</f>
        <v>752758203.70000005</v>
      </c>
      <c r="F144" s="211">
        <f>SUM(F145:F156)</f>
        <v>20819650.700000003</v>
      </c>
      <c r="G144" s="209">
        <f t="shared" si="22"/>
        <v>52.442969651425017</v>
      </c>
      <c r="H144" s="299">
        <f t="shared" si="21"/>
        <v>1.4504582008494553</v>
      </c>
      <c r="I144" s="208">
        <f>SUM(I145:I156)</f>
        <v>732588307.72000003</v>
      </c>
      <c r="J144" s="208">
        <f>SUM(J145:J156)</f>
        <v>5246725.72</v>
      </c>
      <c r="K144" s="209">
        <f t="shared" si="19"/>
        <v>51.037778399370467</v>
      </c>
      <c r="L144" s="209">
        <f t="shared" si="23"/>
        <v>0.36552757093959132</v>
      </c>
      <c r="M144" s="210">
        <f>SUM(M145:M156)</f>
        <v>20169895.98</v>
      </c>
      <c r="N144" s="210">
        <f>SUM(N145:N156)</f>
        <v>15572924.98</v>
      </c>
      <c r="O144" s="209">
        <f t="shared" si="24"/>
        <v>1.4051912520545533</v>
      </c>
      <c r="P144" s="209">
        <f t="shared" ref="P144:P202" si="25">N144/D144*100</f>
        <v>1.0849306299098638</v>
      </c>
      <c r="Q144" s="66"/>
    </row>
    <row r="145" spans="1:17" s="67" customFormat="1" ht="18" customHeight="1">
      <c r="A145" s="192"/>
      <c r="B145" s="477" t="s">
        <v>115</v>
      </c>
      <c r="C145" s="206">
        <f>기초자료!AT143</f>
        <v>940844524</v>
      </c>
      <c r="D145" s="203">
        <f>기초자료!AU143</f>
        <v>329796870</v>
      </c>
      <c r="E145" s="204">
        <f>'3-1도시림 면적 현황 세부내역(시군구)'!C143</f>
        <v>112713478.7</v>
      </c>
      <c r="F145" s="204">
        <f t="shared" ref="F145:F156" si="26">J145+N145</f>
        <v>8894247.7000000011</v>
      </c>
      <c r="G145" s="205">
        <f t="shared" si="22"/>
        <v>34.176636879543459</v>
      </c>
      <c r="H145" s="298">
        <f t="shared" si="21"/>
        <v>2.6968866320653682</v>
      </c>
      <c r="I145" s="204">
        <f>'4-1. 산자법에 의한 산림과수목(시군구)'!C145</f>
        <v>104775859.72</v>
      </c>
      <c r="J145" s="204">
        <f>'4-1. 산자법에 의한 산림과수목(시군구)'!D145</f>
        <v>1508298.72</v>
      </c>
      <c r="K145" s="205">
        <f t="shared" si="19"/>
        <v>31.769816287219466</v>
      </c>
      <c r="L145" s="205">
        <f t="shared" si="23"/>
        <v>0.45734173280662122</v>
      </c>
      <c r="M145" s="206">
        <f>'5.1 도시공원법에 의한 공원녹지(시군구)'!C147</f>
        <v>7937618.9800000004</v>
      </c>
      <c r="N145" s="206">
        <f>'5.1 도시공원법에 의한 공원녹지(시군구)'!D147</f>
        <v>7385948.9800000004</v>
      </c>
      <c r="O145" s="205">
        <f t="shared" si="24"/>
        <v>2.4068205923239967</v>
      </c>
      <c r="P145" s="205">
        <f t="shared" si="25"/>
        <v>2.239544899258747</v>
      </c>
      <c r="Q145" s="66"/>
    </row>
    <row r="146" spans="1:17" s="67" customFormat="1" ht="18" customHeight="1">
      <c r="A146" s="192"/>
      <c r="B146" s="477" t="s">
        <v>116</v>
      </c>
      <c r="C146" s="206">
        <f>기초자료!AT144</f>
        <v>983477555</v>
      </c>
      <c r="D146" s="203">
        <f>기초자료!AU144</f>
        <v>145748227</v>
      </c>
      <c r="E146" s="204">
        <f>'3-1도시림 면적 현황 세부내역(시군구)'!C144</f>
        <v>68983854</v>
      </c>
      <c r="F146" s="204">
        <f t="shared" si="26"/>
        <v>2360272</v>
      </c>
      <c r="G146" s="205">
        <f t="shared" si="22"/>
        <v>47.330835798091734</v>
      </c>
      <c r="H146" s="298">
        <f t="shared" si="21"/>
        <v>1.6194172982975634</v>
      </c>
      <c r="I146" s="204">
        <f>'4-1. 산자법에 의한 산림과수목(시군구)'!C146</f>
        <v>65030620</v>
      </c>
      <c r="J146" s="204">
        <f>'4-1. 산자법에 의한 산림과수목(시군구)'!D146</f>
        <v>109548</v>
      </c>
      <c r="K146" s="205">
        <f t="shared" si="19"/>
        <v>44.618463866459244</v>
      </c>
      <c r="L146" s="205">
        <f t="shared" si="23"/>
        <v>7.516249237117649E-2</v>
      </c>
      <c r="M146" s="206">
        <f>'5.1 도시공원법에 의한 공원녹지(시군구)'!C148</f>
        <v>3953234</v>
      </c>
      <c r="N146" s="206">
        <f>'5.1 도시공원법에 의한 공원녹지(시군구)'!D148</f>
        <v>2250724</v>
      </c>
      <c r="O146" s="205">
        <f t="shared" si="24"/>
        <v>2.7123719316324855</v>
      </c>
      <c r="P146" s="205">
        <f t="shared" si="25"/>
        <v>1.544254805926387</v>
      </c>
      <c r="Q146" s="66"/>
    </row>
    <row r="147" spans="1:17" s="67" customFormat="1" ht="18" customHeight="1">
      <c r="A147" s="192"/>
      <c r="B147" s="477" t="s">
        <v>117</v>
      </c>
      <c r="C147" s="206">
        <f>기초자료!AT145</f>
        <v>883422112</v>
      </c>
      <c r="D147" s="203">
        <f>기초자료!AU145</f>
        <v>239294116</v>
      </c>
      <c r="E147" s="204">
        <f>'3-1도시림 면적 현황 세부내역(시군구)'!C145</f>
        <v>166446156</v>
      </c>
      <c r="F147" s="204">
        <f t="shared" si="26"/>
        <v>1889464</v>
      </c>
      <c r="G147" s="205">
        <f t="shared" si="22"/>
        <v>69.557145316519183</v>
      </c>
      <c r="H147" s="298">
        <f t="shared" si="21"/>
        <v>0.78959902215063238</v>
      </c>
      <c r="I147" s="204">
        <f>'4-1. 산자법에 의한 산림과수목(시군구)'!C147</f>
        <v>163210992</v>
      </c>
      <c r="J147" s="204">
        <f>'4-1. 산자법에 의한 산림과수목(시군구)'!D147</f>
        <v>395942</v>
      </c>
      <c r="K147" s="205">
        <f t="shared" si="19"/>
        <v>68.205183950281494</v>
      </c>
      <c r="L147" s="205">
        <f t="shared" si="23"/>
        <v>0.16546248884782441</v>
      </c>
      <c r="M147" s="206">
        <f>'5.1 도시공원법에 의한 공원녹지(시군구)'!C149</f>
        <v>3235164</v>
      </c>
      <c r="N147" s="206">
        <f>'5.1 도시공원법에 의한 공원녹지(시군구)'!D149</f>
        <v>1493522</v>
      </c>
      <c r="O147" s="205">
        <f t="shared" si="24"/>
        <v>1.3519613662376888</v>
      </c>
      <c r="P147" s="205">
        <f t="shared" si="25"/>
        <v>0.62413653330280805</v>
      </c>
      <c r="Q147" s="66"/>
    </row>
    <row r="148" spans="1:17" s="67" customFormat="1" ht="18" customHeight="1">
      <c r="A148" s="192"/>
      <c r="B148" s="477" t="s">
        <v>118</v>
      </c>
      <c r="C148" s="206">
        <f>기초자료!AT146</f>
        <v>0</v>
      </c>
      <c r="D148" s="203">
        <f>기초자료!AU146</f>
        <v>0</v>
      </c>
      <c r="E148" s="204">
        <f>'3-1도시림 면적 현황 세부내역(시군구)'!C146</f>
        <v>0</v>
      </c>
      <c r="F148" s="204">
        <f t="shared" si="26"/>
        <v>0</v>
      </c>
      <c r="G148" s="205" t="e">
        <f t="shared" si="22"/>
        <v>#DIV/0!</v>
      </c>
      <c r="H148" s="298" t="e">
        <f t="shared" si="21"/>
        <v>#DIV/0!</v>
      </c>
      <c r="I148" s="204">
        <f>'4-1. 산자법에 의한 산림과수목(시군구)'!C148</f>
        <v>0</v>
      </c>
      <c r="J148" s="204">
        <f>'4-1. 산자법에 의한 산림과수목(시군구)'!D148</f>
        <v>0</v>
      </c>
      <c r="K148" s="205" t="e">
        <f t="shared" si="19"/>
        <v>#DIV/0!</v>
      </c>
      <c r="L148" s="205" t="e">
        <f t="shared" si="23"/>
        <v>#DIV/0!</v>
      </c>
      <c r="M148" s="206">
        <f>'5.1 도시공원법에 의한 공원녹지(시군구)'!C150</f>
        <v>0</v>
      </c>
      <c r="N148" s="206">
        <f>'5.1 도시공원법에 의한 공원녹지(시군구)'!D150</f>
        <v>0</v>
      </c>
      <c r="O148" s="205" t="e">
        <f t="shared" si="24"/>
        <v>#DIV/0!</v>
      </c>
      <c r="P148" s="205" t="e">
        <f t="shared" si="25"/>
        <v>#DIV/0!</v>
      </c>
      <c r="Q148" s="66"/>
    </row>
    <row r="149" spans="1:17" s="67" customFormat="1" ht="18" customHeight="1">
      <c r="A149" s="192"/>
      <c r="B149" s="477" t="s">
        <v>119</v>
      </c>
      <c r="C149" s="206">
        <f>기초자료!AT147</f>
        <v>584207531</v>
      </c>
      <c r="D149" s="203">
        <f>기초자료!AU147</f>
        <v>62273544</v>
      </c>
      <c r="E149" s="204">
        <f>'3-1도시림 면적 현황 세부내역(시군구)'!C147</f>
        <v>33519761</v>
      </c>
      <c r="F149" s="204">
        <f t="shared" si="26"/>
        <v>1076762</v>
      </c>
      <c r="G149" s="205">
        <f t="shared" si="22"/>
        <v>53.82664747649499</v>
      </c>
      <c r="H149" s="298">
        <f t="shared" si="21"/>
        <v>1.7290841838068505</v>
      </c>
      <c r="I149" s="204">
        <f>'4-1. 산자법에 의한 산림과수목(시군구)'!C149</f>
        <v>32961865</v>
      </c>
      <c r="J149" s="204">
        <f>'4-1. 산자법에 의한 산림과수목(시군구)'!D149</f>
        <v>518866</v>
      </c>
      <c r="K149" s="205">
        <f t="shared" si="19"/>
        <v>52.930767839389389</v>
      </c>
      <c r="L149" s="205">
        <f t="shared" si="23"/>
        <v>0.83320454670124444</v>
      </c>
      <c r="M149" s="206">
        <f>'5.1 도시공원법에 의한 공원녹지(시군구)'!C151</f>
        <v>557896</v>
      </c>
      <c r="N149" s="206">
        <f>'5.1 도시공원법에 의한 공원녹지(시군구)'!D151</f>
        <v>557896</v>
      </c>
      <c r="O149" s="205">
        <f t="shared" si="24"/>
        <v>0.89587963710560625</v>
      </c>
      <c r="P149" s="205">
        <f t="shared" si="25"/>
        <v>0.89587963710560625</v>
      </c>
      <c r="Q149" s="66"/>
    </row>
    <row r="150" spans="1:17" s="67" customFormat="1" ht="18" customHeight="1">
      <c r="A150" s="192"/>
      <c r="B150" s="477" t="s">
        <v>120</v>
      </c>
      <c r="C150" s="206">
        <f>기초자료!AT148</f>
        <v>537221176</v>
      </c>
      <c r="D150" s="203">
        <f>기초자료!AU148</f>
        <v>47577251</v>
      </c>
      <c r="E150" s="204">
        <f>'3-1도시림 면적 현황 세부내역(시군구)'!C148</f>
        <v>22935756</v>
      </c>
      <c r="F150" s="204">
        <f t="shared" si="26"/>
        <v>574063</v>
      </c>
      <c r="G150" s="205">
        <f t="shared" si="22"/>
        <v>48.207400633550684</v>
      </c>
      <c r="H150" s="298">
        <f t="shared" si="21"/>
        <v>1.2065913602280216</v>
      </c>
      <c r="I150" s="204">
        <f>'4-1. 산자법에 의한 산림과수목(시군구)'!C150</f>
        <v>22479055</v>
      </c>
      <c r="J150" s="204">
        <f>'4-1. 산자법에 의한 산림과수목(시군구)'!D150</f>
        <v>117362</v>
      </c>
      <c r="K150" s="205">
        <f t="shared" si="19"/>
        <v>47.247485988629315</v>
      </c>
      <c r="L150" s="205">
        <f t="shared" si="23"/>
        <v>0.24667671530664939</v>
      </c>
      <c r="M150" s="206">
        <f>'5.1 도시공원법에 의한 공원녹지(시군구)'!C152</f>
        <v>456701</v>
      </c>
      <c r="N150" s="206">
        <f>'5.1 도시공원법에 의한 공원녹지(시군구)'!D152</f>
        <v>456701</v>
      </c>
      <c r="O150" s="205">
        <f t="shared" si="24"/>
        <v>0.95991464492137213</v>
      </c>
      <c r="P150" s="205">
        <f t="shared" si="25"/>
        <v>0.95991464492137213</v>
      </c>
      <c r="Q150" s="66"/>
    </row>
    <row r="151" spans="1:17" s="67" customFormat="1" ht="18" customHeight="1">
      <c r="A151" s="192"/>
      <c r="B151" s="477" t="s">
        <v>121</v>
      </c>
      <c r="C151" s="206">
        <f>기초자료!AT149</f>
        <v>846016198</v>
      </c>
      <c r="D151" s="203">
        <f>기초자료!AU149</f>
        <v>100632059</v>
      </c>
      <c r="E151" s="204">
        <f>'3-1도시림 면적 현황 세부내역(시군구)'!C149</f>
        <v>79757289</v>
      </c>
      <c r="F151" s="204">
        <f t="shared" si="26"/>
        <v>433167</v>
      </c>
      <c r="G151" s="205">
        <f t="shared" si="22"/>
        <v>79.25634215633012</v>
      </c>
      <c r="H151" s="298">
        <f t="shared" si="21"/>
        <v>0.43044632526101845</v>
      </c>
      <c r="I151" s="204">
        <f>'4-1. 산자법에 의한 산림과수목(시군구)'!C151</f>
        <v>79600788</v>
      </c>
      <c r="J151" s="204">
        <f>'4-1. 산자법에 의한 산림과수목(시군구)'!D151</f>
        <v>276666</v>
      </c>
      <c r="K151" s="205">
        <f t="shared" si="19"/>
        <v>79.100824122062335</v>
      </c>
      <c r="L151" s="205">
        <f t="shared" si="23"/>
        <v>0.27492829099323107</v>
      </c>
      <c r="M151" s="206">
        <f>'5.1 도시공원법에 의한 공원녹지(시군구)'!C153</f>
        <v>156501</v>
      </c>
      <c r="N151" s="206">
        <f>'5.1 도시공원법에 의한 공원녹지(시군구)'!D153</f>
        <v>156501</v>
      </c>
      <c r="O151" s="205">
        <f t="shared" si="24"/>
        <v>0.15551803426778738</v>
      </c>
      <c r="P151" s="205">
        <f t="shared" si="25"/>
        <v>0.15551803426778738</v>
      </c>
      <c r="Q151" s="66"/>
    </row>
    <row r="152" spans="1:17" s="67" customFormat="1" ht="18" customHeight="1">
      <c r="A152" s="192"/>
      <c r="B152" s="477" t="s">
        <v>122</v>
      </c>
      <c r="C152" s="206">
        <f>기초자료!AT150</f>
        <v>81797648</v>
      </c>
      <c r="D152" s="203">
        <f>기초자료!AU150</f>
        <v>55380123</v>
      </c>
      <c r="E152" s="204">
        <f>'3-1도시림 면적 현황 세부내역(시군구)'!C150</f>
        <v>28541903</v>
      </c>
      <c r="F152" s="204">
        <f t="shared" si="26"/>
        <v>516377</v>
      </c>
      <c r="G152" s="205">
        <f t="shared" si="22"/>
        <v>51.538171917747455</v>
      </c>
      <c r="H152" s="298">
        <f t="shared" si="21"/>
        <v>0.93242299227107162</v>
      </c>
      <c r="I152" s="204">
        <f>'4-1. 산자법에 의한 산림과수목(시군구)'!C152</f>
        <v>28291077</v>
      </c>
      <c r="J152" s="204">
        <f>'4-1. 산자법에 의한 산림과수목(시군구)'!D152</f>
        <v>265551</v>
      </c>
      <c r="K152" s="205">
        <f t="shared" si="19"/>
        <v>51.085254902738299</v>
      </c>
      <c r="L152" s="205">
        <f t="shared" si="23"/>
        <v>0.47950597726191396</v>
      </c>
      <c r="M152" s="206">
        <f>'5.1 도시공원법에 의한 공원녹지(시군구)'!C154</f>
        <v>250826</v>
      </c>
      <c r="N152" s="206">
        <f>'5.1 도시공원법에 의한 공원녹지(시군구)'!D154</f>
        <v>250826</v>
      </c>
      <c r="O152" s="205">
        <f t="shared" si="24"/>
        <v>0.45291701500915771</v>
      </c>
      <c r="P152" s="205">
        <f t="shared" si="25"/>
        <v>0.45291701500915771</v>
      </c>
      <c r="Q152" s="66"/>
    </row>
    <row r="153" spans="1:17" s="67" customFormat="1" ht="18" customHeight="1">
      <c r="A153" s="192"/>
      <c r="B153" s="477" t="s">
        <v>123</v>
      </c>
      <c r="C153" s="206">
        <f>기초자료!AT151</f>
        <v>407303348</v>
      </c>
      <c r="D153" s="203">
        <f>기초자료!AU151</f>
        <v>105641391</v>
      </c>
      <c r="E153" s="204">
        <f>'3-1도시림 면적 현황 세부내역(시군구)'!C151</f>
        <v>42480852</v>
      </c>
      <c r="F153" s="204">
        <f t="shared" si="26"/>
        <v>3134944</v>
      </c>
      <c r="G153" s="205">
        <f t="shared" si="22"/>
        <v>40.212317916184951</v>
      </c>
      <c r="H153" s="298">
        <f t="shared" si="21"/>
        <v>2.9675338144686108</v>
      </c>
      <c r="I153" s="204">
        <f>'4-1. 산자법에 의한 산림과수목(시군구)'!C153</f>
        <v>41050970</v>
      </c>
      <c r="J153" s="204">
        <f>'4-1. 산자법에 의한 산림과수목(시군구)'!D153</f>
        <v>1744356</v>
      </c>
      <c r="K153" s="205">
        <f t="shared" si="19"/>
        <v>38.858793519672609</v>
      </c>
      <c r="L153" s="205">
        <f t="shared" si="23"/>
        <v>1.6512050660143238</v>
      </c>
      <c r="M153" s="206">
        <f>'5.1 도시공원법에 의한 공원녹지(시군구)'!C155</f>
        <v>1429882</v>
      </c>
      <c r="N153" s="206">
        <f>'5.1 도시공원법에 의한 공원녹지(시군구)'!D155</f>
        <v>1390588</v>
      </c>
      <c r="O153" s="205">
        <f t="shared" si="24"/>
        <v>1.353524396512348</v>
      </c>
      <c r="P153" s="205">
        <f t="shared" si="25"/>
        <v>1.3163287484542872</v>
      </c>
      <c r="Q153" s="66"/>
    </row>
    <row r="154" spans="1:17" s="67" customFormat="1" ht="18" customHeight="1">
      <c r="A154" s="192"/>
      <c r="B154" s="477" t="s">
        <v>124</v>
      </c>
      <c r="C154" s="206">
        <f>기초자료!AT152</f>
        <v>842189020</v>
      </c>
      <c r="D154" s="203">
        <f>기초자료!AU152</f>
        <v>49608795</v>
      </c>
      <c r="E154" s="204">
        <f>'3-1도시림 면적 현황 세부내역(시군구)'!C152</f>
        <v>27461353</v>
      </c>
      <c r="F154" s="204">
        <f t="shared" si="26"/>
        <v>507171</v>
      </c>
      <c r="G154" s="205">
        <f t="shared" si="22"/>
        <v>55.355815435549282</v>
      </c>
      <c r="H154" s="298">
        <f t="shared" si="21"/>
        <v>1.0223408974154684</v>
      </c>
      <c r="I154" s="204">
        <f>'4-1. 산자법에 의한 산림과수목(시군구)'!C154</f>
        <v>27062692</v>
      </c>
      <c r="J154" s="204">
        <f>'4-1. 산자법에 의한 산림과수목(시군구)'!D154</f>
        <v>108510</v>
      </c>
      <c r="K154" s="205">
        <f t="shared" si="19"/>
        <v>54.552205914294028</v>
      </c>
      <c r="L154" s="205">
        <f t="shared" si="23"/>
        <v>0.21873137616021512</v>
      </c>
      <c r="M154" s="206">
        <f>'5.1 도시공원법에 의한 공원녹지(시군구)'!C156</f>
        <v>398661</v>
      </c>
      <c r="N154" s="206">
        <f>'5.1 도시공원법에 의한 공원녹지(시군구)'!D156</f>
        <v>398661</v>
      </c>
      <c r="O154" s="205">
        <f t="shared" si="24"/>
        <v>0.80360952125525331</v>
      </c>
      <c r="P154" s="205">
        <f t="shared" si="25"/>
        <v>0.80360952125525331</v>
      </c>
      <c r="Q154" s="66"/>
    </row>
    <row r="155" spans="1:17" s="67" customFormat="1" ht="18" customHeight="1">
      <c r="A155" s="192"/>
      <c r="B155" s="477" t="s">
        <v>125</v>
      </c>
      <c r="C155" s="206">
        <f>기초자료!AT153</f>
        <v>520182166</v>
      </c>
      <c r="D155" s="203">
        <f>기초자료!AU153</f>
        <v>157712363</v>
      </c>
      <c r="E155" s="204">
        <f>'3-1도시림 면적 현황 세부내역(시군구)'!C153</f>
        <v>81363348</v>
      </c>
      <c r="F155" s="204">
        <f t="shared" si="26"/>
        <v>696969</v>
      </c>
      <c r="G155" s="205">
        <f t="shared" si="22"/>
        <v>51.589708284315037</v>
      </c>
      <c r="H155" s="298">
        <f t="shared" si="21"/>
        <v>0.44192413755160082</v>
      </c>
      <c r="I155" s="204">
        <f>'4-1. 산자법에 의한 산림과수목(시군구)'!C155</f>
        <v>80175340</v>
      </c>
      <c r="J155" s="204">
        <f>'4-1. 산자법에 의한 산림과수목(시군구)'!D155</f>
        <v>70816</v>
      </c>
      <c r="K155" s="205">
        <f t="shared" si="19"/>
        <v>50.836433159016202</v>
      </c>
      <c r="L155" s="205">
        <f t="shared" si="23"/>
        <v>4.4901996681135266E-2</v>
      </c>
      <c r="M155" s="206">
        <f>'5.1 도시공원법에 의한 공원녹지(시군구)'!C157</f>
        <v>1188008</v>
      </c>
      <c r="N155" s="206">
        <f>'5.1 도시공원법에 의한 공원녹지(시군구)'!D157</f>
        <v>626153</v>
      </c>
      <c r="O155" s="205">
        <f t="shared" si="24"/>
        <v>0.75327512529883278</v>
      </c>
      <c r="P155" s="205">
        <f t="shared" si="25"/>
        <v>0.39702214087046556</v>
      </c>
      <c r="Q155" s="66"/>
    </row>
    <row r="156" spans="1:17" s="67" customFormat="1" ht="18" customHeight="1">
      <c r="A156" s="192"/>
      <c r="B156" s="477" t="s">
        <v>126</v>
      </c>
      <c r="C156" s="206">
        <f>기초자료!AT154</f>
        <v>780158660</v>
      </c>
      <c r="D156" s="203">
        <f>기초자료!AU154</f>
        <v>141719658</v>
      </c>
      <c r="E156" s="204">
        <f>'3-1도시림 면적 현황 세부내역(시군구)'!C154</f>
        <v>88554453</v>
      </c>
      <c r="F156" s="204">
        <f t="shared" si="26"/>
        <v>736214</v>
      </c>
      <c r="G156" s="205">
        <f t="shared" si="22"/>
        <v>62.485652484428101</v>
      </c>
      <c r="H156" s="298">
        <f t="shared" si="21"/>
        <v>0.51948615343116333</v>
      </c>
      <c r="I156" s="204">
        <f>'4-1. 산자법에 의한 산림과수목(시군구)'!C156</f>
        <v>87949049</v>
      </c>
      <c r="J156" s="204">
        <f>'4-1. 산자법에 의한 산림과수목(시군구)'!D156</f>
        <v>130810</v>
      </c>
      <c r="K156" s="205">
        <f t="shared" si="19"/>
        <v>62.058468275445598</v>
      </c>
      <c r="L156" s="205">
        <f t="shared" si="23"/>
        <v>9.2301944448666393E-2</v>
      </c>
      <c r="M156" s="206">
        <f>'5.1 도시공원법에 의한 공원녹지(시군구)'!C158</f>
        <v>605404</v>
      </c>
      <c r="N156" s="206">
        <f>'5.1 도시공원법에 의한 공원녹지(시군구)'!D158</f>
        <v>605404</v>
      </c>
      <c r="O156" s="205">
        <f t="shared" si="24"/>
        <v>0.42718420898249698</v>
      </c>
      <c r="P156" s="205">
        <f t="shared" si="25"/>
        <v>0.42718420898249698</v>
      </c>
      <c r="Q156" s="66"/>
    </row>
    <row r="157" spans="1:17" s="67" customFormat="1" ht="18" customHeight="1">
      <c r="A157" s="207" t="s">
        <v>587</v>
      </c>
      <c r="B157" s="207"/>
      <c r="C157" s="211">
        <f>SUM(C158:C172)</f>
        <v>8245540722</v>
      </c>
      <c r="D157" s="211">
        <f>SUM(D158:D172)</f>
        <v>1684746553</v>
      </c>
      <c r="E157" s="211">
        <f>SUM(E158:E172)</f>
        <v>672881593.39999998</v>
      </c>
      <c r="F157" s="211">
        <f>SUM(F158:F172)</f>
        <v>18533180.899999999</v>
      </c>
      <c r="G157" s="209">
        <f t="shared" si="22"/>
        <v>39.939633187069653</v>
      </c>
      <c r="H157" s="299">
        <f t="shared" si="21"/>
        <v>1.1000575052074315</v>
      </c>
      <c r="I157" s="208">
        <f>SUM(I158:I172)</f>
        <v>651729520.5</v>
      </c>
      <c r="J157" s="208">
        <f>SUM(J158:J172)</f>
        <v>3431849</v>
      </c>
      <c r="K157" s="209">
        <f t="shared" si="19"/>
        <v>38.684128442908886</v>
      </c>
      <c r="L157" s="209">
        <f t="shared" si="23"/>
        <v>0.20370120323967805</v>
      </c>
      <c r="M157" s="210">
        <f>SUM(M158:M172)</f>
        <v>21152072.899999999</v>
      </c>
      <c r="N157" s="210">
        <f>SUM(N158:N172)</f>
        <v>15101331.899999999</v>
      </c>
      <c r="O157" s="209">
        <f t="shared" si="24"/>
        <v>1.2555047441607674</v>
      </c>
      <c r="P157" s="209">
        <f t="shared" si="25"/>
        <v>0.89635630196775351</v>
      </c>
      <c r="Q157" s="66"/>
    </row>
    <row r="158" spans="1:17" s="67" customFormat="1" ht="18" customHeight="1">
      <c r="A158" s="192"/>
      <c r="B158" s="478" t="s">
        <v>128</v>
      </c>
      <c r="C158" s="206">
        <f>기초자료!AT156</f>
        <v>636082715</v>
      </c>
      <c r="D158" s="203">
        <f>기초자료!AU156</f>
        <v>265761487</v>
      </c>
      <c r="E158" s="204">
        <f>'3-1도시림 면적 현황 세부내역(시군구)'!C156</f>
        <v>82381260</v>
      </c>
      <c r="F158" s="204">
        <f t="shared" ref="F158:F172" si="27">J158+N158</f>
        <v>4768978</v>
      </c>
      <c r="G158" s="205">
        <f t="shared" si="22"/>
        <v>30.998193504237882</v>
      </c>
      <c r="H158" s="298">
        <f t="shared" si="21"/>
        <v>1.7944579005158863</v>
      </c>
      <c r="I158" s="204">
        <f>'4-1. 산자법에 의한 산림과수목(시군구)'!C158</f>
        <v>77718091</v>
      </c>
      <c r="J158" s="204">
        <f>'4-1. 산자법에 의한 산림과수목(시군구)'!D158</f>
        <v>285027</v>
      </c>
      <c r="K158" s="205">
        <f t="shared" si="19"/>
        <v>29.243549122676306</v>
      </c>
      <c r="L158" s="205">
        <f t="shared" si="23"/>
        <v>0.10724917414388188</v>
      </c>
      <c r="M158" s="206">
        <f>'5.1 도시공원법에 의한 공원녹지(시군구)'!C160</f>
        <v>4663169</v>
      </c>
      <c r="N158" s="206">
        <f>'5.1 도시공원법에 의한 공원녹지(시군구)'!D160</f>
        <v>4483951</v>
      </c>
      <c r="O158" s="205">
        <f t="shared" si="24"/>
        <v>1.7546443815615769</v>
      </c>
      <c r="P158" s="205">
        <f t="shared" si="25"/>
        <v>1.6872087263720044</v>
      </c>
      <c r="Q158" s="66"/>
    </row>
    <row r="159" spans="1:17" s="67" customFormat="1" ht="18" customHeight="1">
      <c r="A159" s="192"/>
      <c r="B159" s="478" t="s">
        <v>129</v>
      </c>
      <c r="C159" s="206">
        <f>기초자료!AT157</f>
        <v>864152740</v>
      </c>
      <c r="D159" s="203">
        <f>기초자료!AU157</f>
        <v>192603347</v>
      </c>
      <c r="E159" s="204">
        <f>'3-1도시림 면적 현황 세부내역(시군구)'!C157</f>
        <v>132836890.49999999</v>
      </c>
      <c r="F159" s="204">
        <f t="shared" si="27"/>
        <v>1695329</v>
      </c>
      <c r="G159" s="205">
        <f t="shared" si="22"/>
        <v>68.969149585962271</v>
      </c>
      <c r="H159" s="298">
        <f t="shared" si="21"/>
        <v>0.88021782923637348</v>
      </c>
      <c r="I159" s="204">
        <f>'4-1. 산자법에 의한 산림과수목(시군구)'!C159</f>
        <v>131287338.49999999</v>
      </c>
      <c r="J159" s="204">
        <f>'4-1. 산자법에 의한 산림과수목(시군구)'!D159</f>
        <v>174152</v>
      </c>
      <c r="K159" s="205">
        <f t="shared" si="19"/>
        <v>68.164619434157586</v>
      </c>
      <c r="L159" s="205">
        <f t="shared" si="23"/>
        <v>9.042002785133324E-2</v>
      </c>
      <c r="M159" s="206">
        <f>'5.1 도시공원법에 의한 공원녹지(시군구)'!C161</f>
        <v>1549552</v>
      </c>
      <c r="N159" s="206">
        <f>'5.1 도시공원법에 의한 공원녹지(시군구)'!D161</f>
        <v>1521177</v>
      </c>
      <c r="O159" s="205">
        <f t="shared" si="24"/>
        <v>0.8045301518046829</v>
      </c>
      <c r="P159" s="205">
        <f t="shared" si="25"/>
        <v>0.7897978013850403</v>
      </c>
      <c r="Q159" s="66"/>
    </row>
    <row r="160" spans="1:17" s="67" customFormat="1" ht="18" customHeight="1">
      <c r="A160" s="192"/>
      <c r="B160" s="478" t="s">
        <v>130</v>
      </c>
      <c r="C160" s="206">
        <f>기초자료!AT158</f>
        <v>586558277</v>
      </c>
      <c r="D160" s="203">
        <f>기초자료!AU158</f>
        <v>113276226</v>
      </c>
      <c r="E160" s="204">
        <f>'3-1도시림 면적 현황 세부내역(시군구)'!C158</f>
        <v>51637722</v>
      </c>
      <c r="F160" s="204">
        <f t="shared" si="27"/>
        <v>1302637</v>
      </c>
      <c r="G160" s="205">
        <f t="shared" si="22"/>
        <v>45.585665963129813</v>
      </c>
      <c r="H160" s="298">
        <f t="shared" si="21"/>
        <v>1.1499650420910033</v>
      </c>
      <c r="I160" s="204">
        <f>'4-1. 산자법에 의한 산림과수목(시군구)'!C160</f>
        <v>50928764</v>
      </c>
      <c r="J160" s="204">
        <f>'4-1. 산자법에 의한 산림과수목(시군구)'!D160</f>
        <v>596703</v>
      </c>
      <c r="K160" s="205">
        <f t="shared" si="19"/>
        <v>44.95979941987121</v>
      </c>
      <c r="L160" s="205">
        <f t="shared" si="23"/>
        <v>0.52676807929670955</v>
      </c>
      <c r="M160" s="206">
        <f>'5.1 도시공원법에 의한 공원녹지(시군구)'!C162</f>
        <v>708958</v>
      </c>
      <c r="N160" s="206">
        <f>'5.1 도시공원법에 의한 공원녹지(시군구)'!D162</f>
        <v>705934</v>
      </c>
      <c r="O160" s="205">
        <f t="shared" si="24"/>
        <v>0.62586654325860047</v>
      </c>
      <c r="P160" s="205">
        <f t="shared" si="25"/>
        <v>0.62319696279429371</v>
      </c>
      <c r="Q160" s="66"/>
    </row>
    <row r="161" spans="1:17" s="67" customFormat="1" ht="18" customHeight="1">
      <c r="A161" s="192"/>
      <c r="B161" s="478" t="s">
        <v>131</v>
      </c>
      <c r="C161" s="206">
        <f>기초자료!AT159</f>
        <v>542795756</v>
      </c>
      <c r="D161" s="203">
        <f>기초자료!AU159</f>
        <v>134056869</v>
      </c>
      <c r="E161" s="204">
        <f>'3-1도시림 면적 현황 세부내역(시군구)'!C159</f>
        <v>56115983.700000003</v>
      </c>
      <c r="F161" s="204">
        <f t="shared" si="27"/>
        <v>2201487.7000000002</v>
      </c>
      <c r="G161" s="205">
        <f t="shared" si="22"/>
        <v>41.85983464972616</v>
      </c>
      <c r="H161" s="298">
        <f t="shared" si="21"/>
        <v>1.6422043244945548</v>
      </c>
      <c r="I161" s="204">
        <f>'4-1. 산자법에 의한 산림과수목(시군구)'!C161</f>
        <v>54303394</v>
      </c>
      <c r="J161" s="204">
        <f>'4-1. 산자법에 의한 산림과수목(시군구)'!D161</f>
        <v>586739</v>
      </c>
      <c r="K161" s="205">
        <f t="shared" si="19"/>
        <v>40.507729596459548</v>
      </c>
      <c r="L161" s="205">
        <f t="shared" si="23"/>
        <v>0.43767917629047415</v>
      </c>
      <c r="M161" s="206">
        <f>'5.1 도시공원법에 의한 공원녹지(시군구)'!C163</f>
        <v>1812589.7</v>
      </c>
      <c r="N161" s="206">
        <f>'5.1 도시공원법에 의한 공원녹지(시군구)'!D163</f>
        <v>1614748.7</v>
      </c>
      <c r="O161" s="205">
        <f t="shared" si="24"/>
        <v>1.3521050532666101</v>
      </c>
      <c r="P161" s="205">
        <f t="shared" si="25"/>
        <v>1.2045251482040804</v>
      </c>
      <c r="Q161" s="66"/>
    </row>
    <row r="162" spans="1:17" s="67" customFormat="1" ht="18" customHeight="1">
      <c r="A162" s="192"/>
      <c r="B162" s="478" t="s">
        <v>132</v>
      </c>
      <c r="C162" s="206">
        <f>기초자료!AT160</f>
        <v>742026668</v>
      </c>
      <c r="D162" s="203">
        <f>기초자료!AU160</f>
        <v>162795578</v>
      </c>
      <c r="E162" s="204">
        <f>'3-1도시림 면적 현황 세부내역(시군구)'!C160</f>
        <v>52609079</v>
      </c>
      <c r="F162" s="204">
        <f t="shared" si="27"/>
        <v>1438176</v>
      </c>
      <c r="G162" s="205">
        <f t="shared" si="22"/>
        <v>32.316036864342841</v>
      </c>
      <c r="H162" s="298">
        <f t="shared" si="21"/>
        <v>0.88342448711966859</v>
      </c>
      <c r="I162" s="204">
        <f>'4-1. 산자법에 의한 산림과수목(시군구)'!C162</f>
        <v>50622075</v>
      </c>
      <c r="J162" s="204">
        <f>'4-1. 산자법에 의한 산림과수목(시군구)'!D162</f>
        <v>136649</v>
      </c>
      <c r="K162" s="205">
        <f t="shared" si="19"/>
        <v>31.095485284004461</v>
      </c>
      <c r="L162" s="205">
        <f t="shared" si="23"/>
        <v>8.3939012151791989E-2</v>
      </c>
      <c r="M162" s="206">
        <f>'5.1 도시공원법에 의한 공원녹지(시군구)'!C164</f>
        <v>1987004</v>
      </c>
      <c r="N162" s="206">
        <f>'5.1 도시공원법에 의한 공원녹지(시군구)'!D164</f>
        <v>1301527</v>
      </c>
      <c r="O162" s="205">
        <f t="shared" si="24"/>
        <v>1.22055158033838</v>
      </c>
      <c r="P162" s="205">
        <f t="shared" si="25"/>
        <v>0.79948547496787659</v>
      </c>
      <c r="Q162" s="66"/>
    </row>
    <row r="163" spans="1:17" s="67" customFormat="1" ht="18" customHeight="1">
      <c r="A163" s="192"/>
      <c r="B163" s="478" t="s">
        <v>133</v>
      </c>
      <c r="C163" s="206">
        <f>기초자료!AT161</f>
        <v>555580413</v>
      </c>
      <c r="D163" s="203">
        <f>기초자료!AU161</f>
        <v>84404891</v>
      </c>
      <c r="E163" s="204">
        <f>'3-1도시림 면적 현황 세부내역(시군구)'!C161</f>
        <v>19385302</v>
      </c>
      <c r="F163" s="204">
        <f t="shared" si="27"/>
        <v>699703</v>
      </c>
      <c r="G163" s="205">
        <f t="shared" si="22"/>
        <v>22.967036353379093</v>
      </c>
      <c r="H163" s="298">
        <f t="shared" si="21"/>
        <v>0.82898395070494202</v>
      </c>
      <c r="I163" s="204">
        <f>'4-1. 산자법에 의한 산림과수목(시군구)'!C163</f>
        <v>19023946</v>
      </c>
      <c r="J163" s="204">
        <f>'4-1. 산자법에 의한 산림과수목(시군구)'!D163</f>
        <v>339951</v>
      </c>
      <c r="K163" s="205">
        <f t="shared" si="19"/>
        <v>22.538914243725522</v>
      </c>
      <c r="L163" s="205">
        <f t="shared" si="23"/>
        <v>0.4027622048584838</v>
      </c>
      <c r="M163" s="206">
        <f>'5.1 도시공원법에 의한 공원녹지(시군구)'!C165</f>
        <v>361356</v>
      </c>
      <c r="N163" s="206">
        <f>'5.1 도시공원법에 의한 공원녹지(시군구)'!D165</f>
        <v>359752</v>
      </c>
      <c r="O163" s="205">
        <f t="shared" si="24"/>
        <v>0.42812210965357445</v>
      </c>
      <c r="P163" s="205">
        <f t="shared" si="25"/>
        <v>0.42622174584645811</v>
      </c>
      <c r="Q163" s="66"/>
    </row>
    <row r="164" spans="1:17" s="67" customFormat="1" ht="18" customHeight="1">
      <c r="A164" s="192"/>
      <c r="B164" s="478" t="s">
        <v>134</v>
      </c>
      <c r="C164" s="206">
        <f>기초자료!AT162</f>
        <v>60698855</v>
      </c>
      <c r="D164" s="203">
        <f>기초자료!AU162</f>
        <v>2759673</v>
      </c>
      <c r="E164" s="204">
        <f>'3-1도시림 면적 현황 세부내역(시군구)'!C162</f>
        <v>1940896</v>
      </c>
      <c r="F164" s="204">
        <f t="shared" si="27"/>
        <v>129387</v>
      </c>
      <c r="G164" s="205">
        <f t="shared" si="22"/>
        <v>70.330651493854518</v>
      </c>
      <c r="H164" s="298">
        <f t="shared" si="21"/>
        <v>4.6884902667816082</v>
      </c>
      <c r="I164" s="204">
        <f>'4-1. 산자법에 의한 산림과수목(시군구)'!C164</f>
        <v>1312471</v>
      </c>
      <c r="J164" s="204">
        <f>'4-1. 산자법에 의한 산림과수목(시군구)'!D164</f>
        <v>48687</v>
      </c>
      <c r="K164" s="205">
        <f t="shared" si="19"/>
        <v>47.558931800977874</v>
      </c>
      <c r="L164" s="205">
        <f t="shared" si="23"/>
        <v>1.7642307621229036</v>
      </c>
      <c r="M164" s="206">
        <f>'5.1 도시공원법에 의한 공원녹지(시군구)'!C166</f>
        <v>628425</v>
      </c>
      <c r="N164" s="206">
        <f>'5.1 도시공원법에 의한 공원녹지(시군구)'!D166</f>
        <v>80700</v>
      </c>
      <c r="O164" s="205">
        <f t="shared" si="24"/>
        <v>22.771719692876658</v>
      </c>
      <c r="P164" s="205">
        <f t="shared" si="25"/>
        <v>2.9242595046587043</v>
      </c>
      <c r="Q164" s="66"/>
    </row>
    <row r="165" spans="1:17" s="67" customFormat="1" ht="18" customHeight="1">
      <c r="A165" s="192"/>
      <c r="B165" s="478" t="s">
        <v>758</v>
      </c>
      <c r="C165" s="206">
        <f>기초자료!AT163</f>
        <v>705424109</v>
      </c>
      <c r="D165" s="203">
        <f>기초자료!AU163</f>
        <v>183356664</v>
      </c>
      <c r="E165" s="204">
        <f>'3-1도시림 면적 현황 세부내역(시군구)'!C163</f>
        <v>60388938.200000003</v>
      </c>
      <c r="F165" s="204">
        <f t="shared" si="27"/>
        <v>1138929.2</v>
      </c>
      <c r="G165" s="205">
        <f t="shared" si="22"/>
        <v>32.935229558932207</v>
      </c>
      <c r="H165" s="298">
        <f t="shared" si="21"/>
        <v>0.62115506202708826</v>
      </c>
      <c r="I165" s="204">
        <f>'4-1. 산자법에 의한 산림과수목(시군구)'!C165</f>
        <v>59334049</v>
      </c>
      <c r="J165" s="204">
        <f>'4-1. 산자법에 의한 산림과수목(시군구)'!D165</f>
        <v>84040</v>
      </c>
      <c r="K165" s="205">
        <f t="shared" si="19"/>
        <v>32.359908664132327</v>
      </c>
      <c r="L165" s="205">
        <f t="shared" si="23"/>
        <v>4.5834167227213514E-2</v>
      </c>
      <c r="M165" s="206">
        <f>'5.1 도시공원법에 의한 공원녹지(시군구)'!C167</f>
        <v>1054889.2</v>
      </c>
      <c r="N165" s="206">
        <f>'5.1 도시공원법에 의한 공원녹지(시군구)'!D167</f>
        <v>1054889.2</v>
      </c>
      <c r="O165" s="205">
        <f t="shared" si="24"/>
        <v>0.5753208947998748</v>
      </c>
      <c r="P165" s="205">
        <f t="shared" si="25"/>
        <v>0.5753208947998748</v>
      </c>
      <c r="Q165" s="66"/>
    </row>
    <row r="166" spans="1:17" s="67" customFormat="1" ht="18" customHeight="1">
      <c r="A166" s="192"/>
      <c r="B166" s="478" t="s">
        <v>135</v>
      </c>
      <c r="C166" s="206">
        <f>기초자료!AT164</f>
        <v>577237130</v>
      </c>
      <c r="D166" s="203">
        <f>기초자료!AU164</f>
        <v>21829305</v>
      </c>
      <c r="E166" s="204">
        <f>'3-1도시림 면적 현황 세부내역(시군구)'!C164</f>
        <v>15616378</v>
      </c>
      <c r="F166" s="204">
        <f t="shared" si="27"/>
        <v>772813</v>
      </c>
      <c r="G166" s="205">
        <f t="shared" si="22"/>
        <v>71.538594563592383</v>
      </c>
      <c r="H166" s="298">
        <f t="shared" si="21"/>
        <v>3.540254717225308</v>
      </c>
      <c r="I166" s="204">
        <f>'4-1. 산자법에 의한 산림과수목(시군구)'!C166</f>
        <v>14868430</v>
      </c>
      <c r="J166" s="204">
        <f>'4-1. 산자법에 의한 산림과수목(시군구)'!D166</f>
        <v>147413</v>
      </c>
      <c r="K166" s="205">
        <f t="shared" si="19"/>
        <v>68.11224635873657</v>
      </c>
      <c r="L166" s="205">
        <f t="shared" si="23"/>
        <v>0.67529864097826298</v>
      </c>
      <c r="M166" s="206">
        <f>'5.1 도시공원법에 의한 공원녹지(시군구)'!C168</f>
        <v>747948</v>
      </c>
      <c r="N166" s="206">
        <f>'5.1 도시공원법에 의한 공원녹지(시군구)'!D168</f>
        <v>625400</v>
      </c>
      <c r="O166" s="205">
        <f t="shared" si="24"/>
        <v>3.4263482048558123</v>
      </c>
      <c r="P166" s="205">
        <f>N166/D166*100</f>
        <v>2.864956076247045</v>
      </c>
      <c r="Q166" s="66"/>
    </row>
    <row r="167" spans="1:17" s="67" customFormat="1" ht="18" customHeight="1">
      <c r="A167" s="192"/>
      <c r="B167" s="478" t="s">
        <v>137</v>
      </c>
      <c r="C167" s="206">
        <f>기초자료!AT165</f>
        <v>624534630</v>
      </c>
      <c r="D167" s="203">
        <f>기초자료!AU165</f>
        <v>59272344</v>
      </c>
      <c r="E167" s="204">
        <f>'3-1도시림 면적 현황 세부내역(시군구)'!C165</f>
        <v>26380079</v>
      </c>
      <c r="F167" s="204">
        <f t="shared" si="27"/>
        <v>936168</v>
      </c>
      <c r="G167" s="205">
        <f t="shared" si="22"/>
        <v>44.506556042393058</v>
      </c>
      <c r="H167" s="298">
        <f t="shared" si="21"/>
        <v>1.5794347529093837</v>
      </c>
      <c r="I167" s="204">
        <f>'4-1. 산자법에 의한 산림과수목(시군구)'!C167</f>
        <v>23440179</v>
      </c>
      <c r="J167" s="204">
        <f>'4-1. 산자법에 의한 산림과수목(시군구)'!D167</f>
        <v>148508</v>
      </c>
      <c r="K167" s="205">
        <f t="shared" si="19"/>
        <v>39.546569982115102</v>
      </c>
      <c r="L167" s="205">
        <f t="shared" si="23"/>
        <v>0.25055192688178485</v>
      </c>
      <c r="M167" s="206">
        <f>'5.1 도시공원법에 의한 공원녹지(시군구)'!C169</f>
        <v>2939900</v>
      </c>
      <c r="N167" s="206">
        <f>'5.1 도시공원법에 의한 공원녹지(시군구)'!D169</f>
        <v>787660</v>
      </c>
      <c r="O167" s="205">
        <f t="shared" si="24"/>
        <v>4.9599860602779611</v>
      </c>
      <c r="P167" s="205">
        <f t="shared" si="25"/>
        <v>1.3288828260275989</v>
      </c>
      <c r="Q167" s="66"/>
    </row>
    <row r="168" spans="1:17" s="67" customFormat="1" ht="18" customHeight="1">
      <c r="A168" s="192"/>
      <c r="B168" s="478" t="s">
        <v>138</v>
      </c>
      <c r="C168" s="206">
        <f>기초자료!AT166</f>
        <v>366115806</v>
      </c>
      <c r="D168" s="203">
        <f>기초자료!AU166</f>
        <v>46674996</v>
      </c>
      <c r="E168" s="204">
        <f>'3-1도시림 면적 현황 세부내역(시군구)'!C166</f>
        <v>10260671</v>
      </c>
      <c r="F168" s="204">
        <f t="shared" si="27"/>
        <v>614733</v>
      </c>
      <c r="G168" s="205">
        <f t="shared" si="22"/>
        <v>21.983228450624829</v>
      </c>
      <c r="H168" s="298">
        <f t="shared" si="21"/>
        <v>1.3170499254033143</v>
      </c>
      <c r="I168" s="204">
        <f>'4-1. 산자법에 의한 산림과수목(시군구)'!C168</f>
        <v>9790855</v>
      </c>
      <c r="J168" s="204">
        <f>'4-1. 산자법에 의한 산림과수목(시군구)'!D168</f>
        <v>144917</v>
      </c>
      <c r="K168" s="205">
        <f t="shared" ref="K168:K229" si="28">I168/D168*100</f>
        <v>20.976659537367716</v>
      </c>
      <c r="L168" s="205">
        <f t="shared" si="23"/>
        <v>0.31048101214620355</v>
      </c>
      <c r="M168" s="206">
        <f>'5.1 도시공원법에 의한 공원녹지(시군구)'!C170</f>
        <v>469816</v>
      </c>
      <c r="N168" s="206">
        <f>'5.1 도시공원법에 의한 공원녹지(시군구)'!D170</f>
        <v>469816</v>
      </c>
      <c r="O168" s="205">
        <f t="shared" si="24"/>
        <v>1.006568913257111</v>
      </c>
      <c r="P168" s="205">
        <f t="shared" si="25"/>
        <v>1.006568913257111</v>
      </c>
      <c r="Q168" s="66"/>
    </row>
    <row r="169" spans="1:17" s="67" customFormat="1" ht="18" customHeight="1">
      <c r="A169" s="192"/>
      <c r="B169" s="478" t="s">
        <v>139</v>
      </c>
      <c r="C169" s="206">
        <f>기초자료!AT167</f>
        <v>479099966</v>
      </c>
      <c r="D169" s="203">
        <f>기초자료!AU167</f>
        <v>36161901</v>
      </c>
      <c r="E169" s="204">
        <f>'3-1도시림 면적 현황 세부내역(시군구)'!C167</f>
        <v>21284276</v>
      </c>
      <c r="F169" s="204">
        <f t="shared" si="27"/>
        <v>302940</v>
      </c>
      <c r="G169" s="205">
        <f t="shared" si="22"/>
        <v>58.858288451151942</v>
      </c>
      <c r="H169" s="298">
        <f t="shared" si="21"/>
        <v>0.83773250748073236</v>
      </c>
      <c r="I169" s="204">
        <f>'4-1. 산자법에 의한 산림과수목(시군구)'!C169</f>
        <v>20565160</v>
      </c>
      <c r="J169" s="204">
        <f>'4-1. 산자법에 의한 산림과수목(시군구)'!D169</f>
        <v>55640</v>
      </c>
      <c r="K169" s="205">
        <f t="shared" si="28"/>
        <v>56.869687243488663</v>
      </c>
      <c r="L169" s="205">
        <f t="shared" si="23"/>
        <v>0.15386359251412143</v>
      </c>
      <c r="M169" s="206">
        <f>'5.1 도시공원법에 의한 공원녹지(시군구)'!C171</f>
        <v>719116</v>
      </c>
      <c r="N169" s="206">
        <f>'5.1 도시공원법에 의한 공원녹지(시군구)'!D171</f>
        <v>247300</v>
      </c>
      <c r="O169" s="205">
        <f t="shared" si="24"/>
        <v>1.9886012076632809</v>
      </c>
      <c r="P169" s="205">
        <f t="shared" si="25"/>
        <v>0.68386891496661084</v>
      </c>
      <c r="Q169" s="66"/>
    </row>
    <row r="170" spans="1:17" s="67" customFormat="1" ht="18" customHeight="1">
      <c r="A170" s="192"/>
      <c r="B170" s="478" t="s">
        <v>140</v>
      </c>
      <c r="C170" s="206">
        <f>기초자료!AT168</f>
        <v>446698483</v>
      </c>
      <c r="D170" s="203">
        <f>기초자료!AU168</f>
        <v>110312847</v>
      </c>
      <c r="E170" s="204">
        <f>'3-1도시림 면적 현황 세부내역(시군구)'!C168</f>
        <v>43636838</v>
      </c>
      <c r="F170" s="204">
        <f t="shared" si="27"/>
        <v>1365676</v>
      </c>
      <c r="G170" s="205">
        <f t="shared" si="22"/>
        <v>39.557349109120537</v>
      </c>
      <c r="H170" s="298">
        <f t="shared" si="21"/>
        <v>1.2380026779655138</v>
      </c>
      <c r="I170" s="204">
        <f>'4-1. 산자법에 의한 산림과수목(시군구)'!C170</f>
        <v>42328354</v>
      </c>
      <c r="J170" s="204">
        <f>'4-1. 산자법에 의한 산림과수목(시군구)'!D170</f>
        <v>311168</v>
      </c>
      <c r="K170" s="205">
        <f t="shared" si="28"/>
        <v>38.37119170716354</v>
      </c>
      <c r="L170" s="205">
        <f t="shared" si="23"/>
        <v>0.28207775292029225</v>
      </c>
      <c r="M170" s="206">
        <f>'5.1 도시공원법에 의한 공원녹지(시군구)'!C172</f>
        <v>1308484</v>
      </c>
      <c r="N170" s="206">
        <f>'5.1 도시공원법에 의한 공원녹지(시군구)'!D172</f>
        <v>1054508</v>
      </c>
      <c r="O170" s="205">
        <f t="shared" si="24"/>
        <v>1.1861574019569996</v>
      </c>
      <c r="P170" s="205">
        <f t="shared" si="25"/>
        <v>0.95592492504522164</v>
      </c>
      <c r="Q170" s="66"/>
    </row>
    <row r="171" spans="1:17" s="67" customFormat="1" ht="18" customHeight="1">
      <c r="A171" s="192"/>
      <c r="B171" s="478" t="s">
        <v>141</v>
      </c>
      <c r="C171" s="206">
        <f>기초자료!AT169</f>
        <v>542648184</v>
      </c>
      <c r="D171" s="203">
        <f>기초자료!AU169</f>
        <v>92492157</v>
      </c>
      <c r="E171" s="204">
        <f>'3-1도시림 면적 현황 세부내역(시군구)'!C169</f>
        <v>26910560</v>
      </c>
      <c r="F171" s="204">
        <f t="shared" si="27"/>
        <v>921603</v>
      </c>
      <c r="G171" s="205">
        <f t="shared" si="22"/>
        <v>29.094964235724337</v>
      </c>
      <c r="H171" s="298">
        <f t="shared" si="21"/>
        <v>0.99641205253760068</v>
      </c>
      <c r="I171" s="204">
        <f>'4-1. 산자법에 의한 산림과수목(시군구)'!C171</f>
        <v>26240225</v>
      </c>
      <c r="J171" s="204">
        <f>'4-1. 산자법에 의한 산림과수목(시군구)'!D171</f>
        <v>262204</v>
      </c>
      <c r="K171" s="205">
        <f t="shared" si="28"/>
        <v>28.370216298447875</v>
      </c>
      <c r="L171" s="205">
        <f t="shared" si="23"/>
        <v>0.28348782048622778</v>
      </c>
      <c r="M171" s="206">
        <f>'5.1 도시공원법에 의한 공원녹지(시군구)'!C173</f>
        <v>670335</v>
      </c>
      <c r="N171" s="206">
        <f>'5.1 도시공원법에 의한 공원녹지(시군구)'!D173</f>
        <v>659399</v>
      </c>
      <c r="O171" s="205">
        <f t="shared" si="24"/>
        <v>0.7247479372764547</v>
      </c>
      <c r="P171" s="205">
        <f t="shared" si="25"/>
        <v>0.71292423205137279</v>
      </c>
      <c r="Q171" s="66"/>
    </row>
    <row r="172" spans="1:17" s="67" customFormat="1" ht="18" customHeight="1">
      <c r="A172" s="192"/>
      <c r="B172" s="478" t="s">
        <v>142</v>
      </c>
      <c r="C172" s="206">
        <f>기초자료!AT170</f>
        <v>515886990</v>
      </c>
      <c r="D172" s="203">
        <f>기초자료!AU170</f>
        <v>178988268</v>
      </c>
      <c r="E172" s="204">
        <f>'3-1도시림 면적 현황 세부내역(시군구)'!C170</f>
        <v>71496720</v>
      </c>
      <c r="F172" s="204">
        <f t="shared" si="27"/>
        <v>244621</v>
      </c>
      <c r="G172" s="205">
        <f t="shared" si="22"/>
        <v>39.944919741890565</v>
      </c>
      <c r="H172" s="298">
        <f t="shared" si="21"/>
        <v>0.1366687340647377</v>
      </c>
      <c r="I172" s="204">
        <f>'4-1. 산자법에 의한 산림과수목(시군구)'!C172</f>
        <v>69966189</v>
      </c>
      <c r="J172" s="204">
        <f>'4-1. 산자법에 의한 산림과수목(시군구)'!D172</f>
        <v>110051</v>
      </c>
      <c r="K172" s="205">
        <f t="shared" si="28"/>
        <v>39.089818445530746</v>
      </c>
      <c r="L172" s="205">
        <f t="shared" si="23"/>
        <v>6.1485035432601642E-2</v>
      </c>
      <c r="M172" s="206">
        <f>'5.1 도시공원법에 의한 공원녹지(시군구)'!C174</f>
        <v>1530531</v>
      </c>
      <c r="N172" s="206">
        <f>'5.1 도시공원법에 의한 공원녹지(시군구)'!D174</f>
        <v>134570</v>
      </c>
      <c r="O172" s="205">
        <f t="shared" si="24"/>
        <v>0.85510129635982624</v>
      </c>
      <c r="P172" s="205">
        <f t="shared" si="25"/>
        <v>7.5183698632136045E-2</v>
      </c>
      <c r="Q172" s="66"/>
    </row>
    <row r="173" spans="1:17" s="67" customFormat="1" ht="18" customHeight="1">
      <c r="A173" s="207" t="s">
        <v>588</v>
      </c>
      <c r="B173" s="207"/>
      <c r="C173" s="211">
        <f>SUM(C174:C187)</f>
        <v>8069138982</v>
      </c>
      <c r="D173" s="211">
        <f>SUM(D174:D187)</f>
        <v>1391653847</v>
      </c>
      <c r="E173" s="211">
        <f>SUM(E174:E187)</f>
        <v>483022598.72588181</v>
      </c>
      <c r="F173" s="211">
        <f>SUM(F174:F187)</f>
        <v>28502539.525881842</v>
      </c>
      <c r="G173" s="209">
        <f t="shared" si="22"/>
        <v>34.708530412727114</v>
      </c>
      <c r="H173" s="299">
        <f t="shared" si="21"/>
        <v>2.0481055391270613</v>
      </c>
      <c r="I173" s="208">
        <f>SUM(I174:I187)</f>
        <v>456777589.62588185</v>
      </c>
      <c r="J173" s="208">
        <f>SUM(J174:J187)</f>
        <v>3390483.6258818405</v>
      </c>
      <c r="K173" s="209">
        <f t="shared" si="28"/>
        <v>32.822644123074227</v>
      </c>
      <c r="L173" s="209">
        <f t="shared" si="23"/>
        <v>0.24362981018525082</v>
      </c>
      <c r="M173" s="210">
        <f>SUM(M174:M187)</f>
        <v>26245009.099999998</v>
      </c>
      <c r="N173" s="210">
        <f>SUM(N174:N187)</f>
        <v>25112055.899999999</v>
      </c>
      <c r="O173" s="209">
        <f t="shared" si="24"/>
        <v>1.8858862896528894</v>
      </c>
      <c r="P173" s="209">
        <f t="shared" si="25"/>
        <v>1.8044757289418105</v>
      </c>
      <c r="Q173" s="66"/>
    </row>
    <row r="174" spans="1:17" s="67" customFormat="1" ht="18" customHeight="1">
      <c r="A174" s="192"/>
      <c r="B174" s="479" t="s">
        <v>145</v>
      </c>
      <c r="C174" s="206">
        <f>기초자료!AT172</f>
        <v>206040841</v>
      </c>
      <c r="D174" s="203">
        <f>기초자료!AU172</f>
        <v>206040841</v>
      </c>
      <c r="E174" s="204">
        <f>'3-1도시림 면적 현황 세부내역(시군구)'!C172</f>
        <v>24139278.42588184</v>
      </c>
      <c r="F174" s="204">
        <f t="shared" ref="F174:F187" si="29">J174+N174</f>
        <v>12304292.42588184</v>
      </c>
      <c r="G174" s="205">
        <f t="shared" si="22"/>
        <v>11.715773585821191</v>
      </c>
      <c r="H174" s="298">
        <f t="shared" si="21"/>
        <v>5.9717735407039232</v>
      </c>
      <c r="I174" s="204">
        <f>'4-1. 산자법에 의한 산림과수목(시군구)'!C174</f>
        <v>12435582.62588184</v>
      </c>
      <c r="J174" s="204">
        <f>'4-1. 산자법에 의한 산림과수목(시군구)'!D174</f>
        <v>725855.62588184024</v>
      </c>
      <c r="K174" s="205">
        <f t="shared" si="28"/>
        <v>6.0354940144521345</v>
      </c>
      <c r="L174" s="205">
        <f t="shared" si="23"/>
        <v>0.35228725642885539</v>
      </c>
      <c r="M174" s="206">
        <f>'5.1 도시공원법에 의한 공원녹지(시군구)'!C176</f>
        <v>11703695.800000001</v>
      </c>
      <c r="N174" s="206">
        <f>'5.1 도시공원법에 의한 공원녹지(시군구)'!D176</f>
        <v>11578436.800000001</v>
      </c>
      <c r="O174" s="205">
        <f t="shared" si="24"/>
        <v>5.6802795713690575</v>
      </c>
      <c r="P174" s="205">
        <f t="shared" si="25"/>
        <v>5.6194862842750677</v>
      </c>
      <c r="Q174" s="66"/>
    </row>
    <row r="175" spans="1:17" s="67" customFormat="1" ht="18" customHeight="1">
      <c r="A175" s="192"/>
      <c r="B175" s="479" t="s">
        <v>146</v>
      </c>
      <c r="C175" s="206">
        <f>기초자료!AT173</f>
        <v>396683442</v>
      </c>
      <c r="D175" s="203">
        <f>기초자료!AU173</f>
        <v>137808781</v>
      </c>
      <c r="E175" s="204">
        <f>'3-1도시림 면적 현황 세부내역(시군구)'!C173</f>
        <v>17142052.600000001</v>
      </c>
      <c r="F175" s="204">
        <f t="shared" si="29"/>
        <v>4325482.5999999996</v>
      </c>
      <c r="G175" s="205">
        <f t="shared" si="22"/>
        <v>12.439013302062371</v>
      </c>
      <c r="H175" s="298">
        <f t="shared" si="21"/>
        <v>3.1387568837141075</v>
      </c>
      <c r="I175" s="204">
        <f>'4-1. 산자법에 의한 산림과수목(시군구)'!C175</f>
        <v>13179009</v>
      </c>
      <c r="J175" s="204">
        <f>'4-1. 산자법에 의한 산림과수목(시군구)'!D175</f>
        <v>479949</v>
      </c>
      <c r="K175" s="205">
        <f t="shared" si="28"/>
        <v>9.563257801402365</v>
      </c>
      <c r="L175" s="205">
        <f t="shared" si="23"/>
        <v>0.34827171136503993</v>
      </c>
      <c r="M175" s="206">
        <f>'5.1 도시공원법에 의한 공원녹지(시군구)'!C177</f>
        <v>3963043.6</v>
      </c>
      <c r="N175" s="206">
        <f>'5.1 도시공원법에 의한 공원녹지(시군구)'!D177</f>
        <v>3845533.6</v>
      </c>
      <c r="O175" s="205">
        <f t="shared" si="24"/>
        <v>2.8757555006600053</v>
      </c>
      <c r="P175" s="205">
        <f t="shared" si="25"/>
        <v>2.7904851723490682</v>
      </c>
      <c r="Q175" s="66"/>
    </row>
    <row r="176" spans="1:17" s="67" customFormat="1" ht="18" customHeight="1">
      <c r="A176" s="192"/>
      <c r="B176" s="479" t="s">
        <v>147</v>
      </c>
      <c r="C176" s="206">
        <f>기초자료!AT174</f>
        <v>506537047</v>
      </c>
      <c r="D176" s="203">
        <f>기초자료!AU174</f>
        <v>101985217</v>
      </c>
      <c r="E176" s="204">
        <f>'3-1도시림 면적 현황 세부내역(시군구)'!C174</f>
        <v>12274980</v>
      </c>
      <c r="F176" s="204">
        <f t="shared" si="29"/>
        <v>3549851</v>
      </c>
      <c r="G176" s="205">
        <f t="shared" si="22"/>
        <v>12.036038517229414</v>
      </c>
      <c r="H176" s="298">
        <f t="shared" si="21"/>
        <v>3.480750548385851</v>
      </c>
      <c r="I176" s="204">
        <f>'4-1. 산자법에 의한 산림과수목(시군구)'!C176</f>
        <v>8844757</v>
      </c>
      <c r="J176" s="204">
        <f>'4-1. 산자법에 의한 산림과수목(시군구)'!D176</f>
        <v>415388</v>
      </c>
      <c r="K176" s="205">
        <f t="shared" si="28"/>
        <v>8.6725873221410126</v>
      </c>
      <c r="L176" s="205">
        <f t="shared" si="23"/>
        <v>0.40730216811716941</v>
      </c>
      <c r="M176" s="206">
        <f>'5.1 도시공원법에 의한 공원녹지(시군구)'!C178</f>
        <v>3430223</v>
      </c>
      <c r="N176" s="206">
        <f>'5.1 도시공원법에 의한 공원녹지(시군구)'!D178</f>
        <v>3134463</v>
      </c>
      <c r="O176" s="205">
        <f t="shared" si="24"/>
        <v>3.3634511950884018</v>
      </c>
      <c r="P176" s="205">
        <f t="shared" si="25"/>
        <v>3.0734483802686818</v>
      </c>
      <c r="Q176" s="66"/>
    </row>
    <row r="177" spans="1:17" s="67" customFormat="1" ht="18" customHeight="1">
      <c r="A177" s="192"/>
      <c r="B177" s="479" t="s">
        <v>148</v>
      </c>
      <c r="C177" s="206">
        <f>기초자료!AT175</f>
        <v>693039121</v>
      </c>
      <c r="D177" s="203">
        <f>기초자료!AU175</f>
        <v>157713294</v>
      </c>
      <c r="E177" s="204">
        <f>'3-1도시림 면적 현황 세부내역(시군구)'!C175</f>
        <v>73026028</v>
      </c>
      <c r="F177" s="204">
        <f t="shared" si="29"/>
        <v>2489114</v>
      </c>
      <c r="G177" s="205">
        <f t="shared" si="22"/>
        <v>46.303026300370085</v>
      </c>
      <c r="H177" s="298">
        <f t="shared" si="21"/>
        <v>1.5782524965840865</v>
      </c>
      <c r="I177" s="204">
        <f>'4-1. 산자법에 의한 산림과수목(시군구)'!C177</f>
        <v>70818010</v>
      </c>
      <c r="J177" s="204">
        <f>'4-1. 산자법에 의한 산림과수목(시군구)'!D177</f>
        <v>281096</v>
      </c>
      <c r="K177" s="205">
        <f t="shared" si="28"/>
        <v>44.903006083938621</v>
      </c>
      <c r="L177" s="205">
        <f t="shared" si="23"/>
        <v>0.17823228015261669</v>
      </c>
      <c r="M177" s="206">
        <f>'5.1 도시공원법에 의한 공원녹지(시군구)'!C179</f>
        <v>2208018</v>
      </c>
      <c r="N177" s="206">
        <f>'5.1 도시공원법에 의한 공원녹지(시군구)'!D179</f>
        <v>2208018</v>
      </c>
      <c r="O177" s="205">
        <f t="shared" si="24"/>
        <v>1.4000202164314697</v>
      </c>
      <c r="P177" s="205">
        <f t="shared" si="25"/>
        <v>1.4000202164314697</v>
      </c>
      <c r="Q177" s="66"/>
    </row>
    <row r="178" spans="1:17" s="67" customFormat="1" ht="18" customHeight="1">
      <c r="A178" s="192"/>
      <c r="B178" s="479" t="s">
        <v>149</v>
      </c>
      <c r="C178" s="206">
        <f>기초자료!AT176</f>
        <v>752191724</v>
      </c>
      <c r="D178" s="203">
        <f>기초자료!AU176</f>
        <v>121581868</v>
      </c>
      <c r="E178" s="204">
        <f>'3-1도시림 면적 현황 세부내역(시군구)'!C176</f>
        <v>59889882.799999997</v>
      </c>
      <c r="F178" s="204">
        <f t="shared" si="29"/>
        <v>1266556.7999999998</v>
      </c>
      <c r="G178" s="205">
        <f t="shared" si="22"/>
        <v>49.258893439604002</v>
      </c>
      <c r="H178" s="298">
        <f t="shared" si="21"/>
        <v>1.0417316503148315</v>
      </c>
      <c r="I178" s="204">
        <f>'4-1. 산자법에 의한 산림과수목(시군구)'!C178</f>
        <v>58927534</v>
      </c>
      <c r="J178" s="204">
        <f>'4-1. 산자법에 의한 산림과수목(시군구)'!D178</f>
        <v>304208</v>
      </c>
      <c r="K178" s="205">
        <f t="shared" si="28"/>
        <v>48.467370150950465</v>
      </c>
      <c r="L178" s="205">
        <f t="shared" si="23"/>
        <v>0.25020836166129645</v>
      </c>
      <c r="M178" s="206">
        <f>'5.1 도시공원법에 의한 공원녹지(시군구)'!C180</f>
        <v>962348.79999999993</v>
      </c>
      <c r="N178" s="206">
        <f>'5.1 도시공원법에 의한 공원녹지(시군구)'!D180</f>
        <v>962348.79999999993</v>
      </c>
      <c r="O178" s="205">
        <f t="shared" si="24"/>
        <v>0.79152328865353494</v>
      </c>
      <c r="P178" s="205">
        <f t="shared" si="25"/>
        <v>0.79152328865353494</v>
      </c>
      <c r="Q178" s="66"/>
    </row>
    <row r="179" spans="1:17" s="67" customFormat="1" ht="18" customHeight="1">
      <c r="A179" s="192"/>
      <c r="B179" s="479" t="s">
        <v>150</v>
      </c>
      <c r="C179" s="206">
        <f>기초자료!AT177</f>
        <v>545864268</v>
      </c>
      <c r="D179" s="203">
        <f>기초자료!AU177</f>
        <v>100171931</v>
      </c>
      <c r="E179" s="204">
        <f>'3-1도시림 면적 현황 세부내역(시군구)'!C177</f>
        <v>10378643</v>
      </c>
      <c r="F179" s="204">
        <f t="shared" si="29"/>
        <v>813789</v>
      </c>
      <c r="G179" s="205">
        <f t="shared" si="22"/>
        <v>10.360829522194196</v>
      </c>
      <c r="H179" s="298">
        <f t="shared" si="21"/>
        <v>0.81239224588772285</v>
      </c>
      <c r="I179" s="204">
        <f>'4-1. 산자법에 의한 산림과수목(시군구)'!C179</f>
        <v>9734851</v>
      </c>
      <c r="J179" s="204">
        <f>'4-1. 산자법에 의한 산림과수목(시군구)'!D179</f>
        <v>169997</v>
      </c>
      <c r="K179" s="205">
        <f t="shared" si="28"/>
        <v>9.7181425004176063</v>
      </c>
      <c r="L179" s="205">
        <f t="shared" si="23"/>
        <v>0.16970522411113348</v>
      </c>
      <c r="M179" s="206">
        <f>'5.1 도시공원법에 의한 공원녹지(시군구)'!C181</f>
        <v>643792</v>
      </c>
      <c r="N179" s="206">
        <f>'5.1 도시공원법에 의한 공원녹지(시군구)'!D181</f>
        <v>643792</v>
      </c>
      <c r="O179" s="205">
        <f t="shared" si="24"/>
        <v>0.64268702177658932</v>
      </c>
      <c r="P179" s="205">
        <f t="shared" si="25"/>
        <v>0.64268702177658932</v>
      </c>
      <c r="Q179" s="66"/>
    </row>
    <row r="180" spans="1:17" s="67" customFormat="1" ht="18" customHeight="1">
      <c r="A180" s="192"/>
      <c r="B180" s="479" t="s">
        <v>151</v>
      </c>
      <c r="C180" s="206">
        <f>기초자료!AT178</f>
        <v>821055309</v>
      </c>
      <c r="D180" s="203">
        <f>기초자료!AU178</f>
        <v>113161629</v>
      </c>
      <c r="E180" s="204">
        <f>'3-1도시림 면적 현황 세부내역(시군구)'!C178</f>
        <v>24178625</v>
      </c>
      <c r="F180" s="204">
        <f t="shared" si="29"/>
        <v>867954</v>
      </c>
      <c r="G180" s="205">
        <f t="shared" si="22"/>
        <v>21.366451873894462</v>
      </c>
      <c r="H180" s="298">
        <f t="shared" si="21"/>
        <v>0.76700380479676555</v>
      </c>
      <c r="I180" s="204">
        <f>'4-1. 산자법에 의한 산림과수목(시군구)'!C180</f>
        <v>23293062</v>
      </c>
      <c r="J180" s="204">
        <f>'4-1. 산자법에 의한 산림과수목(시군구)'!D180</f>
        <v>135040</v>
      </c>
      <c r="K180" s="205">
        <f t="shared" si="28"/>
        <v>20.583887140755106</v>
      </c>
      <c r="L180" s="205">
        <f t="shared" si="23"/>
        <v>0.11933373634980105</v>
      </c>
      <c r="M180" s="206">
        <f>'5.1 도시공원법에 의한 공원녹지(시군구)'!C182</f>
        <v>885563</v>
      </c>
      <c r="N180" s="206">
        <f>'5.1 도시공원법에 의한 공원녹지(시군구)'!D182</f>
        <v>732914</v>
      </c>
      <c r="O180" s="205">
        <f t="shared" si="24"/>
        <v>0.7825647331393577</v>
      </c>
      <c r="P180" s="205">
        <f t="shared" si="25"/>
        <v>0.6476700684469644</v>
      </c>
      <c r="Q180" s="66"/>
    </row>
    <row r="181" spans="1:17" s="67" customFormat="1" ht="18" customHeight="1">
      <c r="A181" s="192"/>
      <c r="B181" s="479" t="s">
        <v>152</v>
      </c>
      <c r="C181" s="206">
        <f>기초자료!AT179</f>
        <v>789091740</v>
      </c>
      <c r="D181" s="203">
        <f>기초자료!AU179</f>
        <v>115883691</v>
      </c>
      <c r="E181" s="204">
        <f>'3-1도시림 면적 현황 세부내역(시군구)'!C179</f>
        <v>71683778.900000006</v>
      </c>
      <c r="F181" s="204">
        <f t="shared" si="29"/>
        <v>503634.69999999995</v>
      </c>
      <c r="G181" s="205">
        <f t="shared" si="22"/>
        <v>61.858384282910016</v>
      </c>
      <c r="H181" s="298">
        <f t="shared" si="21"/>
        <v>0.43460360612780269</v>
      </c>
      <c r="I181" s="204">
        <f>'4-1. 산자법에 의한 산림과수목(시군구)'!C181</f>
        <v>71363426</v>
      </c>
      <c r="J181" s="204">
        <f>'4-1. 산자법에 의한 산림과수목(시군구)'!D181</f>
        <v>248969</v>
      </c>
      <c r="K181" s="205">
        <f t="shared" si="28"/>
        <v>61.58194080994538</v>
      </c>
      <c r="L181" s="205">
        <f t="shared" si="23"/>
        <v>0.21484386443990638</v>
      </c>
      <c r="M181" s="206">
        <f>'5.1 도시공원법에 의한 공원녹지(시군구)'!C183</f>
        <v>320352.89999999997</v>
      </c>
      <c r="N181" s="206">
        <f>'5.1 도시공원법에 의한 공원녹지(시군구)'!D183</f>
        <v>254665.69999999998</v>
      </c>
      <c r="O181" s="205">
        <f t="shared" si="24"/>
        <v>0.27644347296462968</v>
      </c>
      <c r="P181" s="205">
        <f t="shared" si="25"/>
        <v>0.21975974168789636</v>
      </c>
      <c r="Q181" s="66"/>
    </row>
    <row r="182" spans="1:17" s="67" customFormat="1" ht="18" customHeight="1">
      <c r="A182" s="192"/>
      <c r="B182" s="479" t="s">
        <v>153</v>
      </c>
      <c r="C182" s="206">
        <f>기초자료!AT180</f>
        <v>631755526</v>
      </c>
      <c r="D182" s="203">
        <f>기초자료!AU180</f>
        <v>79376321</v>
      </c>
      <c r="E182" s="204">
        <f>'3-1도시림 면적 현황 세부내역(시군구)'!C180</f>
        <v>52274440</v>
      </c>
      <c r="F182" s="204">
        <f t="shared" si="29"/>
        <v>541450</v>
      </c>
      <c r="G182" s="205">
        <f t="shared" si="22"/>
        <v>65.856466187189497</v>
      </c>
      <c r="H182" s="298">
        <f t="shared" si="21"/>
        <v>0.68213037991518899</v>
      </c>
      <c r="I182" s="204">
        <f>'4-1. 산자법에 의한 산림과수목(시군구)'!C182</f>
        <v>51845619</v>
      </c>
      <c r="J182" s="204">
        <f>'4-1. 산자법에 의한 산림과수목(시군구)'!D182</f>
        <v>112629</v>
      </c>
      <c r="K182" s="205">
        <f t="shared" si="28"/>
        <v>65.316228248976159</v>
      </c>
      <c r="L182" s="205">
        <f t="shared" si="23"/>
        <v>0.14189244170185211</v>
      </c>
      <c r="M182" s="206">
        <f>'5.1 도시공원법에 의한 공원녹지(시군구)'!C184</f>
        <v>428821</v>
      </c>
      <c r="N182" s="206">
        <f>'5.1 도시공원법에 의한 공원녹지(시군구)'!D184</f>
        <v>428821</v>
      </c>
      <c r="O182" s="205">
        <f t="shared" si="24"/>
        <v>0.54023793821333699</v>
      </c>
      <c r="P182" s="205">
        <f t="shared" si="25"/>
        <v>0.54023793821333699</v>
      </c>
      <c r="Q182" s="66"/>
    </row>
    <row r="183" spans="1:17" s="67" customFormat="1" ht="18" customHeight="1">
      <c r="A183" s="192"/>
      <c r="B183" s="479" t="s">
        <v>154</v>
      </c>
      <c r="C183" s="206">
        <f>기초자료!AT181</f>
        <v>533202165</v>
      </c>
      <c r="D183" s="203">
        <f>기초자료!AU181</f>
        <v>101758634</v>
      </c>
      <c r="E183" s="204">
        <f>'3-1도시림 면적 현황 세부내역(시군구)'!C181</f>
        <v>64790420</v>
      </c>
      <c r="F183" s="204">
        <f t="shared" si="29"/>
        <v>388833</v>
      </c>
      <c r="G183" s="205">
        <f t="shared" si="22"/>
        <v>63.670685673709023</v>
      </c>
      <c r="H183" s="298">
        <f t="shared" si="21"/>
        <v>0.38211303033018312</v>
      </c>
      <c r="I183" s="204">
        <f>'4-1. 산자법에 의한 산림과수목(시군구)'!C183</f>
        <v>64462624</v>
      </c>
      <c r="J183" s="204">
        <f>'4-1. 산자법에 의한 산림과수목(시군구)'!D183</f>
        <v>94218</v>
      </c>
      <c r="K183" s="205">
        <f t="shared" si="28"/>
        <v>63.348554777179885</v>
      </c>
      <c r="L183" s="205">
        <f t="shared" si="23"/>
        <v>9.2589686296299933E-2</v>
      </c>
      <c r="M183" s="206">
        <f>'5.1 도시공원법에 의한 공원녹지(시군구)'!C185</f>
        <v>327796</v>
      </c>
      <c r="N183" s="206">
        <f>'5.1 도시공원법에 의한 공원녹지(시군구)'!D185</f>
        <v>294615</v>
      </c>
      <c r="O183" s="205">
        <f t="shared" si="24"/>
        <v>0.32213089652913379</v>
      </c>
      <c r="P183" s="205">
        <f t="shared" si="25"/>
        <v>0.28952334403388313</v>
      </c>
      <c r="Q183" s="66"/>
    </row>
    <row r="184" spans="1:17" s="67" customFormat="1" ht="18" customHeight="1">
      <c r="A184" s="192"/>
      <c r="B184" s="479" t="s">
        <v>155</v>
      </c>
      <c r="C184" s="206">
        <f>기초자료!AT182</f>
        <v>597222769</v>
      </c>
      <c r="D184" s="203">
        <f>기초자료!AU182</f>
        <v>67754732</v>
      </c>
      <c r="E184" s="204">
        <f>'3-1도시림 면적 현황 세부내역(시군구)'!C182</f>
        <v>37733276</v>
      </c>
      <c r="F184" s="204">
        <f t="shared" si="29"/>
        <v>392273</v>
      </c>
      <c r="G184" s="205">
        <f t="shared" si="22"/>
        <v>55.690982587016947</v>
      </c>
      <c r="H184" s="298">
        <f t="shared" si="21"/>
        <v>0.57896030051450875</v>
      </c>
      <c r="I184" s="204">
        <f>'4-1. 산자법에 의한 산림과수목(시군구)'!C184</f>
        <v>37403984</v>
      </c>
      <c r="J184" s="204">
        <f>'4-1. 산자법에 의한 산림과수목(시군구)'!D184</f>
        <v>62981</v>
      </c>
      <c r="K184" s="205">
        <f t="shared" si="28"/>
        <v>55.204976679709986</v>
      </c>
      <c r="L184" s="205">
        <f t="shared" si="23"/>
        <v>9.2954393207547489E-2</v>
      </c>
      <c r="M184" s="206">
        <f>'5.1 도시공원법에 의한 공원녹지(시군구)'!C186</f>
        <v>329292</v>
      </c>
      <c r="N184" s="206">
        <f>'5.1 도시공원법에 의한 공원녹지(시군구)'!D186</f>
        <v>329292</v>
      </c>
      <c r="O184" s="205">
        <f t="shared" si="24"/>
        <v>0.48600590730696119</v>
      </c>
      <c r="P184" s="205">
        <f t="shared" si="25"/>
        <v>0.48600590730696119</v>
      </c>
      <c r="Q184" s="66"/>
    </row>
    <row r="185" spans="1:17" s="67" customFormat="1" ht="18" customHeight="1">
      <c r="A185" s="192"/>
      <c r="B185" s="479" t="s">
        <v>156</v>
      </c>
      <c r="C185" s="206">
        <f>기초자료!AT183</f>
        <v>495794067</v>
      </c>
      <c r="D185" s="203">
        <f>기초자료!AU183</f>
        <v>21139413</v>
      </c>
      <c r="E185" s="204">
        <f>'3-1도시림 면적 현황 세부내역(시군구)'!C183</f>
        <v>13488819</v>
      </c>
      <c r="F185" s="204">
        <f t="shared" si="29"/>
        <v>147662</v>
      </c>
      <c r="G185" s="205">
        <f t="shared" si="22"/>
        <v>63.808862620735972</v>
      </c>
      <c r="H185" s="298">
        <f t="shared" si="21"/>
        <v>0.69851513852347746</v>
      </c>
      <c r="I185" s="204">
        <f>'4-1. 산자법에 의한 산림과수목(시군구)'!C185</f>
        <v>13475565</v>
      </c>
      <c r="J185" s="204">
        <f>'4-1. 산자법에 의한 산림과수목(시군구)'!D185</f>
        <v>134408</v>
      </c>
      <c r="K185" s="205">
        <f t="shared" si="28"/>
        <v>63.746164569470309</v>
      </c>
      <c r="L185" s="205">
        <f t="shared" si="23"/>
        <v>0.63581708725781549</v>
      </c>
      <c r="M185" s="206">
        <f>'5.1 도시공원법에 의한 공원녹지(시군구)'!C187</f>
        <v>13254</v>
      </c>
      <c r="N185" s="206">
        <f>'5.1 도시공원법에 의한 공원녹지(시군구)'!D187</f>
        <v>13254</v>
      </c>
      <c r="O185" s="205">
        <f t="shared" si="24"/>
        <v>6.2698051265661914E-2</v>
      </c>
      <c r="P185" s="205">
        <f t="shared" si="25"/>
        <v>6.2698051265661914E-2</v>
      </c>
      <c r="Q185" s="66"/>
    </row>
    <row r="186" spans="1:17" s="67" customFormat="1" ht="18" customHeight="1">
      <c r="A186" s="192"/>
      <c r="B186" s="479" t="s">
        <v>157</v>
      </c>
      <c r="C186" s="206">
        <f>기초자료!AT184</f>
        <v>607484716</v>
      </c>
      <c r="D186" s="203">
        <f>기초자료!AU184</f>
        <v>42492412</v>
      </c>
      <c r="E186" s="204">
        <f>'3-1도시림 면적 현황 세부내역(시군구)'!C184</f>
        <v>18439625</v>
      </c>
      <c r="F186" s="204">
        <f t="shared" si="29"/>
        <v>268538</v>
      </c>
      <c r="G186" s="205">
        <f t="shared" si="22"/>
        <v>43.395100753518065</v>
      </c>
      <c r="H186" s="298">
        <f t="shared" si="21"/>
        <v>0.6319669497697612</v>
      </c>
      <c r="I186" s="204">
        <f>'4-1. 산자법에 의한 산림과수목(시군구)'!C186</f>
        <v>17916627</v>
      </c>
      <c r="J186" s="204">
        <f>'4-1. 산자법에 의한 산림과수목(시군구)'!D186</f>
        <v>88447</v>
      </c>
      <c r="K186" s="205">
        <f t="shared" si="28"/>
        <v>42.164297475040954</v>
      </c>
      <c r="L186" s="205">
        <f t="shared" si="23"/>
        <v>0.20814775117966944</v>
      </c>
      <c r="M186" s="206">
        <f>'5.1 도시공원법에 의한 공원녹지(시군구)'!C188</f>
        <v>522998</v>
      </c>
      <c r="N186" s="206">
        <f>'5.1 도시공원법에 의한 공원녹지(시군구)'!D188</f>
        <v>180091</v>
      </c>
      <c r="O186" s="205">
        <f t="shared" si="24"/>
        <v>1.2308032784771079</v>
      </c>
      <c r="P186" s="205">
        <f t="shared" si="25"/>
        <v>0.42381919859009176</v>
      </c>
      <c r="Q186" s="66"/>
    </row>
    <row r="187" spans="1:17" s="67" customFormat="1" ht="18" customHeight="1">
      <c r="A187" s="192"/>
      <c r="B187" s="479" t="s">
        <v>158</v>
      </c>
      <c r="C187" s="206">
        <f>기초자료!AT185</f>
        <v>493176247</v>
      </c>
      <c r="D187" s="203">
        <f>기초자료!AU185</f>
        <v>24785083</v>
      </c>
      <c r="E187" s="204">
        <f>'3-1도시림 면적 현황 세부내역(시군구)'!C185</f>
        <v>3582750</v>
      </c>
      <c r="F187" s="204">
        <f t="shared" si="29"/>
        <v>643109</v>
      </c>
      <c r="G187" s="205">
        <f t="shared" si="22"/>
        <v>14.455267307355799</v>
      </c>
      <c r="H187" s="298">
        <f t="shared" si="21"/>
        <v>2.5947421681016762</v>
      </c>
      <c r="I187" s="204">
        <f>'4-1. 산자법에 의한 산림과수목(시군구)'!C187</f>
        <v>3076939</v>
      </c>
      <c r="J187" s="204">
        <f>'4-1. 산자법에 의한 산림과수목(시군구)'!D187</f>
        <v>137298</v>
      </c>
      <c r="K187" s="205">
        <f t="shared" si="28"/>
        <v>12.41447930595996</v>
      </c>
      <c r="L187" s="205">
        <f t="shared" si="23"/>
        <v>0.55395416670583675</v>
      </c>
      <c r="M187" s="206">
        <f>'5.1 도시공원법에 의한 공원녹지(시군구)'!C189</f>
        <v>505811</v>
      </c>
      <c r="N187" s="206">
        <f>'5.1 도시공원법에 의한 공원녹지(시군구)'!D189</f>
        <v>505811</v>
      </c>
      <c r="O187" s="205">
        <f t="shared" si="24"/>
        <v>2.0407880013958395</v>
      </c>
      <c r="P187" s="205">
        <f t="shared" si="25"/>
        <v>2.0407880013958395</v>
      </c>
      <c r="Q187" s="66"/>
    </row>
    <row r="188" spans="1:17" s="67" customFormat="1" ht="18" customHeight="1">
      <c r="A188" s="207" t="s">
        <v>589</v>
      </c>
      <c r="B188" s="207"/>
      <c r="C188" s="211">
        <f>SUM(C189:C210)</f>
        <v>12345209476</v>
      </c>
      <c r="D188" s="211">
        <f>SUM(D189:D210)</f>
        <v>2351646041</v>
      </c>
      <c r="E188" s="211">
        <f>SUM(E189:E210)</f>
        <v>1114892075</v>
      </c>
      <c r="F188" s="211">
        <f>SUM(F189:F210)</f>
        <v>28828463</v>
      </c>
      <c r="G188" s="209">
        <f t="shared" si="22"/>
        <v>47.409008650209536</v>
      </c>
      <c r="H188" s="299">
        <f t="shared" si="21"/>
        <v>1.2258844442312906</v>
      </c>
      <c r="I188" s="208">
        <f>SUM(I189:I210)</f>
        <v>1074530726</v>
      </c>
      <c r="J188" s="208">
        <f>SUM(J189:J210)</f>
        <v>6246436</v>
      </c>
      <c r="K188" s="209">
        <f t="shared" si="28"/>
        <v>45.692706609157597</v>
      </c>
      <c r="L188" s="209">
        <f t="shared" si="23"/>
        <v>0.26561973575512249</v>
      </c>
      <c r="M188" s="210">
        <f>SUM(M189:M210)</f>
        <v>40361349</v>
      </c>
      <c r="N188" s="210">
        <f>SUM(N189:N210)</f>
        <v>22582027</v>
      </c>
      <c r="O188" s="209">
        <f t="shared" si="24"/>
        <v>1.7163020410519338</v>
      </c>
      <c r="P188" s="209">
        <f t="shared" si="25"/>
        <v>0.96026470847616807</v>
      </c>
      <c r="Q188" s="66"/>
    </row>
    <row r="189" spans="1:17" s="67" customFormat="1" ht="18" customHeight="1">
      <c r="A189" s="192"/>
      <c r="B189" s="480" t="s">
        <v>160</v>
      </c>
      <c r="C189" s="206">
        <f>기초자료!AT187</f>
        <v>51620811</v>
      </c>
      <c r="D189" s="203">
        <f>기초자료!AU187</f>
        <v>51620811</v>
      </c>
      <c r="E189" s="204">
        <f>'3-1도시림 면적 현황 세부내역(시군구)'!C187</f>
        <v>10246660</v>
      </c>
      <c r="F189" s="204">
        <f t="shared" ref="F189:F210" si="30">J189+N189</f>
        <v>3492077</v>
      </c>
      <c r="G189" s="205">
        <f t="shared" si="22"/>
        <v>19.849862490537003</v>
      </c>
      <c r="H189" s="298">
        <f t="shared" si="21"/>
        <v>6.7648627217422055</v>
      </c>
      <c r="I189" s="204">
        <f>'4-1. 산자법에 의한 산림과수목(시군구)'!C189</f>
        <v>6082054</v>
      </c>
      <c r="J189" s="204">
        <f>'4-1. 산자법에 의한 산림과수목(시군구)'!D189</f>
        <v>423068</v>
      </c>
      <c r="K189" s="205">
        <f t="shared" si="28"/>
        <v>11.782174441234563</v>
      </c>
      <c r="L189" s="205">
        <f t="shared" si="23"/>
        <v>0.81956868132118266</v>
      </c>
      <c r="M189" s="206">
        <f>'5.1 도시공원법에 의한 공원녹지(시군구)'!C191</f>
        <v>4164606</v>
      </c>
      <c r="N189" s="206">
        <f>'5.1 도시공원법에 의한 공원녹지(시군구)'!D191</f>
        <v>3069009</v>
      </c>
      <c r="O189" s="205">
        <f t="shared" si="24"/>
        <v>8.0676880493024399</v>
      </c>
      <c r="P189" s="205">
        <f t="shared" si="25"/>
        <v>5.9452940404210235</v>
      </c>
      <c r="Q189" s="66"/>
    </row>
    <row r="190" spans="1:17" s="67" customFormat="1" ht="18" customHeight="1">
      <c r="A190" s="192"/>
      <c r="B190" s="480" t="s">
        <v>161</v>
      </c>
      <c r="C190" s="206">
        <f>기초자료!AT188</f>
        <v>512084272</v>
      </c>
      <c r="D190" s="203">
        <f>기초자료!AU188</f>
        <v>235062880</v>
      </c>
      <c r="E190" s="204">
        <f>'3-1도시림 면적 현황 세부내역(시군구)'!C188</f>
        <v>130800491</v>
      </c>
      <c r="F190" s="204">
        <f t="shared" si="30"/>
        <v>2186758</v>
      </c>
      <c r="G190" s="205">
        <f t="shared" si="22"/>
        <v>55.64489425127438</v>
      </c>
      <c r="H190" s="298">
        <f t="shared" si="21"/>
        <v>0.93028639826075477</v>
      </c>
      <c r="I190" s="204">
        <f>'4-1. 산자법에 의한 산림과수목(시군구)'!C190</f>
        <v>127348979</v>
      </c>
      <c r="J190" s="204">
        <f>'4-1. 산자법에 의한 산림과수목(시군구)'!D190</f>
        <v>364606</v>
      </c>
      <c r="K190" s="205">
        <f t="shared" si="28"/>
        <v>54.176558629758986</v>
      </c>
      <c r="L190" s="205">
        <f t="shared" si="23"/>
        <v>0.15510998588973299</v>
      </c>
      <c r="M190" s="206">
        <f>'5.1 도시공원법에 의한 공원녹지(시군구)'!C192</f>
        <v>3451512</v>
      </c>
      <c r="N190" s="206">
        <f>'5.1 도시공원법에 의한 공원녹지(시군구)'!D192</f>
        <v>1822152</v>
      </c>
      <c r="O190" s="205">
        <f t="shared" si="24"/>
        <v>1.4683356215154006</v>
      </c>
      <c r="P190" s="205">
        <f t="shared" si="25"/>
        <v>0.77517641237102175</v>
      </c>
      <c r="Q190" s="66"/>
    </row>
    <row r="191" spans="1:17" s="67" customFormat="1" ht="18" customHeight="1">
      <c r="A191" s="192"/>
      <c r="B191" s="480" t="s">
        <v>162</v>
      </c>
      <c r="C191" s="206">
        <f>기초자료!AT189</f>
        <v>911055038</v>
      </c>
      <c r="D191" s="203">
        <f>기초자료!AU189</f>
        <v>181710392</v>
      </c>
      <c r="E191" s="204">
        <f>'3-1도시림 면적 현황 세부내역(시군구)'!C189</f>
        <v>124164301</v>
      </c>
      <c r="F191" s="204">
        <f t="shared" si="30"/>
        <v>3838510</v>
      </c>
      <c r="G191" s="205">
        <f t="shared" si="22"/>
        <v>68.330875099317382</v>
      </c>
      <c r="H191" s="298">
        <f t="shared" si="21"/>
        <v>2.1124328431364563</v>
      </c>
      <c r="I191" s="204">
        <f>'4-1. 산자법에 의한 산림과수목(시군구)'!C191</f>
        <v>120577584</v>
      </c>
      <c r="J191" s="204">
        <f>'4-1. 산자법에 의한 산림과수목(시군구)'!D191</f>
        <v>439328</v>
      </c>
      <c r="K191" s="205">
        <f t="shared" si="28"/>
        <v>66.357010555565793</v>
      </c>
      <c r="L191" s="205">
        <f t="shared" si="23"/>
        <v>0.24177373410762329</v>
      </c>
      <c r="M191" s="206">
        <f>'5.1 도시공원법에 의한 공원녹지(시군구)'!C193</f>
        <v>3586717</v>
      </c>
      <c r="N191" s="206">
        <f>'5.1 도시공원법에 의한 공원녹지(시군구)'!D193</f>
        <v>3399182</v>
      </c>
      <c r="O191" s="205">
        <f t="shared" si="24"/>
        <v>1.9738645437515758</v>
      </c>
      <c r="P191" s="205">
        <f t="shared" si="25"/>
        <v>1.8706591090288331</v>
      </c>
      <c r="Q191" s="66"/>
    </row>
    <row r="192" spans="1:17" s="67" customFormat="1" ht="18" customHeight="1">
      <c r="A192" s="192"/>
      <c r="B192" s="480" t="s">
        <v>163</v>
      </c>
      <c r="C192" s="206">
        <f>기초자료!AT190</f>
        <v>608403003</v>
      </c>
      <c r="D192" s="203">
        <f>기초자료!AU190</f>
        <v>122272253</v>
      </c>
      <c r="E192" s="204">
        <f>'3-1도시림 면적 현황 세부내역(시군구)'!C190</f>
        <v>40885406</v>
      </c>
      <c r="F192" s="204">
        <f t="shared" si="30"/>
        <v>2712830</v>
      </c>
      <c r="G192" s="205">
        <f t="shared" si="22"/>
        <v>33.438008212705462</v>
      </c>
      <c r="H192" s="298">
        <f t="shared" si="21"/>
        <v>2.2186799813036897</v>
      </c>
      <c r="I192" s="204">
        <f>'4-1. 산자법에 의한 산림과수목(시군구)'!C192</f>
        <v>33646145</v>
      </c>
      <c r="J192" s="204">
        <f>'4-1. 산자법에 의한 산림과수목(시군구)'!D192</f>
        <v>342076</v>
      </c>
      <c r="K192" s="205">
        <f t="shared" si="28"/>
        <v>27.5174000433279</v>
      </c>
      <c r="L192" s="205">
        <f t="shared" si="23"/>
        <v>0.27976584352297817</v>
      </c>
      <c r="M192" s="206">
        <f>'5.1 도시공원법에 의한 공원녹지(시군구)'!C194</f>
        <v>7239261</v>
      </c>
      <c r="N192" s="206">
        <f>'5.1 도시공원법에 의한 공원녹지(시군구)'!D194</f>
        <v>2370754</v>
      </c>
      <c r="O192" s="205">
        <f t="shared" si="24"/>
        <v>5.9206081693775614</v>
      </c>
      <c r="P192" s="205">
        <f t="shared" si="25"/>
        <v>1.9389141377807113</v>
      </c>
      <c r="Q192" s="66"/>
    </row>
    <row r="193" spans="1:17" s="67" customFormat="1" ht="18" customHeight="1">
      <c r="A193" s="192"/>
      <c r="B193" s="480" t="s">
        <v>164</v>
      </c>
      <c r="C193" s="206">
        <f>기초자료!AT191</f>
        <v>463087471</v>
      </c>
      <c r="D193" s="203">
        <f>기초자료!AU191</f>
        <v>134663992</v>
      </c>
      <c r="E193" s="204">
        <f>'3-1도시림 면적 현황 세부내역(시군구)'!C191</f>
        <v>41790428</v>
      </c>
      <c r="F193" s="204">
        <f t="shared" si="30"/>
        <v>6663290</v>
      </c>
      <c r="G193" s="205">
        <f t="shared" si="22"/>
        <v>31.033112400232426</v>
      </c>
      <c r="H193" s="298">
        <f t="shared" si="21"/>
        <v>4.9480858996070758</v>
      </c>
      <c r="I193" s="204">
        <f>'4-1. 산자법에 의한 산림과수목(시군구)'!C193</f>
        <v>35845674</v>
      </c>
      <c r="J193" s="204">
        <f>'4-1. 산자법에 의한 산림과수목(시군구)'!D193</f>
        <v>718536</v>
      </c>
      <c r="K193" s="205">
        <f t="shared" si="28"/>
        <v>26.618603434836537</v>
      </c>
      <c r="L193" s="205">
        <f t="shared" si="23"/>
        <v>0.53357693421118835</v>
      </c>
      <c r="M193" s="206">
        <f>'5.1 도시공원법에 의한 공원녹지(시군구)'!C195</f>
        <v>5944754</v>
      </c>
      <c r="N193" s="206">
        <f>'5.1 도시공원법에 의한 공원녹지(시군구)'!D195</f>
        <v>5944754</v>
      </c>
      <c r="O193" s="205">
        <f t="shared" si="24"/>
        <v>4.4145089653958873</v>
      </c>
      <c r="P193" s="205">
        <f t="shared" si="25"/>
        <v>4.4145089653958873</v>
      </c>
      <c r="Q193" s="66"/>
    </row>
    <row r="194" spans="1:17" s="67" customFormat="1" ht="18" customHeight="1">
      <c r="A194" s="192"/>
      <c r="B194" s="480" t="s">
        <v>165</v>
      </c>
      <c r="C194" s="206">
        <f>기초자료!AT192</f>
        <v>455091603</v>
      </c>
      <c r="D194" s="203">
        <f>기초자료!AU192</f>
        <v>30008654</v>
      </c>
      <c r="E194" s="204">
        <f>'3-1도시림 면적 현황 세부내역(시군구)'!C192</f>
        <v>10561150</v>
      </c>
      <c r="F194" s="204">
        <f t="shared" si="30"/>
        <v>310722</v>
      </c>
      <c r="G194" s="205">
        <f t="shared" si="22"/>
        <v>35.193681129450191</v>
      </c>
      <c r="H194" s="298">
        <f t="shared" si="21"/>
        <v>1.0354413096968627</v>
      </c>
      <c r="I194" s="204">
        <f>'4-1. 산자법에 의한 산림과수목(시군구)'!C194</f>
        <v>10400500</v>
      </c>
      <c r="J194" s="204">
        <f>'4-1. 산자법에 의한 산림과수목(시군구)'!D194</f>
        <v>150072</v>
      </c>
      <c r="K194" s="205">
        <f t="shared" si="28"/>
        <v>34.65833555880247</v>
      </c>
      <c r="L194" s="205">
        <f t="shared" si="23"/>
        <v>0.50009573904914228</v>
      </c>
      <c r="M194" s="206">
        <f>'5.1 도시공원법에 의한 공원녹지(시군구)'!C196</f>
        <v>160650</v>
      </c>
      <c r="N194" s="206">
        <f>'5.1 도시공원법에 의한 공원녹지(시군구)'!D196</f>
        <v>160650</v>
      </c>
      <c r="O194" s="205">
        <f t="shared" si="24"/>
        <v>0.53534557064772048</v>
      </c>
      <c r="P194" s="205">
        <f t="shared" si="25"/>
        <v>0.53534557064772048</v>
      </c>
      <c r="Q194" s="66"/>
    </row>
    <row r="195" spans="1:17" s="67" customFormat="1" ht="18" customHeight="1">
      <c r="A195" s="192"/>
      <c r="B195" s="480" t="s">
        <v>166</v>
      </c>
      <c r="C195" s="206">
        <f>기초자료!AT193</f>
        <v>547467005</v>
      </c>
      <c r="D195" s="203">
        <f>기초자료!AU193</f>
        <v>52326989</v>
      </c>
      <c r="E195" s="204">
        <f>'3-1도시림 면적 현황 세부내역(시군구)'!C193</f>
        <v>41219238</v>
      </c>
      <c r="F195" s="204">
        <f t="shared" si="30"/>
        <v>149493</v>
      </c>
      <c r="G195" s="205">
        <f t="shared" si="22"/>
        <v>78.772424685089376</v>
      </c>
      <c r="H195" s="298">
        <f t="shared" si="21"/>
        <v>0.28569004801709497</v>
      </c>
      <c r="I195" s="204">
        <f>'4-1. 산자법에 의한 산림과수목(시군구)'!C195</f>
        <v>41153301</v>
      </c>
      <c r="J195" s="204">
        <f>'4-1. 산자법에 의한 산림과수목(시군구)'!D195</f>
        <v>83556</v>
      </c>
      <c r="K195" s="205">
        <f t="shared" si="28"/>
        <v>78.64641514152477</v>
      </c>
      <c r="L195" s="205">
        <f t="shared" si="23"/>
        <v>0.15968050445249199</v>
      </c>
      <c r="M195" s="206">
        <f>'5.1 도시공원법에 의한 공원녹지(시군구)'!C197</f>
        <v>65937</v>
      </c>
      <c r="N195" s="206">
        <f>'5.1 도시공원법에 의한 공원녹지(시군구)'!D197</f>
        <v>65937</v>
      </c>
      <c r="O195" s="205">
        <f t="shared" si="24"/>
        <v>0.12600954356460295</v>
      </c>
      <c r="P195" s="205">
        <f t="shared" si="25"/>
        <v>0.12600954356460295</v>
      </c>
      <c r="Q195" s="66"/>
    </row>
    <row r="196" spans="1:17" s="67" customFormat="1" ht="18" customHeight="1">
      <c r="A196" s="192"/>
      <c r="B196" s="480" t="s">
        <v>167</v>
      </c>
      <c r="C196" s="206">
        <f>기초자료!AT194</f>
        <v>443243407</v>
      </c>
      <c r="D196" s="203">
        <f>기초자료!AU194</f>
        <v>45802291</v>
      </c>
      <c r="E196" s="204">
        <f>'3-1도시림 면적 현황 세부내역(시군구)'!C194</f>
        <v>36472657</v>
      </c>
      <c r="F196" s="204">
        <f t="shared" si="30"/>
        <v>115822</v>
      </c>
      <c r="G196" s="205">
        <f t="shared" si="22"/>
        <v>79.630639000132106</v>
      </c>
      <c r="H196" s="298">
        <f t="shared" si="21"/>
        <v>0.25287381367015027</v>
      </c>
      <c r="I196" s="204">
        <f>'4-1. 산자법에 의한 산림과수목(시군구)'!C196</f>
        <v>36463457</v>
      </c>
      <c r="J196" s="204">
        <f>'4-1. 산자법에 의한 산림과수목(시군구)'!D196</f>
        <v>106622</v>
      </c>
      <c r="K196" s="205">
        <f t="shared" si="28"/>
        <v>79.610552668642711</v>
      </c>
      <c r="L196" s="205">
        <f t="shared" si="23"/>
        <v>0.23278748218074941</v>
      </c>
      <c r="M196" s="206">
        <f>'5.1 도시공원법에 의한 공원녹지(시군구)'!C198</f>
        <v>9200</v>
      </c>
      <c r="N196" s="206">
        <f>'5.1 도시공원법에 의한 공원녹지(시군구)'!D198</f>
        <v>9200</v>
      </c>
      <c r="O196" s="205">
        <f t="shared" si="24"/>
        <v>2.0086331489400824E-2</v>
      </c>
      <c r="P196" s="205">
        <f t="shared" si="25"/>
        <v>2.0086331489400824E-2</v>
      </c>
      <c r="Q196" s="66"/>
    </row>
    <row r="197" spans="1:17" s="67" customFormat="1" ht="18" customHeight="1">
      <c r="A197" s="192"/>
      <c r="B197" s="480" t="s">
        <v>168</v>
      </c>
      <c r="C197" s="206">
        <f>기초자료!AT195</f>
        <v>807372281</v>
      </c>
      <c r="D197" s="203">
        <f>기초자료!AU195</f>
        <v>79194543</v>
      </c>
      <c r="E197" s="204">
        <f>'3-1도시림 면적 현황 세부내역(시군구)'!C195</f>
        <v>42797686</v>
      </c>
      <c r="F197" s="204">
        <f t="shared" si="30"/>
        <v>631551</v>
      </c>
      <c r="G197" s="205">
        <f t="shared" si="22"/>
        <v>54.041205844195602</v>
      </c>
      <c r="H197" s="298">
        <f t="shared" si="21"/>
        <v>0.79746782552934237</v>
      </c>
      <c r="I197" s="204">
        <f>'4-1. 산자법에 의한 산림과수목(시군구)'!C197</f>
        <v>42010746</v>
      </c>
      <c r="J197" s="204">
        <f>'4-1. 산자법에 의한 산림과수목(시군구)'!D197</f>
        <v>144374</v>
      </c>
      <c r="K197" s="205">
        <f t="shared" si="28"/>
        <v>53.047526267056057</v>
      </c>
      <c r="L197" s="205">
        <f t="shared" si="23"/>
        <v>0.18230296499090853</v>
      </c>
      <c r="M197" s="206">
        <f>'5.1 도시공원법에 의한 공원녹지(시군구)'!C199</f>
        <v>786940</v>
      </c>
      <c r="N197" s="206">
        <f>'5.1 도시공원법에 의한 공원녹지(시군구)'!D199</f>
        <v>487177</v>
      </c>
      <c r="O197" s="205">
        <f t="shared" si="24"/>
        <v>0.99367957713955113</v>
      </c>
      <c r="P197" s="205">
        <f t="shared" si="25"/>
        <v>0.61516486053843378</v>
      </c>
      <c r="Q197" s="66"/>
    </row>
    <row r="198" spans="1:17" s="67" customFormat="1" ht="18" customHeight="1">
      <c r="A198" s="192"/>
      <c r="B198" s="480" t="s">
        <v>169</v>
      </c>
      <c r="C198" s="206">
        <f>기초자료!AT196</f>
        <v>664012341</v>
      </c>
      <c r="D198" s="203">
        <f>기초자료!AU196</f>
        <v>151644064</v>
      </c>
      <c r="E198" s="204">
        <f>'3-1도시림 면적 현황 세부내역(시군구)'!C196</f>
        <v>95724984</v>
      </c>
      <c r="F198" s="204">
        <f t="shared" si="30"/>
        <v>358218</v>
      </c>
      <c r="G198" s="205">
        <f t="shared" si="22"/>
        <v>63.124781461937076</v>
      </c>
      <c r="H198" s="298">
        <f t="shared" si="21"/>
        <v>0.23622289626846191</v>
      </c>
      <c r="I198" s="204">
        <f>'4-1. 산자법에 의한 산림과수목(시군구)'!C198</f>
        <v>95620493</v>
      </c>
      <c r="J198" s="204">
        <f>'4-1. 산자법에 의한 산림과수목(시군구)'!D198</f>
        <v>253727</v>
      </c>
      <c r="K198" s="205">
        <f t="shared" si="28"/>
        <v>63.055876028223565</v>
      </c>
      <c r="L198" s="205">
        <f t="shared" si="23"/>
        <v>0.16731746255494709</v>
      </c>
      <c r="M198" s="206">
        <f>'5.1 도시공원법에 의한 공원녹지(시군구)'!C200</f>
        <v>104491</v>
      </c>
      <c r="N198" s="206">
        <f>'5.1 도시공원법에 의한 공원녹지(시군구)'!D200</f>
        <v>104491</v>
      </c>
      <c r="O198" s="205">
        <f t="shared" si="24"/>
        <v>6.8905433713514833E-2</v>
      </c>
      <c r="P198" s="205">
        <f t="shared" si="25"/>
        <v>6.8905433713514833E-2</v>
      </c>
      <c r="Q198" s="66"/>
    </row>
    <row r="199" spans="1:17" s="67" customFormat="1" ht="18" customHeight="1">
      <c r="A199" s="192"/>
      <c r="B199" s="480" t="s">
        <v>170</v>
      </c>
      <c r="C199" s="206">
        <f>기초자료!AT197</f>
        <v>787011713</v>
      </c>
      <c r="D199" s="203">
        <f>기초자료!AU197</f>
        <v>69817451</v>
      </c>
      <c r="E199" s="204">
        <f>'3-1도시림 면적 현황 세부내역(시군구)'!C197</f>
        <v>47660031</v>
      </c>
      <c r="F199" s="204">
        <f t="shared" si="30"/>
        <v>965371</v>
      </c>
      <c r="G199" s="205">
        <f t="shared" si="22"/>
        <v>68.26377978193446</v>
      </c>
      <c r="H199" s="298">
        <f t="shared" si="21"/>
        <v>1.3827073119584385</v>
      </c>
      <c r="I199" s="204">
        <f>'4-1. 산자법에 의한 산림과수목(시군구)'!C199</f>
        <v>47283167</v>
      </c>
      <c r="J199" s="204">
        <f>'4-1. 산자법에 의한 산림과수목(시군구)'!D199</f>
        <v>588507</v>
      </c>
      <c r="K199" s="205">
        <f t="shared" si="28"/>
        <v>67.723994965098342</v>
      </c>
      <c r="L199" s="205">
        <f t="shared" si="23"/>
        <v>0.84292249512231554</v>
      </c>
      <c r="M199" s="206">
        <f>'5.1 도시공원법에 의한 공원녹지(시군구)'!C201</f>
        <v>376864</v>
      </c>
      <c r="N199" s="206">
        <f>'5.1 도시공원법에 의한 공원녹지(시군구)'!D201</f>
        <v>376864</v>
      </c>
      <c r="O199" s="205">
        <f t="shared" si="24"/>
        <v>0.53978481683612312</v>
      </c>
      <c r="P199" s="205">
        <f t="shared" si="25"/>
        <v>0.53978481683612312</v>
      </c>
      <c r="Q199" s="66"/>
    </row>
    <row r="200" spans="1:17" s="67" customFormat="1" ht="18" customHeight="1">
      <c r="A200" s="192"/>
      <c r="B200" s="480" t="s">
        <v>171</v>
      </c>
      <c r="C200" s="206">
        <f>기초자료!AT198</f>
        <v>622342074</v>
      </c>
      <c r="D200" s="203">
        <f>기초자료!AU198</f>
        <v>189861046</v>
      </c>
      <c r="E200" s="204">
        <f>'3-1도시림 면적 현황 세부내역(시군구)'!C198</f>
        <v>129440822</v>
      </c>
      <c r="F200" s="204">
        <f t="shared" si="30"/>
        <v>1097579</v>
      </c>
      <c r="G200" s="205">
        <f t="shared" si="22"/>
        <v>68.176608486608671</v>
      </c>
      <c r="H200" s="298">
        <f t="shared" si="21"/>
        <v>0.57809594075448212</v>
      </c>
      <c r="I200" s="204">
        <f>'4-1. 산자법에 의한 산림과수목(시군구)'!C200</f>
        <v>129386175</v>
      </c>
      <c r="J200" s="204">
        <f>'4-1. 산자법에 의한 산림과수목(시군구)'!D200</f>
        <v>1045092</v>
      </c>
      <c r="K200" s="205">
        <f t="shared" si="28"/>
        <v>68.14782585786449</v>
      </c>
      <c r="L200" s="205">
        <f t="shared" si="23"/>
        <v>0.55045098613856791</v>
      </c>
      <c r="M200" s="206">
        <f>'5.1 도시공원법에 의한 공원녹지(시군구)'!C202</f>
        <v>54647</v>
      </c>
      <c r="N200" s="206">
        <f>'5.1 도시공원법에 의한 공원녹지(시군구)'!D202</f>
        <v>52487</v>
      </c>
      <c r="O200" s="205">
        <f t="shared" si="24"/>
        <v>2.8782628744181679E-2</v>
      </c>
      <c r="P200" s="205">
        <f t="shared" si="25"/>
        <v>2.7644954615914211E-2</v>
      </c>
      <c r="Q200" s="66"/>
    </row>
    <row r="201" spans="1:17" s="67" customFormat="1" ht="18" customHeight="1">
      <c r="A201" s="192"/>
      <c r="B201" s="480" t="s">
        <v>172</v>
      </c>
      <c r="C201" s="206">
        <f>기초자료!AT199</f>
        <v>500909508</v>
      </c>
      <c r="D201" s="203">
        <f>기초자료!AU199</f>
        <v>50866494</v>
      </c>
      <c r="E201" s="204">
        <f>'3-1도시림 면적 현황 세부내역(시군구)'!C199</f>
        <v>32198201</v>
      </c>
      <c r="F201" s="204">
        <f t="shared" si="30"/>
        <v>1715588</v>
      </c>
      <c r="G201" s="205">
        <f t="shared" si="22"/>
        <v>63.299430465956632</v>
      </c>
      <c r="H201" s="298">
        <f t="shared" si="21"/>
        <v>3.3727270450367586</v>
      </c>
      <c r="I201" s="204">
        <f>'4-1. 산자법에 의한 산림과수목(시군구)'!C201</f>
        <v>30663854</v>
      </c>
      <c r="J201" s="204">
        <f>'4-1. 산자법에 의한 산림과수목(시군구)'!D201</f>
        <v>181241</v>
      </c>
      <c r="K201" s="205">
        <f t="shared" si="28"/>
        <v>60.283010659236702</v>
      </c>
      <c r="L201" s="205">
        <f t="shared" si="23"/>
        <v>0.3563072383168378</v>
      </c>
      <c r="M201" s="206">
        <f>'5.1 도시공원법에 의한 공원녹지(시군구)'!C203</f>
        <v>1534347</v>
      </c>
      <c r="N201" s="206">
        <f>'5.1 도시공원법에 의한 공원녹지(시군구)'!D203</f>
        <v>1534347</v>
      </c>
      <c r="O201" s="205">
        <f t="shared" si="24"/>
        <v>3.0164198067199206</v>
      </c>
      <c r="P201" s="205">
        <f t="shared" si="25"/>
        <v>3.0164198067199206</v>
      </c>
      <c r="Q201" s="66"/>
    </row>
    <row r="202" spans="1:17" s="67" customFormat="1" ht="18" customHeight="1">
      <c r="A202" s="192"/>
      <c r="B202" s="480" t="s">
        <v>173</v>
      </c>
      <c r="C202" s="206">
        <f>기초자료!AT200</f>
        <v>1031306018</v>
      </c>
      <c r="D202" s="203">
        <f>기초자료!AU200</f>
        <v>65200927</v>
      </c>
      <c r="E202" s="204">
        <f>'3-1도시림 면적 현황 세부내역(시군구)'!C200</f>
        <v>28614102</v>
      </c>
      <c r="F202" s="204">
        <f t="shared" si="30"/>
        <v>153602</v>
      </c>
      <c r="G202" s="205">
        <f t="shared" si="22"/>
        <v>43.886035546703198</v>
      </c>
      <c r="H202" s="298">
        <f t="shared" ref="H202:H256" si="31">F202/D202*100</f>
        <v>0.23558254010713681</v>
      </c>
      <c r="I202" s="204">
        <f>'4-1. 산자법에 의한 산림과수목(시군구)'!C202</f>
        <v>28591953</v>
      </c>
      <c r="J202" s="204">
        <f>'4-1. 산자법에 의한 산림과수목(시군구)'!D202</f>
        <v>131453</v>
      </c>
      <c r="K202" s="205">
        <f t="shared" si="28"/>
        <v>43.852065170791207</v>
      </c>
      <c r="L202" s="205">
        <f t="shared" si="23"/>
        <v>0.20161216419515016</v>
      </c>
      <c r="M202" s="206">
        <f>'5.1 도시공원법에 의한 공원녹지(시군구)'!C204</f>
        <v>22149</v>
      </c>
      <c r="N202" s="206">
        <f>'5.1 도시공원법에 의한 공원녹지(시군구)'!D204</f>
        <v>22149</v>
      </c>
      <c r="O202" s="205">
        <f t="shared" si="24"/>
        <v>3.397037591198665E-2</v>
      </c>
      <c r="P202" s="205">
        <f t="shared" si="25"/>
        <v>3.397037591198665E-2</v>
      </c>
      <c r="Q202" s="66"/>
    </row>
    <row r="203" spans="1:17" s="67" customFormat="1" ht="18" customHeight="1">
      <c r="A203" s="192"/>
      <c r="B203" s="480" t="s">
        <v>174</v>
      </c>
      <c r="C203" s="206">
        <f>기초자료!AT201</f>
        <v>612561438</v>
      </c>
      <c r="D203" s="203">
        <f>기초자료!AU201</f>
        <v>156759459</v>
      </c>
      <c r="E203" s="204">
        <f>'3-1도시림 면적 현황 세부내역(시군구)'!C201</f>
        <v>48077994</v>
      </c>
      <c r="F203" s="204">
        <f t="shared" si="30"/>
        <v>1064643</v>
      </c>
      <c r="G203" s="205">
        <f t="shared" ref="G203:G254" si="32">E203/D203*100</f>
        <v>30.669915746519639</v>
      </c>
      <c r="H203" s="298">
        <f t="shared" si="31"/>
        <v>0.67915710273024099</v>
      </c>
      <c r="I203" s="204">
        <f>'4-1. 산자법에 의한 산림과수목(시군구)'!C203</f>
        <v>46990119</v>
      </c>
      <c r="J203" s="204">
        <f>'4-1. 산자법에 의한 산림과수목(시군구)'!D203</f>
        <v>291087</v>
      </c>
      <c r="K203" s="205">
        <f t="shared" si="28"/>
        <v>29.975938485472831</v>
      </c>
      <c r="L203" s="205">
        <f t="shared" ref="L203:L256" si="33">J203/D203*100</f>
        <v>0.18569023002305715</v>
      </c>
      <c r="M203" s="206">
        <f>'5.1 도시공원법에 의한 공원녹지(시군구)'!C205</f>
        <v>1087875</v>
      </c>
      <c r="N203" s="206">
        <f>'5.1 도시공원법에 의한 공원녹지(시군구)'!D205</f>
        <v>773556</v>
      </c>
      <c r="O203" s="205">
        <f t="shared" ref="O203:O256" si="34">M203/D203*100</f>
        <v>0.69397726104681179</v>
      </c>
      <c r="P203" s="205">
        <f t="shared" ref="P203:P256" si="35">N203/D203*100</f>
        <v>0.49346687270718381</v>
      </c>
      <c r="Q203" s="66"/>
    </row>
    <row r="204" spans="1:17" s="67" customFormat="1" ht="18" customHeight="1">
      <c r="A204" s="192"/>
      <c r="B204" s="480" t="s">
        <v>175</v>
      </c>
      <c r="C204" s="206">
        <f>기초자료!AT202</f>
        <v>449711044</v>
      </c>
      <c r="D204" s="203">
        <f>기초자료!AU202</f>
        <v>147136894</v>
      </c>
      <c r="E204" s="204">
        <f>'3-1도시림 면적 현황 세부내역(시군구)'!C202</f>
        <v>50786550</v>
      </c>
      <c r="F204" s="204">
        <f t="shared" si="30"/>
        <v>1025203</v>
      </c>
      <c r="G204" s="205">
        <f t="shared" si="32"/>
        <v>34.516529892224042</v>
      </c>
      <c r="H204" s="298">
        <f t="shared" si="31"/>
        <v>0.69676814028709888</v>
      </c>
      <c r="I204" s="204">
        <f>'4-1. 산자법에 의한 산림과수목(시군구)'!C204</f>
        <v>49897472</v>
      </c>
      <c r="J204" s="204">
        <f>'4-1. 산자법에 의한 산림과수목(시군구)'!D204</f>
        <v>344066</v>
      </c>
      <c r="K204" s="205">
        <f t="shared" si="28"/>
        <v>33.912277637177795</v>
      </c>
      <c r="L204" s="205">
        <f t="shared" si="33"/>
        <v>0.23384073881565015</v>
      </c>
      <c r="M204" s="206">
        <f>'5.1 도시공원법에 의한 공원녹지(시군구)'!C206</f>
        <v>889078</v>
      </c>
      <c r="N204" s="206">
        <f>'5.1 도시공원법에 의한 공원녹지(시군구)'!D206</f>
        <v>681137</v>
      </c>
      <c r="O204" s="205">
        <f t="shared" si="34"/>
        <v>0.60425225504624291</v>
      </c>
      <c r="P204" s="205">
        <f t="shared" si="35"/>
        <v>0.46292740147144873</v>
      </c>
      <c r="Q204" s="66"/>
    </row>
    <row r="205" spans="1:17" s="67" customFormat="1" ht="18" customHeight="1">
      <c r="A205" s="192"/>
      <c r="B205" s="480" t="s">
        <v>176</v>
      </c>
      <c r="C205" s="206">
        <f>기초자료!AT203</f>
        <v>392103012</v>
      </c>
      <c r="D205" s="203">
        <f>기초자료!AU203</f>
        <v>40226409</v>
      </c>
      <c r="E205" s="204">
        <f>'3-1도시림 면적 현황 세부내역(시군구)'!C203</f>
        <v>12934506</v>
      </c>
      <c r="F205" s="204">
        <f t="shared" si="30"/>
        <v>375861</v>
      </c>
      <c r="G205" s="205">
        <f t="shared" si="32"/>
        <v>32.154264627498812</v>
      </c>
      <c r="H205" s="298">
        <f t="shared" si="31"/>
        <v>0.93436379071271303</v>
      </c>
      <c r="I205" s="204">
        <f>'4-1. 산자법에 의한 산림과수목(시군구)'!C205</f>
        <v>12318182</v>
      </c>
      <c r="J205" s="204">
        <f>'4-1. 산자법에 의한 산림과수목(시군구)'!D205</f>
        <v>139199</v>
      </c>
      <c r="K205" s="205">
        <f t="shared" si="28"/>
        <v>30.622126871926351</v>
      </c>
      <c r="L205" s="205">
        <f t="shared" si="33"/>
        <v>0.3460388422938771</v>
      </c>
      <c r="M205" s="206">
        <f>'5.1 도시공원법에 의한 공원녹지(시군구)'!C207</f>
        <v>616324</v>
      </c>
      <c r="N205" s="206">
        <f>'5.1 도시공원법에 의한 공원녹지(시군구)'!D207</f>
        <v>236662</v>
      </c>
      <c r="O205" s="205">
        <f t="shared" si="34"/>
        <v>1.5321377555724649</v>
      </c>
      <c r="P205" s="205">
        <f t="shared" si="35"/>
        <v>0.58832494841883598</v>
      </c>
      <c r="Q205" s="66"/>
    </row>
    <row r="206" spans="1:17" s="67" customFormat="1" ht="18" customHeight="1">
      <c r="A206" s="192"/>
      <c r="B206" s="480" t="s">
        <v>177</v>
      </c>
      <c r="C206" s="206">
        <f>기초자료!AT204</f>
        <v>474963093</v>
      </c>
      <c r="D206" s="203">
        <f>기초자료!AU204</f>
        <v>171765518</v>
      </c>
      <c r="E206" s="204">
        <f>'3-1도시림 면적 현황 세부내역(시군구)'!C204</f>
        <v>70435558</v>
      </c>
      <c r="F206" s="204">
        <f t="shared" si="30"/>
        <v>281941</v>
      </c>
      <c r="G206" s="205">
        <f t="shared" si="32"/>
        <v>41.00680906164181</v>
      </c>
      <c r="H206" s="298">
        <f t="shared" si="31"/>
        <v>0.1641429567953214</v>
      </c>
      <c r="I206" s="204">
        <f>'4-1. 산자법에 의한 산림과수목(시군구)'!C206</f>
        <v>70034750</v>
      </c>
      <c r="J206" s="204">
        <f>'4-1. 산자법에 의한 산림과수목(시군구)'!D206</f>
        <v>96133</v>
      </c>
      <c r="K206" s="205">
        <f t="shared" si="28"/>
        <v>40.773463041633306</v>
      </c>
      <c r="L206" s="205">
        <f t="shared" si="33"/>
        <v>5.5967577846445286E-2</v>
      </c>
      <c r="M206" s="206">
        <f>'5.1 도시공원법에 의한 공원녹지(시군구)'!C208</f>
        <v>400808</v>
      </c>
      <c r="N206" s="206">
        <f>'5.1 도시공원법에 의한 공원녹지(시군구)'!D208</f>
        <v>185808</v>
      </c>
      <c r="O206" s="205">
        <f t="shared" si="34"/>
        <v>0.23334602000850951</v>
      </c>
      <c r="P206" s="205">
        <f t="shared" si="35"/>
        <v>0.10817537894887611</v>
      </c>
      <c r="Q206" s="66"/>
    </row>
    <row r="207" spans="1:17" s="67" customFormat="1" ht="18" customHeight="1">
      <c r="A207" s="192"/>
      <c r="B207" s="480" t="s">
        <v>178</v>
      </c>
      <c r="C207" s="206">
        <f>기초자료!AT205</f>
        <v>518401901</v>
      </c>
      <c r="D207" s="203">
        <f>기초자료!AU205</f>
        <v>69517019</v>
      </c>
      <c r="E207" s="204">
        <f>'3-1도시림 면적 현황 세부내역(시군구)'!C205</f>
        <v>59996051</v>
      </c>
      <c r="F207" s="204">
        <f t="shared" si="30"/>
        <v>1435531</v>
      </c>
      <c r="G207" s="205">
        <f t="shared" si="32"/>
        <v>86.304119283365694</v>
      </c>
      <c r="H207" s="298">
        <f t="shared" si="31"/>
        <v>2.065006556164326</v>
      </c>
      <c r="I207" s="204">
        <f>'4-1. 산자법에 의한 산림과수목(시군구)'!C207</f>
        <v>50186491</v>
      </c>
      <c r="J207" s="204">
        <f>'4-1. 산자법에 의한 산림과수목(시군구)'!D207</f>
        <v>205449</v>
      </c>
      <c r="K207" s="205">
        <f t="shared" si="28"/>
        <v>72.193099937153519</v>
      </c>
      <c r="L207" s="205">
        <f t="shared" si="33"/>
        <v>0.29553770135051388</v>
      </c>
      <c r="M207" s="206">
        <f>'5.1 도시공원법에 의한 공원녹지(시군구)'!C209</f>
        <v>9809560</v>
      </c>
      <c r="N207" s="206">
        <f>'5.1 도시공원법에 의한 공원녹지(시군구)'!D209</f>
        <v>1230082</v>
      </c>
      <c r="O207" s="205">
        <f t="shared" si="34"/>
        <v>14.111019346212183</v>
      </c>
      <c r="P207" s="205">
        <f t="shared" si="35"/>
        <v>1.7694688548138118</v>
      </c>
      <c r="Q207" s="66"/>
    </row>
    <row r="208" spans="1:17" s="67" customFormat="1" ht="18" customHeight="1">
      <c r="A208" s="192"/>
      <c r="B208" s="480" t="s">
        <v>179</v>
      </c>
      <c r="C208" s="206">
        <f>기초자료!AT206</f>
        <v>396761181</v>
      </c>
      <c r="D208" s="203">
        <f>기초자료!AU206</f>
        <v>114741916</v>
      </c>
      <c r="E208" s="204">
        <f>'3-1도시림 면적 현황 세부내역(시군구)'!C206</f>
        <v>8306349</v>
      </c>
      <c r="F208" s="204">
        <f t="shared" si="30"/>
        <v>118158</v>
      </c>
      <c r="G208" s="205">
        <f t="shared" si="32"/>
        <v>7.2391583560448822</v>
      </c>
      <c r="H208" s="298">
        <f t="shared" si="31"/>
        <v>0.10297718926011311</v>
      </c>
      <c r="I208" s="204">
        <f>'4-1. 산자법에 의한 산림과수목(시군구)'!C208</f>
        <v>8250720</v>
      </c>
      <c r="J208" s="204">
        <f>'4-1. 산자법에 의한 산림과수목(시군구)'!D208</f>
        <v>62529</v>
      </c>
      <c r="K208" s="205">
        <f t="shared" si="28"/>
        <v>7.1906765091843159</v>
      </c>
      <c r="L208" s="205">
        <f t="shared" si="33"/>
        <v>5.4495342399546474E-2</v>
      </c>
      <c r="M208" s="206">
        <f>'5.1 도시공원법에 의한 공원녹지(시군구)'!C210</f>
        <v>55629</v>
      </c>
      <c r="N208" s="206">
        <f>'5.1 도시공원법에 의한 공원녹지(시군구)'!D210</f>
        <v>55629</v>
      </c>
      <c r="O208" s="205">
        <f t="shared" si="34"/>
        <v>4.8481846860566627E-2</v>
      </c>
      <c r="P208" s="205">
        <f t="shared" si="35"/>
        <v>4.8481846860566627E-2</v>
      </c>
      <c r="Q208" s="66"/>
    </row>
    <row r="209" spans="1:17" s="67" customFormat="1" ht="18" customHeight="1">
      <c r="A209" s="192"/>
      <c r="B209" s="480" t="s">
        <v>180</v>
      </c>
      <c r="C209" s="206">
        <f>기초자료!AT207</f>
        <v>440100025</v>
      </c>
      <c r="D209" s="203">
        <f>기초자료!AU207</f>
        <v>44318191</v>
      </c>
      <c r="E209" s="204">
        <f>'3-1도시림 면적 현황 세부내역(시군구)'!C207</f>
        <v>2248414</v>
      </c>
      <c r="F209" s="204">
        <f t="shared" si="30"/>
        <v>51668</v>
      </c>
      <c r="G209" s="205">
        <f t="shared" si="32"/>
        <v>5.0733433591637356</v>
      </c>
      <c r="H209" s="298">
        <f t="shared" si="31"/>
        <v>0.1165841809743543</v>
      </c>
      <c r="I209" s="204">
        <f>'4-1. 산자법에 의한 산림과수목(시군구)'!C209</f>
        <v>2248414</v>
      </c>
      <c r="J209" s="204">
        <f>'4-1. 산자법에 의한 산림과수목(시군구)'!D209</f>
        <v>51668</v>
      </c>
      <c r="K209" s="205">
        <f t="shared" si="28"/>
        <v>5.0733433591637356</v>
      </c>
      <c r="L209" s="205">
        <f t="shared" si="33"/>
        <v>0.1165841809743543</v>
      </c>
      <c r="M209" s="206">
        <f>'5.1 도시공원법에 의한 공원녹지(시군구)'!C211</f>
        <v>0</v>
      </c>
      <c r="N209" s="206">
        <f>'5.1 도시공원법에 의한 공원녹지(시군구)'!D211</f>
        <v>0</v>
      </c>
      <c r="O209" s="205">
        <f t="shared" si="34"/>
        <v>0</v>
      </c>
      <c r="P209" s="205">
        <f t="shared" si="35"/>
        <v>0</v>
      </c>
      <c r="Q209" s="66"/>
    </row>
    <row r="210" spans="1:17" s="67" customFormat="1" ht="18" customHeight="1">
      <c r="A210" s="192"/>
      <c r="B210" s="480" t="s">
        <v>181</v>
      </c>
      <c r="C210" s="206">
        <f>기초자료!AT208</f>
        <v>655601237</v>
      </c>
      <c r="D210" s="203">
        <f>기초자료!AU208</f>
        <v>147127848</v>
      </c>
      <c r="E210" s="204">
        <f>'3-1도시림 면적 현황 세부내역(시군구)'!C208</f>
        <v>49530496</v>
      </c>
      <c r="F210" s="204">
        <f t="shared" si="30"/>
        <v>84047</v>
      </c>
      <c r="G210" s="205">
        <f t="shared" si="32"/>
        <v>33.66493609014114</v>
      </c>
      <c r="H210" s="298">
        <f t="shared" si="31"/>
        <v>5.7125147375227024E-2</v>
      </c>
      <c r="I210" s="204">
        <f>'4-1. 산자법에 의한 산림과수목(시군구)'!C210</f>
        <v>49530496</v>
      </c>
      <c r="J210" s="204">
        <f>'4-1. 산자법에 의한 산림과수목(시군구)'!D210</f>
        <v>84047</v>
      </c>
      <c r="K210" s="205">
        <f t="shared" si="28"/>
        <v>33.66493609014114</v>
      </c>
      <c r="L210" s="205">
        <f t="shared" si="33"/>
        <v>5.7125147375227024E-2</v>
      </c>
      <c r="M210" s="206">
        <f>'5.1 도시공원법에 의한 공원녹지(시군구)'!C212</f>
        <v>0</v>
      </c>
      <c r="N210" s="206">
        <f>'5.1 도시공원법에 의한 공원녹지(시군구)'!D212</f>
        <v>0</v>
      </c>
      <c r="O210" s="205">
        <f t="shared" si="34"/>
        <v>0</v>
      </c>
      <c r="P210" s="205">
        <f t="shared" si="35"/>
        <v>0</v>
      </c>
      <c r="Q210" s="66"/>
    </row>
    <row r="211" spans="1:17" s="67" customFormat="1" ht="18" customHeight="1">
      <c r="A211" s="207" t="s">
        <v>590</v>
      </c>
      <c r="B211" s="207"/>
      <c r="C211" s="210">
        <f>SUM(C212:C234)</f>
        <v>19033343126</v>
      </c>
      <c r="D211" s="210">
        <f>SUM(D212:D234)</f>
        <v>3457112931</v>
      </c>
      <c r="E211" s="210">
        <f>SUM(E212:E234)</f>
        <v>1576880482.8</v>
      </c>
      <c r="F211" s="210">
        <f>SUM(F212:F234)</f>
        <v>30736670.5</v>
      </c>
      <c r="G211" s="209">
        <f t="shared" si="32"/>
        <v>45.612640207963167</v>
      </c>
      <c r="H211" s="299">
        <f t="shared" si="31"/>
        <v>0.88908494207359179</v>
      </c>
      <c r="I211" s="208">
        <f>SUM(I212:I234)</f>
        <v>1550341527.3</v>
      </c>
      <c r="J211" s="208">
        <f>SUM(J212:J234)</f>
        <v>5422583</v>
      </c>
      <c r="K211" s="209">
        <f t="shared" si="28"/>
        <v>44.844977825226849</v>
      </c>
      <c r="L211" s="209">
        <f t="shared" si="33"/>
        <v>0.15685293214970189</v>
      </c>
      <c r="M211" s="210">
        <f>SUM(M212:M234)</f>
        <v>26538955.5</v>
      </c>
      <c r="N211" s="210">
        <f>SUM(N212:N234)</f>
        <v>25314087.5</v>
      </c>
      <c r="O211" s="209">
        <f t="shared" si="34"/>
        <v>0.76766238273631915</v>
      </c>
      <c r="P211" s="209">
        <f t="shared" si="35"/>
        <v>0.73223200992388982</v>
      </c>
      <c r="Q211" s="66"/>
    </row>
    <row r="212" spans="1:17" s="67" customFormat="1" ht="18" customHeight="1">
      <c r="A212" s="192"/>
      <c r="B212" s="481" t="s">
        <v>183</v>
      </c>
      <c r="C212" s="206">
        <f>기초자료!AT210</f>
        <v>1130077695</v>
      </c>
      <c r="D212" s="203">
        <f>기초자료!AU210</f>
        <v>335051043</v>
      </c>
      <c r="E212" s="204">
        <f>'3-1도시림 면적 현황 세부내역(시군구)'!C210</f>
        <v>46342135.799999997</v>
      </c>
      <c r="F212" s="204">
        <f t="shared" ref="F212:F234" si="36">J212+N212</f>
        <v>2876514</v>
      </c>
      <c r="G212" s="205">
        <f t="shared" si="32"/>
        <v>13.831365927131287</v>
      </c>
      <c r="H212" s="298">
        <f t="shared" si="31"/>
        <v>0.85853008372816808</v>
      </c>
      <c r="I212" s="204">
        <f>'4-1. 산자법에 의한 산림과수목(시군구)'!C212</f>
        <v>43869223.799999997</v>
      </c>
      <c r="J212" s="204">
        <f>'4-1. 산자법에 의한 산림과수목(시군구)'!D212</f>
        <v>430802</v>
      </c>
      <c r="K212" s="205">
        <f t="shared" si="28"/>
        <v>13.093295698231866</v>
      </c>
      <c r="L212" s="205">
        <f t="shared" si="33"/>
        <v>0.1285780208718825</v>
      </c>
      <c r="M212" s="206">
        <f>'5.1 도시공원법에 의한 공원녹지(시군구)'!C214</f>
        <v>2472912</v>
      </c>
      <c r="N212" s="206">
        <f>'5.1 도시공원법에 의한 공원녹지(시군구)'!D214</f>
        <v>2445712</v>
      </c>
      <c r="O212" s="205">
        <f t="shared" si="34"/>
        <v>0.73807022889942175</v>
      </c>
      <c r="P212" s="205">
        <f t="shared" si="35"/>
        <v>0.72995206285628544</v>
      </c>
      <c r="Q212" s="66"/>
    </row>
    <row r="213" spans="1:17" s="67" customFormat="1" ht="18" customHeight="1">
      <c r="A213" s="192"/>
      <c r="B213" s="481" t="s">
        <v>184</v>
      </c>
      <c r="C213" s="206">
        <f>기초자료!AT211</f>
        <v>1324857727</v>
      </c>
      <c r="D213" s="203">
        <f>기초자료!AU211</f>
        <v>607174529</v>
      </c>
      <c r="E213" s="204">
        <f>'3-1도시림 면적 현황 세부내역(시군구)'!C211</f>
        <v>94604795</v>
      </c>
      <c r="F213" s="204">
        <f t="shared" si="36"/>
        <v>5846719</v>
      </c>
      <c r="G213" s="205">
        <f t="shared" si="32"/>
        <v>15.581153438009254</v>
      </c>
      <c r="H213" s="298">
        <f t="shared" si="31"/>
        <v>0.96293877966676034</v>
      </c>
      <c r="I213" s="204">
        <f>'4-1. 산자법에 의한 산림과수목(시군구)'!C213</f>
        <v>89322045</v>
      </c>
      <c r="J213" s="204">
        <f>'4-1. 산자법에 의한 산림과수목(시군구)'!D213</f>
        <v>593720</v>
      </c>
      <c r="K213" s="205">
        <f t="shared" si="28"/>
        <v>14.711098824766413</v>
      </c>
      <c r="L213" s="205">
        <f t="shared" si="33"/>
        <v>9.7784075524024489E-2</v>
      </c>
      <c r="M213" s="206">
        <f>'5.1 도시공원법에 의한 공원녹지(시군구)'!C215</f>
        <v>5282750</v>
      </c>
      <c r="N213" s="206">
        <f>'5.1 도시공원법에 의한 공원녹지(시군구)'!D215</f>
        <v>5252999</v>
      </c>
      <c r="O213" s="205">
        <f t="shared" si="34"/>
        <v>0.87005461324284239</v>
      </c>
      <c r="P213" s="205">
        <f t="shared" si="35"/>
        <v>0.86515470414273588</v>
      </c>
      <c r="Q213" s="66"/>
    </row>
    <row r="214" spans="1:17" s="67" customFormat="1" ht="18" customHeight="1">
      <c r="A214" s="192"/>
      <c r="B214" s="481" t="s">
        <v>185</v>
      </c>
      <c r="C214" s="206">
        <f>기초자료!AT212</f>
        <v>1009801474</v>
      </c>
      <c r="D214" s="203">
        <f>기초자료!AU212</f>
        <v>117676991</v>
      </c>
      <c r="E214" s="204">
        <f>'3-1도시림 면적 현황 세부내역(시군구)'!C212</f>
        <v>45131426</v>
      </c>
      <c r="F214" s="204">
        <f t="shared" si="36"/>
        <v>1897844</v>
      </c>
      <c r="G214" s="205">
        <f t="shared" si="32"/>
        <v>38.351954461514062</v>
      </c>
      <c r="H214" s="298">
        <f t="shared" si="31"/>
        <v>1.6127570766998962</v>
      </c>
      <c r="I214" s="204">
        <f>'4-1. 산자법에 의한 산림과수목(시군구)'!C214</f>
        <v>43539640</v>
      </c>
      <c r="J214" s="204">
        <f>'4-1. 산자법에 의한 산림과수목(시군구)'!D214</f>
        <v>351775</v>
      </c>
      <c r="K214" s="205">
        <f t="shared" si="28"/>
        <v>36.999280513554261</v>
      </c>
      <c r="L214" s="205">
        <f t="shared" si="33"/>
        <v>0.29893269449760151</v>
      </c>
      <c r="M214" s="206">
        <f>'5.1 도시공원법에 의한 공원녹지(시군구)'!C216</f>
        <v>1591786</v>
      </c>
      <c r="N214" s="206">
        <f>'5.1 도시공원법에 의한 공원녹지(시군구)'!D216</f>
        <v>1546069</v>
      </c>
      <c r="O214" s="205">
        <f t="shared" si="34"/>
        <v>1.3526739479598011</v>
      </c>
      <c r="P214" s="205">
        <f t="shared" si="35"/>
        <v>1.3138243822022948</v>
      </c>
      <c r="Q214" s="66"/>
    </row>
    <row r="215" spans="1:17" s="67" customFormat="1" ht="18" customHeight="1">
      <c r="A215" s="192"/>
      <c r="B215" s="481" t="s">
        <v>186</v>
      </c>
      <c r="C215" s="206">
        <f>기초자료!AT213</f>
        <v>1522098729</v>
      </c>
      <c r="D215" s="203">
        <f>기초자료!AU213</f>
        <v>180706677</v>
      </c>
      <c r="E215" s="204">
        <f>'3-1도시림 면적 현황 세부내역(시군구)'!C213</f>
        <v>97338575</v>
      </c>
      <c r="F215" s="204">
        <f t="shared" si="36"/>
        <v>4532104</v>
      </c>
      <c r="G215" s="205">
        <f t="shared" si="32"/>
        <v>53.865511012634023</v>
      </c>
      <c r="H215" s="298">
        <f t="shared" si="31"/>
        <v>2.5079892316319889</v>
      </c>
      <c r="I215" s="204">
        <f>'4-1. 산자법에 의한 산림과수목(시군구)'!C215</f>
        <v>93792928</v>
      </c>
      <c r="J215" s="204">
        <f>'4-1. 산자법에 의한 산림과수목(시군구)'!D215</f>
        <v>1175149</v>
      </c>
      <c r="K215" s="205">
        <f t="shared" si="28"/>
        <v>51.903410298447362</v>
      </c>
      <c r="L215" s="205">
        <f t="shared" si="33"/>
        <v>0.65030745930876699</v>
      </c>
      <c r="M215" s="206">
        <f>'5.1 도시공원법에 의한 공원녹지(시군구)'!C217</f>
        <v>3545647</v>
      </c>
      <c r="N215" s="206">
        <f>'5.1 도시공원법에 의한 공원녹지(시군구)'!D217</f>
        <v>3356955</v>
      </c>
      <c r="O215" s="205">
        <f t="shared" si="34"/>
        <v>1.9621007141866704</v>
      </c>
      <c r="P215" s="205">
        <f t="shared" si="35"/>
        <v>1.857681772323222</v>
      </c>
      <c r="Q215" s="66"/>
    </row>
    <row r="216" spans="1:17" s="67" customFormat="1" ht="18" customHeight="1">
      <c r="A216" s="192"/>
      <c r="B216" s="481" t="s">
        <v>187</v>
      </c>
      <c r="C216" s="206">
        <f>기초자료!AT214</f>
        <v>615346702</v>
      </c>
      <c r="D216" s="203">
        <f>기초자료!AU214</f>
        <v>257504279</v>
      </c>
      <c r="E216" s="204">
        <f>'3-1도시림 면적 현황 세부내역(시군구)'!C214</f>
        <v>113354674</v>
      </c>
      <c r="F216" s="204">
        <f t="shared" si="36"/>
        <v>4011947</v>
      </c>
      <c r="G216" s="205">
        <f t="shared" si="32"/>
        <v>44.020501111750463</v>
      </c>
      <c r="H216" s="298">
        <f t="shared" si="31"/>
        <v>1.5580117796799795</v>
      </c>
      <c r="I216" s="204">
        <f>'4-1. 산자법에 의한 산림과수목(시군구)'!C216</f>
        <v>109623288</v>
      </c>
      <c r="J216" s="204">
        <f>'4-1. 산자법에 의한 산림과수목(시군구)'!D216</f>
        <v>280561</v>
      </c>
      <c r="K216" s="205">
        <f t="shared" si="28"/>
        <v>42.571443249686737</v>
      </c>
      <c r="L216" s="205">
        <f t="shared" si="33"/>
        <v>0.10895391761625833</v>
      </c>
      <c r="M216" s="206">
        <f>'5.1 도시공원법에 의한 공원녹지(시군구)'!C218</f>
        <v>3731386</v>
      </c>
      <c r="N216" s="206">
        <f>'5.1 도시공원법에 의한 공원녹지(시군구)'!D218</f>
        <v>3731386</v>
      </c>
      <c r="O216" s="205">
        <f t="shared" si="34"/>
        <v>1.4490578620637211</v>
      </c>
      <c r="P216" s="205">
        <f t="shared" si="35"/>
        <v>1.4490578620637211</v>
      </c>
      <c r="Q216" s="66"/>
    </row>
    <row r="217" spans="1:17" s="67" customFormat="1" ht="18" customHeight="1">
      <c r="A217" s="192"/>
      <c r="B217" s="481" t="s">
        <v>188</v>
      </c>
      <c r="C217" s="206">
        <f>기초자료!AT215</f>
        <v>670089068</v>
      </c>
      <c r="D217" s="203">
        <f>기초자료!AU215</f>
        <v>136438974</v>
      </c>
      <c r="E217" s="204">
        <f>'3-1도시림 면적 현황 세부내역(시군구)'!C215</f>
        <v>34186443</v>
      </c>
      <c r="F217" s="204">
        <f t="shared" si="36"/>
        <v>1044394</v>
      </c>
      <c r="G217" s="205">
        <f t="shared" si="32"/>
        <v>25.056215242427726</v>
      </c>
      <c r="H217" s="298">
        <f t="shared" si="31"/>
        <v>0.76546603172199168</v>
      </c>
      <c r="I217" s="204">
        <f>'4-1. 산자법에 의한 산림과수목(시군구)'!C217</f>
        <v>33159252</v>
      </c>
      <c r="J217" s="204">
        <f>'4-1. 산자법에 의한 산림과수목(시군구)'!D217</f>
        <v>387203</v>
      </c>
      <c r="K217" s="205">
        <f t="shared" si="28"/>
        <v>24.303357778108182</v>
      </c>
      <c r="L217" s="205">
        <f t="shared" si="33"/>
        <v>0.28379207835438575</v>
      </c>
      <c r="M217" s="206">
        <f>'5.1 도시공원법에 의한 공원녹지(시군구)'!C219</f>
        <v>1027191</v>
      </c>
      <c r="N217" s="206">
        <f>'5.1 도시공원법에 의한 공원녹지(시군구)'!D219</f>
        <v>657191</v>
      </c>
      <c r="O217" s="205">
        <f t="shared" si="34"/>
        <v>0.75285746431954259</v>
      </c>
      <c r="P217" s="205">
        <f t="shared" si="35"/>
        <v>0.48167395336760593</v>
      </c>
      <c r="Q217" s="66"/>
    </row>
    <row r="218" spans="1:17" s="67" customFormat="1" ht="18" customHeight="1">
      <c r="A218" s="192"/>
      <c r="B218" s="481" t="s">
        <v>189</v>
      </c>
      <c r="C218" s="206">
        <f>기초자료!AT216</f>
        <v>919205140</v>
      </c>
      <c r="D218" s="203">
        <f>기초자료!AU216</f>
        <v>130485068</v>
      </c>
      <c r="E218" s="204">
        <f>'3-1도시림 면적 현황 세부내역(시군구)'!C216</f>
        <v>58581626</v>
      </c>
      <c r="F218" s="204">
        <f t="shared" si="36"/>
        <v>1014316</v>
      </c>
      <c r="G218" s="205">
        <f t="shared" si="32"/>
        <v>44.895271848270028</v>
      </c>
      <c r="H218" s="298">
        <f t="shared" si="31"/>
        <v>0.77734258451702687</v>
      </c>
      <c r="I218" s="204">
        <f>'4-1. 산자법에 의한 산림과수목(시군구)'!C218</f>
        <v>57671881</v>
      </c>
      <c r="J218" s="204">
        <f>'4-1. 산자법에 의한 산림과수목(시군구)'!D218</f>
        <v>104571</v>
      </c>
      <c r="K218" s="205">
        <f t="shared" si="28"/>
        <v>44.198069467994607</v>
      </c>
      <c r="L218" s="205">
        <f t="shared" si="33"/>
        <v>8.0140204241607171E-2</v>
      </c>
      <c r="M218" s="206">
        <f>'5.1 도시공원법에 의한 공원녹지(시군구)'!C220</f>
        <v>909745</v>
      </c>
      <c r="N218" s="206">
        <f>'5.1 도시공원법에 의한 공원녹지(시군구)'!D220</f>
        <v>909745</v>
      </c>
      <c r="O218" s="205">
        <f t="shared" si="34"/>
        <v>0.6972023802754197</v>
      </c>
      <c r="P218" s="205">
        <f t="shared" si="35"/>
        <v>0.6972023802754197</v>
      </c>
      <c r="Q218" s="66"/>
    </row>
    <row r="219" spans="1:17" s="67" customFormat="1" ht="18" customHeight="1">
      <c r="A219" s="192"/>
      <c r="B219" s="481" t="s">
        <v>190</v>
      </c>
      <c r="C219" s="206">
        <f>기초자료!AT217</f>
        <v>1254640829</v>
      </c>
      <c r="D219" s="203">
        <f>기초자료!AU217</f>
        <v>152890391</v>
      </c>
      <c r="E219" s="204">
        <f>'3-1도시림 면적 현황 세부내역(시군구)'!C217</f>
        <v>70323340</v>
      </c>
      <c r="F219" s="204">
        <f t="shared" si="36"/>
        <v>292464</v>
      </c>
      <c r="G219" s="205">
        <f t="shared" si="32"/>
        <v>45.99591873631875</v>
      </c>
      <c r="H219" s="298">
        <f t="shared" si="31"/>
        <v>0.19128998106885606</v>
      </c>
      <c r="I219" s="204">
        <f>'4-1. 산자법에 의한 산림과수목(시군구)'!C219</f>
        <v>70126454</v>
      </c>
      <c r="J219" s="204">
        <f>'4-1. 산자법에 의한 산림과수목(시군구)'!D219</f>
        <v>95578</v>
      </c>
      <c r="K219" s="205">
        <f t="shared" si="28"/>
        <v>45.867142821290841</v>
      </c>
      <c r="L219" s="205">
        <f t="shared" si="33"/>
        <v>6.2514066040945629E-2</v>
      </c>
      <c r="M219" s="206">
        <f>'5.1 도시공원법에 의한 공원녹지(시군구)'!C221</f>
        <v>196886</v>
      </c>
      <c r="N219" s="206">
        <f>'5.1 도시공원법에 의한 공원녹지(시군구)'!D221</f>
        <v>196886</v>
      </c>
      <c r="O219" s="205">
        <f t="shared" si="34"/>
        <v>0.12877591502791041</v>
      </c>
      <c r="P219" s="205">
        <f t="shared" si="35"/>
        <v>0.12877591502791041</v>
      </c>
      <c r="Q219" s="66"/>
    </row>
    <row r="220" spans="1:17" s="67" customFormat="1" ht="18" customHeight="1">
      <c r="A220" s="192"/>
      <c r="B220" s="481" t="s">
        <v>191</v>
      </c>
      <c r="C220" s="206">
        <f>기초자료!AT218</f>
        <v>911902545</v>
      </c>
      <c r="D220" s="203">
        <f>기초자료!AU218</f>
        <v>355269690</v>
      </c>
      <c r="E220" s="204">
        <f>'3-1도시림 면적 현황 세부내역(시군구)'!C218</f>
        <v>280155579</v>
      </c>
      <c r="F220" s="204">
        <f t="shared" si="36"/>
        <v>990456</v>
      </c>
      <c r="G220" s="205">
        <f t="shared" si="32"/>
        <v>78.857157501952955</v>
      </c>
      <c r="H220" s="298">
        <f t="shared" si="31"/>
        <v>0.27878989620533062</v>
      </c>
      <c r="I220" s="204">
        <f>'4-1. 산자법에 의한 산림과수목(시군구)'!C220</f>
        <v>279607214</v>
      </c>
      <c r="J220" s="204">
        <f>'4-1. 산자법에 의한 산림과수목(시군구)'!D220</f>
        <v>443321</v>
      </c>
      <c r="K220" s="205">
        <f t="shared" si="28"/>
        <v>78.702805747374626</v>
      </c>
      <c r="L220" s="205">
        <f t="shared" si="33"/>
        <v>0.12478435748346559</v>
      </c>
      <c r="M220" s="206">
        <f>'5.1 도시공원법에 의한 공원녹지(시군구)'!C222</f>
        <v>548365</v>
      </c>
      <c r="N220" s="206">
        <f>'5.1 도시공원법에 의한 공원녹지(시군구)'!D222</f>
        <v>547135</v>
      </c>
      <c r="O220" s="205">
        <f t="shared" si="34"/>
        <v>0.15435175457833175</v>
      </c>
      <c r="P220" s="205">
        <f t="shared" si="35"/>
        <v>0.15400553872186507</v>
      </c>
      <c r="Q220" s="66"/>
    </row>
    <row r="221" spans="1:17" s="67" customFormat="1" ht="18" customHeight="1">
      <c r="A221" s="192"/>
      <c r="B221" s="481" t="s">
        <v>192</v>
      </c>
      <c r="C221" s="206">
        <f>기초자료!AT219</f>
        <v>411756867</v>
      </c>
      <c r="D221" s="203">
        <f>기초자료!AU219</f>
        <v>135356028</v>
      </c>
      <c r="E221" s="204">
        <f>'3-1도시림 면적 현황 세부내역(시군구)'!C219</f>
        <v>55162327.5</v>
      </c>
      <c r="F221" s="204">
        <f t="shared" si="36"/>
        <v>1565480</v>
      </c>
      <c r="G221" s="205">
        <f t="shared" si="32"/>
        <v>40.753506375054087</v>
      </c>
      <c r="H221" s="298">
        <f t="shared" si="31"/>
        <v>1.1565646710614175</v>
      </c>
      <c r="I221" s="204">
        <f>'4-1. 산자법에 의한 산림과수목(시군구)'!C221</f>
        <v>53255615.5</v>
      </c>
      <c r="J221" s="204">
        <f>'4-1. 산자법에 의한 산림과수목(시군구)'!D221</f>
        <v>104186</v>
      </c>
      <c r="K221" s="205">
        <f t="shared" si="28"/>
        <v>39.344842107807715</v>
      </c>
      <c r="L221" s="205">
        <f t="shared" si="33"/>
        <v>7.6971821306694971E-2</v>
      </c>
      <c r="M221" s="206">
        <f>'5.1 도시공원법에 의한 공원녹지(시군구)'!C223</f>
        <v>1906712</v>
      </c>
      <c r="N221" s="206">
        <f>'5.1 도시공원법에 의한 공원녹지(시군구)'!D223</f>
        <v>1461294</v>
      </c>
      <c r="O221" s="205">
        <f t="shared" si="34"/>
        <v>1.4086642672463763</v>
      </c>
      <c r="P221" s="205">
        <f t="shared" si="35"/>
        <v>1.0795928497547225</v>
      </c>
      <c r="Q221" s="66"/>
    </row>
    <row r="222" spans="1:17" s="67" customFormat="1" ht="18" customHeight="1">
      <c r="A222" s="192"/>
      <c r="B222" s="481" t="s">
        <v>193</v>
      </c>
      <c r="C222" s="206">
        <f>기초자료!AT220</f>
        <v>614324743</v>
      </c>
      <c r="D222" s="203">
        <f>기초자료!AU220</f>
        <v>84076185</v>
      </c>
      <c r="E222" s="204">
        <f>'3-1도시림 면적 현황 세부내역(시군구)'!C220</f>
        <v>56843018</v>
      </c>
      <c r="F222" s="204">
        <f t="shared" si="36"/>
        <v>499620</v>
      </c>
      <c r="G222" s="205">
        <f t="shared" si="32"/>
        <v>67.608940629263799</v>
      </c>
      <c r="H222" s="298">
        <f t="shared" si="31"/>
        <v>0.5942467537032039</v>
      </c>
      <c r="I222" s="204">
        <f>'4-1. 산자법에 의한 산림과수목(시군구)'!C222</f>
        <v>56359511</v>
      </c>
      <c r="J222" s="204">
        <f>'4-1. 산자법에 의한 산림과수목(시군구)'!D222</f>
        <v>16113</v>
      </c>
      <c r="K222" s="205">
        <f t="shared" si="28"/>
        <v>67.033858636663879</v>
      </c>
      <c r="L222" s="205">
        <f t="shared" si="33"/>
        <v>1.9164761103277941E-2</v>
      </c>
      <c r="M222" s="206">
        <f>'5.1 도시공원법에 의한 공원녹지(시군구)'!C224</f>
        <v>483507</v>
      </c>
      <c r="N222" s="206">
        <f>'5.1 도시공원법에 의한 공원녹지(시군구)'!D224</f>
        <v>483507</v>
      </c>
      <c r="O222" s="205">
        <f t="shared" si="34"/>
        <v>0.57508199259992587</v>
      </c>
      <c r="P222" s="205">
        <f t="shared" si="35"/>
        <v>0.57508199259992587</v>
      </c>
      <c r="Q222" s="66"/>
    </row>
    <row r="223" spans="1:17" s="67" customFormat="1" ht="18" customHeight="1">
      <c r="A223" s="192"/>
      <c r="B223" s="481" t="s">
        <v>194</v>
      </c>
      <c r="C223" s="206">
        <f>기초자료!AT221</f>
        <v>1174734216</v>
      </c>
      <c r="D223" s="203">
        <f>기초자료!AU221</f>
        <v>68771332</v>
      </c>
      <c r="E223" s="204">
        <f>'3-1도시림 면적 현황 세부내역(시군구)'!C221</f>
        <v>47556192</v>
      </c>
      <c r="F223" s="204">
        <f t="shared" si="36"/>
        <v>1466490</v>
      </c>
      <c r="G223" s="205">
        <f t="shared" si="32"/>
        <v>69.151186427507326</v>
      </c>
      <c r="H223" s="298">
        <f t="shared" si="31"/>
        <v>2.1324147102458331</v>
      </c>
      <c r="I223" s="204">
        <f>'4-1. 산자법에 의한 산림과수목(시군구)'!C223</f>
        <v>46158515</v>
      </c>
      <c r="J223" s="204">
        <f>'4-1. 산자법에 의한 산림과수목(시군구)'!D223</f>
        <v>156098</v>
      </c>
      <c r="K223" s="205">
        <f t="shared" si="28"/>
        <v>67.118832306461655</v>
      </c>
      <c r="L223" s="205">
        <f t="shared" si="33"/>
        <v>0.22698120780909112</v>
      </c>
      <c r="M223" s="206">
        <f>'5.1 도시공원법에 의한 공원녹지(시군구)'!C225</f>
        <v>1397677</v>
      </c>
      <c r="N223" s="206">
        <f>'5.1 도시공원법에 의한 공원녹지(시군구)'!D225</f>
        <v>1310392</v>
      </c>
      <c r="O223" s="205">
        <f t="shared" si="34"/>
        <v>2.0323541210456706</v>
      </c>
      <c r="P223" s="205">
        <f t="shared" si="35"/>
        <v>1.9054335024367419</v>
      </c>
      <c r="Q223" s="66"/>
    </row>
    <row r="224" spans="1:17" s="67" customFormat="1" ht="18" customHeight="1">
      <c r="A224" s="192"/>
      <c r="B224" s="481" t="s">
        <v>195</v>
      </c>
      <c r="C224" s="206">
        <f>기초자료!AT222</f>
        <v>846120639</v>
      </c>
      <c r="D224" s="203">
        <f>기초자료!AU222</f>
        <v>82425416</v>
      </c>
      <c r="E224" s="204">
        <f>'3-1도시림 면적 현황 세부내역(시군구)'!C222</f>
        <v>67804409</v>
      </c>
      <c r="F224" s="204">
        <f t="shared" si="36"/>
        <v>43299</v>
      </c>
      <c r="G224" s="205">
        <f t="shared" si="32"/>
        <v>82.261530836556531</v>
      </c>
      <c r="H224" s="298">
        <f t="shared" si="31"/>
        <v>5.25311270494528E-2</v>
      </c>
      <c r="I224" s="204">
        <f>'4-1. 산자법에 의한 산림과수목(시군구)'!C224</f>
        <v>67789512</v>
      </c>
      <c r="J224" s="204">
        <f>'4-1. 산자법에 의한 산림과수목(시군구)'!D224</f>
        <v>28402</v>
      </c>
      <c r="K224" s="205">
        <f t="shared" si="28"/>
        <v>82.243457527712081</v>
      </c>
      <c r="L224" s="205">
        <f t="shared" si="33"/>
        <v>3.4457818205006083E-2</v>
      </c>
      <c r="M224" s="206">
        <f>'5.1 도시공원법에 의한 공원녹지(시군구)'!C226</f>
        <v>14897</v>
      </c>
      <c r="N224" s="206">
        <f>'5.1 도시공원법에 의한 공원녹지(시군구)'!D226</f>
        <v>14897</v>
      </c>
      <c r="O224" s="205">
        <f t="shared" si="34"/>
        <v>1.8073308844446717E-2</v>
      </c>
      <c r="P224" s="205">
        <f t="shared" si="35"/>
        <v>1.8073308844446717E-2</v>
      </c>
      <c r="Q224" s="66"/>
    </row>
    <row r="225" spans="1:17" s="67" customFormat="1" ht="18" customHeight="1">
      <c r="A225" s="192"/>
      <c r="B225" s="481" t="s">
        <v>196</v>
      </c>
      <c r="C225" s="206">
        <f>기초자료!AT223</f>
        <v>815749347</v>
      </c>
      <c r="D225" s="203">
        <f>기초자료!AU223</f>
        <v>130790129</v>
      </c>
      <c r="E225" s="204">
        <f>'3-1도시림 면적 현황 세부내역(시군구)'!C223</f>
        <v>109346717</v>
      </c>
      <c r="F225" s="204">
        <f t="shared" si="36"/>
        <v>482721</v>
      </c>
      <c r="G225" s="205">
        <f t="shared" si="32"/>
        <v>83.604716836084776</v>
      </c>
      <c r="H225" s="298">
        <f t="shared" si="31"/>
        <v>0.36908060546373495</v>
      </c>
      <c r="I225" s="204">
        <f>'4-1. 산자법에 의한 산림과수목(시군구)'!C225</f>
        <v>108907750</v>
      </c>
      <c r="J225" s="204">
        <f>'4-1. 산자법에 의한 산림과수목(시군구)'!D225</f>
        <v>43754</v>
      </c>
      <c r="K225" s="205">
        <f t="shared" si="28"/>
        <v>83.269089825578504</v>
      </c>
      <c r="L225" s="205">
        <f t="shared" si="33"/>
        <v>3.3453594957460434E-2</v>
      </c>
      <c r="M225" s="206">
        <f>'5.1 도시공원법에 의한 공원녹지(시군구)'!C227</f>
        <v>438967</v>
      </c>
      <c r="N225" s="206">
        <f>'5.1 도시공원법에 의한 공원녹지(시군구)'!D227</f>
        <v>438967</v>
      </c>
      <c r="O225" s="205">
        <f t="shared" si="34"/>
        <v>0.33562701050627453</v>
      </c>
      <c r="P225" s="205">
        <f t="shared" si="35"/>
        <v>0.33562701050627453</v>
      </c>
      <c r="Q225" s="66"/>
    </row>
    <row r="226" spans="1:17" s="67" customFormat="1" ht="18" customHeight="1">
      <c r="A226" s="192"/>
      <c r="B226" s="481" t="s">
        <v>197</v>
      </c>
      <c r="C226" s="206">
        <f>기초자료!AT224</f>
        <v>741220163</v>
      </c>
      <c r="D226" s="203">
        <f>기초자료!AU224</f>
        <v>66127605</v>
      </c>
      <c r="E226" s="204">
        <f>'3-1도시림 면적 현황 세부내역(시군구)'!C224</f>
        <v>34385457</v>
      </c>
      <c r="F226" s="204">
        <f t="shared" si="36"/>
        <v>534213</v>
      </c>
      <c r="G226" s="205">
        <f t="shared" si="32"/>
        <v>51.998642624362404</v>
      </c>
      <c r="H226" s="298">
        <f t="shared" si="31"/>
        <v>0.80785172848767162</v>
      </c>
      <c r="I226" s="204">
        <f>'4-1. 산자법에 의한 산림과수목(시군구)'!C226</f>
        <v>34119524</v>
      </c>
      <c r="J226" s="204">
        <f>'4-1. 산자법에 의한 산림과수목(시군구)'!D226</f>
        <v>268280</v>
      </c>
      <c r="K226" s="205">
        <f t="shared" si="28"/>
        <v>51.596491359395216</v>
      </c>
      <c r="L226" s="205">
        <f t="shared" si="33"/>
        <v>0.40570046352049194</v>
      </c>
      <c r="M226" s="206">
        <f>'5.1 도시공원법에 의한 공원녹지(시군구)'!C228</f>
        <v>265933</v>
      </c>
      <c r="N226" s="206">
        <f>'5.1 도시공원법에 의한 공원녹지(시군구)'!D228</f>
        <v>265933</v>
      </c>
      <c r="O226" s="205">
        <f t="shared" si="34"/>
        <v>0.40215126496717979</v>
      </c>
      <c r="P226" s="205">
        <f t="shared" si="35"/>
        <v>0.40215126496717979</v>
      </c>
      <c r="Q226" s="66"/>
    </row>
    <row r="227" spans="1:17" s="67" customFormat="1" ht="18" customHeight="1">
      <c r="A227" s="192"/>
      <c r="B227" s="481" t="s">
        <v>198</v>
      </c>
      <c r="C227" s="206">
        <f>기초자료!AT225</f>
        <v>693810304</v>
      </c>
      <c r="D227" s="203">
        <f>기초자료!AU225</f>
        <v>130047576</v>
      </c>
      <c r="E227" s="204">
        <f>'3-1도시림 면적 현황 세부내역(시군구)'!C225</f>
        <v>84303595</v>
      </c>
      <c r="F227" s="204">
        <f t="shared" si="36"/>
        <v>397730</v>
      </c>
      <c r="G227" s="205">
        <f t="shared" si="32"/>
        <v>64.825195203945967</v>
      </c>
      <c r="H227" s="298">
        <f t="shared" si="31"/>
        <v>0.30583422792901577</v>
      </c>
      <c r="I227" s="204">
        <f>'4-1. 산자법에 의한 산림과수목(시군구)'!C227</f>
        <v>83918097</v>
      </c>
      <c r="J227" s="204">
        <f>'4-1. 산자법에 의한 산림과수목(시군구)'!D227</f>
        <v>12232</v>
      </c>
      <c r="K227" s="205">
        <f t="shared" si="28"/>
        <v>64.528766764557005</v>
      </c>
      <c r="L227" s="205">
        <f t="shared" si="33"/>
        <v>9.4057885400339949E-3</v>
      </c>
      <c r="M227" s="206">
        <f>'5.1 도시공원법에 의한 공원녹지(시군구)'!C229</f>
        <v>385498</v>
      </c>
      <c r="N227" s="206">
        <f>'5.1 도시공원법에 의한 공원녹지(시군구)'!D229</f>
        <v>385498</v>
      </c>
      <c r="O227" s="205">
        <f t="shared" si="34"/>
        <v>0.29642843938898178</v>
      </c>
      <c r="P227" s="205">
        <f t="shared" si="35"/>
        <v>0.29642843938898178</v>
      </c>
      <c r="Q227" s="66"/>
    </row>
    <row r="228" spans="1:17" s="67" customFormat="1" ht="18" customHeight="1">
      <c r="A228" s="192"/>
      <c r="B228" s="481" t="s">
        <v>199</v>
      </c>
      <c r="C228" s="206">
        <f>기초자료!AT226</f>
        <v>384059802</v>
      </c>
      <c r="D228" s="203">
        <f>기초자료!AU226</f>
        <v>47361506</v>
      </c>
      <c r="E228" s="204">
        <f>'3-1도시림 면적 현황 세부내역(시군구)'!C226</f>
        <v>30795733.5</v>
      </c>
      <c r="F228" s="204">
        <f t="shared" si="36"/>
        <v>768285.5</v>
      </c>
      <c r="G228" s="205">
        <f t="shared" si="32"/>
        <v>65.022707470493017</v>
      </c>
      <c r="H228" s="298">
        <f t="shared" si="31"/>
        <v>1.6221728675604192</v>
      </c>
      <c r="I228" s="204">
        <f>'4-1. 산자법에 의한 산림과수목(시군구)'!C228</f>
        <v>30166698</v>
      </c>
      <c r="J228" s="204">
        <f>'4-1. 산자법에 의한 산림과수목(시군구)'!D228</f>
        <v>140643</v>
      </c>
      <c r="K228" s="205">
        <f t="shared" si="28"/>
        <v>63.694549746792262</v>
      </c>
      <c r="L228" s="205">
        <f t="shared" si="33"/>
        <v>0.29695635100792617</v>
      </c>
      <c r="M228" s="206">
        <f>'5.1 도시공원법에 의한 공원녹지(시군구)'!C230</f>
        <v>629035.5</v>
      </c>
      <c r="N228" s="206">
        <f>'5.1 도시공원법에 의한 공원녹지(시군구)'!D230</f>
        <v>627642.5</v>
      </c>
      <c r="O228" s="205">
        <f t="shared" si="34"/>
        <v>1.3281577237007625</v>
      </c>
      <c r="P228" s="205">
        <f t="shared" si="35"/>
        <v>1.325216516552493</v>
      </c>
      <c r="Q228" s="66"/>
    </row>
    <row r="229" spans="1:17" s="67" customFormat="1" ht="18" customHeight="1">
      <c r="A229" s="192"/>
      <c r="B229" s="481" t="s">
        <v>200</v>
      </c>
      <c r="C229" s="206">
        <f>기초자료!AT227</f>
        <v>616106444</v>
      </c>
      <c r="D229" s="203">
        <f>기초자료!AU227</f>
        <v>36327530</v>
      </c>
      <c r="E229" s="204">
        <f>'3-1도시림 면적 현황 세부내역(시군구)'!C227</f>
        <v>13240125</v>
      </c>
      <c r="F229" s="204">
        <f t="shared" si="36"/>
        <v>409130</v>
      </c>
      <c r="G229" s="205">
        <f t="shared" si="32"/>
        <v>36.446532423206314</v>
      </c>
      <c r="H229" s="298">
        <f t="shared" si="31"/>
        <v>1.1262257577104746</v>
      </c>
      <c r="I229" s="204">
        <f>'4-1. 산자법에 의한 산림과수목(시군구)'!C229</f>
        <v>12841431</v>
      </c>
      <c r="J229" s="204">
        <f>'4-1. 산자법에 의한 산림과수목(시군구)'!D229</f>
        <v>10436</v>
      </c>
      <c r="K229" s="205">
        <f t="shared" si="28"/>
        <v>35.34903418977288</v>
      </c>
      <c r="L229" s="205">
        <f t="shared" si="33"/>
        <v>2.8727524277042782E-2</v>
      </c>
      <c r="M229" s="206">
        <f>'5.1 도시공원법에 의한 공원녹지(시군구)'!C231</f>
        <v>398694</v>
      </c>
      <c r="N229" s="206">
        <f>'5.1 도시공원법에 의한 공원녹지(시군구)'!D231</f>
        <v>398694</v>
      </c>
      <c r="O229" s="205">
        <f t="shared" si="34"/>
        <v>1.0974982334334318</v>
      </c>
      <c r="P229" s="205">
        <f t="shared" si="35"/>
        <v>1.0974982334334318</v>
      </c>
      <c r="Q229" s="66"/>
    </row>
    <row r="230" spans="1:17" s="67" customFormat="1" ht="18" customHeight="1">
      <c r="A230" s="192"/>
      <c r="B230" s="481" t="s">
        <v>201</v>
      </c>
      <c r="C230" s="206">
        <f>기초자료!AT228</f>
        <v>450937034</v>
      </c>
      <c r="D230" s="203">
        <f>기초자료!AU228</f>
        <v>140569067</v>
      </c>
      <c r="E230" s="204">
        <f>'3-1도시림 면적 현황 세부내역(시군구)'!C228</f>
        <v>73223812</v>
      </c>
      <c r="F230" s="204">
        <f t="shared" si="36"/>
        <v>804190</v>
      </c>
      <c r="G230" s="205">
        <f t="shared" si="32"/>
        <v>52.090985280566734</v>
      </c>
      <c r="H230" s="298">
        <f t="shared" si="31"/>
        <v>0.57209599321022742</v>
      </c>
      <c r="I230" s="204">
        <f>'4-1. 산자법에 의한 산림과수목(시군구)'!C230</f>
        <v>72708340</v>
      </c>
      <c r="J230" s="204">
        <f>'4-1. 산자법에 의한 산림과수목(시군구)'!D230</f>
        <v>315660</v>
      </c>
      <c r="K230" s="205">
        <f t="shared" ref="K230:K254" si="37">I230/D230*100</f>
        <v>51.724281559043142</v>
      </c>
      <c r="L230" s="205">
        <f t="shared" si="33"/>
        <v>0.22455865058846838</v>
      </c>
      <c r="M230" s="206">
        <f>'5.1 도시공원법에 의한 공원녹지(시군구)'!C232</f>
        <v>515472</v>
      </c>
      <c r="N230" s="206">
        <f>'5.1 도시공원법에 의한 공원녹지(시군구)'!D232</f>
        <v>488530</v>
      </c>
      <c r="O230" s="205">
        <f t="shared" si="34"/>
        <v>0.36670372152359809</v>
      </c>
      <c r="P230" s="205">
        <f t="shared" si="35"/>
        <v>0.347537342621759</v>
      </c>
      <c r="Q230" s="66"/>
    </row>
    <row r="231" spans="1:17" s="67" customFormat="1" ht="18" customHeight="1">
      <c r="A231" s="192"/>
      <c r="B231" s="481" t="s">
        <v>202</v>
      </c>
      <c r="C231" s="206">
        <f>기초자료!AT229</f>
        <v>661483887</v>
      </c>
      <c r="D231" s="203">
        <f>기초자료!AU229</f>
        <v>47417583</v>
      </c>
      <c r="E231" s="204">
        <f>'3-1도시림 면적 현황 세부내역(시군구)'!C229</f>
        <v>21567057</v>
      </c>
      <c r="F231" s="204">
        <f t="shared" si="36"/>
        <v>661982</v>
      </c>
      <c r="G231" s="205">
        <f t="shared" si="32"/>
        <v>45.483248271005294</v>
      </c>
      <c r="H231" s="298">
        <f t="shared" si="31"/>
        <v>1.3960686271166542</v>
      </c>
      <c r="I231" s="204">
        <f>'4-1. 산자법에 의한 산림과수목(시군구)'!C231</f>
        <v>20944259</v>
      </c>
      <c r="J231" s="204">
        <f>'4-1. 산자법에 의한 산림과수목(시군구)'!D231</f>
        <v>39184</v>
      </c>
      <c r="K231" s="205">
        <f t="shared" si="37"/>
        <v>44.169815656778624</v>
      </c>
      <c r="L231" s="205">
        <f t="shared" si="33"/>
        <v>8.2636012889986399E-2</v>
      </c>
      <c r="M231" s="206">
        <f>'5.1 도시공원법에 의한 공원녹지(시군구)'!C233</f>
        <v>622798</v>
      </c>
      <c r="N231" s="206">
        <f>'5.1 도시공원법에 의한 공원녹지(시군구)'!D233</f>
        <v>622798</v>
      </c>
      <c r="O231" s="205">
        <f t="shared" si="34"/>
        <v>1.3134326142266677</v>
      </c>
      <c r="P231" s="205">
        <f t="shared" si="35"/>
        <v>1.3134326142266677</v>
      </c>
      <c r="Q231" s="66"/>
    </row>
    <row r="232" spans="1:17" s="67" customFormat="1" ht="18" customHeight="1">
      <c r="A232" s="192"/>
      <c r="B232" s="481" t="s">
        <v>203</v>
      </c>
      <c r="C232" s="206">
        <f>기초자료!AT230</f>
        <v>1202034344</v>
      </c>
      <c r="D232" s="203">
        <f>기초자료!AU230</f>
        <v>74397227</v>
      </c>
      <c r="E232" s="204">
        <f>'3-1도시림 면적 현황 세부내역(시군구)'!C230</f>
        <v>46333379</v>
      </c>
      <c r="F232" s="204">
        <f t="shared" si="36"/>
        <v>103341</v>
      </c>
      <c r="G232" s="205">
        <f t="shared" si="32"/>
        <v>62.278368251547867</v>
      </c>
      <c r="H232" s="298">
        <f t="shared" si="31"/>
        <v>0.13890437072338732</v>
      </c>
      <c r="I232" s="204">
        <f>'4-1. 산자법에 의한 산림과수목(시군구)'!C232</f>
        <v>46328172</v>
      </c>
      <c r="J232" s="204">
        <f>'4-1. 산자법에 의한 산림과수목(시군구)'!D232</f>
        <v>99374</v>
      </c>
      <c r="K232" s="205">
        <f t="shared" si="37"/>
        <v>62.27136933477373</v>
      </c>
      <c r="L232" s="205">
        <f t="shared" si="33"/>
        <v>0.13357218273740229</v>
      </c>
      <c r="M232" s="206">
        <f>'5.1 도시공원법에 의한 공원녹지(시군구)'!C234</f>
        <v>5207</v>
      </c>
      <c r="N232" s="206">
        <f>'5.1 도시공원법에 의한 공원녹지(시군구)'!D234</f>
        <v>3967</v>
      </c>
      <c r="O232" s="205">
        <f t="shared" si="34"/>
        <v>6.9989167741426701E-3</v>
      </c>
      <c r="P232" s="205">
        <f t="shared" si="35"/>
        <v>5.3321879859850154E-3</v>
      </c>
      <c r="Q232" s="66"/>
    </row>
    <row r="233" spans="1:17" s="67" customFormat="1" ht="18" customHeight="1">
      <c r="A233" s="192"/>
      <c r="B233" s="481" t="s">
        <v>204</v>
      </c>
      <c r="C233" s="206">
        <f>기초자료!AT231</f>
        <v>990043224</v>
      </c>
      <c r="D233" s="203">
        <f>기초자료!AU231</f>
        <v>118815471</v>
      </c>
      <c r="E233" s="204">
        <f>'3-1도시림 면적 현황 세부내역(시군구)'!C231</f>
        <v>88525796</v>
      </c>
      <c r="F233" s="204">
        <f t="shared" si="36"/>
        <v>373248</v>
      </c>
      <c r="G233" s="205">
        <f t="shared" si="32"/>
        <v>74.50696046140321</v>
      </c>
      <c r="H233" s="298">
        <f t="shared" si="31"/>
        <v>0.31414090846805631</v>
      </c>
      <c r="I233" s="204">
        <f>'4-1. 산자법에 의한 산림과수목(시군구)'!C233</f>
        <v>88358482</v>
      </c>
      <c r="J233" s="204">
        <f>'4-1. 산자법에 의한 산림과수목(시군구)'!D233</f>
        <v>205934</v>
      </c>
      <c r="K233" s="205">
        <f t="shared" si="37"/>
        <v>74.366142099457733</v>
      </c>
      <c r="L233" s="205">
        <f t="shared" si="33"/>
        <v>0.17332254652258205</v>
      </c>
      <c r="M233" s="206">
        <f>'5.1 도시공원법에 의한 공원녹지(시군구)'!C235</f>
        <v>167314</v>
      </c>
      <c r="N233" s="206">
        <f>'5.1 도시공원법에 의한 공원녹지(시군구)'!D235</f>
        <v>167314</v>
      </c>
      <c r="O233" s="205">
        <f t="shared" si="34"/>
        <v>0.14081836194547426</v>
      </c>
      <c r="P233" s="205">
        <f t="shared" si="35"/>
        <v>0.14081836194547426</v>
      </c>
      <c r="Q233" s="66"/>
    </row>
    <row r="234" spans="1:17" s="67" customFormat="1" ht="18" customHeight="1">
      <c r="A234" s="192"/>
      <c r="B234" s="481" t="s">
        <v>205</v>
      </c>
      <c r="C234" s="206">
        <f>기초자료!AT232</f>
        <v>72942203</v>
      </c>
      <c r="D234" s="203">
        <f>기초자료!AU232</f>
        <v>21432634</v>
      </c>
      <c r="E234" s="204">
        <f>'3-1도시림 면적 현황 세부내역(시군구)'!C232</f>
        <v>7774271</v>
      </c>
      <c r="F234" s="204">
        <f t="shared" si="36"/>
        <v>120183</v>
      </c>
      <c r="G234" s="205">
        <f t="shared" si="32"/>
        <v>36.27305444585113</v>
      </c>
      <c r="H234" s="298">
        <f t="shared" si="31"/>
        <v>0.56074768971466604</v>
      </c>
      <c r="I234" s="204">
        <f>'4-1. 산자법에 의한 산림과수목(시군구)'!C234</f>
        <v>7773695</v>
      </c>
      <c r="J234" s="204">
        <f>'4-1. 산자법에 의한 산림과수목(시군구)'!D234</f>
        <v>119607</v>
      </c>
      <c r="K234" s="205">
        <f t="shared" si="37"/>
        <v>36.270366955363485</v>
      </c>
      <c r="L234" s="205">
        <f t="shared" si="33"/>
        <v>0.55806019922702921</v>
      </c>
      <c r="M234" s="206">
        <f>'5.1 도시공원법에 의한 공원녹지(시군구)'!C236</f>
        <v>576</v>
      </c>
      <c r="N234" s="206">
        <f>'5.1 도시공원법에 의한 공원녹지(시군구)'!D236</f>
        <v>576</v>
      </c>
      <c r="O234" s="205">
        <f t="shared" si="34"/>
        <v>2.6874904876367503E-3</v>
      </c>
      <c r="P234" s="205">
        <f t="shared" si="35"/>
        <v>2.6874904876367503E-3</v>
      </c>
      <c r="Q234" s="66"/>
    </row>
    <row r="235" spans="1:17" s="67" customFormat="1" ht="18" customHeight="1">
      <c r="A235" s="207" t="s">
        <v>591</v>
      </c>
      <c r="B235" s="207"/>
      <c r="C235" s="211">
        <f>SUM(C236:C253)</f>
        <v>10540373561</v>
      </c>
      <c r="D235" s="211">
        <f>SUM(D236:D253)</f>
        <v>1814070247</v>
      </c>
      <c r="E235" s="211">
        <f>SUM(E236:E253)</f>
        <v>725105594.19000006</v>
      </c>
      <c r="F235" s="211">
        <f>SUM(F236:F253)</f>
        <v>44870627.989999995</v>
      </c>
      <c r="G235" s="209">
        <f t="shared" si="32"/>
        <v>39.971197112633092</v>
      </c>
      <c r="H235" s="299">
        <f t="shared" si="31"/>
        <v>2.4734779738659145</v>
      </c>
      <c r="I235" s="208">
        <f>SUM(I236:I253)</f>
        <v>678542526.5</v>
      </c>
      <c r="J235" s="208">
        <f>SUM(J236:J253)</f>
        <v>7038207.5</v>
      </c>
      <c r="K235" s="209">
        <f t="shared" si="37"/>
        <v>37.4044239809419</v>
      </c>
      <c r="L235" s="209">
        <f t="shared" si="33"/>
        <v>0.38797877379000967</v>
      </c>
      <c r="M235" s="210">
        <f>SUM(M236:M253)</f>
        <v>46563067.689999998</v>
      </c>
      <c r="N235" s="210">
        <f>SUM(N236:N253)</f>
        <v>37832420.489999995</v>
      </c>
      <c r="O235" s="209">
        <f t="shared" si="34"/>
        <v>2.5667731316911895</v>
      </c>
      <c r="P235" s="209">
        <f t="shared" si="35"/>
        <v>2.0854992000759052</v>
      </c>
      <c r="Q235" s="66"/>
    </row>
    <row r="236" spans="1:17" s="67" customFormat="1" ht="18" customHeight="1">
      <c r="A236" s="192"/>
      <c r="B236" s="482" t="s">
        <v>207</v>
      </c>
      <c r="C236" s="206">
        <f>기초자료!AT234</f>
        <v>748032641</v>
      </c>
      <c r="D236" s="119">
        <f>기초자료!AU234</f>
        <v>439486927</v>
      </c>
      <c r="E236" s="204">
        <f>'3-1도시림 면적 현황 세부내역(시군구)'!C234</f>
        <v>278374835.69</v>
      </c>
      <c r="F236" s="204">
        <f t="shared" ref="F236:F253" si="38">J236+N236</f>
        <v>14201475.489999998</v>
      </c>
      <c r="G236" s="205">
        <f t="shared" si="32"/>
        <v>63.340868314383329</v>
      </c>
      <c r="H236" s="298">
        <f t="shared" si="31"/>
        <v>3.2313760927864865</v>
      </c>
      <c r="I236" s="204">
        <f>'4-1. 산자법에 의한 산림과수목(시군구)'!C236</f>
        <v>256654032</v>
      </c>
      <c r="J236" s="204">
        <f>'4-1. 산자법에 의한 산림과수목(시군구)'!D236</f>
        <v>1023606</v>
      </c>
      <c r="K236" s="205">
        <f t="shared" si="37"/>
        <v>58.398558917771858</v>
      </c>
      <c r="L236" s="205">
        <f t="shared" si="33"/>
        <v>0.23290931700455336</v>
      </c>
      <c r="M236" s="206">
        <f>'5.1 도시공원법에 의한 공원녹지(시군구)'!C238</f>
        <v>21720803.689999998</v>
      </c>
      <c r="N236" s="206">
        <f>'5.1 도시공원법에 의한 공원녹지(시군구)'!D238</f>
        <v>13177869.489999998</v>
      </c>
      <c r="O236" s="205">
        <f t="shared" si="34"/>
        <v>4.9423093966114706</v>
      </c>
      <c r="P236" s="205">
        <f t="shared" si="35"/>
        <v>2.998466775781933</v>
      </c>
      <c r="Q236" s="66"/>
    </row>
    <row r="237" spans="1:17" s="67" customFormat="1" ht="18" customHeight="1">
      <c r="A237" s="192"/>
      <c r="B237" s="482" t="s">
        <v>209</v>
      </c>
      <c r="C237" s="206">
        <f>기초자료!AT235</f>
        <v>712860198</v>
      </c>
      <c r="D237" s="119">
        <f>기초자료!AU235</f>
        <v>110862816</v>
      </c>
      <c r="E237" s="204">
        <f>'3-1도시림 면적 현황 세부내역(시군구)'!C235</f>
        <v>45330546</v>
      </c>
      <c r="F237" s="204">
        <f t="shared" si="38"/>
        <v>3456127</v>
      </c>
      <c r="G237" s="205">
        <f t="shared" si="32"/>
        <v>40.888863945148209</v>
      </c>
      <c r="H237" s="298">
        <f t="shared" si="31"/>
        <v>3.1174807971682768</v>
      </c>
      <c r="I237" s="204">
        <f>'4-1. 산자법에 의한 산림과수목(시군구)'!C237</f>
        <v>42141116</v>
      </c>
      <c r="J237" s="204">
        <f>'4-1. 산자법에 의한 산림과수목(시군구)'!D237</f>
        <v>266697</v>
      </c>
      <c r="K237" s="205">
        <f t="shared" si="37"/>
        <v>38.011948027731854</v>
      </c>
      <c r="L237" s="205">
        <f t="shared" si="33"/>
        <v>0.24056487975192692</v>
      </c>
      <c r="M237" s="206">
        <f>'5.1 도시공원법에 의한 공원녹지(시군구)'!C239</f>
        <v>3189430</v>
      </c>
      <c r="N237" s="206">
        <f>'5.1 도시공원법에 의한 공원녹지(시군구)'!D239</f>
        <v>3189430</v>
      </c>
      <c r="O237" s="205">
        <f t="shared" si="34"/>
        <v>2.8769159174163499</v>
      </c>
      <c r="P237" s="205">
        <f t="shared" si="35"/>
        <v>2.8769159174163499</v>
      </c>
      <c r="Q237" s="66"/>
    </row>
    <row r="238" spans="1:17" s="67" customFormat="1" ht="18" customHeight="1">
      <c r="A238" s="192"/>
      <c r="B238" s="482" t="s">
        <v>211</v>
      </c>
      <c r="C238" s="206">
        <f>기초자료!AT236</f>
        <v>239860468</v>
      </c>
      <c r="D238" s="119">
        <f>기초자료!AU236</f>
        <v>61873965</v>
      </c>
      <c r="E238" s="204">
        <f>'3-1도시림 면적 현황 세부내역(시군구)'!C236</f>
        <v>38633882</v>
      </c>
      <c r="F238" s="204">
        <f t="shared" si="38"/>
        <v>2762760</v>
      </c>
      <c r="G238" s="205">
        <f t="shared" si="32"/>
        <v>62.439641616631491</v>
      </c>
      <c r="H238" s="298">
        <f t="shared" si="31"/>
        <v>4.4651413563038993</v>
      </c>
      <c r="I238" s="204">
        <f>'4-1. 산자법에 의한 산림과수목(시군구)'!C238</f>
        <v>35977904</v>
      </c>
      <c r="J238" s="204">
        <f>'4-1. 산자법에 의한 산림과수목(시군구)'!D238</f>
        <v>107994</v>
      </c>
      <c r="K238" s="205">
        <f t="shared" si="37"/>
        <v>58.147080116814884</v>
      </c>
      <c r="L238" s="205">
        <f t="shared" si="33"/>
        <v>0.17453867713181143</v>
      </c>
      <c r="M238" s="206">
        <f>'5.1 도시공원법에 의한 공원녹지(시군구)'!C240</f>
        <v>2655978</v>
      </c>
      <c r="N238" s="206">
        <f>'5.1 도시공원법에 의한 공원녹지(시군구)'!D240</f>
        <v>2654766</v>
      </c>
      <c r="O238" s="205">
        <f t="shared" si="34"/>
        <v>4.2925614998166033</v>
      </c>
      <c r="P238" s="205">
        <f t="shared" si="35"/>
        <v>4.2906026791720873</v>
      </c>
      <c r="Q238" s="66"/>
    </row>
    <row r="239" spans="1:17" s="67" customFormat="1" ht="18" customHeight="1">
      <c r="A239" s="192"/>
      <c r="B239" s="482" t="s">
        <v>212</v>
      </c>
      <c r="C239" s="206">
        <f>기초자료!AT237</f>
        <v>398675093</v>
      </c>
      <c r="D239" s="119">
        <f>기초자료!AU237</f>
        <v>89449987</v>
      </c>
      <c r="E239" s="204">
        <f>'3-1도시림 면적 현황 세부내역(시군구)'!C237</f>
        <v>6711039</v>
      </c>
      <c r="F239" s="204">
        <f t="shared" si="38"/>
        <v>348036</v>
      </c>
      <c r="G239" s="205">
        <f t="shared" si="32"/>
        <v>7.502560061858925</v>
      </c>
      <c r="H239" s="298">
        <f t="shared" si="31"/>
        <v>0.38908446124201224</v>
      </c>
      <c r="I239" s="204">
        <f>'4-1. 산자법에 의한 산림과수목(시군구)'!C239</f>
        <v>6564604</v>
      </c>
      <c r="J239" s="204">
        <f>'4-1. 산자법에 의한 산림과수목(시군구)'!D239</f>
        <v>201601</v>
      </c>
      <c r="K239" s="205">
        <f t="shared" si="37"/>
        <v>7.3388540570721377</v>
      </c>
      <c r="L239" s="205">
        <f t="shared" si="33"/>
        <v>0.22537845645522564</v>
      </c>
      <c r="M239" s="206">
        <f>'5.1 도시공원법에 의한 공원녹지(시군구)'!C241</f>
        <v>146435</v>
      </c>
      <c r="N239" s="206">
        <f>'5.1 도시공원법에 의한 공원녹지(시군구)'!D241</f>
        <v>146435</v>
      </c>
      <c r="O239" s="205">
        <f t="shared" si="34"/>
        <v>0.1637060047867866</v>
      </c>
      <c r="P239" s="205">
        <f t="shared" si="35"/>
        <v>0.1637060047867866</v>
      </c>
      <c r="Q239" s="66"/>
    </row>
    <row r="240" spans="1:17" s="67" customFormat="1" ht="18" customHeight="1">
      <c r="A240" s="192"/>
      <c r="B240" s="482" t="s">
        <v>213</v>
      </c>
      <c r="C240" s="206">
        <f>기초자료!AT238</f>
        <v>463447827</v>
      </c>
      <c r="D240" s="119">
        <f>기초자료!AU238</f>
        <v>158641311</v>
      </c>
      <c r="E240" s="204">
        <f>'3-1도시림 면적 현황 세부내역(시군구)'!C238</f>
        <v>86030693.5</v>
      </c>
      <c r="F240" s="204">
        <f t="shared" si="38"/>
        <v>9456347.5</v>
      </c>
      <c r="G240" s="205">
        <f t="shared" si="32"/>
        <v>54.229691470464459</v>
      </c>
      <c r="H240" s="298">
        <f t="shared" si="31"/>
        <v>5.9608354472058043</v>
      </c>
      <c r="I240" s="204">
        <f>'4-1. 산자법에 의한 산림과수목(시군구)'!C240</f>
        <v>77211598.5</v>
      </c>
      <c r="J240" s="204">
        <f>'4-1. 산자법에 의한 산림과수목(시군구)'!D240</f>
        <v>637252.5</v>
      </c>
      <c r="K240" s="205">
        <f t="shared" si="37"/>
        <v>48.670549942694308</v>
      </c>
      <c r="L240" s="205">
        <f t="shared" si="33"/>
        <v>0.40169391943565064</v>
      </c>
      <c r="M240" s="206">
        <f>'5.1 도시공원법에 의한 공원녹지(시군구)'!C242</f>
        <v>8819095</v>
      </c>
      <c r="N240" s="206">
        <f>'5.1 도시공원법에 의한 공원녹지(시군구)'!D242</f>
        <v>8819095</v>
      </c>
      <c r="O240" s="205">
        <f t="shared" si="34"/>
        <v>5.5591415277701532</v>
      </c>
      <c r="P240" s="205">
        <f t="shared" si="35"/>
        <v>5.5591415277701532</v>
      </c>
      <c r="Q240" s="66"/>
    </row>
    <row r="241" spans="1:17" s="67" customFormat="1" ht="18" customHeight="1">
      <c r="A241" s="192"/>
      <c r="B241" s="482" t="s">
        <v>214</v>
      </c>
      <c r="C241" s="206">
        <f>기초자료!AT239</f>
        <v>798671224</v>
      </c>
      <c r="D241" s="119">
        <f>기초자료!AU239</f>
        <v>144090958</v>
      </c>
      <c r="E241" s="204">
        <f>'3-1도시림 면적 현황 세부내역(시군구)'!C239</f>
        <v>5421062</v>
      </c>
      <c r="F241" s="204">
        <f t="shared" si="38"/>
        <v>1089747</v>
      </c>
      <c r="G241" s="205">
        <f t="shared" si="32"/>
        <v>3.7622499532552207</v>
      </c>
      <c r="H241" s="298">
        <f t="shared" si="31"/>
        <v>0.75629103666588149</v>
      </c>
      <c r="I241" s="204">
        <f>'4-1. 산자법에 의한 산림과수목(시군구)'!C241</f>
        <v>4546933</v>
      </c>
      <c r="J241" s="204">
        <f>'4-1. 산자법에 의한 산림과수목(시군구)'!D241</f>
        <v>215618</v>
      </c>
      <c r="K241" s="205">
        <f t="shared" si="37"/>
        <v>3.1555991181625704</v>
      </c>
      <c r="L241" s="205">
        <f t="shared" si="33"/>
        <v>0.14964020157323127</v>
      </c>
      <c r="M241" s="206">
        <f>'5.1 도시공원법에 의한 공원녹지(시군구)'!C243</f>
        <v>874129</v>
      </c>
      <c r="N241" s="206">
        <f>'5.1 도시공원법에 의한 공원녹지(시군구)'!D243</f>
        <v>874129</v>
      </c>
      <c r="O241" s="205">
        <f t="shared" si="34"/>
        <v>0.60665083509265028</v>
      </c>
      <c r="P241" s="205">
        <f t="shared" si="35"/>
        <v>0.60665083509265028</v>
      </c>
      <c r="Q241" s="66"/>
    </row>
    <row r="242" spans="1:17" s="67" customFormat="1" ht="18" customHeight="1">
      <c r="A242" s="192"/>
      <c r="B242" s="482" t="s">
        <v>215</v>
      </c>
      <c r="C242" s="206">
        <f>기초자료!AT240</f>
        <v>403228579</v>
      </c>
      <c r="D242" s="119">
        <f>기초자료!AU240</f>
        <v>75308679</v>
      </c>
      <c r="E242" s="204">
        <f>'3-1도시림 면적 현황 세부내역(시군구)'!C240</f>
        <v>11529955</v>
      </c>
      <c r="F242" s="204">
        <f t="shared" si="38"/>
        <v>1359819</v>
      </c>
      <c r="G242" s="205">
        <f t="shared" si="32"/>
        <v>15.310260587627623</v>
      </c>
      <c r="H242" s="298">
        <f t="shared" si="31"/>
        <v>1.8056604073482685</v>
      </c>
      <c r="I242" s="204">
        <f>'4-1. 산자법에 의한 산림과수목(시군구)'!C242</f>
        <v>10905743</v>
      </c>
      <c r="J242" s="204">
        <f>'4-1. 산자법에 의한 산림과수목(시군구)'!D242</f>
        <v>735607</v>
      </c>
      <c r="K242" s="205">
        <f t="shared" si="37"/>
        <v>14.481389323002199</v>
      </c>
      <c r="L242" s="205">
        <f t="shared" si="33"/>
        <v>0.976789142722846</v>
      </c>
      <c r="M242" s="206">
        <f>'5.1 도시공원법에 의한 공원녹지(시군구)'!C244</f>
        <v>624212</v>
      </c>
      <c r="N242" s="206">
        <f>'5.1 도시공원법에 의한 공원녹지(시군구)'!D244</f>
        <v>624212</v>
      </c>
      <c r="O242" s="205">
        <f t="shared" si="34"/>
        <v>0.8288712646254226</v>
      </c>
      <c r="P242" s="205">
        <f t="shared" si="35"/>
        <v>0.8288712646254226</v>
      </c>
      <c r="Q242" s="66"/>
    </row>
    <row r="243" spans="1:17" s="67" customFormat="1" ht="18" customHeight="1">
      <c r="A243" s="192"/>
      <c r="B243" s="482" t="s">
        <v>216</v>
      </c>
      <c r="C243" s="206">
        <f>기초자료!AT241</f>
        <v>485604354</v>
      </c>
      <c r="D243" s="119">
        <f>기초자료!AU241</f>
        <v>143711959</v>
      </c>
      <c r="E243" s="204">
        <f>'3-1도시림 면적 현황 세부내역(시군구)'!C241</f>
        <v>96149666</v>
      </c>
      <c r="F243" s="204">
        <f t="shared" si="38"/>
        <v>3027839</v>
      </c>
      <c r="G243" s="205">
        <f t="shared" si="32"/>
        <v>66.904429296659998</v>
      </c>
      <c r="H243" s="298">
        <f t="shared" si="31"/>
        <v>2.1068803327633994</v>
      </c>
      <c r="I243" s="204">
        <f>'4-1. 산자법에 의한 산림과수목(시군구)'!C243</f>
        <v>93597819</v>
      </c>
      <c r="J243" s="204">
        <f>'4-1. 산자법에 의한 산림과수목(시군구)'!D243</f>
        <v>653847</v>
      </c>
      <c r="K243" s="205">
        <f t="shared" si="37"/>
        <v>65.128761483238833</v>
      </c>
      <c r="L243" s="205">
        <f t="shared" si="33"/>
        <v>0.45497048718123728</v>
      </c>
      <c r="M243" s="206">
        <f>'5.1 도시공원법에 의한 공원녹지(시군구)'!C245</f>
        <v>2551847</v>
      </c>
      <c r="N243" s="206">
        <f>'5.1 도시공원법에 의한 공원녹지(시군구)'!D245</f>
        <v>2373992</v>
      </c>
      <c r="O243" s="205">
        <f t="shared" si="34"/>
        <v>1.7756678134211505</v>
      </c>
      <c r="P243" s="205">
        <f t="shared" si="35"/>
        <v>1.6519098455821619</v>
      </c>
      <c r="Q243" s="66"/>
    </row>
    <row r="244" spans="1:17" s="67" customFormat="1" ht="18" customHeight="1">
      <c r="A244" s="192"/>
      <c r="B244" s="482" t="s">
        <v>217</v>
      </c>
      <c r="C244" s="206">
        <f>기초자료!AT242</f>
        <v>482910830</v>
      </c>
      <c r="D244" s="119">
        <f>기초자료!AU242</f>
        <v>34298251</v>
      </c>
      <c r="E244" s="204">
        <f>'3-1도시림 면적 현황 세부내역(시군구)'!C242</f>
        <v>26775864</v>
      </c>
      <c r="F244" s="204">
        <f t="shared" si="38"/>
        <v>1963862</v>
      </c>
      <c r="G244" s="205">
        <f t="shared" si="32"/>
        <v>78.067724211359931</v>
      </c>
      <c r="H244" s="298">
        <f t="shared" si="31"/>
        <v>5.7258371571191775</v>
      </c>
      <c r="I244" s="204">
        <f>'4-1. 산자법에 의한 산림과수목(시군구)'!C244</f>
        <v>25014450</v>
      </c>
      <c r="J244" s="204">
        <f>'4-1. 산자법에 의한 산림과수목(시군구)'!D244</f>
        <v>202448</v>
      </c>
      <c r="K244" s="205">
        <f t="shared" si="37"/>
        <v>72.932144557458628</v>
      </c>
      <c r="L244" s="205">
        <f t="shared" si="33"/>
        <v>0.59025750321787551</v>
      </c>
      <c r="M244" s="206">
        <f>'5.1 도시공원법에 의한 공원녹지(시군구)'!C246</f>
        <v>1761414</v>
      </c>
      <c r="N244" s="206">
        <f>'5.1 도시공원법에 의한 공원녹지(시군구)'!D246</f>
        <v>1761414</v>
      </c>
      <c r="O244" s="205">
        <f t="shared" si="34"/>
        <v>5.1355796539013028</v>
      </c>
      <c r="P244" s="205">
        <f t="shared" si="35"/>
        <v>5.1355796539013028</v>
      </c>
      <c r="Q244" s="66"/>
    </row>
    <row r="245" spans="1:17" s="67" customFormat="1" ht="18" customHeight="1">
      <c r="A245" s="192"/>
      <c r="B245" s="482" t="s">
        <v>218</v>
      </c>
      <c r="C245" s="206">
        <f>기초자료!AT243</f>
        <v>416602010</v>
      </c>
      <c r="D245" s="119">
        <f>기초자료!AU243</f>
        <v>91593453</v>
      </c>
      <c r="E245" s="204">
        <f>'3-1도시림 면적 현황 세부내역(시군구)'!C243</f>
        <v>49038480</v>
      </c>
      <c r="F245" s="204">
        <f t="shared" si="38"/>
        <v>293493</v>
      </c>
      <c r="G245" s="205">
        <f t="shared" si="32"/>
        <v>53.539285171397566</v>
      </c>
      <c r="H245" s="298">
        <f t="shared" si="31"/>
        <v>0.32043010759731921</v>
      </c>
      <c r="I245" s="204">
        <f>'4-1. 산자법에 의한 산림과수목(시군구)'!C245</f>
        <v>48816911</v>
      </c>
      <c r="J245" s="204">
        <f>'4-1. 산자법에 의한 산림과수목(시군구)'!D245</f>
        <v>71924</v>
      </c>
      <c r="K245" s="205">
        <f t="shared" si="37"/>
        <v>53.297380326954155</v>
      </c>
      <c r="L245" s="205">
        <f t="shared" si="33"/>
        <v>7.8525263153906857E-2</v>
      </c>
      <c r="M245" s="206">
        <f>'5.1 도시공원법에 의한 공원녹지(시군구)'!C247</f>
        <v>221569</v>
      </c>
      <c r="N245" s="206">
        <f>'5.1 도시공원법에 의한 공원녹지(시군구)'!D247</f>
        <v>221569</v>
      </c>
      <c r="O245" s="205">
        <f t="shared" si="34"/>
        <v>0.24190484444341237</v>
      </c>
      <c r="P245" s="205">
        <f t="shared" si="35"/>
        <v>0.24190484444341237</v>
      </c>
      <c r="Q245" s="66"/>
    </row>
    <row r="246" spans="1:17" s="67" customFormat="1" ht="18" customHeight="1">
      <c r="A246" s="192"/>
      <c r="B246" s="482" t="s">
        <v>219</v>
      </c>
      <c r="C246" s="206">
        <f>기초자료!AT244</f>
        <v>532830708</v>
      </c>
      <c r="D246" s="119">
        <f>기초자료!AU244</f>
        <v>116671911</v>
      </c>
      <c r="E246" s="204">
        <f>'3-1도시림 면적 현황 세부내역(시군구)'!C244</f>
        <v>5873106</v>
      </c>
      <c r="F246" s="204">
        <f t="shared" si="38"/>
        <v>1719609</v>
      </c>
      <c r="G246" s="205">
        <f t="shared" si="32"/>
        <v>5.0338645777388527</v>
      </c>
      <c r="H246" s="298">
        <f t="shared" si="31"/>
        <v>1.4738843182229182</v>
      </c>
      <c r="I246" s="204">
        <f>'4-1. 산자법에 의한 산림과수목(시군구)'!C246</f>
        <v>4666796</v>
      </c>
      <c r="J246" s="204">
        <f>'4-1. 산자법에 의한 산림과수목(시군구)'!D246</f>
        <v>515957</v>
      </c>
      <c r="K246" s="205">
        <f t="shared" si="37"/>
        <v>3.9999310545277686</v>
      </c>
      <c r="L246" s="205">
        <f t="shared" si="33"/>
        <v>0.44222897831852609</v>
      </c>
      <c r="M246" s="206">
        <f>'5.1 도시공원법에 의한 공원녹지(시군구)'!C248</f>
        <v>1206310</v>
      </c>
      <c r="N246" s="206">
        <f>'5.1 도시공원법에 의한 공원녹지(시군구)'!D248</f>
        <v>1203652</v>
      </c>
      <c r="O246" s="205">
        <f t="shared" si="34"/>
        <v>1.0339335232110838</v>
      </c>
      <c r="P246" s="205">
        <f t="shared" si="35"/>
        <v>1.0316553399043922</v>
      </c>
      <c r="Q246" s="66"/>
    </row>
    <row r="247" spans="1:17" s="67" customFormat="1" ht="18" customHeight="1">
      <c r="A247" s="192"/>
      <c r="B247" s="482" t="s">
        <v>112</v>
      </c>
      <c r="C247" s="206">
        <f>기초자료!AT245</f>
        <v>517957151</v>
      </c>
      <c r="D247" s="119">
        <f>기초자료!AU245</f>
        <v>44109169</v>
      </c>
      <c r="E247" s="204">
        <f>'3-1도시림 면적 현황 세부내역(시군구)'!C245</f>
        <v>14097286</v>
      </c>
      <c r="F247" s="204">
        <f t="shared" si="38"/>
        <v>1002143</v>
      </c>
      <c r="G247" s="205">
        <f t="shared" si="32"/>
        <v>31.95998999663766</v>
      </c>
      <c r="H247" s="298">
        <f t="shared" si="31"/>
        <v>2.2719607345130441</v>
      </c>
      <c r="I247" s="204">
        <f>'4-1. 산자법에 의한 산림과수목(시군구)'!C247</f>
        <v>13272636</v>
      </c>
      <c r="J247" s="204">
        <f>'4-1. 산자법에 의한 산림과수목(시군구)'!D247</f>
        <v>177493</v>
      </c>
      <c r="K247" s="205">
        <f t="shared" si="37"/>
        <v>30.090424056730697</v>
      </c>
      <c r="L247" s="205">
        <f t="shared" si="33"/>
        <v>0.40239479460608296</v>
      </c>
      <c r="M247" s="206">
        <f>'5.1 도시공원법에 의한 공원녹지(시군구)'!C249</f>
        <v>824650</v>
      </c>
      <c r="N247" s="206">
        <f>'5.1 도시공원법에 의한 공원녹지(시군구)'!D249</f>
        <v>824650</v>
      </c>
      <c r="O247" s="205">
        <f t="shared" si="34"/>
        <v>1.8695659399069613</v>
      </c>
      <c r="P247" s="205">
        <f t="shared" si="35"/>
        <v>1.8695659399069613</v>
      </c>
      <c r="Q247" s="66"/>
    </row>
    <row r="248" spans="1:17" s="67" customFormat="1" ht="18" customHeight="1">
      <c r="A248" s="192"/>
      <c r="B248" s="482" t="s">
        <v>220</v>
      </c>
      <c r="C248" s="206">
        <f>기초자료!AT246</f>
        <v>357545659</v>
      </c>
      <c r="D248" s="119">
        <f>기초자료!AU246</f>
        <v>27152019</v>
      </c>
      <c r="E248" s="204">
        <f>'3-1도시림 면적 현황 세부내역(시군구)'!C246</f>
        <v>1549114</v>
      </c>
      <c r="F248" s="204">
        <f t="shared" si="38"/>
        <v>508581</v>
      </c>
      <c r="G248" s="205">
        <f t="shared" si="32"/>
        <v>5.7053363140324853</v>
      </c>
      <c r="H248" s="298">
        <f t="shared" si="31"/>
        <v>1.8730872278779711</v>
      </c>
      <c r="I248" s="204">
        <f>'4-1. 산자법에 의한 산림과수목(시군구)'!C248</f>
        <v>1179109</v>
      </c>
      <c r="J248" s="204">
        <f>'4-1. 산자법에 의한 산림과수목(시군구)'!D248</f>
        <v>138576</v>
      </c>
      <c r="K248" s="205">
        <f t="shared" si="37"/>
        <v>4.3426199723858474</v>
      </c>
      <c r="L248" s="205">
        <f t="shared" si="33"/>
        <v>0.51037088623133331</v>
      </c>
      <c r="M248" s="206">
        <f>'5.1 도시공원법에 의한 공원녹지(시군구)'!C250</f>
        <v>370005</v>
      </c>
      <c r="N248" s="206">
        <f>'5.1 도시공원법에 의한 공원녹지(시군구)'!D250</f>
        <v>370005</v>
      </c>
      <c r="O248" s="205">
        <f t="shared" si="34"/>
        <v>1.3627163416466379</v>
      </c>
      <c r="P248" s="205">
        <f t="shared" si="35"/>
        <v>1.3627163416466379</v>
      </c>
      <c r="Q248" s="66"/>
    </row>
    <row r="249" spans="1:17" s="67" customFormat="1" ht="18" customHeight="1">
      <c r="A249" s="192"/>
      <c r="B249" s="482" t="s">
        <v>221</v>
      </c>
      <c r="C249" s="206">
        <f>기초자료!AT247</f>
        <v>675236982</v>
      </c>
      <c r="D249" s="119">
        <f>기초자료!AU247</f>
        <v>29522527</v>
      </c>
      <c r="E249" s="204">
        <f>'3-1도시림 면적 현황 세부내역(시군구)'!C247</f>
        <v>1324805</v>
      </c>
      <c r="F249" s="204">
        <f t="shared" si="38"/>
        <v>417339</v>
      </c>
      <c r="G249" s="205">
        <f t="shared" si="32"/>
        <v>4.4874376776757625</v>
      </c>
      <c r="H249" s="298">
        <f t="shared" si="31"/>
        <v>1.4136289891444591</v>
      </c>
      <c r="I249" s="204">
        <f>'4-1. 산자법에 의한 산림과수목(시군구)'!C249</f>
        <v>1006833</v>
      </c>
      <c r="J249" s="204">
        <f>'4-1. 산자법에 의한 산림과수목(시군구)'!D249</f>
        <v>99367</v>
      </c>
      <c r="K249" s="205">
        <f t="shared" si="37"/>
        <v>3.4103889548479369</v>
      </c>
      <c r="L249" s="205">
        <f t="shared" si="33"/>
        <v>0.3365802663166334</v>
      </c>
      <c r="M249" s="206">
        <f>'5.1 도시공원법에 의한 공원녹지(시군구)'!C251</f>
        <v>317972</v>
      </c>
      <c r="N249" s="206">
        <f>'5.1 도시공원법에 의한 공원녹지(시군구)'!D251</f>
        <v>317972</v>
      </c>
      <c r="O249" s="205">
        <f t="shared" si="34"/>
        <v>1.0770487228278256</v>
      </c>
      <c r="P249" s="205">
        <f t="shared" si="35"/>
        <v>1.0770487228278256</v>
      </c>
      <c r="Q249" s="66"/>
    </row>
    <row r="250" spans="1:17" s="67" customFormat="1" ht="18" customHeight="1">
      <c r="A250" s="192"/>
      <c r="B250" s="482" t="s">
        <v>222</v>
      </c>
      <c r="C250" s="206">
        <f>기초자료!AT248</f>
        <v>794604515</v>
      </c>
      <c r="D250" s="119">
        <f>기초자료!AU248</f>
        <v>68902929</v>
      </c>
      <c r="E250" s="204">
        <f>'3-1도시림 면적 현황 세부내역(시군구)'!C248</f>
        <v>5606574</v>
      </c>
      <c r="F250" s="204">
        <f t="shared" si="38"/>
        <v>399296</v>
      </c>
      <c r="G250" s="205">
        <f t="shared" si="32"/>
        <v>8.1369167920278116</v>
      </c>
      <c r="H250" s="298">
        <f t="shared" si="31"/>
        <v>0.57950511798997684</v>
      </c>
      <c r="I250" s="204">
        <f>'4-1. 산자법에 의한 산림과수목(시군구)'!C250</f>
        <v>5354966</v>
      </c>
      <c r="J250" s="204">
        <f>'4-1. 산자법에 의한 산림과수목(시군구)'!D250</f>
        <v>147688</v>
      </c>
      <c r="K250" s="205">
        <f t="shared" si="37"/>
        <v>7.7717537958364584</v>
      </c>
      <c r="L250" s="205">
        <f t="shared" si="33"/>
        <v>0.21434212179862483</v>
      </c>
      <c r="M250" s="206">
        <f>'5.1 도시공원법에 의한 공원녹지(시군구)'!C252</f>
        <v>251608</v>
      </c>
      <c r="N250" s="206">
        <f>'5.1 도시공원법에 의한 공원녹지(시군구)'!D252</f>
        <v>251608</v>
      </c>
      <c r="O250" s="205">
        <f t="shared" si="34"/>
        <v>0.36516299619135206</v>
      </c>
      <c r="P250" s="205">
        <f t="shared" si="35"/>
        <v>0.36516299619135206</v>
      </c>
      <c r="Q250" s="66"/>
    </row>
    <row r="251" spans="1:17" s="67" customFormat="1" ht="18" customHeight="1">
      <c r="A251" s="192"/>
      <c r="B251" s="482" t="s">
        <v>223</v>
      </c>
      <c r="C251" s="206">
        <f>기초자료!AT249</f>
        <v>725485214</v>
      </c>
      <c r="D251" s="119">
        <f>기초자료!AU249</f>
        <v>69325474</v>
      </c>
      <c r="E251" s="204">
        <f>'3-1도시림 면적 현황 세부내역(시군구)'!C249</f>
        <v>47001554</v>
      </c>
      <c r="F251" s="204">
        <f t="shared" si="38"/>
        <v>835783</v>
      </c>
      <c r="G251" s="205">
        <f t="shared" si="32"/>
        <v>67.798388223065018</v>
      </c>
      <c r="H251" s="298">
        <f t="shared" si="31"/>
        <v>1.2055929109117955</v>
      </c>
      <c r="I251" s="204">
        <f>'4-1. 산자법에 의한 산림과수목(시군구)'!C251</f>
        <v>46359276</v>
      </c>
      <c r="J251" s="204">
        <f>'4-1. 산자법에 의한 산림과수목(시군구)'!D251</f>
        <v>193505</v>
      </c>
      <c r="K251" s="205">
        <f t="shared" si="37"/>
        <v>66.871920702626568</v>
      </c>
      <c r="L251" s="205">
        <f t="shared" si="33"/>
        <v>0.27912539047334894</v>
      </c>
      <c r="M251" s="206">
        <f>'5.1 도시공원법에 의한 공원녹지(시군구)'!C253</f>
        <v>642278</v>
      </c>
      <c r="N251" s="206">
        <f>'5.1 도시공원법에 의한 공원녹지(시군구)'!D253</f>
        <v>642278</v>
      </c>
      <c r="O251" s="205">
        <f t="shared" si="34"/>
        <v>0.9264675204384466</v>
      </c>
      <c r="P251" s="205">
        <f t="shared" si="35"/>
        <v>0.9264675204384466</v>
      </c>
      <c r="Q251" s="66"/>
    </row>
    <row r="252" spans="1:17" s="67" customFormat="1" ht="18" customHeight="1">
      <c r="A252" s="192"/>
      <c r="B252" s="482" t="s">
        <v>224</v>
      </c>
      <c r="C252" s="206">
        <f>기초자료!AT250</f>
        <v>803312949</v>
      </c>
      <c r="D252" s="119">
        <f>기초자료!AU250</f>
        <v>56032980</v>
      </c>
      <c r="E252" s="204">
        <f>'3-1도시림 면적 현황 세부내역(시군구)'!C250</f>
        <v>1529711</v>
      </c>
      <c r="F252" s="204">
        <f t="shared" si="38"/>
        <v>464165</v>
      </c>
      <c r="G252" s="205">
        <f t="shared" si="32"/>
        <v>2.7300189995249227</v>
      </c>
      <c r="H252" s="298">
        <f t="shared" si="31"/>
        <v>0.82837821582932047</v>
      </c>
      <c r="I252" s="204">
        <f>'4-1. 산자법에 의한 산림과수목(시군구)'!C252</f>
        <v>1362228</v>
      </c>
      <c r="J252" s="204">
        <f>'4-1. 산자법에 의한 산림과수목(시군구)'!D252</f>
        <v>302670</v>
      </c>
      <c r="K252" s="205">
        <f t="shared" si="37"/>
        <v>2.4311182450049951</v>
      </c>
      <c r="L252" s="205">
        <f t="shared" si="33"/>
        <v>0.54016402482966286</v>
      </c>
      <c r="M252" s="206">
        <f>'5.1 도시공원법에 의한 공원녹지(시군구)'!C254</f>
        <v>167483</v>
      </c>
      <c r="N252" s="206">
        <f>'5.1 도시공원법에 의한 공원녹지(시군구)'!D254</f>
        <v>161495</v>
      </c>
      <c r="O252" s="205">
        <f t="shared" si="34"/>
        <v>0.29890075451992737</v>
      </c>
      <c r="P252" s="205">
        <f t="shared" si="35"/>
        <v>0.28821419099965773</v>
      </c>
      <c r="Q252" s="66"/>
    </row>
    <row r="253" spans="1:17" s="67" customFormat="1" ht="18" customHeight="1">
      <c r="A253" s="192"/>
      <c r="B253" s="482" t="s">
        <v>225</v>
      </c>
      <c r="C253" s="206">
        <f>기초자료!AT251</f>
        <v>983507159</v>
      </c>
      <c r="D253" s="119">
        <f>기초자료!AU251</f>
        <v>53034932</v>
      </c>
      <c r="E253" s="204">
        <f>'3-1도시림 면적 현황 세부내역(시군구)'!C251</f>
        <v>4127421</v>
      </c>
      <c r="F253" s="204">
        <f t="shared" si="38"/>
        <v>1564206</v>
      </c>
      <c r="G253" s="205">
        <f t="shared" si="32"/>
        <v>7.7824574188197309</v>
      </c>
      <c r="H253" s="298">
        <f t="shared" si="31"/>
        <v>2.9493881504363952</v>
      </c>
      <c r="I253" s="204">
        <f>'4-1. 산자법에 의한 산림과수목(시군구)'!C253</f>
        <v>3909572</v>
      </c>
      <c r="J253" s="204">
        <f>'4-1. 산자법에 의한 산림과수목(시군구)'!D253</f>
        <v>1346357</v>
      </c>
      <c r="K253" s="205">
        <f t="shared" si="37"/>
        <v>7.3716923027260597</v>
      </c>
      <c r="L253" s="205">
        <f t="shared" si="33"/>
        <v>2.5386230343427232</v>
      </c>
      <c r="M253" s="206">
        <f>'5.1 도시공원법에 의한 공원녹지(시군구)'!C255</f>
        <v>217849</v>
      </c>
      <c r="N253" s="206">
        <f>'5.1 도시공원법에 의한 공원녹지(시군구)'!D255</f>
        <v>217849</v>
      </c>
      <c r="O253" s="205">
        <f t="shared" si="34"/>
        <v>0.410765116093672</v>
      </c>
      <c r="P253" s="205">
        <f t="shared" si="35"/>
        <v>0.410765116093672</v>
      </c>
      <c r="Q253" s="66"/>
    </row>
    <row r="254" spans="1:17" s="67" customFormat="1" ht="18" customHeight="1">
      <c r="A254" s="207" t="s">
        <v>592</v>
      </c>
      <c r="B254" s="207"/>
      <c r="C254" s="211">
        <f>SUM(C255:C256)</f>
        <v>1850227390</v>
      </c>
      <c r="D254" s="211">
        <f>SUM(D255:D256)</f>
        <v>1516740242</v>
      </c>
      <c r="E254" s="211">
        <f>SUM(E255:E256)</f>
        <v>422287286.44</v>
      </c>
      <c r="F254" s="211">
        <f>SUM(F255:F256)</f>
        <v>9048977.4399999995</v>
      </c>
      <c r="G254" s="209">
        <f t="shared" si="32"/>
        <v>27.841767149473444</v>
      </c>
      <c r="H254" s="299">
        <f t="shared" si="31"/>
        <v>0.59660693304134005</v>
      </c>
      <c r="I254" s="208">
        <f>SUM(I255:I256)</f>
        <v>414838372</v>
      </c>
      <c r="J254" s="208">
        <f>SUM(J255:J256)</f>
        <v>1600063</v>
      </c>
      <c r="K254" s="209">
        <f t="shared" si="37"/>
        <v>27.350653758153531</v>
      </c>
      <c r="L254" s="209">
        <f t="shared" si="33"/>
        <v>0.10549354172143077</v>
      </c>
      <c r="M254" s="210">
        <f>SUM(M255:M256)</f>
        <v>7448914.4399999995</v>
      </c>
      <c r="N254" s="210">
        <f>SUM(N255:N256)</f>
        <v>7448914.4399999995</v>
      </c>
      <c r="O254" s="209">
        <f t="shared" si="34"/>
        <v>0.49111339131990933</v>
      </c>
      <c r="P254" s="209">
        <f t="shared" si="35"/>
        <v>0.49111339131990933</v>
      </c>
      <c r="Q254" s="66"/>
    </row>
    <row r="255" spans="1:17" s="67" customFormat="1" ht="18" customHeight="1">
      <c r="A255" s="174"/>
      <c r="B255" s="106" t="s">
        <v>515</v>
      </c>
      <c r="C255" s="206">
        <f>기초자료!AT253</f>
        <v>978668959</v>
      </c>
      <c r="D255" s="203">
        <f>기초자료!AU253</f>
        <v>886042192</v>
      </c>
      <c r="E255" s="204">
        <f>'3-1도시림 면적 현황 세부내역(시군구)'!C253</f>
        <v>100968378.44</v>
      </c>
      <c r="F255" s="204">
        <f>J255+N255</f>
        <v>5604138.4399999995</v>
      </c>
      <c r="G255" s="205">
        <f>E255/D255*100</f>
        <v>11.39543684845202</v>
      </c>
      <c r="H255" s="298">
        <f t="shared" si="31"/>
        <v>0.63249114890908031</v>
      </c>
      <c r="I255" s="204">
        <f>'4-1. 산자법에 의한 산림과수목(시군구)'!C255</f>
        <v>96638923</v>
      </c>
      <c r="J255" s="204">
        <f>'4-1. 산자법에 의한 산림과수목(시군구)'!D255</f>
        <v>1274683</v>
      </c>
      <c r="K255" s="205">
        <f>I255/D255*100</f>
        <v>10.906808261789863</v>
      </c>
      <c r="L255" s="205">
        <f>J255/D255*100</f>
        <v>0.1438625622469229</v>
      </c>
      <c r="M255" s="206">
        <f>'5.1 도시공원법에 의한 공원녹지(시군구)'!C257</f>
        <v>4329455.4399999995</v>
      </c>
      <c r="N255" s="206">
        <f>'5.1 도시공원법에 의한 공원녹지(시군구)'!D257</f>
        <v>4329455.4399999995</v>
      </c>
      <c r="O255" s="205">
        <f t="shared" si="34"/>
        <v>0.48862858666215747</v>
      </c>
      <c r="P255" s="205">
        <f t="shared" si="35"/>
        <v>0.48862858666215747</v>
      </c>
      <c r="Q255" s="66"/>
    </row>
    <row r="256" spans="1:17" s="67" customFormat="1" ht="18" customHeight="1">
      <c r="A256" s="214"/>
      <c r="B256" s="427" t="s">
        <v>516</v>
      </c>
      <c r="C256" s="215">
        <f>기초자료!AT254</f>
        <v>871558431</v>
      </c>
      <c r="D256" s="216">
        <f>기초자료!AU254</f>
        <v>630698050</v>
      </c>
      <c r="E256" s="217">
        <f>'3-1도시림 면적 현황 세부내역(시군구)'!C254</f>
        <v>321318908</v>
      </c>
      <c r="F256" s="217">
        <f>J256+N256</f>
        <v>3444839</v>
      </c>
      <c r="G256" s="218">
        <f>E256/D256*100</f>
        <v>50.946551681902299</v>
      </c>
      <c r="H256" s="430">
        <f t="shared" si="31"/>
        <v>0.54619464892907155</v>
      </c>
      <c r="I256" s="217">
        <f>'4-1. 산자법에 의한 산림과수목(시군구)'!C256</f>
        <v>318199449</v>
      </c>
      <c r="J256" s="217">
        <f>'4-1. 산자법에 의한 산림과수목(시군구)'!D256</f>
        <v>325380</v>
      </c>
      <c r="K256" s="218">
        <f>I256/D256*100</f>
        <v>50.4519474889767</v>
      </c>
      <c r="L256" s="218">
        <f t="shared" si="33"/>
        <v>5.1590456003471077E-2</v>
      </c>
      <c r="M256" s="215">
        <f>'5.1 도시공원법에 의한 공원녹지(시군구)'!C258</f>
        <v>3119459</v>
      </c>
      <c r="N256" s="215">
        <f>'5.1 도시공원법에 의한 공원녹지(시군구)'!D258</f>
        <v>3119459</v>
      </c>
      <c r="O256" s="218">
        <f t="shared" si="34"/>
        <v>0.49460419292560048</v>
      </c>
      <c r="P256" s="218">
        <f t="shared" si="35"/>
        <v>0.49460419292560048</v>
      </c>
      <c r="Q256" s="66"/>
    </row>
  </sheetData>
  <mergeCells count="11">
    <mergeCell ref="A5:A7"/>
    <mergeCell ref="B5:B7"/>
    <mergeCell ref="C5:C7"/>
    <mergeCell ref="D5:D7"/>
    <mergeCell ref="I5:P5"/>
    <mergeCell ref="I6:L6"/>
    <mergeCell ref="E5:E7"/>
    <mergeCell ref="F5:F7"/>
    <mergeCell ref="G5:G7"/>
    <mergeCell ref="H5:H7"/>
    <mergeCell ref="M6:P6"/>
  </mergeCells>
  <phoneticPr fontId="5" type="noConversion"/>
  <pageMargins left="0.47244094488188981" right="0.23622047244094491" top="0.86614173228346458" bottom="0.78740157480314965" header="0.47244094488188981" footer="0.51181102362204722"/>
  <pageSetup paperSize="9" scale="64" fitToHeight="8" orientation="landscape" r:id="rId1"/>
  <rowBreaks count="3" manualBreakCount="3">
    <brk id="40" max="15" man="1"/>
    <brk id="76" max="15" man="1"/>
    <brk id="122" max="1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M57"/>
  <sheetViews>
    <sheetView view="pageBreakPreview" zoomScaleNormal="85" zoomScaleSheetLayoutView="100" workbookViewId="0">
      <selection sqref="A1:I57"/>
    </sheetView>
  </sheetViews>
  <sheetFormatPr defaultRowHeight="13.5"/>
  <sheetData>
    <row r="1" spans="1:13" ht="13.5" customHeight="1">
      <c r="A1" s="884" t="s">
        <v>686</v>
      </c>
      <c r="B1" s="884"/>
      <c r="C1" s="884"/>
      <c r="D1" s="884"/>
      <c r="E1" s="884"/>
      <c r="F1" s="884"/>
      <c r="G1" s="884"/>
      <c r="H1" s="884"/>
      <c r="I1" s="884"/>
      <c r="J1" s="293"/>
      <c r="K1" s="293"/>
      <c r="L1" s="293"/>
      <c r="M1" s="293"/>
    </row>
    <row r="2" spans="1:13" ht="13.5" customHeight="1">
      <c r="A2" s="884"/>
      <c r="B2" s="884"/>
      <c r="C2" s="884"/>
      <c r="D2" s="884"/>
      <c r="E2" s="884"/>
      <c r="F2" s="884"/>
      <c r="G2" s="884"/>
      <c r="H2" s="884"/>
      <c r="I2" s="884"/>
      <c r="J2" s="293"/>
      <c r="K2" s="293"/>
      <c r="L2" s="293"/>
      <c r="M2" s="293"/>
    </row>
    <row r="3" spans="1:13" ht="13.5" customHeight="1">
      <c r="A3" s="884"/>
      <c r="B3" s="884"/>
      <c r="C3" s="884"/>
      <c r="D3" s="884"/>
      <c r="E3" s="884"/>
      <c r="F3" s="884"/>
      <c r="G3" s="884"/>
      <c r="H3" s="884"/>
      <c r="I3" s="884"/>
      <c r="J3" s="293"/>
      <c r="K3" s="293"/>
      <c r="L3" s="293"/>
      <c r="M3" s="293"/>
    </row>
    <row r="4" spans="1:13" ht="13.5" customHeight="1">
      <c r="A4" s="884"/>
      <c r="B4" s="884"/>
      <c r="C4" s="884"/>
      <c r="D4" s="884"/>
      <c r="E4" s="884"/>
      <c r="F4" s="884"/>
      <c r="G4" s="884"/>
      <c r="H4" s="884"/>
      <c r="I4" s="884"/>
      <c r="J4" s="293"/>
      <c r="K4" s="293"/>
      <c r="L4" s="293"/>
      <c r="M4" s="293"/>
    </row>
    <row r="5" spans="1:13" ht="13.5" customHeight="1">
      <c r="A5" s="884"/>
      <c r="B5" s="884"/>
      <c r="C5" s="884"/>
      <c r="D5" s="884"/>
      <c r="E5" s="884"/>
      <c r="F5" s="884"/>
      <c r="G5" s="884"/>
      <c r="H5" s="884"/>
      <c r="I5" s="884"/>
      <c r="J5" s="293"/>
      <c r="K5" s="293"/>
      <c r="L5" s="293"/>
      <c r="M5" s="293"/>
    </row>
    <row r="6" spans="1:13" ht="13.5" customHeight="1">
      <c r="A6" s="884"/>
      <c r="B6" s="884"/>
      <c r="C6" s="884"/>
      <c r="D6" s="884"/>
      <c r="E6" s="884"/>
      <c r="F6" s="884"/>
      <c r="G6" s="884"/>
      <c r="H6" s="884"/>
      <c r="I6" s="884"/>
      <c r="J6" s="293"/>
      <c r="K6" s="293"/>
      <c r="L6" s="293"/>
      <c r="M6" s="293"/>
    </row>
    <row r="7" spans="1:13" ht="13.5" customHeight="1">
      <c r="A7" s="884"/>
      <c r="B7" s="884"/>
      <c r="C7" s="884"/>
      <c r="D7" s="884"/>
      <c r="E7" s="884"/>
      <c r="F7" s="884"/>
      <c r="G7" s="884"/>
      <c r="H7" s="884"/>
      <c r="I7" s="884"/>
      <c r="J7" s="293"/>
      <c r="K7" s="293"/>
      <c r="L7" s="293"/>
      <c r="M7" s="293"/>
    </row>
    <row r="8" spans="1:13" ht="13.5" customHeight="1">
      <c r="A8" s="884"/>
      <c r="B8" s="884"/>
      <c r="C8" s="884"/>
      <c r="D8" s="884"/>
      <c r="E8" s="884"/>
      <c r="F8" s="884"/>
      <c r="G8" s="884"/>
      <c r="H8" s="884"/>
      <c r="I8" s="884"/>
      <c r="J8" s="293"/>
      <c r="K8" s="293"/>
      <c r="L8" s="293"/>
      <c r="M8" s="293"/>
    </row>
    <row r="9" spans="1:13" ht="13.5" customHeight="1">
      <c r="A9" s="884"/>
      <c r="B9" s="884"/>
      <c r="C9" s="884"/>
      <c r="D9" s="884"/>
      <c r="E9" s="884"/>
      <c r="F9" s="884"/>
      <c r="G9" s="884"/>
      <c r="H9" s="884"/>
      <c r="I9" s="884"/>
      <c r="J9" s="293"/>
      <c r="K9" s="293"/>
      <c r="L9" s="293"/>
      <c r="M9" s="293"/>
    </row>
    <row r="10" spans="1:13" ht="13.5" customHeight="1">
      <c r="A10" s="884"/>
      <c r="B10" s="884"/>
      <c r="C10" s="884"/>
      <c r="D10" s="884"/>
      <c r="E10" s="884"/>
      <c r="F10" s="884"/>
      <c r="G10" s="884"/>
      <c r="H10" s="884"/>
      <c r="I10" s="884"/>
      <c r="J10" s="293"/>
      <c r="K10" s="293"/>
      <c r="L10" s="293"/>
      <c r="M10" s="293"/>
    </row>
    <row r="11" spans="1:13" ht="13.5" customHeight="1">
      <c r="A11" s="884"/>
      <c r="B11" s="884"/>
      <c r="C11" s="884"/>
      <c r="D11" s="884"/>
      <c r="E11" s="884"/>
      <c r="F11" s="884"/>
      <c r="G11" s="884"/>
      <c r="H11" s="884"/>
      <c r="I11" s="884"/>
      <c r="J11" s="293"/>
      <c r="K11" s="293"/>
      <c r="L11" s="293"/>
      <c r="M11" s="293"/>
    </row>
    <row r="12" spans="1:13" ht="13.5" customHeight="1">
      <c r="A12" s="884"/>
      <c r="B12" s="884"/>
      <c r="C12" s="884"/>
      <c r="D12" s="884"/>
      <c r="E12" s="884"/>
      <c r="F12" s="884"/>
      <c r="G12" s="884"/>
      <c r="H12" s="884"/>
      <c r="I12" s="884"/>
      <c r="J12" s="293"/>
      <c r="K12" s="293"/>
      <c r="L12" s="293"/>
      <c r="M12" s="293"/>
    </row>
    <row r="13" spans="1:13" ht="13.5" customHeight="1">
      <c r="A13" s="884"/>
      <c r="B13" s="884"/>
      <c r="C13" s="884"/>
      <c r="D13" s="884"/>
      <c r="E13" s="884"/>
      <c r="F13" s="884"/>
      <c r="G13" s="884"/>
      <c r="H13" s="884"/>
      <c r="I13" s="884"/>
      <c r="J13" s="293"/>
      <c r="K13" s="293"/>
      <c r="L13" s="293"/>
      <c r="M13" s="293"/>
    </row>
    <row r="14" spans="1:13" ht="13.5" customHeight="1">
      <c r="A14" s="884"/>
      <c r="B14" s="884"/>
      <c r="C14" s="884"/>
      <c r="D14" s="884"/>
      <c r="E14" s="884"/>
      <c r="F14" s="884"/>
      <c r="G14" s="884"/>
      <c r="H14" s="884"/>
      <c r="I14" s="884"/>
      <c r="J14" s="293"/>
      <c r="K14" s="293"/>
      <c r="L14" s="293"/>
      <c r="M14" s="293"/>
    </row>
    <row r="15" spans="1:13" ht="13.5" customHeight="1">
      <c r="A15" s="884"/>
      <c r="B15" s="884"/>
      <c r="C15" s="884"/>
      <c r="D15" s="884"/>
      <c r="E15" s="884"/>
      <c r="F15" s="884"/>
      <c r="G15" s="884"/>
      <c r="H15" s="884"/>
      <c r="I15" s="884"/>
      <c r="J15" s="293"/>
      <c r="K15" s="293"/>
      <c r="L15" s="293"/>
      <c r="M15" s="293"/>
    </row>
    <row r="16" spans="1:13" ht="13.5" customHeight="1">
      <c r="A16" s="884"/>
      <c r="B16" s="884"/>
      <c r="C16" s="884"/>
      <c r="D16" s="884"/>
      <c r="E16" s="884"/>
      <c r="F16" s="884"/>
      <c r="G16" s="884"/>
      <c r="H16" s="884"/>
      <c r="I16" s="884"/>
      <c r="J16" s="293"/>
      <c r="K16" s="293"/>
      <c r="L16" s="293"/>
      <c r="M16" s="293"/>
    </row>
    <row r="17" spans="1:13" ht="13.5" customHeight="1">
      <c r="A17" s="884"/>
      <c r="B17" s="884"/>
      <c r="C17" s="884"/>
      <c r="D17" s="884"/>
      <c r="E17" s="884"/>
      <c r="F17" s="884"/>
      <c r="G17" s="884"/>
      <c r="H17" s="884"/>
      <c r="I17" s="884"/>
      <c r="J17" s="293"/>
      <c r="K17" s="293"/>
      <c r="L17" s="293"/>
      <c r="M17" s="293"/>
    </row>
    <row r="18" spans="1:13" ht="13.5" customHeight="1">
      <c r="A18" s="884"/>
      <c r="B18" s="884"/>
      <c r="C18" s="884"/>
      <c r="D18" s="884"/>
      <c r="E18" s="884"/>
      <c r="F18" s="884"/>
      <c r="G18" s="884"/>
      <c r="H18" s="884"/>
      <c r="I18" s="884"/>
      <c r="J18" s="293"/>
      <c r="K18" s="293"/>
      <c r="L18" s="293"/>
      <c r="M18" s="293"/>
    </row>
    <row r="19" spans="1:13" ht="13.5" customHeight="1">
      <c r="A19" s="884"/>
      <c r="B19" s="884"/>
      <c r="C19" s="884"/>
      <c r="D19" s="884"/>
      <c r="E19" s="884"/>
      <c r="F19" s="884"/>
      <c r="G19" s="884"/>
      <c r="H19" s="884"/>
      <c r="I19" s="884"/>
      <c r="J19" s="293"/>
      <c r="K19" s="293"/>
      <c r="L19" s="293"/>
      <c r="M19" s="293"/>
    </row>
    <row r="20" spans="1:13" ht="13.5" customHeight="1">
      <c r="A20" s="884"/>
      <c r="B20" s="884"/>
      <c r="C20" s="884"/>
      <c r="D20" s="884"/>
      <c r="E20" s="884"/>
      <c r="F20" s="884"/>
      <c r="G20" s="884"/>
      <c r="H20" s="884"/>
      <c r="I20" s="884"/>
      <c r="J20" s="293"/>
      <c r="K20" s="293"/>
      <c r="L20" s="293"/>
      <c r="M20" s="293"/>
    </row>
    <row r="21" spans="1:13" ht="13.5" customHeight="1">
      <c r="A21" s="884"/>
      <c r="B21" s="884"/>
      <c r="C21" s="884"/>
      <c r="D21" s="884"/>
      <c r="E21" s="884"/>
      <c r="F21" s="884"/>
      <c r="G21" s="884"/>
      <c r="H21" s="884"/>
      <c r="I21" s="884"/>
      <c r="J21" s="293"/>
      <c r="K21" s="293"/>
      <c r="L21" s="293"/>
      <c r="M21" s="293"/>
    </row>
    <row r="22" spans="1:13" ht="13.5" customHeight="1">
      <c r="A22" s="884"/>
      <c r="B22" s="884"/>
      <c r="C22" s="884"/>
      <c r="D22" s="884"/>
      <c r="E22" s="884"/>
      <c r="F22" s="884"/>
      <c r="G22" s="884"/>
      <c r="H22" s="884"/>
      <c r="I22" s="884"/>
      <c r="J22" s="293"/>
      <c r="K22" s="293"/>
      <c r="L22" s="293"/>
      <c r="M22" s="293"/>
    </row>
    <row r="23" spans="1:13" ht="13.5" customHeight="1">
      <c r="A23" s="884"/>
      <c r="B23" s="884"/>
      <c r="C23" s="884"/>
      <c r="D23" s="884"/>
      <c r="E23" s="884"/>
      <c r="F23" s="884"/>
      <c r="G23" s="884"/>
      <c r="H23" s="884"/>
      <c r="I23" s="884"/>
      <c r="J23" s="293"/>
      <c r="K23" s="293"/>
      <c r="L23" s="293"/>
      <c r="M23" s="293"/>
    </row>
    <row r="24" spans="1:13" ht="13.5" customHeight="1">
      <c r="A24" s="884"/>
      <c r="B24" s="884"/>
      <c r="C24" s="884"/>
      <c r="D24" s="884"/>
      <c r="E24" s="884"/>
      <c r="F24" s="884"/>
      <c r="G24" s="884"/>
      <c r="H24" s="884"/>
      <c r="I24" s="884"/>
      <c r="J24" s="293"/>
      <c r="K24" s="293"/>
      <c r="L24" s="293"/>
      <c r="M24" s="293"/>
    </row>
    <row r="25" spans="1:13" ht="13.5" customHeight="1">
      <c r="A25" s="884"/>
      <c r="B25" s="884"/>
      <c r="C25" s="884"/>
      <c r="D25" s="884"/>
      <c r="E25" s="884"/>
      <c r="F25" s="884"/>
      <c r="G25" s="884"/>
      <c r="H25" s="884"/>
      <c r="I25" s="884"/>
      <c r="J25" s="293"/>
      <c r="K25" s="293"/>
      <c r="L25" s="293"/>
      <c r="M25" s="293"/>
    </row>
    <row r="26" spans="1:13" ht="13.5" customHeight="1">
      <c r="A26" s="884"/>
      <c r="B26" s="884"/>
      <c r="C26" s="884"/>
      <c r="D26" s="884"/>
      <c r="E26" s="884"/>
      <c r="F26" s="884"/>
      <c r="G26" s="884"/>
      <c r="H26" s="884"/>
      <c r="I26" s="884"/>
      <c r="J26" s="293"/>
      <c r="K26" s="293"/>
      <c r="L26" s="293"/>
      <c r="M26" s="293"/>
    </row>
    <row r="27" spans="1:13" ht="13.5" customHeight="1">
      <c r="A27" s="884"/>
      <c r="B27" s="884"/>
      <c r="C27" s="884"/>
      <c r="D27" s="884"/>
      <c r="E27" s="884"/>
      <c r="F27" s="884"/>
      <c r="G27" s="884"/>
      <c r="H27" s="884"/>
      <c r="I27" s="884"/>
      <c r="J27" s="293"/>
      <c r="K27" s="293"/>
      <c r="L27" s="293"/>
      <c r="M27" s="293"/>
    </row>
    <row r="28" spans="1:13" ht="13.5" customHeight="1">
      <c r="A28" s="884"/>
      <c r="B28" s="884"/>
      <c r="C28" s="884"/>
      <c r="D28" s="884"/>
      <c r="E28" s="884"/>
      <c r="F28" s="884"/>
      <c r="G28" s="884"/>
      <c r="H28" s="884"/>
      <c r="I28" s="884"/>
    </row>
    <row r="29" spans="1:13" ht="13.5" customHeight="1">
      <c r="A29" s="884"/>
      <c r="B29" s="884"/>
      <c r="C29" s="884"/>
      <c r="D29" s="884"/>
      <c r="E29" s="884"/>
      <c r="F29" s="884"/>
      <c r="G29" s="884"/>
      <c r="H29" s="884"/>
      <c r="I29" s="884"/>
    </row>
    <row r="30" spans="1:13" ht="13.5" customHeight="1">
      <c r="A30" s="884"/>
      <c r="B30" s="884"/>
      <c r="C30" s="884"/>
      <c r="D30" s="884"/>
      <c r="E30" s="884"/>
      <c r="F30" s="884"/>
      <c r="G30" s="884"/>
      <c r="H30" s="884"/>
      <c r="I30" s="884"/>
    </row>
    <row r="31" spans="1:13" ht="13.5" customHeight="1">
      <c r="A31" s="884"/>
      <c r="B31" s="884"/>
      <c r="C31" s="884"/>
      <c r="D31" s="884"/>
      <c r="E31" s="884"/>
      <c r="F31" s="884"/>
      <c r="G31" s="884"/>
      <c r="H31" s="884"/>
      <c r="I31" s="884"/>
    </row>
    <row r="32" spans="1:13" ht="13.5" customHeight="1">
      <c r="A32" s="884"/>
      <c r="B32" s="884"/>
      <c r="C32" s="884"/>
      <c r="D32" s="884"/>
      <c r="E32" s="884"/>
      <c r="F32" s="884"/>
      <c r="G32" s="884"/>
      <c r="H32" s="884"/>
      <c r="I32" s="884"/>
    </row>
    <row r="33" spans="1:9" ht="13.5" customHeight="1">
      <c r="A33" s="884"/>
      <c r="B33" s="884"/>
      <c r="C33" s="884"/>
      <c r="D33" s="884"/>
      <c r="E33" s="884"/>
      <c r="F33" s="884"/>
      <c r="G33" s="884"/>
      <c r="H33" s="884"/>
      <c r="I33" s="884"/>
    </row>
    <row r="34" spans="1:9" ht="13.5" customHeight="1">
      <c r="A34" s="884"/>
      <c r="B34" s="884"/>
      <c r="C34" s="884"/>
      <c r="D34" s="884"/>
      <c r="E34" s="884"/>
      <c r="F34" s="884"/>
      <c r="G34" s="884"/>
      <c r="H34" s="884"/>
      <c r="I34" s="884"/>
    </row>
    <row r="35" spans="1:9">
      <c r="A35" s="884"/>
      <c r="B35" s="884"/>
      <c r="C35" s="884"/>
      <c r="D35" s="884"/>
      <c r="E35" s="884"/>
      <c r="F35" s="884"/>
      <c r="G35" s="884"/>
      <c r="H35" s="884"/>
      <c r="I35" s="884"/>
    </row>
    <row r="36" spans="1:9">
      <c r="A36" s="884"/>
      <c r="B36" s="884"/>
      <c r="C36" s="884"/>
      <c r="D36" s="884"/>
      <c r="E36" s="884"/>
      <c r="F36" s="884"/>
      <c r="G36" s="884"/>
      <c r="H36" s="884"/>
      <c r="I36" s="884"/>
    </row>
    <row r="37" spans="1:9">
      <c r="A37" s="884"/>
      <c r="B37" s="884"/>
      <c r="C37" s="884"/>
      <c r="D37" s="884"/>
      <c r="E37" s="884"/>
      <c r="F37" s="884"/>
      <c r="G37" s="884"/>
      <c r="H37" s="884"/>
      <c r="I37" s="884"/>
    </row>
    <row r="38" spans="1:9">
      <c r="A38" s="884"/>
      <c r="B38" s="884"/>
      <c r="C38" s="884"/>
      <c r="D38" s="884"/>
      <c r="E38" s="884"/>
      <c r="F38" s="884"/>
      <c r="G38" s="884"/>
      <c r="H38" s="884"/>
      <c r="I38" s="884"/>
    </row>
    <row r="39" spans="1:9">
      <c r="A39" s="884"/>
      <c r="B39" s="884"/>
      <c r="C39" s="884"/>
      <c r="D39" s="884"/>
      <c r="E39" s="884"/>
      <c r="F39" s="884"/>
      <c r="G39" s="884"/>
      <c r="H39" s="884"/>
      <c r="I39" s="884"/>
    </row>
    <row r="40" spans="1:9">
      <c r="A40" s="884"/>
      <c r="B40" s="884"/>
      <c r="C40" s="884"/>
      <c r="D40" s="884"/>
      <c r="E40" s="884"/>
      <c r="F40" s="884"/>
      <c r="G40" s="884"/>
      <c r="H40" s="884"/>
      <c r="I40" s="884"/>
    </row>
    <row r="41" spans="1:9">
      <c r="A41" s="884"/>
      <c r="B41" s="884"/>
      <c r="C41" s="884"/>
      <c r="D41" s="884"/>
      <c r="E41" s="884"/>
      <c r="F41" s="884"/>
      <c r="G41" s="884"/>
      <c r="H41" s="884"/>
      <c r="I41" s="884"/>
    </row>
    <row r="42" spans="1:9">
      <c r="A42" s="884"/>
      <c r="B42" s="884"/>
      <c r="C42" s="884"/>
      <c r="D42" s="884"/>
      <c r="E42" s="884"/>
      <c r="F42" s="884"/>
      <c r="G42" s="884"/>
      <c r="H42" s="884"/>
      <c r="I42" s="884"/>
    </row>
    <row r="43" spans="1:9">
      <c r="A43" s="884"/>
      <c r="B43" s="884"/>
      <c r="C43" s="884"/>
      <c r="D43" s="884"/>
      <c r="E43" s="884"/>
      <c r="F43" s="884"/>
      <c r="G43" s="884"/>
      <c r="H43" s="884"/>
      <c r="I43" s="884"/>
    </row>
    <row r="44" spans="1:9">
      <c r="A44" s="884"/>
      <c r="B44" s="884"/>
      <c r="C44" s="884"/>
      <c r="D44" s="884"/>
      <c r="E44" s="884"/>
      <c r="F44" s="884"/>
      <c r="G44" s="884"/>
      <c r="H44" s="884"/>
      <c r="I44" s="884"/>
    </row>
    <row r="45" spans="1:9">
      <c r="A45" s="884"/>
      <c r="B45" s="884"/>
      <c r="C45" s="884"/>
      <c r="D45" s="884"/>
      <c r="E45" s="884"/>
      <c r="F45" s="884"/>
      <c r="G45" s="884"/>
      <c r="H45" s="884"/>
      <c r="I45" s="884"/>
    </row>
    <row r="46" spans="1:9">
      <c r="A46" s="884"/>
      <c r="B46" s="884"/>
      <c r="C46" s="884"/>
      <c r="D46" s="884"/>
      <c r="E46" s="884"/>
      <c r="F46" s="884"/>
      <c r="G46" s="884"/>
      <c r="H46" s="884"/>
      <c r="I46" s="884"/>
    </row>
    <row r="47" spans="1:9">
      <c r="A47" s="884"/>
      <c r="B47" s="884"/>
      <c r="C47" s="884"/>
      <c r="D47" s="884"/>
      <c r="E47" s="884"/>
      <c r="F47" s="884"/>
      <c r="G47" s="884"/>
      <c r="H47" s="884"/>
      <c r="I47" s="884"/>
    </row>
    <row r="48" spans="1:9">
      <c r="A48" s="884"/>
      <c r="B48" s="884"/>
      <c r="C48" s="884"/>
      <c r="D48" s="884"/>
      <c r="E48" s="884"/>
      <c r="F48" s="884"/>
      <c r="G48" s="884"/>
      <c r="H48" s="884"/>
      <c r="I48" s="884"/>
    </row>
    <row r="49" spans="1:9">
      <c r="A49" s="884"/>
      <c r="B49" s="884"/>
      <c r="C49" s="884"/>
      <c r="D49" s="884"/>
      <c r="E49" s="884"/>
      <c r="F49" s="884"/>
      <c r="G49" s="884"/>
      <c r="H49" s="884"/>
      <c r="I49" s="884"/>
    </row>
    <row r="50" spans="1:9">
      <c r="A50" s="884"/>
      <c r="B50" s="884"/>
      <c r="C50" s="884"/>
      <c r="D50" s="884"/>
      <c r="E50" s="884"/>
      <c r="F50" s="884"/>
      <c r="G50" s="884"/>
      <c r="H50" s="884"/>
      <c r="I50" s="884"/>
    </row>
    <row r="51" spans="1:9">
      <c r="A51" s="884"/>
      <c r="B51" s="884"/>
      <c r="C51" s="884"/>
      <c r="D51" s="884"/>
      <c r="E51" s="884"/>
      <c r="F51" s="884"/>
      <c r="G51" s="884"/>
      <c r="H51" s="884"/>
      <c r="I51" s="884"/>
    </row>
    <row r="52" spans="1:9">
      <c r="A52" s="884"/>
      <c r="B52" s="884"/>
      <c r="C52" s="884"/>
      <c r="D52" s="884"/>
      <c r="E52" s="884"/>
      <c r="F52" s="884"/>
      <c r="G52" s="884"/>
      <c r="H52" s="884"/>
      <c r="I52" s="884"/>
    </row>
    <row r="53" spans="1:9">
      <c r="A53" s="884"/>
      <c r="B53" s="884"/>
      <c r="C53" s="884"/>
      <c r="D53" s="884"/>
      <c r="E53" s="884"/>
      <c r="F53" s="884"/>
      <c r="G53" s="884"/>
      <c r="H53" s="884"/>
      <c r="I53" s="884"/>
    </row>
    <row r="54" spans="1:9">
      <c r="A54" s="884"/>
      <c r="B54" s="884"/>
      <c r="C54" s="884"/>
      <c r="D54" s="884"/>
      <c r="E54" s="884"/>
      <c r="F54" s="884"/>
      <c r="G54" s="884"/>
      <c r="H54" s="884"/>
      <c r="I54" s="884"/>
    </row>
    <row r="55" spans="1:9">
      <c r="A55" s="884"/>
      <c r="B55" s="884"/>
      <c r="C55" s="884"/>
      <c r="D55" s="884"/>
      <c r="E55" s="884"/>
      <c r="F55" s="884"/>
      <c r="G55" s="884"/>
      <c r="H55" s="884"/>
      <c r="I55" s="884"/>
    </row>
    <row r="56" spans="1:9">
      <c r="A56" s="884"/>
      <c r="B56" s="884"/>
      <c r="C56" s="884"/>
      <c r="D56" s="884"/>
      <c r="E56" s="884"/>
      <c r="F56" s="884"/>
      <c r="G56" s="884"/>
      <c r="H56" s="884"/>
      <c r="I56" s="884"/>
    </row>
    <row r="57" spans="1:9">
      <c r="A57" s="884"/>
      <c r="B57" s="884"/>
      <c r="C57" s="884"/>
      <c r="D57" s="884"/>
      <c r="E57" s="884"/>
      <c r="F57" s="884"/>
      <c r="G57" s="884"/>
      <c r="H57" s="884"/>
      <c r="I57" s="884"/>
    </row>
  </sheetData>
  <mergeCells count="1">
    <mergeCell ref="A1:I57"/>
  </mergeCells>
  <phoneticPr fontId="5" type="noConversion"/>
  <pageMargins left="0.7" right="0.7" top="0.75" bottom="0.75" header="0.3" footer="0.3"/>
  <pageSetup paperSize="9" scale="95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1"/>
  <dimension ref="A1:M57"/>
  <sheetViews>
    <sheetView view="pageBreakPreview" zoomScale="60" zoomScaleNormal="85" workbookViewId="0">
      <selection activeCell="H264" sqref="H264"/>
    </sheetView>
  </sheetViews>
  <sheetFormatPr defaultRowHeight="13.5"/>
  <sheetData>
    <row r="1" spans="1:13" ht="13.5" customHeight="1">
      <c r="A1" s="884" t="s">
        <v>686</v>
      </c>
      <c r="B1" s="884"/>
      <c r="C1" s="884"/>
      <c r="D1" s="884"/>
      <c r="E1" s="884"/>
      <c r="F1" s="884"/>
      <c r="G1" s="884"/>
      <c r="H1" s="884"/>
      <c r="I1" s="884"/>
      <c r="J1" s="293"/>
      <c r="K1" s="293"/>
      <c r="L1" s="293"/>
      <c r="M1" s="293"/>
    </row>
    <row r="2" spans="1:13" ht="13.5" customHeight="1">
      <c r="A2" s="884"/>
      <c r="B2" s="884"/>
      <c r="C2" s="884"/>
      <c r="D2" s="884"/>
      <c r="E2" s="884"/>
      <c r="F2" s="884"/>
      <c r="G2" s="884"/>
      <c r="H2" s="884"/>
      <c r="I2" s="884"/>
      <c r="J2" s="293"/>
      <c r="K2" s="293"/>
      <c r="L2" s="293"/>
      <c r="M2" s="293"/>
    </row>
    <row r="3" spans="1:13" ht="13.5" customHeight="1">
      <c r="A3" s="884"/>
      <c r="B3" s="884"/>
      <c r="C3" s="884"/>
      <c r="D3" s="884"/>
      <c r="E3" s="884"/>
      <c r="F3" s="884"/>
      <c r="G3" s="884"/>
      <c r="H3" s="884"/>
      <c r="I3" s="884"/>
      <c r="J3" s="293"/>
      <c r="K3" s="293"/>
      <c r="L3" s="293"/>
      <c r="M3" s="293"/>
    </row>
    <row r="4" spans="1:13" ht="13.5" customHeight="1">
      <c r="A4" s="884"/>
      <c r="B4" s="884"/>
      <c r="C4" s="884"/>
      <c r="D4" s="884"/>
      <c r="E4" s="884"/>
      <c r="F4" s="884"/>
      <c r="G4" s="884"/>
      <c r="H4" s="884"/>
      <c r="I4" s="884"/>
      <c r="J4" s="293"/>
      <c r="K4" s="293"/>
      <c r="L4" s="293"/>
      <c r="M4" s="293"/>
    </row>
    <row r="5" spans="1:13" ht="13.5" customHeight="1">
      <c r="A5" s="884"/>
      <c r="B5" s="884"/>
      <c r="C5" s="884"/>
      <c r="D5" s="884"/>
      <c r="E5" s="884"/>
      <c r="F5" s="884"/>
      <c r="G5" s="884"/>
      <c r="H5" s="884"/>
      <c r="I5" s="884"/>
      <c r="J5" s="293"/>
      <c r="K5" s="293"/>
      <c r="L5" s="293"/>
      <c r="M5" s="293"/>
    </row>
    <row r="6" spans="1:13" ht="13.5" customHeight="1">
      <c r="A6" s="884"/>
      <c r="B6" s="884"/>
      <c r="C6" s="884"/>
      <c r="D6" s="884"/>
      <c r="E6" s="884"/>
      <c r="F6" s="884"/>
      <c r="G6" s="884"/>
      <c r="H6" s="884"/>
      <c r="I6" s="884"/>
      <c r="J6" s="293"/>
      <c r="K6" s="293"/>
      <c r="L6" s="293"/>
      <c r="M6" s="293"/>
    </row>
    <row r="7" spans="1:13" ht="13.5" customHeight="1">
      <c r="A7" s="884"/>
      <c r="B7" s="884"/>
      <c r="C7" s="884"/>
      <c r="D7" s="884"/>
      <c r="E7" s="884"/>
      <c r="F7" s="884"/>
      <c r="G7" s="884"/>
      <c r="H7" s="884"/>
      <c r="I7" s="884"/>
      <c r="J7" s="293"/>
      <c r="K7" s="293"/>
      <c r="L7" s="293"/>
      <c r="M7" s="293"/>
    </row>
    <row r="8" spans="1:13" ht="13.5" customHeight="1">
      <c r="A8" s="884"/>
      <c r="B8" s="884"/>
      <c r="C8" s="884"/>
      <c r="D8" s="884"/>
      <c r="E8" s="884"/>
      <c r="F8" s="884"/>
      <c r="G8" s="884"/>
      <c r="H8" s="884"/>
      <c r="I8" s="884"/>
      <c r="J8" s="293"/>
      <c r="K8" s="293"/>
      <c r="L8" s="293"/>
      <c r="M8" s="293"/>
    </row>
    <row r="9" spans="1:13" ht="13.5" customHeight="1">
      <c r="A9" s="884"/>
      <c r="B9" s="884"/>
      <c r="C9" s="884"/>
      <c r="D9" s="884"/>
      <c r="E9" s="884"/>
      <c r="F9" s="884"/>
      <c r="G9" s="884"/>
      <c r="H9" s="884"/>
      <c r="I9" s="884"/>
      <c r="J9" s="293"/>
      <c r="K9" s="293"/>
      <c r="L9" s="293"/>
      <c r="M9" s="293"/>
    </row>
    <row r="10" spans="1:13" ht="13.5" customHeight="1">
      <c r="A10" s="884"/>
      <c r="B10" s="884"/>
      <c r="C10" s="884"/>
      <c r="D10" s="884"/>
      <c r="E10" s="884"/>
      <c r="F10" s="884"/>
      <c r="G10" s="884"/>
      <c r="H10" s="884"/>
      <c r="I10" s="884"/>
      <c r="J10" s="293"/>
      <c r="K10" s="293"/>
      <c r="L10" s="293"/>
      <c r="M10" s="293"/>
    </row>
    <row r="11" spans="1:13" ht="13.5" customHeight="1">
      <c r="A11" s="884"/>
      <c r="B11" s="884"/>
      <c r="C11" s="884"/>
      <c r="D11" s="884"/>
      <c r="E11" s="884"/>
      <c r="F11" s="884"/>
      <c r="G11" s="884"/>
      <c r="H11" s="884"/>
      <c r="I11" s="884"/>
      <c r="J11" s="293"/>
      <c r="K11" s="293"/>
      <c r="L11" s="293"/>
      <c r="M11" s="293"/>
    </row>
    <row r="12" spans="1:13" ht="13.5" customHeight="1">
      <c r="A12" s="884"/>
      <c r="B12" s="884"/>
      <c r="C12" s="884"/>
      <c r="D12" s="884"/>
      <c r="E12" s="884"/>
      <c r="F12" s="884"/>
      <c r="G12" s="884"/>
      <c r="H12" s="884"/>
      <c r="I12" s="884"/>
      <c r="J12" s="293"/>
      <c r="K12" s="293"/>
      <c r="L12" s="293"/>
      <c r="M12" s="293"/>
    </row>
    <row r="13" spans="1:13" ht="13.5" customHeight="1">
      <c r="A13" s="884"/>
      <c r="B13" s="884"/>
      <c r="C13" s="884"/>
      <c r="D13" s="884"/>
      <c r="E13" s="884"/>
      <c r="F13" s="884"/>
      <c r="G13" s="884"/>
      <c r="H13" s="884"/>
      <c r="I13" s="884"/>
      <c r="J13" s="293"/>
      <c r="K13" s="293"/>
      <c r="L13" s="293"/>
      <c r="M13" s="293"/>
    </row>
    <row r="14" spans="1:13" ht="13.5" customHeight="1">
      <c r="A14" s="884"/>
      <c r="B14" s="884"/>
      <c r="C14" s="884"/>
      <c r="D14" s="884"/>
      <c r="E14" s="884"/>
      <c r="F14" s="884"/>
      <c r="G14" s="884"/>
      <c r="H14" s="884"/>
      <c r="I14" s="884"/>
      <c r="J14" s="293"/>
      <c r="K14" s="293"/>
      <c r="L14" s="293"/>
      <c r="M14" s="293"/>
    </row>
    <row r="15" spans="1:13" ht="13.5" customHeight="1">
      <c r="A15" s="884"/>
      <c r="B15" s="884"/>
      <c r="C15" s="884"/>
      <c r="D15" s="884"/>
      <c r="E15" s="884"/>
      <c r="F15" s="884"/>
      <c r="G15" s="884"/>
      <c r="H15" s="884"/>
      <c r="I15" s="884"/>
      <c r="J15" s="293"/>
      <c r="K15" s="293"/>
      <c r="L15" s="293"/>
      <c r="M15" s="293"/>
    </row>
    <row r="16" spans="1:13" ht="13.5" customHeight="1">
      <c r="A16" s="884"/>
      <c r="B16" s="884"/>
      <c r="C16" s="884"/>
      <c r="D16" s="884"/>
      <c r="E16" s="884"/>
      <c r="F16" s="884"/>
      <c r="G16" s="884"/>
      <c r="H16" s="884"/>
      <c r="I16" s="884"/>
      <c r="J16" s="293"/>
      <c r="K16" s="293"/>
      <c r="L16" s="293"/>
      <c r="M16" s="293"/>
    </row>
    <row r="17" spans="1:13" ht="13.5" customHeight="1">
      <c r="A17" s="884"/>
      <c r="B17" s="884"/>
      <c r="C17" s="884"/>
      <c r="D17" s="884"/>
      <c r="E17" s="884"/>
      <c r="F17" s="884"/>
      <c r="G17" s="884"/>
      <c r="H17" s="884"/>
      <c r="I17" s="884"/>
      <c r="J17" s="293"/>
      <c r="K17" s="293"/>
      <c r="L17" s="293"/>
      <c r="M17" s="293"/>
    </row>
    <row r="18" spans="1:13" ht="13.5" customHeight="1">
      <c r="A18" s="884"/>
      <c r="B18" s="884"/>
      <c r="C18" s="884"/>
      <c r="D18" s="884"/>
      <c r="E18" s="884"/>
      <c r="F18" s="884"/>
      <c r="G18" s="884"/>
      <c r="H18" s="884"/>
      <c r="I18" s="884"/>
      <c r="J18" s="293"/>
      <c r="K18" s="293"/>
      <c r="L18" s="293"/>
      <c r="M18" s="293"/>
    </row>
    <row r="19" spans="1:13" ht="13.5" customHeight="1">
      <c r="A19" s="884"/>
      <c r="B19" s="884"/>
      <c r="C19" s="884"/>
      <c r="D19" s="884"/>
      <c r="E19" s="884"/>
      <c r="F19" s="884"/>
      <c r="G19" s="884"/>
      <c r="H19" s="884"/>
      <c r="I19" s="884"/>
      <c r="J19" s="293"/>
      <c r="K19" s="293"/>
      <c r="L19" s="293"/>
      <c r="M19" s="293"/>
    </row>
    <row r="20" spans="1:13" ht="13.5" customHeight="1">
      <c r="A20" s="884"/>
      <c r="B20" s="884"/>
      <c r="C20" s="884"/>
      <c r="D20" s="884"/>
      <c r="E20" s="884"/>
      <c r="F20" s="884"/>
      <c r="G20" s="884"/>
      <c r="H20" s="884"/>
      <c r="I20" s="884"/>
      <c r="J20" s="293"/>
      <c r="K20" s="293"/>
      <c r="L20" s="293"/>
      <c r="M20" s="293"/>
    </row>
    <row r="21" spans="1:13" ht="13.5" customHeight="1">
      <c r="A21" s="884"/>
      <c r="B21" s="884"/>
      <c r="C21" s="884"/>
      <c r="D21" s="884"/>
      <c r="E21" s="884"/>
      <c r="F21" s="884"/>
      <c r="G21" s="884"/>
      <c r="H21" s="884"/>
      <c r="I21" s="884"/>
      <c r="J21" s="293"/>
      <c r="K21" s="293"/>
      <c r="L21" s="293"/>
      <c r="M21" s="293"/>
    </row>
    <row r="22" spans="1:13" ht="13.5" customHeight="1">
      <c r="A22" s="884"/>
      <c r="B22" s="884"/>
      <c r="C22" s="884"/>
      <c r="D22" s="884"/>
      <c r="E22" s="884"/>
      <c r="F22" s="884"/>
      <c r="G22" s="884"/>
      <c r="H22" s="884"/>
      <c r="I22" s="884"/>
      <c r="J22" s="293"/>
      <c r="K22" s="293"/>
      <c r="L22" s="293"/>
      <c r="M22" s="293"/>
    </row>
    <row r="23" spans="1:13" ht="13.5" customHeight="1">
      <c r="A23" s="884"/>
      <c r="B23" s="884"/>
      <c r="C23" s="884"/>
      <c r="D23" s="884"/>
      <c r="E23" s="884"/>
      <c r="F23" s="884"/>
      <c r="G23" s="884"/>
      <c r="H23" s="884"/>
      <c r="I23" s="884"/>
      <c r="J23" s="293"/>
      <c r="K23" s="293"/>
      <c r="L23" s="293"/>
      <c r="M23" s="293"/>
    </row>
    <row r="24" spans="1:13" ht="13.5" customHeight="1">
      <c r="A24" s="884"/>
      <c r="B24" s="884"/>
      <c r="C24" s="884"/>
      <c r="D24" s="884"/>
      <c r="E24" s="884"/>
      <c r="F24" s="884"/>
      <c r="G24" s="884"/>
      <c r="H24" s="884"/>
      <c r="I24" s="884"/>
      <c r="J24" s="293"/>
      <c r="K24" s="293"/>
      <c r="L24" s="293"/>
      <c r="M24" s="293"/>
    </row>
    <row r="25" spans="1:13" ht="13.5" customHeight="1">
      <c r="A25" s="884"/>
      <c r="B25" s="884"/>
      <c r="C25" s="884"/>
      <c r="D25" s="884"/>
      <c r="E25" s="884"/>
      <c r="F25" s="884"/>
      <c r="G25" s="884"/>
      <c r="H25" s="884"/>
      <c r="I25" s="884"/>
      <c r="J25" s="293"/>
      <c r="K25" s="293"/>
      <c r="L25" s="293"/>
      <c r="M25" s="293"/>
    </row>
    <row r="26" spans="1:13" ht="13.5" customHeight="1">
      <c r="A26" s="884"/>
      <c r="B26" s="884"/>
      <c r="C26" s="884"/>
      <c r="D26" s="884"/>
      <c r="E26" s="884"/>
      <c r="F26" s="884"/>
      <c r="G26" s="884"/>
      <c r="H26" s="884"/>
      <c r="I26" s="884"/>
      <c r="J26" s="293"/>
      <c r="K26" s="293"/>
      <c r="L26" s="293"/>
      <c r="M26" s="293"/>
    </row>
    <row r="27" spans="1:13" ht="13.5" customHeight="1">
      <c r="A27" s="884"/>
      <c r="B27" s="884"/>
      <c r="C27" s="884"/>
      <c r="D27" s="884"/>
      <c r="E27" s="884"/>
      <c r="F27" s="884"/>
      <c r="G27" s="884"/>
      <c r="H27" s="884"/>
      <c r="I27" s="884"/>
      <c r="J27" s="293"/>
      <c r="K27" s="293"/>
      <c r="L27" s="293"/>
      <c r="M27" s="293"/>
    </row>
    <row r="28" spans="1:13" ht="13.5" customHeight="1">
      <c r="A28" s="884"/>
      <c r="B28" s="884"/>
      <c r="C28" s="884"/>
      <c r="D28" s="884"/>
      <c r="E28" s="884"/>
      <c r="F28" s="884"/>
      <c r="G28" s="884"/>
      <c r="H28" s="884"/>
      <c r="I28" s="884"/>
    </row>
    <row r="29" spans="1:13" ht="13.5" customHeight="1">
      <c r="A29" s="884"/>
      <c r="B29" s="884"/>
      <c r="C29" s="884"/>
      <c r="D29" s="884"/>
      <c r="E29" s="884"/>
      <c r="F29" s="884"/>
      <c r="G29" s="884"/>
      <c r="H29" s="884"/>
      <c r="I29" s="884"/>
    </row>
    <row r="30" spans="1:13" ht="13.5" customHeight="1">
      <c r="A30" s="884"/>
      <c r="B30" s="884"/>
      <c r="C30" s="884"/>
      <c r="D30" s="884"/>
      <c r="E30" s="884"/>
      <c r="F30" s="884"/>
      <c r="G30" s="884"/>
      <c r="H30" s="884"/>
      <c r="I30" s="884"/>
    </row>
    <row r="31" spans="1:13" ht="13.5" customHeight="1">
      <c r="A31" s="884"/>
      <c r="B31" s="884"/>
      <c r="C31" s="884"/>
      <c r="D31" s="884"/>
      <c r="E31" s="884"/>
      <c r="F31" s="884"/>
      <c r="G31" s="884"/>
      <c r="H31" s="884"/>
      <c r="I31" s="884"/>
    </row>
    <row r="32" spans="1:13" ht="13.5" customHeight="1">
      <c r="A32" s="884"/>
      <c r="B32" s="884"/>
      <c r="C32" s="884"/>
      <c r="D32" s="884"/>
      <c r="E32" s="884"/>
      <c r="F32" s="884"/>
      <c r="G32" s="884"/>
      <c r="H32" s="884"/>
      <c r="I32" s="884"/>
    </row>
    <row r="33" spans="1:9" ht="13.5" customHeight="1">
      <c r="A33" s="884"/>
      <c r="B33" s="884"/>
      <c r="C33" s="884"/>
      <c r="D33" s="884"/>
      <c r="E33" s="884"/>
      <c r="F33" s="884"/>
      <c r="G33" s="884"/>
      <c r="H33" s="884"/>
      <c r="I33" s="884"/>
    </row>
    <row r="34" spans="1:9" ht="13.5" customHeight="1">
      <c r="A34" s="884"/>
      <c r="B34" s="884"/>
      <c r="C34" s="884"/>
      <c r="D34" s="884"/>
      <c r="E34" s="884"/>
      <c r="F34" s="884"/>
      <c r="G34" s="884"/>
      <c r="H34" s="884"/>
      <c r="I34" s="884"/>
    </row>
    <row r="35" spans="1:9">
      <c r="A35" s="884"/>
      <c r="B35" s="884"/>
      <c r="C35" s="884"/>
      <c r="D35" s="884"/>
      <c r="E35" s="884"/>
      <c r="F35" s="884"/>
      <c r="G35" s="884"/>
      <c r="H35" s="884"/>
      <c r="I35" s="884"/>
    </row>
    <row r="36" spans="1:9">
      <c r="A36" s="884"/>
      <c r="B36" s="884"/>
      <c r="C36" s="884"/>
      <c r="D36" s="884"/>
      <c r="E36" s="884"/>
      <c r="F36" s="884"/>
      <c r="G36" s="884"/>
      <c r="H36" s="884"/>
      <c r="I36" s="884"/>
    </row>
    <row r="37" spans="1:9">
      <c r="A37" s="884"/>
      <c r="B37" s="884"/>
      <c r="C37" s="884"/>
      <c r="D37" s="884"/>
      <c r="E37" s="884"/>
      <c r="F37" s="884"/>
      <c r="G37" s="884"/>
      <c r="H37" s="884"/>
      <c r="I37" s="884"/>
    </row>
    <row r="38" spans="1:9">
      <c r="A38" s="884"/>
      <c r="B38" s="884"/>
      <c r="C38" s="884"/>
      <c r="D38" s="884"/>
      <c r="E38" s="884"/>
      <c r="F38" s="884"/>
      <c r="G38" s="884"/>
      <c r="H38" s="884"/>
      <c r="I38" s="884"/>
    </row>
    <row r="39" spans="1:9">
      <c r="A39" s="884"/>
      <c r="B39" s="884"/>
      <c r="C39" s="884"/>
      <c r="D39" s="884"/>
      <c r="E39" s="884"/>
      <c r="F39" s="884"/>
      <c r="G39" s="884"/>
      <c r="H39" s="884"/>
      <c r="I39" s="884"/>
    </row>
    <row r="40" spans="1:9">
      <c r="A40" s="884"/>
      <c r="B40" s="884"/>
      <c r="C40" s="884"/>
      <c r="D40" s="884"/>
      <c r="E40" s="884"/>
      <c r="F40" s="884"/>
      <c r="G40" s="884"/>
      <c r="H40" s="884"/>
      <c r="I40" s="884"/>
    </row>
    <row r="41" spans="1:9">
      <c r="A41" s="884"/>
      <c r="B41" s="884"/>
      <c r="C41" s="884"/>
      <c r="D41" s="884"/>
      <c r="E41" s="884"/>
      <c r="F41" s="884"/>
      <c r="G41" s="884"/>
      <c r="H41" s="884"/>
      <c r="I41" s="884"/>
    </row>
    <row r="42" spans="1:9">
      <c r="A42" s="884"/>
      <c r="B42" s="884"/>
      <c r="C42" s="884"/>
      <c r="D42" s="884"/>
      <c r="E42" s="884"/>
      <c r="F42" s="884"/>
      <c r="G42" s="884"/>
      <c r="H42" s="884"/>
      <c r="I42" s="884"/>
    </row>
    <row r="43" spans="1:9">
      <c r="A43" s="884"/>
      <c r="B43" s="884"/>
      <c r="C43" s="884"/>
      <c r="D43" s="884"/>
      <c r="E43" s="884"/>
      <c r="F43" s="884"/>
      <c r="G43" s="884"/>
      <c r="H43" s="884"/>
      <c r="I43" s="884"/>
    </row>
    <row r="44" spans="1:9">
      <c r="A44" s="884"/>
      <c r="B44" s="884"/>
      <c r="C44" s="884"/>
      <c r="D44" s="884"/>
      <c r="E44" s="884"/>
      <c r="F44" s="884"/>
      <c r="G44" s="884"/>
      <c r="H44" s="884"/>
      <c r="I44" s="884"/>
    </row>
    <row r="45" spans="1:9">
      <c r="A45" s="884"/>
      <c r="B45" s="884"/>
      <c r="C45" s="884"/>
      <c r="D45" s="884"/>
      <c r="E45" s="884"/>
      <c r="F45" s="884"/>
      <c r="G45" s="884"/>
      <c r="H45" s="884"/>
      <c r="I45" s="884"/>
    </row>
    <row r="46" spans="1:9">
      <c r="A46" s="884"/>
      <c r="B46" s="884"/>
      <c r="C46" s="884"/>
      <c r="D46" s="884"/>
      <c r="E46" s="884"/>
      <c r="F46" s="884"/>
      <c r="G46" s="884"/>
      <c r="H46" s="884"/>
      <c r="I46" s="884"/>
    </row>
    <row r="47" spans="1:9">
      <c r="A47" s="884"/>
      <c r="B47" s="884"/>
      <c r="C47" s="884"/>
      <c r="D47" s="884"/>
      <c r="E47" s="884"/>
      <c r="F47" s="884"/>
      <c r="G47" s="884"/>
      <c r="H47" s="884"/>
      <c r="I47" s="884"/>
    </row>
    <row r="48" spans="1:9">
      <c r="A48" s="884"/>
      <c r="B48" s="884"/>
      <c r="C48" s="884"/>
      <c r="D48" s="884"/>
      <c r="E48" s="884"/>
      <c r="F48" s="884"/>
      <c r="G48" s="884"/>
      <c r="H48" s="884"/>
      <c r="I48" s="884"/>
    </row>
    <row r="49" spans="1:9">
      <c r="A49" s="884"/>
      <c r="B49" s="884"/>
      <c r="C49" s="884"/>
      <c r="D49" s="884"/>
      <c r="E49" s="884"/>
      <c r="F49" s="884"/>
      <c r="G49" s="884"/>
      <c r="H49" s="884"/>
      <c r="I49" s="884"/>
    </row>
    <row r="50" spans="1:9">
      <c r="A50" s="884"/>
      <c r="B50" s="884"/>
      <c r="C50" s="884"/>
      <c r="D50" s="884"/>
      <c r="E50" s="884"/>
      <c r="F50" s="884"/>
      <c r="G50" s="884"/>
      <c r="H50" s="884"/>
      <c r="I50" s="884"/>
    </row>
    <row r="51" spans="1:9">
      <c r="A51" s="884"/>
      <c r="B51" s="884"/>
      <c r="C51" s="884"/>
      <c r="D51" s="884"/>
      <c r="E51" s="884"/>
      <c r="F51" s="884"/>
      <c r="G51" s="884"/>
      <c r="H51" s="884"/>
      <c r="I51" s="884"/>
    </row>
    <row r="52" spans="1:9">
      <c r="A52" s="884"/>
      <c r="B52" s="884"/>
      <c r="C52" s="884"/>
      <c r="D52" s="884"/>
      <c r="E52" s="884"/>
      <c r="F52" s="884"/>
      <c r="G52" s="884"/>
      <c r="H52" s="884"/>
      <c r="I52" s="884"/>
    </row>
    <row r="53" spans="1:9">
      <c r="A53" s="884"/>
      <c r="B53" s="884"/>
      <c r="C53" s="884"/>
      <c r="D53" s="884"/>
      <c r="E53" s="884"/>
      <c r="F53" s="884"/>
      <c r="G53" s="884"/>
      <c r="H53" s="884"/>
      <c r="I53" s="884"/>
    </row>
    <row r="54" spans="1:9">
      <c r="A54" s="884"/>
      <c r="B54" s="884"/>
      <c r="C54" s="884"/>
      <c r="D54" s="884"/>
      <c r="E54" s="884"/>
      <c r="F54" s="884"/>
      <c r="G54" s="884"/>
      <c r="H54" s="884"/>
      <c r="I54" s="884"/>
    </row>
    <row r="55" spans="1:9">
      <c r="A55" s="884"/>
      <c r="B55" s="884"/>
      <c r="C55" s="884"/>
      <c r="D55" s="884"/>
      <c r="E55" s="884"/>
      <c r="F55" s="884"/>
      <c r="G55" s="884"/>
      <c r="H55" s="884"/>
      <c r="I55" s="884"/>
    </row>
    <row r="56" spans="1:9">
      <c r="A56" s="884"/>
      <c r="B56" s="884"/>
      <c r="C56" s="884"/>
      <c r="D56" s="884"/>
      <c r="E56" s="884"/>
      <c r="F56" s="884"/>
      <c r="G56" s="884"/>
      <c r="H56" s="884"/>
      <c r="I56" s="884"/>
    </row>
    <row r="57" spans="1:9">
      <c r="A57" s="884"/>
      <c r="B57" s="884"/>
      <c r="C57" s="884"/>
      <c r="D57" s="884"/>
      <c r="E57" s="884"/>
      <c r="F57" s="884"/>
      <c r="G57" s="884"/>
      <c r="H57" s="884"/>
      <c r="I57" s="884"/>
    </row>
  </sheetData>
  <mergeCells count="1">
    <mergeCell ref="A1:I57"/>
  </mergeCells>
  <phoneticPr fontId="5" type="noConversion"/>
  <pageMargins left="0.7" right="0.7" top="0.75" bottom="0.75" header="0.3" footer="0.3"/>
  <pageSetup paperSize="9" scale="95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2">
    <pageSetUpPr fitToPage="1"/>
  </sheetPr>
  <dimension ref="A2:S260"/>
  <sheetViews>
    <sheetView view="pageBreakPreview" zoomScaleNormal="55" zoomScaleSheetLayoutView="100" workbookViewId="0">
      <selection activeCell="C91" sqref="C91"/>
    </sheetView>
  </sheetViews>
  <sheetFormatPr defaultRowHeight="18" customHeight="1"/>
  <cols>
    <col min="1" max="1" width="6.5546875" style="56" customWidth="1"/>
    <col min="2" max="4" width="12.6640625" style="56" customWidth="1"/>
    <col min="5" max="6" width="13.88671875" style="56" hidden="1" customWidth="1"/>
    <col min="7" max="7" width="14.6640625" style="56" customWidth="1"/>
    <col min="8" max="8" width="15.33203125" style="56" bestFit="1" customWidth="1"/>
    <col min="9" max="9" width="9.21875" style="56" customWidth="1"/>
    <col min="10" max="10" width="9.5546875" style="56" bestFit="1" customWidth="1"/>
    <col min="11" max="11" width="15.33203125" style="56" customWidth="1"/>
    <col min="12" max="12" width="11.5546875" style="56" customWidth="1"/>
    <col min="13" max="13" width="9.77734375" style="56" customWidth="1"/>
    <col min="14" max="14" width="12.5546875" style="56" customWidth="1"/>
    <col min="15" max="15" width="11.6640625" style="56" customWidth="1"/>
    <col min="16" max="16" width="11.33203125" style="56" customWidth="1"/>
    <col min="17" max="17" width="10" style="56" customWidth="1"/>
    <col min="18" max="18" width="11.33203125" style="56" customWidth="1"/>
    <col min="19" max="16384" width="8.88671875" style="56"/>
  </cols>
  <sheetData>
    <row r="2" spans="1:19" s="65" customFormat="1" ht="23.25" customHeight="1">
      <c r="A2" s="65" t="s">
        <v>699</v>
      </c>
    </row>
    <row r="3" spans="1:19" ht="9" customHeight="1"/>
    <row r="4" spans="1:19" ht="18" customHeight="1">
      <c r="A4" s="121"/>
      <c r="B4" s="121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4" t="s">
        <v>332</v>
      </c>
    </row>
    <row r="5" spans="1:19" ht="18" customHeight="1">
      <c r="A5" s="930" t="s">
        <v>259</v>
      </c>
      <c r="B5" s="930" t="s">
        <v>260</v>
      </c>
      <c r="C5" s="939" t="s">
        <v>652</v>
      </c>
      <c r="D5" s="942" t="s">
        <v>641</v>
      </c>
      <c r="E5" s="931" t="s">
        <v>313</v>
      </c>
      <c r="F5" s="931" t="s">
        <v>314</v>
      </c>
      <c r="G5" s="933" t="s">
        <v>653</v>
      </c>
      <c r="H5" s="933" t="s">
        <v>635</v>
      </c>
      <c r="I5" s="935" t="s">
        <v>644</v>
      </c>
      <c r="J5" s="935" t="s">
        <v>645</v>
      </c>
      <c r="K5" s="930" t="s">
        <v>317</v>
      </c>
      <c r="L5" s="930"/>
      <c r="M5" s="930"/>
      <c r="N5" s="930"/>
      <c r="O5" s="930"/>
      <c r="P5" s="930"/>
      <c r="Q5" s="930"/>
      <c r="R5" s="930"/>
      <c r="S5" s="63"/>
    </row>
    <row r="6" spans="1:19" ht="18" customHeight="1">
      <c r="A6" s="930"/>
      <c r="B6" s="930"/>
      <c r="C6" s="940"/>
      <c r="D6" s="940"/>
      <c r="E6" s="931"/>
      <c r="F6" s="931"/>
      <c r="G6" s="934"/>
      <c r="H6" s="934"/>
      <c r="I6" s="935"/>
      <c r="J6" s="935"/>
      <c r="K6" s="930" t="s">
        <v>318</v>
      </c>
      <c r="L6" s="930"/>
      <c r="M6" s="930"/>
      <c r="N6" s="930"/>
      <c r="O6" s="195" t="s">
        <v>262</v>
      </c>
      <c r="P6" s="195"/>
      <c r="Q6" s="196"/>
      <c r="R6" s="196"/>
    </row>
    <row r="7" spans="1:19" ht="71.25" customHeight="1">
      <c r="A7" s="930"/>
      <c r="B7" s="930"/>
      <c r="C7" s="941"/>
      <c r="D7" s="941"/>
      <c r="E7" s="931"/>
      <c r="F7" s="931"/>
      <c r="G7" s="934"/>
      <c r="H7" s="934"/>
      <c r="I7" s="935"/>
      <c r="J7" s="935"/>
      <c r="K7" s="186" t="s">
        <v>654</v>
      </c>
      <c r="L7" s="186" t="s">
        <v>637</v>
      </c>
      <c r="M7" s="186" t="s">
        <v>647</v>
      </c>
      <c r="N7" s="186" t="s">
        <v>648</v>
      </c>
      <c r="O7" s="186" t="s">
        <v>655</v>
      </c>
      <c r="P7" s="186" t="s">
        <v>639</v>
      </c>
      <c r="Q7" s="186" t="s">
        <v>650</v>
      </c>
      <c r="R7" s="186" t="s">
        <v>651</v>
      </c>
      <c r="S7" s="64"/>
    </row>
    <row r="8" spans="1:19" s="61" customFormat="1" ht="18" customHeight="1">
      <c r="A8" s="187" t="s">
        <v>231</v>
      </c>
      <c r="B8" s="187"/>
      <c r="C8" s="197">
        <f t="shared" ref="C8:H8" si="0">SUM(C9,C35,C52,C61,C73,C79,C85,C93,C125,C144,C157,C173,C188,C211,C235,C254,C91)</f>
        <v>51849861</v>
      </c>
      <c r="D8" s="197">
        <f t="shared" si="0"/>
        <v>47240850</v>
      </c>
      <c r="E8" s="197" t="e">
        <f t="shared" si="0"/>
        <v>#REF!</v>
      </c>
      <c r="F8" s="197" t="e">
        <f t="shared" si="0"/>
        <v>#REF!</v>
      </c>
      <c r="G8" s="197">
        <f t="shared" si="0"/>
        <v>12122978329.384987</v>
      </c>
      <c r="H8" s="197">
        <f t="shared" si="0"/>
        <v>543543962.90498734</v>
      </c>
      <c r="I8" s="198">
        <f t="shared" ref="I8:I39" si="1">G8/D8</f>
        <v>256.62066472946583</v>
      </c>
      <c r="J8" s="198">
        <f t="shared" ref="J8:J39" si="2">H8/D8</f>
        <v>11.505804042581524</v>
      </c>
      <c r="K8" s="197">
        <f>SUM(K9,K35,K52,K61,K73,K79,K85,K93,K125,K144,K157,K173,K188,K211,K235,K254,K91)</f>
        <v>11534022777.485882</v>
      </c>
      <c r="L8" s="197">
        <f>SUM(L9,L35,L52,L61,L73,L79,L85,L93,L125,L144,L157,L173,L188,L211,L235,L254,L91)</f>
        <v>113241186.40588184</v>
      </c>
      <c r="M8" s="198">
        <f t="shared" ref="M8:M71" si="3">K8/D8</f>
        <v>244.15358270407671</v>
      </c>
      <c r="N8" s="198">
        <f t="shared" ref="N8:N71" si="4">L8/D8</f>
        <v>2.3971030666442674</v>
      </c>
      <c r="O8" s="197">
        <f>SUM(O9,O35,O52,O61,O73,O79,O85,O93,O125,O144,O157,O173,O188,O211,O235,O254,O91)</f>
        <v>588955551.89910555</v>
      </c>
      <c r="P8" s="197">
        <f>SUM(P9,P35,P52,P61,P73,P79,P85,P93,P125,P144,P157,P173,P188,P211,P235,P254,P91)</f>
        <v>430302776.49910539</v>
      </c>
      <c r="Q8" s="198">
        <f t="shared" ref="Q8:Q71" si="5">O8/D8</f>
        <v>12.467082025389161</v>
      </c>
      <c r="R8" s="198">
        <f t="shared" ref="R8:R71" si="6">P8/D8</f>
        <v>9.1087009759372535</v>
      </c>
      <c r="S8" s="60"/>
    </row>
    <row r="9" spans="1:19" s="364" customFormat="1" ht="18" customHeight="1">
      <c r="A9" s="376" t="s">
        <v>275</v>
      </c>
      <c r="B9" s="376"/>
      <c r="C9" s="288">
        <f t="shared" ref="C9:H9" si="7">SUM(C10:C34)</f>
        <v>9729107</v>
      </c>
      <c r="D9" s="288">
        <f t="shared" si="7"/>
        <v>9729107</v>
      </c>
      <c r="E9" s="288">
        <f t="shared" si="7"/>
        <v>605237005</v>
      </c>
      <c r="F9" s="288">
        <f t="shared" si="7"/>
        <v>605237005</v>
      </c>
      <c r="G9" s="288">
        <f t="shared" si="7"/>
        <v>180287524.33767545</v>
      </c>
      <c r="H9" s="288">
        <f t="shared" si="7"/>
        <v>66846771.33767543</v>
      </c>
      <c r="I9" s="285">
        <f>G9/D9</f>
        <v>18.530737131133971</v>
      </c>
      <c r="J9" s="285">
        <f t="shared" si="2"/>
        <v>6.8708023601421413</v>
      </c>
      <c r="K9" s="288">
        <f>SUM(K10:K34)</f>
        <v>86197302.780000001</v>
      </c>
      <c r="L9" s="288">
        <f>SUM(L10:L34)</f>
        <v>15756882.780000001</v>
      </c>
      <c r="M9" s="285">
        <f t="shared" si="3"/>
        <v>8.8597342777708175</v>
      </c>
      <c r="N9" s="285">
        <f t="shared" si="4"/>
        <v>1.6195610532395215</v>
      </c>
      <c r="O9" s="288">
        <f>SUM(O10:O34)</f>
        <v>94090221.557675436</v>
      </c>
      <c r="P9" s="288">
        <f>SUM(P10:P34)</f>
        <v>51089888.557675436</v>
      </c>
      <c r="Q9" s="285">
        <f t="shared" si="5"/>
        <v>9.671002853363154</v>
      </c>
      <c r="R9" s="285">
        <f t="shared" si="6"/>
        <v>5.2512413069026209</v>
      </c>
      <c r="S9" s="363"/>
    </row>
    <row r="10" spans="1:19" s="45" customFormat="1" ht="18" hidden="1" customHeight="1">
      <c r="A10" s="192"/>
      <c r="B10" s="192" t="s">
        <v>276</v>
      </c>
      <c r="C10" s="192">
        <f>기초자료!AV8</f>
        <v>151290</v>
      </c>
      <c r="D10" s="192">
        <f>기초자료!AW8</f>
        <v>151290</v>
      </c>
      <c r="E10" s="203">
        <f>기초자료!AT8</f>
        <v>23913280</v>
      </c>
      <c r="F10" s="203">
        <f>기초자료!AU8</f>
        <v>23913280</v>
      </c>
      <c r="G10" s="204">
        <f>'3-1도시림 면적 현황 세부내역(시군구)'!C8</f>
        <v>13277114.300000001</v>
      </c>
      <c r="H10" s="204">
        <f>L10+P10</f>
        <v>2501869.2999999998</v>
      </c>
      <c r="I10" s="205">
        <f t="shared" si="1"/>
        <v>87.759364796086984</v>
      </c>
      <c r="J10" s="285">
        <f t="shared" si="2"/>
        <v>16.53691123008791</v>
      </c>
      <c r="K10" s="204">
        <f>'4-1. 산자법에 의한 산림과수목(시군구)'!C10</f>
        <v>7137961.2999999998</v>
      </c>
      <c r="L10" s="204">
        <f>'4-1. 산자법에 의한 산림과수목(시군구)'!D10</f>
        <v>96782.3</v>
      </c>
      <c r="M10" s="285">
        <f t="shared" si="3"/>
        <v>47.180655033379601</v>
      </c>
      <c r="N10" s="285">
        <f t="shared" si="4"/>
        <v>0.63971379469892264</v>
      </c>
      <c r="O10" s="206">
        <f>'5.1 도시공원법에 의한 공원녹지(시군구)'!C12</f>
        <v>6139153</v>
      </c>
      <c r="P10" s="206">
        <f>'5.1 도시공원법에 의한 공원녹지(시군구)'!D12</f>
        <v>2405087</v>
      </c>
      <c r="Q10" s="285">
        <f t="shared" si="5"/>
        <v>40.578709762707383</v>
      </c>
      <c r="R10" s="285">
        <f t="shared" si="6"/>
        <v>15.897197435388987</v>
      </c>
      <c r="S10" s="54"/>
    </row>
    <row r="11" spans="1:19" s="45" customFormat="1" ht="18" hidden="1" customHeight="1">
      <c r="A11" s="192"/>
      <c r="B11" s="192" t="s">
        <v>277</v>
      </c>
      <c r="C11" s="192">
        <f>기초자료!AV9</f>
        <v>126171</v>
      </c>
      <c r="D11" s="192">
        <f>기초자료!AW9</f>
        <v>126171</v>
      </c>
      <c r="E11" s="203">
        <f>기초자료!AT9</f>
        <v>9959983</v>
      </c>
      <c r="F11" s="203">
        <f>기초자료!AU9</f>
        <v>9959983</v>
      </c>
      <c r="G11" s="204">
        <f>'3-1도시림 면적 현황 세부내역(시군구)'!C9</f>
        <v>5417625.7000000002</v>
      </c>
      <c r="H11" s="204">
        <f t="shared" ref="H11:H34" si="8">L11+P11</f>
        <v>1506737.7</v>
      </c>
      <c r="I11" s="205">
        <f t="shared" si="1"/>
        <v>42.938755339975117</v>
      </c>
      <c r="J11" s="285">
        <f t="shared" si="2"/>
        <v>11.942028675369141</v>
      </c>
      <c r="K11" s="204">
        <f>'4-1. 산자법에 의한 산림과수목(시군구)'!C11</f>
        <v>2448952.2000000002</v>
      </c>
      <c r="L11" s="204">
        <f>'4-1. 산자법에 의한 산림과수목(시군구)'!D11</f>
        <v>161341.20000000001</v>
      </c>
      <c r="M11" s="285">
        <f>K11/D11</f>
        <v>19.40978671802554</v>
      </c>
      <c r="N11" s="285">
        <f>L11/D11</f>
        <v>1.2787502674941151</v>
      </c>
      <c r="O11" s="206">
        <f>'5.1 도시공원법에 의한 공원녹지(시군구)'!C13</f>
        <v>2968673.5</v>
      </c>
      <c r="P11" s="206">
        <f>'5.1 도시공원법에 의한 공원녹지(시군구)'!D13</f>
        <v>1345396.5</v>
      </c>
      <c r="Q11" s="285">
        <f>O11/D11</f>
        <v>23.528968621949577</v>
      </c>
      <c r="R11" s="285">
        <f>P11/D11</f>
        <v>10.663278407875026</v>
      </c>
      <c r="S11" s="54"/>
    </row>
    <row r="12" spans="1:19" s="45" customFormat="1" ht="18" hidden="1" customHeight="1">
      <c r="A12" s="192"/>
      <c r="B12" s="192" t="s">
        <v>278</v>
      </c>
      <c r="C12" s="192">
        <f>기초자료!AV10</f>
        <v>228670</v>
      </c>
      <c r="D12" s="192">
        <f>기초자료!AW10</f>
        <v>228670</v>
      </c>
      <c r="E12" s="203">
        <f>기초자료!AT10</f>
        <v>21866384</v>
      </c>
      <c r="F12" s="203">
        <f>기초자료!AU10</f>
        <v>21866384</v>
      </c>
      <c r="G12" s="204">
        <f>'3-1도시림 면적 현황 세부내역(시군구)'!C10</f>
        <v>2005971</v>
      </c>
      <c r="H12" s="204">
        <f t="shared" si="8"/>
        <v>809094</v>
      </c>
      <c r="I12" s="205">
        <f t="shared" si="1"/>
        <v>8.7723400533519911</v>
      </c>
      <c r="J12" s="285">
        <f t="shared" si="2"/>
        <v>3.5382603752131891</v>
      </c>
      <c r="K12" s="204">
        <f>'4-1. 산자법에 의한 산림과수목(시군구)'!C12</f>
        <v>1701851</v>
      </c>
      <c r="L12" s="204">
        <f>'4-1. 산자법에 의한 산림과수목(시군구)'!D12</f>
        <v>504974</v>
      </c>
      <c r="M12" s="285">
        <f>K12/D12</f>
        <v>7.4423885949184418</v>
      </c>
      <c r="N12" s="285">
        <f>L12/D12</f>
        <v>2.2083089167796386</v>
      </c>
      <c r="O12" s="206">
        <f>'5.1 도시공원법에 의한 공원녹지(시군구)'!C14</f>
        <v>304120</v>
      </c>
      <c r="P12" s="206">
        <f>'5.1 도시공원법에 의한 공원녹지(시군구)'!D14</f>
        <v>304120</v>
      </c>
      <c r="Q12" s="285">
        <f>O12/D12</f>
        <v>1.3299514584335506</v>
      </c>
      <c r="R12" s="285">
        <f>P12/D12</f>
        <v>1.3299514584335506</v>
      </c>
      <c r="S12" s="54"/>
    </row>
    <row r="13" spans="1:19" s="45" customFormat="1" ht="18" hidden="1" customHeight="1">
      <c r="A13" s="192"/>
      <c r="B13" s="192" t="s">
        <v>279</v>
      </c>
      <c r="C13" s="192">
        <f>기초자료!AV11</f>
        <v>300889</v>
      </c>
      <c r="D13" s="192">
        <f>기초자료!AW11</f>
        <v>300889</v>
      </c>
      <c r="E13" s="203">
        <f>기초자료!AT11</f>
        <v>16859343</v>
      </c>
      <c r="F13" s="203">
        <f>기초자료!AU11</f>
        <v>16859343</v>
      </c>
      <c r="G13" s="204">
        <f>'3-1도시림 면적 현황 세부내역(시군구)'!C11</f>
        <v>1388926</v>
      </c>
      <c r="H13" s="204">
        <f t="shared" si="8"/>
        <v>1184497</v>
      </c>
      <c r="I13" s="205">
        <f t="shared" si="1"/>
        <v>4.6160743662945469</v>
      </c>
      <c r="J13" s="285">
        <f t="shared" si="2"/>
        <v>3.9366577043361506</v>
      </c>
      <c r="K13" s="204">
        <f>'4-1. 산자법에 의한 산림과수목(시군구)'!C13</f>
        <v>528307</v>
      </c>
      <c r="L13" s="204">
        <f>'4-1. 산자법에 의한 산림과수목(시군구)'!D13</f>
        <v>323878</v>
      </c>
      <c r="M13" s="285">
        <f>K13/D13</f>
        <v>1.75582025265131</v>
      </c>
      <c r="N13" s="285">
        <f>L13/D13</f>
        <v>1.0764035906929132</v>
      </c>
      <c r="O13" s="206">
        <f>'5.1 도시공원법에 의한 공원녹지(시군구)'!C15</f>
        <v>860619</v>
      </c>
      <c r="P13" s="206">
        <f>'5.1 도시공원법에 의한 공원녹지(시군구)'!D15</f>
        <v>860619</v>
      </c>
      <c r="Q13" s="285">
        <f>O13/D13</f>
        <v>2.8602541136432373</v>
      </c>
      <c r="R13" s="285">
        <f>P13/D13</f>
        <v>2.8602541136432373</v>
      </c>
      <c r="S13" s="54"/>
    </row>
    <row r="14" spans="1:19" s="45" customFormat="1" ht="18" hidden="1" customHeight="1">
      <c r="A14" s="192"/>
      <c r="B14" s="192" t="s">
        <v>280</v>
      </c>
      <c r="C14" s="192">
        <f>기초자료!AV12</f>
        <v>351350</v>
      </c>
      <c r="D14" s="192">
        <f>기초자료!AW12</f>
        <v>351350</v>
      </c>
      <c r="E14" s="203">
        <f>기초자료!AT12</f>
        <v>17062949</v>
      </c>
      <c r="F14" s="203">
        <f>기초자료!AU12</f>
        <v>17062949</v>
      </c>
      <c r="G14" s="204">
        <f>'3-1도시림 면적 현황 세부내역(시군구)'!C12</f>
        <v>6073160.2800000003</v>
      </c>
      <c r="H14" s="204">
        <f t="shared" si="8"/>
        <v>1287528.28</v>
      </c>
      <c r="I14" s="205">
        <f t="shared" si="1"/>
        <v>17.285214970826811</v>
      </c>
      <c r="J14" s="285">
        <f t="shared" si="2"/>
        <v>3.6645176604525402</v>
      </c>
      <c r="K14" s="204">
        <f>'4-1. 산자법에 의한 산림과수목(시군구)'!C14</f>
        <v>3146822.2800000003</v>
      </c>
      <c r="L14" s="204">
        <f>'4-1. 산자법에 의한 산림과수목(시군구)'!D14</f>
        <v>667918.28</v>
      </c>
      <c r="M14" s="285">
        <f>K14/D14</f>
        <v>8.9563747829799354</v>
      </c>
      <c r="N14" s="285">
        <f>L14/D14</f>
        <v>1.9010054930980504</v>
      </c>
      <c r="O14" s="206">
        <f>'5.1 도시공원법에 의한 공원녹지(시군구)'!C16</f>
        <v>2926338</v>
      </c>
      <c r="P14" s="206">
        <f>'5.1 도시공원법에 의한 공원녹지(시군구)'!D16</f>
        <v>619610</v>
      </c>
      <c r="Q14" s="285">
        <f>O14/D14</f>
        <v>8.3288401878468772</v>
      </c>
      <c r="R14" s="285">
        <f>P14/D14</f>
        <v>1.7635121673544898</v>
      </c>
      <c r="S14" s="54"/>
    </row>
    <row r="15" spans="1:19" s="45" customFormat="1" ht="18" hidden="1" customHeight="1">
      <c r="A15" s="192"/>
      <c r="B15" s="192" t="s">
        <v>281</v>
      </c>
      <c r="C15" s="192">
        <f>기초자료!AV13</f>
        <v>346194</v>
      </c>
      <c r="D15" s="192">
        <f>기초자료!AW13</f>
        <v>346194</v>
      </c>
      <c r="E15" s="203">
        <f>기초자료!AT13</f>
        <v>14215360</v>
      </c>
      <c r="F15" s="203">
        <f>기초자료!AU13</f>
        <v>14215360</v>
      </c>
      <c r="G15" s="204">
        <f>'3-1도시림 면적 현황 세부내역(시군구)'!C13</f>
        <v>1470284.05</v>
      </c>
      <c r="H15" s="204">
        <f t="shared" si="8"/>
        <v>847482.05</v>
      </c>
      <c r="I15" s="205">
        <f t="shared" si="1"/>
        <v>4.246994604181471</v>
      </c>
      <c r="J15" s="285">
        <f t="shared" si="2"/>
        <v>2.4479975100666103</v>
      </c>
      <c r="K15" s="204">
        <f>'4-1. 산자법에 의한 산림과수목(시군구)'!C15</f>
        <v>974292</v>
      </c>
      <c r="L15" s="204">
        <f>'4-1. 산자법에 의한 산림과수목(시군구)'!D15</f>
        <v>351490</v>
      </c>
      <c r="M15" s="285">
        <f>K15/D15</f>
        <v>2.8142948751278185</v>
      </c>
      <c r="N15" s="285">
        <f>L15/D15</f>
        <v>1.015297781012958</v>
      </c>
      <c r="O15" s="206">
        <f>'5.1 도시공원법에 의한 공원녹지(시군구)'!C17</f>
        <v>495992.05</v>
      </c>
      <c r="P15" s="206">
        <f>'5.1 도시공원법에 의한 공원녹지(시군구)'!D17</f>
        <v>495992.05</v>
      </c>
      <c r="Q15" s="285">
        <f>O15/D15</f>
        <v>1.4326997290536521</v>
      </c>
      <c r="R15" s="285">
        <f>P15/D15</f>
        <v>1.4326997290536521</v>
      </c>
      <c r="S15" s="54"/>
    </row>
    <row r="16" spans="1:19" s="45" customFormat="1" ht="18" hidden="1" customHeight="1">
      <c r="A16" s="192"/>
      <c r="B16" s="192" t="s">
        <v>282</v>
      </c>
      <c r="C16" s="192">
        <f>기초자료!AV14</f>
        <v>397015</v>
      </c>
      <c r="D16" s="192">
        <f>기초자료!AW14</f>
        <v>397015</v>
      </c>
      <c r="E16" s="203">
        <f>기초자료!AT14</f>
        <v>18496071</v>
      </c>
      <c r="F16" s="203">
        <f>기초자료!AU14</f>
        <v>18496071</v>
      </c>
      <c r="G16" s="204">
        <f>'3-1도시림 면적 현황 세부내역(시군구)'!C14</f>
        <v>6274698</v>
      </c>
      <c r="H16" s="204">
        <f t="shared" si="8"/>
        <v>1477730</v>
      </c>
      <c r="I16" s="205">
        <f t="shared" si="1"/>
        <v>15.804687480321903</v>
      </c>
      <c r="J16" s="285">
        <f t="shared" si="2"/>
        <v>3.722101180056169</v>
      </c>
      <c r="K16" s="204">
        <f>'4-1. 산자법에 의한 산림과수목(시군구)'!C16</f>
        <v>1695785</v>
      </c>
      <c r="L16" s="204">
        <f>'4-1. 산자법에 의한 산림과수목(시군구)'!D16</f>
        <v>102902</v>
      </c>
      <c r="M16" s="285">
        <f t="shared" si="3"/>
        <v>4.2713373550117755</v>
      </c>
      <c r="N16" s="285">
        <f t="shared" si="4"/>
        <v>0.25918919940052643</v>
      </c>
      <c r="O16" s="206">
        <f>'5.1 도시공원법에 의한 공원녹지(시군구)'!C18</f>
        <v>4578913</v>
      </c>
      <c r="P16" s="206">
        <f>'5.1 도시공원법에 의한 공원녹지(시군구)'!D18</f>
        <v>1374828</v>
      </c>
      <c r="Q16" s="285">
        <f t="shared" si="5"/>
        <v>11.533350125310127</v>
      </c>
      <c r="R16" s="285">
        <f t="shared" si="6"/>
        <v>3.4629119806556425</v>
      </c>
      <c r="S16" s="54"/>
    </row>
    <row r="17" spans="1:19" s="45" customFormat="1" ht="18" hidden="1" customHeight="1">
      <c r="A17" s="192"/>
      <c r="B17" s="192" t="s">
        <v>283</v>
      </c>
      <c r="C17" s="192">
        <f>기초자료!AV15</f>
        <v>442650</v>
      </c>
      <c r="D17" s="192">
        <f>기초자료!AW15</f>
        <v>442650</v>
      </c>
      <c r="E17" s="203">
        <f>기초자료!AT15</f>
        <v>24574349</v>
      </c>
      <c r="F17" s="203">
        <f>기초자료!AU15</f>
        <v>24574349</v>
      </c>
      <c r="G17" s="204">
        <f>'3-1도시림 면적 현황 세부내역(시군구)'!C15</f>
        <v>8813956</v>
      </c>
      <c r="H17" s="204">
        <f>L17+P17</f>
        <v>1009189</v>
      </c>
      <c r="I17" s="205">
        <f t="shared" si="1"/>
        <v>19.911794871794871</v>
      </c>
      <c r="J17" s="285">
        <f t="shared" si="2"/>
        <v>2.2798802665763018</v>
      </c>
      <c r="K17" s="204">
        <f>'4-1. 산자법에 의한 산림과수목(시군구)'!C17</f>
        <v>5840185</v>
      </c>
      <c r="L17" s="204">
        <f>'4-1. 산자법에 의한 산림과수목(시군구)'!D17</f>
        <v>83987</v>
      </c>
      <c r="M17" s="285">
        <f t="shared" si="3"/>
        <v>13.193685756240823</v>
      </c>
      <c r="N17" s="285">
        <f t="shared" si="4"/>
        <v>0.18973681237998419</v>
      </c>
      <c r="O17" s="206">
        <f>'5.1 도시공원법에 의한 공원녹지(시군구)'!C19</f>
        <v>2973771</v>
      </c>
      <c r="P17" s="206">
        <f>'5.1 도시공원법에 의한 공원녹지(시군구)'!D19</f>
        <v>925202</v>
      </c>
      <c r="Q17" s="285">
        <f t="shared" si="5"/>
        <v>6.7181091155540491</v>
      </c>
      <c r="R17" s="285">
        <f t="shared" si="6"/>
        <v>2.0901434541963178</v>
      </c>
      <c r="S17" s="54"/>
    </row>
    <row r="18" spans="1:19" s="45" customFormat="1" ht="18" hidden="1" customHeight="1">
      <c r="A18" s="192"/>
      <c r="B18" s="192" t="s">
        <v>284</v>
      </c>
      <c r="C18" s="192">
        <f>기초자료!AV16</f>
        <v>313954</v>
      </c>
      <c r="D18" s="192">
        <f>기초자료!AW16</f>
        <v>313954</v>
      </c>
      <c r="E18" s="203">
        <f>기초자료!AT16</f>
        <v>23600102</v>
      </c>
      <c r="F18" s="203">
        <f>기초자료!AU16</f>
        <v>23600102</v>
      </c>
      <c r="G18" s="204">
        <f>'3-1도시림 면적 현황 세부내역(시군구)'!C16</f>
        <v>11500610</v>
      </c>
      <c r="H18" s="204">
        <f t="shared" si="8"/>
        <v>2099240</v>
      </c>
      <c r="I18" s="205">
        <f t="shared" si="1"/>
        <v>36.631512896793801</v>
      </c>
      <c r="J18" s="285">
        <f t="shared" si="2"/>
        <v>6.6864572516992933</v>
      </c>
      <c r="K18" s="204">
        <f>'4-1. 산자법에 의한 산림과수목(시군구)'!C18</f>
        <v>9813725</v>
      </c>
      <c r="L18" s="204">
        <f>'4-1. 산자법에 의한 산림과수목(시군구)'!D18</f>
        <v>524048</v>
      </c>
      <c r="M18" s="285">
        <f t="shared" si="3"/>
        <v>31.258480541735413</v>
      </c>
      <c r="N18" s="285">
        <f t="shared" si="4"/>
        <v>1.669187205768998</v>
      </c>
      <c r="O18" s="206">
        <f>'5.1 도시공원법에 의한 공원녹지(시군구)'!C20</f>
        <v>1686885</v>
      </c>
      <c r="P18" s="206">
        <f>'5.1 도시공원법에 의한 공원녹지(시군구)'!D20</f>
        <v>1575192</v>
      </c>
      <c r="Q18" s="285">
        <f t="shared" si="5"/>
        <v>5.3730323550583847</v>
      </c>
      <c r="R18" s="285">
        <f t="shared" si="6"/>
        <v>5.0172700459302959</v>
      </c>
      <c r="S18" s="54"/>
    </row>
    <row r="19" spans="1:19" s="45" customFormat="1" ht="18" hidden="1" customHeight="1">
      <c r="A19" s="192"/>
      <c r="B19" s="192" t="s">
        <v>285</v>
      </c>
      <c r="C19" s="192">
        <f>기초자료!AV17</f>
        <v>333362</v>
      </c>
      <c r="D19" s="192">
        <f>기초자료!AW17</f>
        <v>333362</v>
      </c>
      <c r="E19" s="203">
        <f>기초자료!AT17</f>
        <v>20660965</v>
      </c>
      <c r="F19" s="203">
        <f>기초자료!AU17</f>
        <v>20660965</v>
      </c>
      <c r="G19" s="204">
        <f>'3-1도시림 면적 현황 세부내역(시군구)'!C17</f>
        <v>2992345</v>
      </c>
      <c r="H19" s="204">
        <f t="shared" si="8"/>
        <v>1452016</v>
      </c>
      <c r="I19" s="205">
        <f t="shared" si="1"/>
        <v>8.9762630413784414</v>
      </c>
      <c r="J19" s="285">
        <f t="shared" si="2"/>
        <v>4.3556734120865608</v>
      </c>
      <c r="K19" s="204">
        <f>'4-1. 산자법에 의한 산림과수목(시군구)'!C19</f>
        <v>1706386</v>
      </c>
      <c r="L19" s="204">
        <f>'4-1. 산자법에 의한 산림과수목(시군구)'!D19</f>
        <v>205426</v>
      </c>
      <c r="M19" s="285">
        <f t="shared" si="3"/>
        <v>5.1187177902700371</v>
      </c>
      <c r="N19" s="285">
        <f t="shared" si="4"/>
        <v>0.61622500464960017</v>
      </c>
      <c r="O19" s="206">
        <f>'5.1 도시공원법에 의한 공원녹지(시군구)'!C21</f>
        <v>1285959</v>
      </c>
      <c r="P19" s="206">
        <f>'5.1 도시공원법에 의한 공원녹지(시군구)'!D21</f>
        <v>1246590</v>
      </c>
      <c r="Q19" s="285">
        <f t="shared" si="5"/>
        <v>3.8575452511084047</v>
      </c>
      <c r="R19" s="285">
        <f t="shared" si="6"/>
        <v>3.7394484074369605</v>
      </c>
      <c r="S19" s="54"/>
    </row>
    <row r="20" spans="1:19" s="45" customFormat="1" ht="18" hidden="1" customHeight="1">
      <c r="A20" s="192"/>
      <c r="B20" s="192" t="s">
        <v>286</v>
      </c>
      <c r="C20" s="192">
        <f>기초자료!AV18</f>
        <v>532905</v>
      </c>
      <c r="D20" s="192">
        <f>기초자료!AW18</f>
        <v>532905</v>
      </c>
      <c r="E20" s="203">
        <f>기초자료!AT18</f>
        <v>35437538</v>
      </c>
      <c r="F20" s="203">
        <f>기초자료!AU18</f>
        <v>35437538</v>
      </c>
      <c r="G20" s="204">
        <f>'3-1도시림 면적 현황 세부내역(시군구)'!C18</f>
        <v>14715090</v>
      </c>
      <c r="H20" s="204">
        <f t="shared" si="8"/>
        <v>1457052</v>
      </c>
      <c r="I20" s="205">
        <f t="shared" si="1"/>
        <v>27.612970416866045</v>
      </c>
      <c r="J20" s="285">
        <f t="shared" si="2"/>
        <v>2.7341683789793678</v>
      </c>
      <c r="K20" s="204">
        <f>'4-1. 산자법에 의한 산림과수목(시군구)'!C20</f>
        <v>6358157</v>
      </c>
      <c r="L20" s="204">
        <f>'4-1. 산자법에 의한 산림과수목(시군구)'!D20</f>
        <v>410030</v>
      </c>
      <c r="M20" s="285">
        <f t="shared" si="3"/>
        <v>11.931126561019319</v>
      </c>
      <c r="N20" s="285">
        <f t="shared" si="4"/>
        <v>0.76942419380565019</v>
      </c>
      <c r="O20" s="206">
        <f>'5.1 도시공원법에 의한 공원녹지(시군구)'!C22</f>
        <v>8356933</v>
      </c>
      <c r="P20" s="206">
        <f>'5.1 도시공원법에 의한 공원녹지(시군구)'!D22</f>
        <v>1047022</v>
      </c>
      <c r="Q20" s="285">
        <f t="shared" si="5"/>
        <v>15.681843855846727</v>
      </c>
      <c r="R20" s="285">
        <f t="shared" si="6"/>
        <v>1.9647441851737177</v>
      </c>
      <c r="S20" s="54"/>
    </row>
    <row r="21" spans="1:19" s="45" customFormat="1" ht="18" hidden="1" customHeight="1">
      <c r="A21" s="192"/>
      <c r="B21" s="192" t="s">
        <v>287</v>
      </c>
      <c r="C21" s="192">
        <f>기초자료!AV19</f>
        <v>480032</v>
      </c>
      <c r="D21" s="192">
        <f>기초자료!AW19</f>
        <v>480032</v>
      </c>
      <c r="E21" s="203">
        <f>기초자료!AT19</f>
        <v>29711421</v>
      </c>
      <c r="F21" s="203">
        <f>기초자료!AU19</f>
        <v>29711421</v>
      </c>
      <c r="G21" s="204">
        <f>'3-1도시림 면적 현황 세부내역(시군구)'!C19</f>
        <v>11318891</v>
      </c>
      <c r="H21" s="204">
        <f t="shared" si="8"/>
        <v>2608784</v>
      </c>
      <c r="I21" s="205">
        <f t="shared" si="1"/>
        <v>23.579450953269781</v>
      </c>
      <c r="J21" s="285">
        <f t="shared" si="2"/>
        <v>5.4346043597093523</v>
      </c>
      <c r="K21" s="204">
        <f>'4-1. 산자법에 의한 산림과수목(시군구)'!C21</f>
        <v>6952979</v>
      </c>
      <c r="L21" s="204">
        <f>'4-1. 산자법에 의한 산림과수목(시군구)'!D21</f>
        <v>254353</v>
      </c>
      <c r="M21" s="285">
        <f t="shared" si="3"/>
        <v>14.484407289514033</v>
      </c>
      <c r="N21" s="285">
        <f t="shared" si="4"/>
        <v>0.52986675888274115</v>
      </c>
      <c r="O21" s="206">
        <f>'5.1 도시공원법에 의한 공원녹지(시군구)'!C23</f>
        <v>4365912</v>
      </c>
      <c r="P21" s="206">
        <f>'5.1 도시공원법에 의한 공원녹지(시군구)'!D23</f>
        <v>2354431</v>
      </c>
      <c r="Q21" s="285">
        <f t="shared" si="5"/>
        <v>9.0950436637557495</v>
      </c>
      <c r="R21" s="285">
        <f t="shared" si="6"/>
        <v>4.9047376008266115</v>
      </c>
      <c r="S21" s="54"/>
    </row>
    <row r="22" spans="1:19" s="45" customFormat="1" ht="18" hidden="1" customHeight="1">
      <c r="A22" s="192"/>
      <c r="B22" s="192" t="s">
        <v>288</v>
      </c>
      <c r="C22" s="192">
        <f>기초자료!AV20</f>
        <v>309397</v>
      </c>
      <c r="D22" s="192">
        <f>기초자료!AW20</f>
        <v>309397</v>
      </c>
      <c r="E22" s="203">
        <f>기초자료!AT20</f>
        <v>17625638</v>
      </c>
      <c r="F22" s="203">
        <f>기초자료!AU20</f>
        <v>17625638</v>
      </c>
      <c r="G22" s="204">
        <f>'3-1도시림 면적 현황 세부내역(시군구)'!C20</f>
        <v>6748518</v>
      </c>
      <c r="H22" s="204">
        <f t="shared" si="8"/>
        <v>1028651</v>
      </c>
      <c r="I22" s="205">
        <f t="shared" si="1"/>
        <v>21.81184045094167</v>
      </c>
      <c r="J22" s="285">
        <f t="shared" si="2"/>
        <v>3.3246961024185753</v>
      </c>
      <c r="K22" s="204">
        <f>'4-1. 산자법에 의한 산림과수목(시군구)'!C22</f>
        <v>3064132</v>
      </c>
      <c r="L22" s="204">
        <f>'4-1. 산자법에 의한 산림과수목(시군구)'!D22</f>
        <v>103885</v>
      </c>
      <c r="M22" s="285">
        <f t="shared" si="3"/>
        <v>9.9035607972927977</v>
      </c>
      <c r="N22" s="285">
        <f t="shared" si="4"/>
        <v>0.33576602229498026</v>
      </c>
      <c r="O22" s="206">
        <f>'5.1 도시공원법에 의한 공원녹지(시군구)'!C24</f>
        <v>3684386</v>
      </c>
      <c r="P22" s="206">
        <f>'5.1 도시공원법에 의한 공원녹지(시군구)'!D24</f>
        <v>924766</v>
      </c>
      <c r="Q22" s="285">
        <f t="shared" si="5"/>
        <v>11.908279653648872</v>
      </c>
      <c r="R22" s="285">
        <f t="shared" si="6"/>
        <v>2.9889300801235952</v>
      </c>
      <c r="S22" s="54"/>
    </row>
    <row r="23" spans="1:19" s="45" customFormat="1" ht="18" hidden="1" customHeight="1">
      <c r="A23" s="192"/>
      <c r="B23" s="192" t="s">
        <v>289</v>
      </c>
      <c r="C23" s="192">
        <f>기초자료!AV21</f>
        <v>374035</v>
      </c>
      <c r="D23" s="192">
        <f>기초자료!AW21</f>
        <v>374035</v>
      </c>
      <c r="E23" s="203">
        <f>기초자료!AT21</f>
        <v>23851343</v>
      </c>
      <c r="F23" s="203">
        <f>기초자료!AU21</f>
        <v>23851343</v>
      </c>
      <c r="G23" s="204">
        <f>'3-1도시림 면적 현황 세부내역(시군구)'!C21</f>
        <v>3977249.95</v>
      </c>
      <c r="H23" s="204">
        <f t="shared" si="8"/>
        <v>3956309.95</v>
      </c>
      <c r="I23" s="205">
        <f t="shared" si="1"/>
        <v>10.633363054259629</v>
      </c>
      <c r="J23" s="285">
        <f t="shared" si="2"/>
        <v>10.577378988597324</v>
      </c>
      <c r="K23" s="204">
        <f>'4-1. 산자법에 의한 산림과수목(시군구)'!C23</f>
        <v>1485873</v>
      </c>
      <c r="L23" s="204">
        <f>'4-1. 산자법에 의한 산림과수목(시군구)'!D23</f>
        <v>1481682</v>
      </c>
      <c r="M23" s="285">
        <f t="shared" si="3"/>
        <v>3.9725506971272742</v>
      </c>
      <c r="N23" s="285">
        <f t="shared" si="4"/>
        <v>3.9613458633550338</v>
      </c>
      <c r="O23" s="206">
        <f>'5.1 도시공원법에 의한 공원녹지(시군구)'!C25</f>
        <v>2491376.9500000002</v>
      </c>
      <c r="P23" s="206">
        <f>'5.1 도시공원법에 의한 공원녹지(시군구)'!D25</f>
        <v>2474627.9500000002</v>
      </c>
      <c r="Q23" s="285">
        <f t="shared" si="5"/>
        <v>6.6608123571323548</v>
      </c>
      <c r="R23" s="285">
        <f t="shared" si="6"/>
        <v>6.616033125242291</v>
      </c>
      <c r="S23" s="54"/>
    </row>
    <row r="24" spans="1:19" s="45" customFormat="1" ht="18" hidden="1" customHeight="1">
      <c r="A24" s="192"/>
      <c r="B24" s="192" t="s">
        <v>290</v>
      </c>
      <c r="C24" s="192">
        <f>기초자료!AV22</f>
        <v>458165</v>
      </c>
      <c r="D24" s="192">
        <f>기초자료!AW22</f>
        <v>458165</v>
      </c>
      <c r="E24" s="203">
        <f>기초자료!AT22</f>
        <v>17405710</v>
      </c>
      <c r="F24" s="203">
        <f>기초자료!AU22</f>
        <v>17405710</v>
      </c>
      <c r="G24" s="204">
        <f>'3-1도시림 면적 현황 세부내역(시군구)'!C22</f>
        <v>3659173</v>
      </c>
      <c r="H24" s="204">
        <f t="shared" si="8"/>
        <v>1860690</v>
      </c>
      <c r="I24" s="205">
        <f t="shared" si="1"/>
        <v>7.986583436098349</v>
      </c>
      <c r="J24" s="285">
        <f t="shared" si="2"/>
        <v>4.0611788329531935</v>
      </c>
      <c r="K24" s="204">
        <f>'4-1. 산자법에 의한 산림과수목(시군구)'!C24</f>
        <v>1158930</v>
      </c>
      <c r="L24" s="204">
        <f>'4-1. 산자법에 의한 산림과수목(시군구)'!D24</f>
        <v>363918</v>
      </c>
      <c r="M24" s="285">
        <f t="shared" si="3"/>
        <v>2.5295035631268212</v>
      </c>
      <c r="N24" s="285">
        <f t="shared" si="4"/>
        <v>0.79429463184660543</v>
      </c>
      <c r="O24" s="206">
        <f>'5.1 도시공원법에 의한 공원녹지(시군구)'!C26</f>
        <v>2500243</v>
      </c>
      <c r="P24" s="206">
        <f>'5.1 도시공원법에 의한 공원녹지(시군구)'!D26</f>
        <v>1496772</v>
      </c>
      <c r="Q24" s="285">
        <f t="shared" si="5"/>
        <v>5.4570798729715273</v>
      </c>
      <c r="R24" s="285">
        <f t="shared" si="6"/>
        <v>3.2668842011065884</v>
      </c>
      <c r="S24" s="54"/>
    </row>
    <row r="25" spans="1:19" s="45" customFormat="1" ht="18" hidden="1" customHeight="1">
      <c r="A25" s="192"/>
      <c r="B25" s="192" t="s">
        <v>291</v>
      </c>
      <c r="C25" s="192">
        <f>기초자료!AV23</f>
        <v>591796</v>
      </c>
      <c r="D25" s="192">
        <f>기초자료!AW23</f>
        <v>591796</v>
      </c>
      <c r="E25" s="203">
        <f>기초자료!AT23</f>
        <v>41436853</v>
      </c>
      <c r="F25" s="203">
        <f>기초자료!AU23</f>
        <v>41436853</v>
      </c>
      <c r="G25" s="204">
        <f>'3-1도시림 면적 현황 세부내역(시군구)'!C23</f>
        <v>8294106.0576754324</v>
      </c>
      <c r="H25" s="204">
        <f t="shared" si="8"/>
        <v>4322172.0576754324</v>
      </c>
      <c r="I25" s="205">
        <f t="shared" si="1"/>
        <v>14.015143829419991</v>
      </c>
      <c r="J25" s="285">
        <f t="shared" si="2"/>
        <v>7.303483054423201</v>
      </c>
      <c r="K25" s="204">
        <f>'4-1. 산자법에 의한 산림과수목(시군구)'!C25</f>
        <v>4976295</v>
      </c>
      <c r="L25" s="204">
        <f>'4-1. 산자법에 의한 산림과수목(시군구)'!D25</f>
        <v>1006231</v>
      </c>
      <c r="M25" s="285">
        <f t="shared" si="3"/>
        <v>8.4088013437062763</v>
      </c>
      <c r="N25" s="285">
        <f t="shared" si="4"/>
        <v>1.7003004413683094</v>
      </c>
      <c r="O25" s="206">
        <f>'5.1 도시공원법에 의한 공원녹지(시군구)'!C27</f>
        <v>3317811.0576754324</v>
      </c>
      <c r="P25" s="206">
        <f>'5.1 도시공원법에 의한 공원녹지(시군구)'!D27</f>
        <v>3315941.0576754324</v>
      </c>
      <c r="Q25" s="285">
        <f t="shared" si="5"/>
        <v>5.6063424857137125</v>
      </c>
      <c r="R25" s="285">
        <f t="shared" si="6"/>
        <v>5.6031826130548916</v>
      </c>
      <c r="S25" s="54"/>
    </row>
    <row r="26" spans="1:19" s="45" customFormat="1" ht="18" hidden="1" customHeight="1">
      <c r="A26" s="192"/>
      <c r="B26" s="192" t="s">
        <v>292</v>
      </c>
      <c r="C26" s="192">
        <f>기초자료!AV24</f>
        <v>406664</v>
      </c>
      <c r="D26" s="192">
        <f>기초자료!AW24</f>
        <v>406664</v>
      </c>
      <c r="E26" s="203">
        <f>기초자료!AT24</f>
        <v>20120106</v>
      </c>
      <c r="F26" s="203">
        <f>기초자료!AU24</f>
        <v>20120106</v>
      </c>
      <c r="G26" s="204">
        <f>'3-1도시림 면적 현황 세부내역(시군구)'!C24</f>
        <v>3432140</v>
      </c>
      <c r="H26" s="204">
        <f t="shared" si="8"/>
        <v>1325089</v>
      </c>
      <c r="I26" s="205">
        <f t="shared" si="1"/>
        <v>8.4397438671728988</v>
      </c>
      <c r="J26" s="285">
        <f t="shared" si="2"/>
        <v>3.2584369405701019</v>
      </c>
      <c r="K26" s="204">
        <f>'4-1. 산자법에 의한 산림과수목(시군구)'!C26</f>
        <v>1025784</v>
      </c>
      <c r="L26" s="204">
        <f>'4-1. 산자법에 의한 산림과수목(시군구)'!D26</f>
        <v>608749</v>
      </c>
      <c r="M26" s="285">
        <f t="shared" si="3"/>
        <v>2.5224362126964768</v>
      </c>
      <c r="N26" s="285">
        <f t="shared" si="4"/>
        <v>1.4969335864497473</v>
      </c>
      <c r="O26" s="206">
        <f>'5.1 도시공원법에 의한 공원녹지(시군구)'!C28</f>
        <v>2406356</v>
      </c>
      <c r="P26" s="206">
        <f>'5.1 도시공원법에 의한 공원녹지(시군구)'!D28</f>
        <v>716340</v>
      </c>
      <c r="Q26" s="285">
        <f t="shared" si="5"/>
        <v>5.9173076544764225</v>
      </c>
      <c r="R26" s="285">
        <f t="shared" si="6"/>
        <v>1.7615033541203549</v>
      </c>
      <c r="S26" s="54"/>
    </row>
    <row r="27" spans="1:19" s="45" customFormat="1" ht="18" hidden="1" customHeight="1">
      <c r="A27" s="192"/>
      <c r="B27" s="192" t="s">
        <v>293</v>
      </c>
      <c r="C27" s="192">
        <f>기초자료!AV25</f>
        <v>232810</v>
      </c>
      <c r="D27" s="192">
        <f>기초자료!AW25</f>
        <v>232810</v>
      </c>
      <c r="E27" s="203">
        <f>기초자료!AT25</f>
        <v>13020260</v>
      </c>
      <c r="F27" s="203">
        <f>기초자료!AU25</f>
        <v>13020260</v>
      </c>
      <c r="G27" s="204">
        <f>'3-1도시림 면적 현황 세부내역(시군구)'!C25</f>
        <v>3126930</v>
      </c>
      <c r="H27" s="204">
        <f t="shared" si="8"/>
        <v>413950</v>
      </c>
      <c r="I27" s="205">
        <f t="shared" si="1"/>
        <v>13.431252953051844</v>
      </c>
      <c r="J27" s="285">
        <f t="shared" si="2"/>
        <v>1.7780593617112668</v>
      </c>
      <c r="K27" s="204">
        <f>'4-1. 산자법에 의한 산림과수목(시군구)'!C27</f>
        <v>1238323</v>
      </c>
      <c r="L27" s="204">
        <f>'4-1. 산자법에 의한 산림과수목(시군구)'!D27</f>
        <v>325825</v>
      </c>
      <c r="M27" s="285">
        <f t="shared" si="3"/>
        <v>5.3190283922511918</v>
      </c>
      <c r="N27" s="285">
        <f t="shared" si="4"/>
        <v>1.3995318070529617</v>
      </c>
      <c r="O27" s="206">
        <f>'5.1 도시공원법에 의한 공원녹지(시군구)'!C29</f>
        <v>1888607</v>
      </c>
      <c r="P27" s="206">
        <f>'5.1 도시공원법에 의한 공원녹지(시군구)'!D29</f>
        <v>88125</v>
      </c>
      <c r="Q27" s="285">
        <f t="shared" si="5"/>
        <v>8.1122245608006534</v>
      </c>
      <c r="R27" s="285">
        <f t="shared" si="6"/>
        <v>0.37852755465830507</v>
      </c>
      <c r="S27" s="54"/>
    </row>
    <row r="28" spans="1:19" s="45" customFormat="1" ht="18" hidden="1" customHeight="1">
      <c r="A28" s="192"/>
      <c r="B28" s="192" t="s">
        <v>294</v>
      </c>
      <c r="C28" s="192">
        <f>기초자료!AV26</f>
        <v>367678</v>
      </c>
      <c r="D28" s="192">
        <f>기초자료!AW26</f>
        <v>367678</v>
      </c>
      <c r="E28" s="203">
        <f>기초자료!AT26</f>
        <v>24548520</v>
      </c>
      <c r="F28" s="203">
        <f>기초자료!AU26</f>
        <v>24548520</v>
      </c>
      <c r="G28" s="204">
        <f>'3-1도시림 면적 현황 세부내역(시군구)'!C26</f>
        <v>2558024</v>
      </c>
      <c r="H28" s="204">
        <f t="shared" si="8"/>
        <v>2525751</v>
      </c>
      <c r="I28" s="205">
        <f t="shared" si="1"/>
        <v>6.9572397587019079</v>
      </c>
      <c r="J28" s="285">
        <f t="shared" si="2"/>
        <v>6.8694645858604542</v>
      </c>
      <c r="K28" s="204">
        <f>'4-1. 산자법에 의한 산림과수목(시군구)'!C28</f>
        <v>1939073</v>
      </c>
      <c r="L28" s="204">
        <f>'4-1. 산자법에 의한 산림과수목(시군구)'!D28</f>
        <v>1906800</v>
      </c>
      <c r="M28" s="285">
        <f t="shared" si="3"/>
        <v>5.273834714070464</v>
      </c>
      <c r="N28" s="285">
        <f t="shared" si="4"/>
        <v>5.1860595412290103</v>
      </c>
      <c r="O28" s="206">
        <f>'5.1 도시공원법에 의한 공원녹지(시군구)'!C30</f>
        <v>618951</v>
      </c>
      <c r="P28" s="206">
        <f>'5.1 도시공원법에 의한 공원녹지(시군구)'!D30</f>
        <v>618951</v>
      </c>
      <c r="Q28" s="285">
        <f t="shared" si="5"/>
        <v>1.6834050446314439</v>
      </c>
      <c r="R28" s="285">
        <f t="shared" si="6"/>
        <v>1.6834050446314439</v>
      </c>
      <c r="S28" s="54"/>
    </row>
    <row r="29" spans="1:19" s="45" customFormat="1" ht="18" hidden="1" customHeight="1">
      <c r="A29" s="192"/>
      <c r="B29" s="192" t="s">
        <v>295</v>
      </c>
      <c r="C29" s="192">
        <f>기초자료!AV27</f>
        <v>395963</v>
      </c>
      <c r="D29" s="192">
        <f>기초자료!AW27</f>
        <v>395963</v>
      </c>
      <c r="E29" s="203">
        <f>기초자료!AT27</f>
        <v>16354618</v>
      </c>
      <c r="F29" s="203">
        <f>기초자료!AU27</f>
        <v>16354618</v>
      </c>
      <c r="G29" s="204">
        <f>'3-1도시림 면적 현황 세부내역(시군구)'!C27</f>
        <v>3862343</v>
      </c>
      <c r="H29" s="204">
        <f t="shared" si="8"/>
        <v>2338377</v>
      </c>
      <c r="I29" s="205">
        <f t="shared" si="1"/>
        <v>9.7543028010192874</v>
      </c>
      <c r="J29" s="285">
        <f t="shared" si="2"/>
        <v>5.9055442048878302</v>
      </c>
      <c r="K29" s="204">
        <f>'4-1. 산자법에 의한 산림과수목(시군구)'!C29</f>
        <v>1208925</v>
      </c>
      <c r="L29" s="204">
        <f>'4-1. 산자법에 의한 산림과수목(시군구)'!D29</f>
        <v>327242</v>
      </c>
      <c r="M29" s="285">
        <f t="shared" si="3"/>
        <v>3.0531261759305792</v>
      </c>
      <c r="N29" s="285">
        <f t="shared" si="4"/>
        <v>0.82644590529923245</v>
      </c>
      <c r="O29" s="206">
        <f>'5.1 도시공원법에 의한 공원녹지(시군구)'!C31</f>
        <v>2653418</v>
      </c>
      <c r="P29" s="206">
        <f>'5.1 도시공원법에 의한 공원녹지(시군구)'!D31</f>
        <v>2011135</v>
      </c>
      <c r="Q29" s="285">
        <f t="shared" si="5"/>
        <v>6.7011766250887081</v>
      </c>
      <c r="R29" s="285">
        <f t="shared" si="6"/>
        <v>5.0790982995885976</v>
      </c>
      <c r="S29" s="54"/>
    </row>
    <row r="30" spans="1:19" s="45" customFormat="1" ht="18" hidden="1" customHeight="1">
      <c r="A30" s="192"/>
      <c r="B30" s="192" t="s">
        <v>296</v>
      </c>
      <c r="C30" s="192">
        <f>기초자료!AV28</f>
        <v>500094</v>
      </c>
      <c r="D30" s="192">
        <f>기초자료!AW28</f>
        <v>500094</v>
      </c>
      <c r="E30" s="203">
        <f>기초자료!AT28</f>
        <v>29568929</v>
      </c>
      <c r="F30" s="203">
        <f>기초자료!AU28</f>
        <v>29568929</v>
      </c>
      <c r="G30" s="204">
        <f>'3-1도시림 면적 현황 세부내역(시군구)'!C28</f>
        <v>15833597</v>
      </c>
      <c r="H30" s="204">
        <f t="shared" si="8"/>
        <v>539962</v>
      </c>
      <c r="I30" s="205">
        <f t="shared" si="1"/>
        <v>31.661241686562928</v>
      </c>
      <c r="J30" s="285">
        <f t="shared" si="2"/>
        <v>1.0797210124496595</v>
      </c>
      <c r="K30" s="204">
        <f>'4-1. 산자법에 의한 산림과수목(시군구)'!C30</f>
        <v>5329207</v>
      </c>
      <c r="L30" s="204">
        <f>'4-1. 산자법에 의한 산림과수목(시군구)'!D30</f>
        <v>282483</v>
      </c>
      <c r="M30" s="285">
        <f t="shared" si="3"/>
        <v>10.656410594808175</v>
      </c>
      <c r="N30" s="285">
        <f t="shared" si="4"/>
        <v>0.56485980635640498</v>
      </c>
      <c r="O30" s="206">
        <f>'5.1 도시공원법에 의한 공원녹지(시군구)'!C32</f>
        <v>10504390</v>
      </c>
      <c r="P30" s="206">
        <f>'5.1 도시공원법에 의한 공원녹지(시군구)'!D32</f>
        <v>257479</v>
      </c>
      <c r="Q30" s="285">
        <f t="shared" si="5"/>
        <v>21.004831091754749</v>
      </c>
      <c r="R30" s="285">
        <f t="shared" si="6"/>
        <v>0.51486120609325448</v>
      </c>
      <c r="S30" s="54"/>
    </row>
    <row r="31" spans="1:19" s="45" customFormat="1" ht="18" hidden="1" customHeight="1">
      <c r="A31" s="192"/>
      <c r="B31" s="192" t="s">
        <v>297</v>
      </c>
      <c r="C31" s="192">
        <f>기초자료!AV29</f>
        <v>430826</v>
      </c>
      <c r="D31" s="192">
        <f>기초자료!AW29</f>
        <v>430826</v>
      </c>
      <c r="E31" s="203">
        <f>기초자료!AT29</f>
        <v>46983285</v>
      </c>
      <c r="F31" s="203">
        <f>기초자료!AU29</f>
        <v>46983285</v>
      </c>
      <c r="G31" s="204">
        <f>'3-1도시림 면적 현황 세부내역(시군구)'!C29</f>
        <v>16751343</v>
      </c>
      <c r="H31" s="204">
        <f t="shared" si="8"/>
        <v>16088754</v>
      </c>
      <c r="I31" s="205">
        <f t="shared" si="1"/>
        <v>38.881922168114272</v>
      </c>
      <c r="J31" s="285">
        <f t="shared" si="2"/>
        <v>37.343971812286163</v>
      </c>
      <c r="K31" s="204">
        <f>'4-1. 산자법에 의한 산림과수목(시군구)'!C31</f>
        <v>2093288</v>
      </c>
      <c r="L31" s="204">
        <f>'4-1. 산자법에 의한 산림과수목(시군구)'!D31</f>
        <v>1430699</v>
      </c>
      <c r="M31" s="285">
        <f t="shared" si="3"/>
        <v>4.8587782538658297</v>
      </c>
      <c r="N31" s="285">
        <f t="shared" si="4"/>
        <v>3.3208278980377228</v>
      </c>
      <c r="O31" s="206">
        <f>'5.1 도시공원법에 의한 공원녹지(시군구)'!C33</f>
        <v>14658055</v>
      </c>
      <c r="P31" s="206">
        <f>'5.1 도시공원법에 의한 공원녹지(시군구)'!D33</f>
        <v>14658055</v>
      </c>
      <c r="Q31" s="285">
        <f t="shared" si="5"/>
        <v>34.023143914248443</v>
      </c>
      <c r="R31" s="285">
        <f t="shared" si="6"/>
        <v>34.023143914248443</v>
      </c>
      <c r="S31" s="54"/>
    </row>
    <row r="32" spans="1:19" s="45" customFormat="1" ht="18" hidden="1" customHeight="1">
      <c r="A32" s="192"/>
      <c r="B32" s="192" t="s">
        <v>298</v>
      </c>
      <c r="C32" s="192">
        <f>기초자료!AV30</f>
        <v>545169</v>
      </c>
      <c r="D32" s="192">
        <f>기초자료!AW30</f>
        <v>545169</v>
      </c>
      <c r="E32" s="203">
        <f>기초자료!AT30</f>
        <v>39501013</v>
      </c>
      <c r="F32" s="203">
        <f>기초자료!AU30</f>
        <v>39501013</v>
      </c>
      <c r="G32" s="204">
        <f>'3-1도시림 면적 현황 세부내역(시군구)'!C30</f>
        <v>14160969</v>
      </c>
      <c r="H32" s="204">
        <f t="shared" si="8"/>
        <v>4560597</v>
      </c>
      <c r="I32" s="205">
        <f t="shared" si="1"/>
        <v>25.975374608607606</v>
      </c>
      <c r="J32" s="285">
        <f t="shared" si="2"/>
        <v>8.3654738255476744</v>
      </c>
      <c r="K32" s="204">
        <f>'4-1. 산자법에 의한 산림과수목(시군구)'!C32</f>
        <v>8347453</v>
      </c>
      <c r="L32" s="204">
        <f>'4-1. 산자법에 의한 산림과수목(시군구)'!D32</f>
        <v>1196833</v>
      </c>
      <c r="M32" s="285">
        <f t="shared" si="3"/>
        <v>15.311679497550301</v>
      </c>
      <c r="N32" s="285">
        <f t="shared" si="4"/>
        <v>2.195343095443798</v>
      </c>
      <c r="O32" s="206">
        <f>'5.1 도시공원법에 의한 공원녹지(시군구)'!C34</f>
        <v>5813516</v>
      </c>
      <c r="P32" s="206">
        <f>'5.1 도시공원법에 의한 공원녹지(시군구)'!D34</f>
        <v>3363764</v>
      </c>
      <c r="Q32" s="285">
        <f t="shared" si="5"/>
        <v>10.663695111057304</v>
      </c>
      <c r="R32" s="285">
        <f t="shared" si="6"/>
        <v>6.1701307301038764</v>
      </c>
      <c r="S32" s="54"/>
    </row>
    <row r="33" spans="1:19" s="45" customFormat="1" ht="18" hidden="1" customHeight="1">
      <c r="A33" s="192"/>
      <c r="B33" s="192" t="s">
        <v>299</v>
      </c>
      <c r="C33" s="192">
        <f>기초자료!AV31</f>
        <v>675961</v>
      </c>
      <c r="D33" s="192">
        <f>기초자료!AW31</f>
        <v>675961</v>
      </c>
      <c r="E33" s="203">
        <f>기초자료!AT31</f>
        <v>33872729</v>
      </c>
      <c r="F33" s="203">
        <f>기초자료!AU31</f>
        <v>33872729</v>
      </c>
      <c r="G33" s="204">
        <f>'3-1도시림 면적 현황 세부내역(시군구)'!C31</f>
        <v>5691832</v>
      </c>
      <c r="H33" s="204">
        <f t="shared" si="8"/>
        <v>5685855</v>
      </c>
      <c r="I33" s="205">
        <f t="shared" si="1"/>
        <v>8.4203556122320666</v>
      </c>
      <c r="J33" s="285">
        <f t="shared" si="2"/>
        <v>8.4115133861273055</v>
      </c>
      <c r="K33" s="204">
        <f>'4-1. 산자법에 의한 산림과수목(시군구)'!C33</f>
        <v>854263</v>
      </c>
      <c r="L33" s="204">
        <f>'4-1. 산자법에 의한 산림과수목(시군구)'!D33</f>
        <v>848286</v>
      </c>
      <c r="M33" s="285">
        <f t="shared" si="3"/>
        <v>1.2637755728510964</v>
      </c>
      <c r="N33" s="285">
        <f t="shared" si="4"/>
        <v>1.2549333467463359</v>
      </c>
      <c r="O33" s="206">
        <f>'5.1 도시공원법에 의한 공원녹지(시군구)'!C35</f>
        <v>4837569</v>
      </c>
      <c r="P33" s="206">
        <f>'5.1 도시공원법에 의한 공원녹지(시군구)'!D35</f>
        <v>4837569</v>
      </c>
      <c r="Q33" s="285">
        <f t="shared" si="5"/>
        <v>7.1565800393809704</v>
      </c>
      <c r="R33" s="285">
        <f t="shared" si="6"/>
        <v>7.1565800393809704</v>
      </c>
      <c r="S33" s="54"/>
    </row>
    <row r="34" spans="1:19" s="45" customFormat="1" ht="18" hidden="1" customHeight="1">
      <c r="A34" s="192"/>
      <c r="B34" s="192" t="s">
        <v>300</v>
      </c>
      <c r="C34" s="192">
        <f>기초자료!AV32</f>
        <v>436067</v>
      </c>
      <c r="D34" s="192">
        <f>기초자료!AW32</f>
        <v>436067</v>
      </c>
      <c r="E34" s="203">
        <f>기초자료!AT32</f>
        <v>24590256</v>
      </c>
      <c r="F34" s="203">
        <f>기초자료!AU32</f>
        <v>24590256</v>
      </c>
      <c r="G34" s="204">
        <f>'3-1도시림 면적 현황 세부내역(시군구)'!C32</f>
        <v>6942628</v>
      </c>
      <c r="H34" s="204">
        <f t="shared" si="8"/>
        <v>3959394</v>
      </c>
      <c r="I34" s="205">
        <f t="shared" si="1"/>
        <v>15.921012138043007</v>
      </c>
      <c r="J34" s="285">
        <f t="shared" si="2"/>
        <v>9.0797836112340526</v>
      </c>
      <c r="K34" s="204">
        <f>'4-1. 산자법에 의한 산림과수목(시군구)'!C34</f>
        <v>5170354</v>
      </c>
      <c r="L34" s="204">
        <f>'4-1. 산자법에 의한 산림과수목(시군구)'!D34</f>
        <v>2187120</v>
      </c>
      <c r="M34" s="285">
        <f t="shared" si="3"/>
        <v>11.85678806238491</v>
      </c>
      <c r="N34" s="285">
        <f t="shared" si="4"/>
        <v>5.0155595355759548</v>
      </c>
      <c r="O34" s="206">
        <f>'5.1 도시공원법에 의한 공원녹지(시군구)'!C36</f>
        <v>1772274</v>
      </c>
      <c r="P34" s="206">
        <f>'5.1 도시공원법에 의한 공원녹지(시군구)'!D36</f>
        <v>1772274</v>
      </c>
      <c r="Q34" s="285">
        <f t="shared" si="5"/>
        <v>4.0642240756580987</v>
      </c>
      <c r="R34" s="285">
        <f t="shared" si="6"/>
        <v>4.0642240756580987</v>
      </c>
      <c r="S34" s="54"/>
    </row>
    <row r="35" spans="1:19" s="364" customFormat="1" ht="18" customHeight="1">
      <c r="A35" s="377" t="s">
        <v>301</v>
      </c>
      <c r="B35" s="377"/>
      <c r="C35" s="204">
        <f>기초자료!AV33</f>
        <v>3413841</v>
      </c>
      <c r="D35" s="204">
        <f>기초자료!AW33</f>
        <v>3396773</v>
      </c>
      <c r="E35" s="204">
        <f>SUM(E36:E51)</f>
        <v>770073413</v>
      </c>
      <c r="F35" s="204">
        <f>SUM(F36:F51)</f>
        <v>680359263</v>
      </c>
      <c r="G35" s="204">
        <f>SUM(G36:G51)</f>
        <v>309607390.25999999</v>
      </c>
      <c r="H35" s="204">
        <f>SUM(H36:H51)</f>
        <v>45247130.860000007</v>
      </c>
      <c r="I35" s="205">
        <f t="shared" si="1"/>
        <v>91.147506842523768</v>
      </c>
      <c r="J35" s="205">
        <f t="shared" si="2"/>
        <v>13.320622502592904</v>
      </c>
      <c r="K35" s="204">
        <f>SUM(K36:K51)</f>
        <v>270478565.69999999</v>
      </c>
      <c r="L35" s="204">
        <f>SUM(L36:L51)</f>
        <v>7169313</v>
      </c>
      <c r="M35" s="205">
        <f t="shared" si="3"/>
        <v>79.628095754411603</v>
      </c>
      <c r="N35" s="205">
        <f t="shared" si="4"/>
        <v>2.1106247017389741</v>
      </c>
      <c r="O35" s="206">
        <f>SUM(O36:O51)</f>
        <v>39128824.560000002</v>
      </c>
      <c r="P35" s="206">
        <f>SUM(P36:P51)</f>
        <v>38077817.860000007</v>
      </c>
      <c r="Q35" s="205">
        <f t="shared" si="5"/>
        <v>11.519411088112159</v>
      </c>
      <c r="R35" s="205">
        <f t="shared" si="6"/>
        <v>11.20999780085393</v>
      </c>
      <c r="S35" s="363"/>
    </row>
    <row r="36" spans="1:19" s="45" customFormat="1" ht="18" hidden="1" customHeight="1">
      <c r="A36" s="192"/>
      <c r="B36" s="192" t="s">
        <v>5</v>
      </c>
      <c r="C36" s="204">
        <f>기초자료!AV34</f>
        <v>41910</v>
      </c>
      <c r="D36" s="204">
        <f>기초자료!AW34</f>
        <v>41910</v>
      </c>
      <c r="E36" s="206">
        <f>기초자료!AT34</f>
        <v>2825782</v>
      </c>
      <c r="F36" s="203">
        <f>기초자료!AU34</f>
        <v>2825782</v>
      </c>
      <c r="G36" s="204">
        <f>'3-1도시림 면적 현황 세부내역(시군구)'!C34</f>
        <v>2578722.0499999998</v>
      </c>
      <c r="H36" s="204">
        <f t="shared" ref="H36:H51" si="9">L36+P36</f>
        <v>2458992.0499999998</v>
      </c>
      <c r="I36" s="205">
        <f t="shared" si="1"/>
        <v>61.529994034836548</v>
      </c>
      <c r="J36" s="205">
        <f t="shared" si="2"/>
        <v>58.673157957528034</v>
      </c>
      <c r="K36" s="204">
        <f>'4-1. 산자법에 의한 산림과수목(시군구)'!C36</f>
        <v>232503</v>
      </c>
      <c r="L36" s="204">
        <f>'4-1. 산자법에 의한 산림과수목(시군구)'!D36</f>
        <v>112773</v>
      </c>
      <c r="M36" s="205">
        <f t="shared" si="3"/>
        <v>5.5476735862562636</v>
      </c>
      <c r="N36" s="205">
        <f t="shared" si="4"/>
        <v>2.690837508947745</v>
      </c>
      <c r="O36" s="206">
        <f>'5.1 도시공원법에 의한 공원녹지(시군구)'!C38</f>
        <v>2346219.0499999998</v>
      </c>
      <c r="P36" s="206">
        <f>'5.1 도시공원법에 의한 공원녹지(시군구)'!D38</f>
        <v>2346219.0499999998</v>
      </c>
      <c r="Q36" s="205">
        <f t="shared" si="5"/>
        <v>55.982320448580289</v>
      </c>
      <c r="R36" s="205">
        <f t="shared" si="6"/>
        <v>55.982320448580289</v>
      </c>
      <c r="S36" s="54"/>
    </row>
    <row r="37" spans="1:19" s="45" customFormat="1" ht="18" hidden="1" customHeight="1">
      <c r="A37" s="192"/>
      <c r="B37" s="192" t="s">
        <v>30</v>
      </c>
      <c r="C37" s="204">
        <f>기초자료!AV35</f>
        <v>108229</v>
      </c>
      <c r="D37" s="204">
        <f>기초자료!AW35</f>
        <v>108229</v>
      </c>
      <c r="E37" s="206">
        <f>기초자료!AT35</f>
        <v>13979612</v>
      </c>
      <c r="F37" s="203">
        <f>기초자료!AU35</f>
        <v>13979612</v>
      </c>
      <c r="G37" s="204">
        <f>'3-1도시림 면적 현황 세부내역(시군구)'!C35</f>
        <v>9425551.0999999996</v>
      </c>
      <c r="H37" s="204">
        <f t="shared" si="9"/>
        <v>2664181</v>
      </c>
      <c r="I37" s="205">
        <f t="shared" si="1"/>
        <v>87.088960444982391</v>
      </c>
      <c r="J37" s="205">
        <f t="shared" si="2"/>
        <v>24.616147243345129</v>
      </c>
      <c r="K37" s="204">
        <f>'4-1. 산자법에 의한 산림과수목(시군구)'!C37</f>
        <v>6817507.0999999996</v>
      </c>
      <c r="L37" s="204">
        <f>'4-1. 산자법에 의한 산림과수목(시군구)'!D37</f>
        <v>56137</v>
      </c>
      <c r="M37" s="205">
        <f t="shared" si="3"/>
        <v>62.991500429644546</v>
      </c>
      <c r="N37" s="205">
        <f t="shared" si="4"/>
        <v>0.51868722800728084</v>
      </c>
      <c r="O37" s="206">
        <f>'5.1 도시공원법에 의한 공원녹지(시군구)'!C39</f>
        <v>2608044</v>
      </c>
      <c r="P37" s="206">
        <f>'5.1 도시공원법에 의한 공원녹지(시군구)'!D39</f>
        <v>2608044</v>
      </c>
      <c r="Q37" s="205">
        <f t="shared" si="5"/>
        <v>24.097460015337848</v>
      </c>
      <c r="R37" s="205">
        <f t="shared" si="6"/>
        <v>24.097460015337848</v>
      </c>
      <c r="S37" s="54"/>
    </row>
    <row r="38" spans="1:19" s="45" customFormat="1" ht="18" hidden="1" customHeight="1">
      <c r="A38" s="192"/>
      <c r="B38" s="192" t="s">
        <v>31</v>
      </c>
      <c r="C38" s="204">
        <f>기초자료!AV36</f>
        <v>88165</v>
      </c>
      <c r="D38" s="204">
        <f>기초자료!AW36</f>
        <v>88165</v>
      </c>
      <c r="E38" s="206">
        <f>기초자료!AT36</f>
        <v>9865235</v>
      </c>
      <c r="F38" s="203">
        <f>기초자료!AU36</f>
        <v>9865235</v>
      </c>
      <c r="G38" s="204">
        <f>'3-1도시림 면적 현황 세부내역(시군구)'!C36</f>
        <v>3956005.5</v>
      </c>
      <c r="H38" s="204">
        <f t="shared" si="9"/>
        <v>1175640.5</v>
      </c>
      <c r="I38" s="205">
        <f t="shared" si="1"/>
        <v>44.87047581239721</v>
      </c>
      <c r="J38" s="205">
        <f t="shared" si="2"/>
        <v>13.33454885725628</v>
      </c>
      <c r="K38" s="204">
        <f>'4-1. 산자법에 의한 산림과수목(시군구)'!C38</f>
        <v>2928111</v>
      </c>
      <c r="L38" s="204">
        <f>'4-1. 산자법에 의한 산림과수목(시군구)'!D38</f>
        <v>152931</v>
      </c>
      <c r="M38" s="205">
        <f t="shared" si="3"/>
        <v>33.211716667611867</v>
      </c>
      <c r="N38" s="205">
        <f t="shared" si="4"/>
        <v>1.7345998979186752</v>
      </c>
      <c r="O38" s="206">
        <f>'5.1 도시공원법에 의한 공원녹지(시군구)'!C40</f>
        <v>1027894.5</v>
      </c>
      <c r="P38" s="206">
        <f>'5.1 도시공원법에 의한 공원녹지(시군구)'!D40</f>
        <v>1022709.5</v>
      </c>
      <c r="Q38" s="205">
        <f t="shared" si="5"/>
        <v>11.658759144785346</v>
      </c>
      <c r="R38" s="205">
        <f t="shared" si="6"/>
        <v>11.599948959337606</v>
      </c>
      <c r="S38" s="54"/>
    </row>
    <row r="39" spans="1:19" s="45" customFormat="1" ht="18" hidden="1" customHeight="1">
      <c r="A39" s="192"/>
      <c r="B39" s="192" t="s">
        <v>32</v>
      </c>
      <c r="C39" s="204">
        <f>기초자료!AV37</f>
        <v>116711</v>
      </c>
      <c r="D39" s="204">
        <f>기초자료!AW37</f>
        <v>116711</v>
      </c>
      <c r="E39" s="206">
        <f>기초자료!AT37</f>
        <v>14199595</v>
      </c>
      <c r="F39" s="203">
        <f>기초자료!AU37</f>
        <v>14199595</v>
      </c>
      <c r="G39" s="204">
        <f>'3-1도시림 면적 현황 세부내역(시군구)'!C37</f>
        <v>4388418</v>
      </c>
      <c r="H39" s="204">
        <f t="shared" si="9"/>
        <v>2498800</v>
      </c>
      <c r="I39" s="205">
        <f t="shared" si="1"/>
        <v>37.600723153772996</v>
      </c>
      <c r="J39" s="205">
        <f t="shared" si="2"/>
        <v>21.410149857339924</v>
      </c>
      <c r="K39" s="204">
        <f>'4-1. 산자법에 의한 산림과수목(시군구)'!C39</f>
        <v>2056175</v>
      </c>
      <c r="L39" s="204">
        <f>'4-1. 산자법에 의한 산림과수목(시군구)'!D39</f>
        <v>166557</v>
      </c>
      <c r="M39" s="205">
        <f t="shared" si="3"/>
        <v>17.617662431133311</v>
      </c>
      <c r="N39" s="205">
        <f t="shared" si="4"/>
        <v>1.4270891347002426</v>
      </c>
      <c r="O39" s="206">
        <f>'5.1 도시공원법에 의한 공원녹지(시군구)'!C41</f>
        <v>2332243</v>
      </c>
      <c r="P39" s="206">
        <f>'5.1 도시공원법에 의한 공원녹지(시군구)'!D41</f>
        <v>2332243</v>
      </c>
      <c r="Q39" s="205">
        <f t="shared" si="5"/>
        <v>19.983060722639681</v>
      </c>
      <c r="R39" s="205">
        <f t="shared" si="6"/>
        <v>19.983060722639681</v>
      </c>
      <c r="S39" s="54"/>
    </row>
    <row r="40" spans="1:19" s="45" customFormat="1" ht="18" hidden="1" customHeight="1">
      <c r="A40" s="192"/>
      <c r="B40" s="192" t="s">
        <v>33</v>
      </c>
      <c r="C40" s="204">
        <f>기초자료!AV38</f>
        <v>357880</v>
      </c>
      <c r="D40" s="204">
        <f>기초자료!AW38</f>
        <v>357880</v>
      </c>
      <c r="E40" s="206">
        <f>기초자료!AT38</f>
        <v>29666238</v>
      </c>
      <c r="F40" s="203">
        <f>기초자료!AU38</f>
        <v>29666238</v>
      </c>
      <c r="G40" s="204">
        <f>'3-1도시림 면적 현황 세부내역(시군구)'!C38</f>
        <v>8626374.6999999993</v>
      </c>
      <c r="H40" s="204">
        <f t="shared" si="9"/>
        <v>6672257.7000000002</v>
      </c>
      <c r="I40" s="205">
        <f t="shared" ref="I40:I61" si="10">G40/D40</f>
        <v>24.104098301106514</v>
      </c>
      <c r="J40" s="205">
        <f t="shared" ref="J40:J61" si="11">H40/D40</f>
        <v>18.643840672851237</v>
      </c>
      <c r="K40" s="204">
        <f>'4-1. 산자법에 의한 산림과수목(시군구)'!C40</f>
        <v>2430497</v>
      </c>
      <c r="L40" s="204">
        <f>'4-1. 산자법에 의한 산림과수목(시군구)'!D40</f>
        <v>476380</v>
      </c>
      <c r="M40" s="205">
        <f t="shared" si="3"/>
        <v>6.7913742036436791</v>
      </c>
      <c r="N40" s="205">
        <f t="shared" si="4"/>
        <v>1.3311165753883984</v>
      </c>
      <c r="O40" s="206">
        <f>'5.1 도시공원법에 의한 공원녹지(시군구)'!C42</f>
        <v>6195877.7000000002</v>
      </c>
      <c r="P40" s="206">
        <f>'5.1 도시공원법에 의한 공원녹지(시군구)'!D42</f>
        <v>6195877.7000000002</v>
      </c>
      <c r="Q40" s="205">
        <f t="shared" si="5"/>
        <v>17.312724097462837</v>
      </c>
      <c r="R40" s="205">
        <f t="shared" si="6"/>
        <v>17.312724097462837</v>
      </c>
      <c r="S40" s="54"/>
    </row>
    <row r="41" spans="1:19" s="45" customFormat="1" ht="18" hidden="1" customHeight="1">
      <c r="A41" s="192"/>
      <c r="B41" s="192" t="s">
        <v>34</v>
      </c>
      <c r="C41" s="204">
        <f>기초자료!AV39</f>
        <v>271247</v>
      </c>
      <c r="D41" s="204">
        <f>기초자료!AW39</f>
        <v>271247</v>
      </c>
      <c r="E41" s="206">
        <f>기초자료!AT39</f>
        <v>16631774</v>
      </c>
      <c r="F41" s="203">
        <f>기초자료!AU39</f>
        <v>16631774</v>
      </c>
      <c r="G41" s="204">
        <f>'3-1도시림 면적 현황 세부내역(시군구)'!C39</f>
        <v>2165926.2000000002</v>
      </c>
      <c r="H41" s="204">
        <f t="shared" si="9"/>
        <v>1663428.5</v>
      </c>
      <c r="I41" s="205">
        <f t="shared" si="10"/>
        <v>7.9850696966233734</v>
      </c>
      <c r="J41" s="205">
        <f t="shared" si="11"/>
        <v>6.1325231246797198</v>
      </c>
      <c r="K41" s="204">
        <f>'4-1. 산자법에 의한 산림과수목(시군구)'!C41</f>
        <v>708775</v>
      </c>
      <c r="L41" s="204">
        <f>'4-1. 산자법에 의한 산림과수목(시군구)'!D41</f>
        <v>209223</v>
      </c>
      <c r="M41" s="205">
        <f t="shared" si="3"/>
        <v>2.6130242915129016</v>
      </c>
      <c r="N41" s="205">
        <f t="shared" si="4"/>
        <v>0.77133756318042224</v>
      </c>
      <c r="O41" s="206">
        <f>'5.1 도시공원법에 의한 공원녹지(시군구)'!C43</f>
        <v>1457151.2</v>
      </c>
      <c r="P41" s="206">
        <f>'5.1 도시공원법에 의한 공원녹지(시군구)'!D43</f>
        <v>1454205.5</v>
      </c>
      <c r="Q41" s="205">
        <f t="shared" si="5"/>
        <v>5.3720454051104713</v>
      </c>
      <c r="R41" s="205">
        <f t="shared" si="6"/>
        <v>5.3611855614992976</v>
      </c>
      <c r="S41" s="54"/>
    </row>
    <row r="42" spans="1:19" s="45" customFormat="1" ht="18" hidden="1" customHeight="1">
      <c r="A42" s="192"/>
      <c r="B42" s="192" t="s">
        <v>35</v>
      </c>
      <c r="C42" s="204">
        <f>기초자료!AV40</f>
        <v>274480</v>
      </c>
      <c r="D42" s="204">
        <f>기초자료!AW40</f>
        <v>274480</v>
      </c>
      <c r="E42" s="206">
        <f>기초자료!AT40</f>
        <v>26818105</v>
      </c>
      <c r="F42" s="203">
        <f>기초자료!AU40</f>
        <v>26818105</v>
      </c>
      <c r="G42" s="204">
        <f>'3-1도시림 면적 현황 세부내역(시군구)'!C40</f>
        <v>4406505.67</v>
      </c>
      <c r="H42" s="204">
        <f t="shared" si="9"/>
        <v>2039341.07</v>
      </c>
      <c r="I42" s="205">
        <f t="shared" si="10"/>
        <v>16.054013662197608</v>
      </c>
      <c r="J42" s="205">
        <f t="shared" si="11"/>
        <v>7.4298348513552899</v>
      </c>
      <c r="K42" s="204">
        <f>'4-1. 산자법에 의한 산림과수목(시군구)'!C42</f>
        <v>2341277.6</v>
      </c>
      <c r="L42" s="204">
        <f>'4-1. 산자법에 의한 산림과수목(시군구)'!D42</f>
        <v>139573</v>
      </c>
      <c r="M42" s="205">
        <f t="shared" si="3"/>
        <v>8.5298659283007865</v>
      </c>
      <c r="N42" s="205">
        <f t="shared" si="4"/>
        <v>0.50849970853978432</v>
      </c>
      <c r="O42" s="206">
        <f>'5.1 도시공원법에 의한 공원녹지(시군구)'!C44</f>
        <v>2065228.07</v>
      </c>
      <c r="P42" s="206">
        <f>'5.1 도시공원법에 의한 공원녹지(시군구)'!D44</f>
        <v>1899768.07</v>
      </c>
      <c r="Q42" s="205">
        <f t="shared" si="5"/>
        <v>7.5241477338968235</v>
      </c>
      <c r="R42" s="205">
        <f t="shared" si="6"/>
        <v>6.9213351428155061</v>
      </c>
      <c r="S42" s="54"/>
    </row>
    <row r="43" spans="1:19" s="45" customFormat="1" ht="18" hidden="1" customHeight="1">
      <c r="A43" s="192"/>
      <c r="B43" s="192" t="s">
        <v>36</v>
      </c>
      <c r="C43" s="204">
        <f>기초자료!AV41</f>
        <v>291132</v>
      </c>
      <c r="D43" s="204">
        <f>기초자료!AW41</f>
        <v>291132</v>
      </c>
      <c r="E43" s="206">
        <f>기초자료!AT41</f>
        <v>39370091</v>
      </c>
      <c r="F43" s="203">
        <f>기초자료!AU41</f>
        <v>39370091</v>
      </c>
      <c r="G43" s="204">
        <f>'3-1도시림 면적 현황 세부내역(시군구)'!C41</f>
        <v>21479066.5</v>
      </c>
      <c r="H43" s="204">
        <f t="shared" si="9"/>
        <v>943397.5</v>
      </c>
      <c r="I43" s="205">
        <f t="shared" si="10"/>
        <v>73.777758886003596</v>
      </c>
      <c r="J43" s="205">
        <f t="shared" si="11"/>
        <v>3.2404459145679625</v>
      </c>
      <c r="K43" s="204">
        <f>'4-1. 산자법에 의한 산림과수목(시군구)'!C43</f>
        <v>20747142</v>
      </c>
      <c r="L43" s="204">
        <f>'4-1. 산자법에 의한 산림과수목(시군구)'!D43</f>
        <v>211473</v>
      </c>
      <c r="M43" s="205">
        <f t="shared" si="3"/>
        <v>71.263694818845053</v>
      </c>
      <c r="N43" s="205">
        <f t="shared" si="4"/>
        <v>0.72638184740942258</v>
      </c>
      <c r="O43" s="206">
        <f>'5.1 도시공원법에 의한 공원녹지(시군구)'!C45</f>
        <v>731924.5</v>
      </c>
      <c r="P43" s="206">
        <f>'5.1 도시공원법에 의한 공원녹지(시군구)'!D45</f>
        <v>731924.5</v>
      </c>
      <c r="Q43" s="205">
        <f t="shared" si="5"/>
        <v>2.5140640671585399</v>
      </c>
      <c r="R43" s="205">
        <f t="shared" si="6"/>
        <v>2.5140640671585399</v>
      </c>
      <c r="S43" s="54"/>
    </row>
    <row r="44" spans="1:19" s="45" customFormat="1" ht="18" hidden="1" customHeight="1">
      <c r="A44" s="192"/>
      <c r="B44" s="192" t="s">
        <v>37</v>
      </c>
      <c r="C44" s="204">
        <f>기초자료!AV42</f>
        <v>406102</v>
      </c>
      <c r="D44" s="204">
        <f>기초자료!AW42</f>
        <v>406102</v>
      </c>
      <c r="E44" s="206">
        <f>기초자료!AT42</f>
        <v>51474858</v>
      </c>
      <c r="F44" s="150">
        <f>기초자료!AU42</f>
        <v>51474858</v>
      </c>
      <c r="G44" s="204">
        <f>'3-1도시림 면적 현황 세부내역(시군구)'!C42</f>
        <v>9581549</v>
      </c>
      <c r="H44" s="204">
        <f t="shared" si="9"/>
        <v>2911926</v>
      </c>
      <c r="I44" s="205">
        <f t="shared" si="10"/>
        <v>23.593946840941438</v>
      </c>
      <c r="J44" s="205">
        <f t="shared" si="11"/>
        <v>7.1704300889924202</v>
      </c>
      <c r="K44" s="204">
        <f>'4-1. 산자법에 의한 산림과수목(시군구)'!C44</f>
        <v>7157155</v>
      </c>
      <c r="L44" s="204">
        <f>'4-1. 산자법에 의한 산림과수목(시군구)'!D44</f>
        <v>487532</v>
      </c>
      <c r="M44" s="205">
        <f t="shared" si="3"/>
        <v>17.624032878439408</v>
      </c>
      <c r="N44" s="205">
        <f t="shared" si="4"/>
        <v>1.2005161264903892</v>
      </c>
      <c r="O44" s="206">
        <f>'5.1 도시공원법에 의한 공원녹지(시군구)'!C46</f>
        <v>2424394</v>
      </c>
      <c r="P44" s="206">
        <f>'5.1 도시공원법에 의한 공원녹지(시군구)'!D46</f>
        <v>2424394</v>
      </c>
      <c r="Q44" s="205">
        <f t="shared" si="5"/>
        <v>5.9699139625020319</v>
      </c>
      <c r="R44" s="205">
        <f t="shared" si="6"/>
        <v>5.9699139625020319</v>
      </c>
      <c r="S44" s="54"/>
    </row>
    <row r="45" spans="1:19" s="45" customFormat="1" ht="18" hidden="1" customHeight="1">
      <c r="A45" s="192"/>
      <c r="B45" s="192" t="s">
        <v>38</v>
      </c>
      <c r="C45" s="204">
        <f>기초자료!AV43</f>
        <v>321004</v>
      </c>
      <c r="D45" s="204">
        <f>기초자료!AW43</f>
        <v>321004</v>
      </c>
      <c r="E45" s="206">
        <f>기초자료!AT43</f>
        <v>41769978</v>
      </c>
      <c r="F45" s="203">
        <f>기초자료!AU43</f>
        <v>41769978</v>
      </c>
      <c r="G45" s="204">
        <f>'3-1도시림 면적 현황 세부내역(시군구)'!C43</f>
        <v>13089777.01</v>
      </c>
      <c r="H45" s="204">
        <f t="shared" si="9"/>
        <v>1162050.01</v>
      </c>
      <c r="I45" s="205">
        <f t="shared" si="10"/>
        <v>40.777613394225618</v>
      </c>
      <c r="J45" s="205">
        <f t="shared" si="11"/>
        <v>3.6200483794594458</v>
      </c>
      <c r="K45" s="204">
        <f>'4-1. 산자법에 의한 산림과수목(시군구)'!C45</f>
        <v>12433864</v>
      </c>
      <c r="L45" s="204">
        <f>'4-1. 산자법에 의한 산림과수목(시군구)'!D45</f>
        <v>506137</v>
      </c>
      <c r="M45" s="205">
        <f t="shared" si="3"/>
        <v>38.734296145842421</v>
      </c>
      <c r="N45" s="205">
        <f t="shared" si="4"/>
        <v>1.5767311310762482</v>
      </c>
      <c r="O45" s="206">
        <f>'5.1 도시공원법에 의한 공원녹지(시군구)'!C47</f>
        <v>655913.01</v>
      </c>
      <c r="P45" s="206">
        <f>'5.1 도시공원법에 의한 공원녹지(시군구)'!D47</f>
        <v>655913.01</v>
      </c>
      <c r="Q45" s="205">
        <f t="shared" si="5"/>
        <v>2.0433172483831976</v>
      </c>
      <c r="R45" s="205">
        <f t="shared" si="6"/>
        <v>2.0433172483831976</v>
      </c>
      <c r="S45" s="54"/>
    </row>
    <row r="46" spans="1:19" s="45" customFormat="1" ht="18" hidden="1" customHeight="1">
      <c r="A46" s="192"/>
      <c r="B46" s="192" t="s">
        <v>39</v>
      </c>
      <c r="C46" s="204">
        <f>기초자료!AV44</f>
        <v>239062</v>
      </c>
      <c r="D46" s="204">
        <f>기초자료!AW44</f>
        <v>239062</v>
      </c>
      <c r="E46" s="206">
        <f>기초자료!AT44</f>
        <v>65274057</v>
      </c>
      <c r="F46" s="203">
        <f>기초자료!AU44</f>
        <v>65274057</v>
      </c>
      <c r="G46" s="204">
        <f>'3-1도시림 면적 현황 세부내역(시군구)'!C44</f>
        <v>17347805.579999998</v>
      </c>
      <c r="H46" s="204">
        <f t="shared" si="9"/>
        <v>9294587.5800000001</v>
      </c>
      <c r="I46" s="205">
        <f t="shared" si="10"/>
        <v>72.566135897800564</v>
      </c>
      <c r="J46" s="205">
        <f t="shared" si="11"/>
        <v>38.879401912474592</v>
      </c>
      <c r="K46" s="204">
        <f>'4-1. 산자법에 의한 산림과수목(시군구)'!C46</f>
        <v>7840755</v>
      </c>
      <c r="L46" s="204">
        <f>'4-1. 산자법에 의한 산림과수목(시군구)'!D46</f>
        <v>178092</v>
      </c>
      <c r="M46" s="205">
        <f t="shared" si="3"/>
        <v>32.797998008884726</v>
      </c>
      <c r="N46" s="205">
        <f t="shared" si="4"/>
        <v>0.74496155808953324</v>
      </c>
      <c r="O46" s="206">
        <f>'5.1 도시공원법에 의한 공원녹지(시군구)'!C48</f>
        <v>9507050.5800000001</v>
      </c>
      <c r="P46" s="206">
        <f>'5.1 도시공원법에 의한 공원녹지(시군구)'!D48</f>
        <v>9116495.5800000001</v>
      </c>
      <c r="Q46" s="205">
        <f t="shared" si="5"/>
        <v>39.768137888915845</v>
      </c>
      <c r="R46" s="205">
        <f t="shared" si="6"/>
        <v>38.134440354385056</v>
      </c>
      <c r="S46" s="54"/>
    </row>
    <row r="47" spans="1:19" s="45" customFormat="1" ht="18" hidden="1" customHeight="1">
      <c r="A47" s="192"/>
      <c r="B47" s="192" t="s">
        <v>19</v>
      </c>
      <c r="C47" s="204">
        <f>기초자료!AV45</f>
        <v>129566</v>
      </c>
      <c r="D47" s="204">
        <f>기초자료!AW45</f>
        <v>129566</v>
      </c>
      <c r="E47" s="206">
        <f>기초자료!AT45</f>
        <v>181494645</v>
      </c>
      <c r="F47" s="203">
        <f>기초자료!AU45</f>
        <v>181494645</v>
      </c>
      <c r="G47" s="204">
        <f>'3-1도시림 면적 현황 세부내역(시군구)'!C45</f>
        <v>49599440</v>
      </c>
      <c r="H47" s="204">
        <f t="shared" si="9"/>
        <v>5863574</v>
      </c>
      <c r="I47" s="205">
        <f t="shared" si="10"/>
        <v>382.81215751045801</v>
      </c>
      <c r="J47" s="205">
        <f t="shared" si="11"/>
        <v>45.255499127857618</v>
      </c>
      <c r="K47" s="204">
        <f>'4-1. 산자법에 의한 산림과수목(시군구)'!C47</f>
        <v>45478680</v>
      </c>
      <c r="L47" s="204">
        <f>'4-1. 산자법에 의한 산림과수목(시군구)'!D47</f>
        <v>1742814</v>
      </c>
      <c r="M47" s="205">
        <f t="shared" si="3"/>
        <v>351.00782612722475</v>
      </c>
      <c r="N47" s="205">
        <f t="shared" si="4"/>
        <v>13.451167744624362</v>
      </c>
      <c r="O47" s="206">
        <f>'5.1 도시공원법에 의한 공원녹지(시군구)'!C49</f>
        <v>4120760</v>
      </c>
      <c r="P47" s="206">
        <f>'5.1 도시공원법에 의한 공원녹지(시군구)'!D49</f>
        <v>4120760</v>
      </c>
      <c r="Q47" s="205">
        <f t="shared" si="5"/>
        <v>31.804331383233254</v>
      </c>
      <c r="R47" s="205">
        <f t="shared" si="6"/>
        <v>31.804331383233254</v>
      </c>
      <c r="S47" s="54"/>
    </row>
    <row r="48" spans="1:19" s="45" customFormat="1" ht="18" hidden="1" customHeight="1">
      <c r="A48" s="192"/>
      <c r="B48" s="192" t="s">
        <v>40</v>
      </c>
      <c r="C48" s="204">
        <f>기초자료!AV46</f>
        <v>209395</v>
      </c>
      <c r="D48" s="204">
        <f>기초자료!AW46</f>
        <v>209395</v>
      </c>
      <c r="E48" s="206">
        <f>기초자료!AT46</f>
        <v>12098903</v>
      </c>
      <c r="F48" s="203">
        <f>기초자료!AU46</f>
        <v>12098903</v>
      </c>
      <c r="G48" s="204">
        <f>'3-1도시림 면적 현황 세부내역(시군구)'!C46</f>
        <v>4319245</v>
      </c>
      <c r="H48" s="204">
        <f t="shared" si="9"/>
        <v>1371459</v>
      </c>
      <c r="I48" s="205">
        <f t="shared" si="10"/>
        <v>20.627259485661071</v>
      </c>
      <c r="J48" s="205">
        <f t="shared" si="11"/>
        <v>6.5496263043530174</v>
      </c>
      <c r="K48" s="204">
        <f>'4-1. 산자법에 의한 산림과수목(시군구)'!C48</f>
        <v>3099277</v>
      </c>
      <c r="L48" s="204">
        <f>'4-1. 산자법에 의한 산림과수목(시군구)'!D48</f>
        <v>151491</v>
      </c>
      <c r="M48" s="205">
        <f t="shared" si="3"/>
        <v>14.801103178203872</v>
      </c>
      <c r="N48" s="205">
        <f t="shared" si="4"/>
        <v>0.72346999689581892</v>
      </c>
      <c r="O48" s="206">
        <f>'5.1 도시공원법에 의한 공원녹지(시군구)'!C50</f>
        <v>1219968</v>
      </c>
      <c r="P48" s="206">
        <f>'5.1 도시공원법에 의한 공원녹지(시군구)'!D50</f>
        <v>1219968</v>
      </c>
      <c r="Q48" s="205">
        <f t="shared" si="5"/>
        <v>5.8261563074571985</v>
      </c>
      <c r="R48" s="205">
        <f t="shared" si="6"/>
        <v>5.8261563074571985</v>
      </c>
      <c r="S48" s="54"/>
    </row>
    <row r="49" spans="1:19" s="45" customFormat="1" ht="18" hidden="1" customHeight="1">
      <c r="A49" s="192"/>
      <c r="B49" s="192" t="s">
        <v>41</v>
      </c>
      <c r="C49" s="204">
        <f>기초자료!AV47</f>
        <v>176148</v>
      </c>
      <c r="D49" s="204">
        <f>기초자료!AW47</f>
        <v>176148</v>
      </c>
      <c r="E49" s="206">
        <f>기초자료!AT47</f>
        <v>10212429</v>
      </c>
      <c r="F49" s="203">
        <f>기초자료!AU47</f>
        <v>10212429</v>
      </c>
      <c r="G49" s="204">
        <f>'3-1도시림 면적 현황 세부내역(시군구)'!C47</f>
        <v>2568563.11</v>
      </c>
      <c r="H49" s="204">
        <f t="shared" si="9"/>
        <v>231115.11000000002</v>
      </c>
      <c r="I49" s="205">
        <f t="shared" si="10"/>
        <v>14.581846572200648</v>
      </c>
      <c r="J49" s="205">
        <f t="shared" si="11"/>
        <v>1.3120507187138089</v>
      </c>
      <c r="K49" s="204">
        <f>'4-1. 산자법에 의한 산림과수목(시군구)'!C49</f>
        <v>2416816</v>
      </c>
      <c r="L49" s="204">
        <f>'4-1. 산자법에 의한 산림과수목(시군구)'!D49</f>
        <v>79368</v>
      </c>
      <c r="M49" s="205">
        <f t="shared" si="3"/>
        <v>13.720371505779232</v>
      </c>
      <c r="N49" s="205">
        <f t="shared" si="4"/>
        <v>0.45057565229239049</v>
      </c>
      <c r="O49" s="206">
        <f>'5.1 도시공원법에 의한 공원녹지(시군구)'!C51</f>
        <v>151747.11000000002</v>
      </c>
      <c r="P49" s="206">
        <f>'5.1 도시공원법에 의한 공원녹지(시군구)'!D51</f>
        <v>151747.11000000002</v>
      </c>
      <c r="Q49" s="205">
        <f t="shared" si="5"/>
        <v>0.86147506642141847</v>
      </c>
      <c r="R49" s="205">
        <f t="shared" si="6"/>
        <v>0.86147506642141847</v>
      </c>
      <c r="S49" s="54"/>
    </row>
    <row r="50" spans="1:19" s="45" customFormat="1" ht="18" hidden="1" customHeight="1">
      <c r="A50" s="192"/>
      <c r="B50" s="192" t="s">
        <v>42</v>
      </c>
      <c r="C50" s="204">
        <f>기초자료!AV48</f>
        <v>218094</v>
      </c>
      <c r="D50" s="204">
        <f>기초자료!AW48</f>
        <v>218094</v>
      </c>
      <c r="E50" s="206">
        <f>기초자료!AT48</f>
        <v>36093426</v>
      </c>
      <c r="F50" s="203">
        <f>기초자료!AU48</f>
        <v>36093426</v>
      </c>
      <c r="G50" s="204">
        <f>'3-1도시림 면적 현황 세부내역(시군구)'!C48</f>
        <v>14392303.640000001</v>
      </c>
      <c r="H50" s="204">
        <f t="shared" si="9"/>
        <v>2154516.64</v>
      </c>
      <c r="I50" s="205">
        <f t="shared" si="10"/>
        <v>65.991286509486741</v>
      </c>
      <c r="J50" s="205">
        <f t="shared" si="11"/>
        <v>9.878844168110998</v>
      </c>
      <c r="K50" s="204">
        <f>'4-1. 산자법에 의한 산림과수목(시군구)'!C50</f>
        <v>14322134</v>
      </c>
      <c r="L50" s="204">
        <f>'4-1. 산자법에 의한 산림과수목(시군구)'!D50</f>
        <v>2084347</v>
      </c>
      <c r="M50" s="205">
        <f t="shared" si="3"/>
        <v>65.669546158995658</v>
      </c>
      <c r="N50" s="205">
        <f t="shared" si="4"/>
        <v>9.5571038176199252</v>
      </c>
      <c r="O50" s="206">
        <f>'5.1 도시공원법에 의한 공원녹지(시군구)'!C52</f>
        <v>70169.64</v>
      </c>
      <c r="P50" s="206">
        <f>'5.1 도시공원법에 의한 공원녹지(시군구)'!D52</f>
        <v>70169.64</v>
      </c>
      <c r="Q50" s="205">
        <f t="shared" si="5"/>
        <v>0.32174035049107264</v>
      </c>
      <c r="R50" s="205">
        <f t="shared" si="6"/>
        <v>0.32174035049107264</v>
      </c>
      <c r="S50" s="54"/>
    </row>
    <row r="51" spans="1:19" s="45" customFormat="1" ht="18" hidden="1" customHeight="1">
      <c r="A51" s="192"/>
      <c r="B51" s="192" t="s">
        <v>43</v>
      </c>
      <c r="C51" s="204">
        <f>기초자료!AV49</f>
        <v>164716</v>
      </c>
      <c r="D51" s="204">
        <f>기초자료!AW49</f>
        <v>147648</v>
      </c>
      <c r="E51" s="206">
        <f>기초자료!AT49</f>
        <v>218298685</v>
      </c>
      <c r="F51" s="203">
        <f>기초자료!AU49</f>
        <v>128584535</v>
      </c>
      <c r="G51" s="204">
        <f>'3-1도시림 면적 현황 세부내역(시군구)'!C49</f>
        <v>141682137.19999999</v>
      </c>
      <c r="H51" s="204">
        <f t="shared" si="9"/>
        <v>2141864.2000000002</v>
      </c>
      <c r="I51" s="205">
        <f t="shared" si="10"/>
        <v>959.59401549631548</v>
      </c>
      <c r="J51" s="205">
        <f t="shared" si="11"/>
        <v>14.506557488079759</v>
      </c>
      <c r="K51" s="204">
        <f>'4-1. 산자법에 의한 산림과수목(시군구)'!C51</f>
        <v>139467897</v>
      </c>
      <c r="L51" s="204">
        <f>'4-1. 산자법에 의한 산림과수목(시군구)'!D51</f>
        <v>414485</v>
      </c>
      <c r="M51" s="205">
        <f t="shared" si="3"/>
        <v>944.59726511703514</v>
      </c>
      <c r="N51" s="205">
        <f t="shared" si="4"/>
        <v>2.8072510294755095</v>
      </c>
      <c r="O51" s="206">
        <f>'5.1 도시공원법에 의한 공원녹지(시군구)'!C53</f>
        <v>2214240.2000000002</v>
      </c>
      <c r="P51" s="206">
        <f>'5.1 도시공원법에 의한 공원녹지(시군구)'!D53</f>
        <v>1727379.2</v>
      </c>
      <c r="Q51" s="205">
        <f t="shared" si="5"/>
        <v>14.996750379280453</v>
      </c>
      <c r="R51" s="205">
        <f t="shared" si="6"/>
        <v>11.699306458604248</v>
      </c>
      <c r="S51" s="54"/>
    </row>
    <row r="52" spans="1:19" s="364" customFormat="1" ht="18" customHeight="1">
      <c r="A52" s="377" t="s">
        <v>334</v>
      </c>
      <c r="B52" s="377"/>
      <c r="C52" s="204">
        <f>기초자료!AV50</f>
        <v>2438031</v>
      </c>
      <c r="D52" s="204">
        <f>기초자료!AW50</f>
        <v>2416915</v>
      </c>
      <c r="E52" s="206">
        <f>SUM(E53:E60)</f>
        <v>883517309</v>
      </c>
      <c r="F52" s="206">
        <f>SUM(F53:F60)</f>
        <v>695805681</v>
      </c>
      <c r="G52" s="206">
        <f>SUM(G53:G60)</f>
        <v>363411286.82000005</v>
      </c>
      <c r="H52" s="206">
        <f>SUM(H53:H60)</f>
        <v>30207806.800000001</v>
      </c>
      <c r="I52" s="205">
        <f t="shared" si="10"/>
        <v>150.36163324734218</v>
      </c>
      <c r="J52" s="205">
        <f t="shared" si="11"/>
        <v>12.498497795743749</v>
      </c>
      <c r="K52" s="204">
        <f>SUM(K53:K60)</f>
        <v>325487857.01999998</v>
      </c>
      <c r="L52" s="204">
        <f>SUM(L53:L60)</f>
        <v>7663596</v>
      </c>
      <c r="M52" s="205">
        <f t="shared" si="3"/>
        <v>134.67079190621101</v>
      </c>
      <c r="N52" s="205">
        <f t="shared" si="4"/>
        <v>3.1708173435971063</v>
      </c>
      <c r="O52" s="206">
        <f>SUM(O53:O60)</f>
        <v>37923429.799999997</v>
      </c>
      <c r="P52" s="206">
        <f>SUM(P53:P60)</f>
        <v>22544210.800000001</v>
      </c>
      <c r="Q52" s="205">
        <f t="shared" si="5"/>
        <v>15.690841341131151</v>
      </c>
      <c r="R52" s="205">
        <f t="shared" si="6"/>
        <v>9.327680452146641</v>
      </c>
      <c r="S52" s="363"/>
    </row>
    <row r="53" spans="1:19" s="45" customFormat="1" ht="18" hidden="1" customHeight="1">
      <c r="A53" s="192"/>
      <c r="B53" s="192" t="s">
        <v>277</v>
      </c>
      <c r="C53" s="204">
        <f>기초자료!AV51</f>
        <v>77421</v>
      </c>
      <c r="D53" s="204">
        <f>기초자료!AW51</f>
        <v>77421</v>
      </c>
      <c r="E53" s="206">
        <f>기초자료!AT51</f>
        <v>7055185</v>
      </c>
      <c r="F53" s="203">
        <f>기초자료!AU51</f>
        <v>7055185</v>
      </c>
      <c r="G53" s="204">
        <f>'3-1도시림 면적 현황 세부내역(시군구)'!C51</f>
        <v>383571</v>
      </c>
      <c r="H53" s="204">
        <f t="shared" ref="H53:H60" si="12">L53+P53</f>
        <v>374151</v>
      </c>
      <c r="I53" s="205">
        <f t="shared" si="10"/>
        <v>4.9543534699887628</v>
      </c>
      <c r="J53" s="205">
        <f t="shared" si="11"/>
        <v>4.8326810555275701</v>
      </c>
      <c r="K53" s="204">
        <f>'4-1. 산자법에 의한 산림과수목(시군구)'!C53</f>
        <v>137512</v>
      </c>
      <c r="L53" s="204">
        <f>'4-1. 산자법에 의한 산림과수목(시군구)'!D53</f>
        <v>137512</v>
      </c>
      <c r="M53" s="205">
        <f t="shared" si="3"/>
        <v>1.7761589232895467</v>
      </c>
      <c r="N53" s="205">
        <f t="shared" si="4"/>
        <v>1.7761589232895467</v>
      </c>
      <c r="O53" s="206">
        <f>'5.1 도시공원법에 의한 공원녹지(시군구)'!C55</f>
        <v>246059</v>
      </c>
      <c r="P53" s="206">
        <f>'5.1 도시공원법에 의한 공원녹지(시군구)'!D55</f>
        <v>236639</v>
      </c>
      <c r="Q53" s="205">
        <f t="shared" si="5"/>
        <v>3.1781945466992161</v>
      </c>
      <c r="R53" s="205">
        <f t="shared" si="6"/>
        <v>3.0565221322380234</v>
      </c>
      <c r="S53" s="54"/>
    </row>
    <row r="54" spans="1:19" s="45" customFormat="1" ht="18" hidden="1" customHeight="1">
      <c r="A54" s="192"/>
      <c r="B54" s="192" t="s">
        <v>335</v>
      </c>
      <c r="C54" s="204">
        <f>기초자료!AV52</f>
        <v>345469</v>
      </c>
      <c r="D54" s="204">
        <f>기초자료!AW52</f>
        <v>345469</v>
      </c>
      <c r="E54" s="206">
        <f>기초자료!AT52</f>
        <v>182145982</v>
      </c>
      <c r="F54" s="203">
        <f>기초자료!AU52</f>
        <v>182145982</v>
      </c>
      <c r="G54" s="204">
        <f>'3-1도시림 면적 현황 세부내역(시군구)'!C52</f>
        <v>84335108</v>
      </c>
      <c r="H54" s="204">
        <f t="shared" si="12"/>
        <v>5052541</v>
      </c>
      <c r="I54" s="205">
        <f t="shared" si="10"/>
        <v>244.11772981077897</v>
      </c>
      <c r="J54" s="205">
        <f t="shared" si="11"/>
        <v>14.625164631269376</v>
      </c>
      <c r="K54" s="204">
        <f>'4-1. 산자법에 의한 산림과수목(시군구)'!C54</f>
        <v>78937716</v>
      </c>
      <c r="L54" s="204">
        <f>'4-1. 산자법에 의한 산림과수목(시군구)'!D54</f>
        <v>1333571</v>
      </c>
      <c r="M54" s="205">
        <f t="shared" si="3"/>
        <v>228.49435405202783</v>
      </c>
      <c r="N54" s="205">
        <f t="shared" si="4"/>
        <v>3.8601755873898962</v>
      </c>
      <c r="O54" s="206">
        <f>'5.1 도시공원법에 의한 공원녹지(시군구)'!C56</f>
        <v>5397392</v>
      </c>
      <c r="P54" s="206">
        <f>'5.1 도시공원법에 의한 공원녹지(시군구)'!D56</f>
        <v>3718970</v>
      </c>
      <c r="Q54" s="205">
        <f t="shared" si="5"/>
        <v>15.623375758751147</v>
      </c>
      <c r="R54" s="205">
        <f t="shared" si="6"/>
        <v>10.76498904387948</v>
      </c>
      <c r="S54" s="54"/>
    </row>
    <row r="55" spans="1:19" s="45" customFormat="1" ht="18" hidden="1" customHeight="1">
      <c r="A55" s="192"/>
      <c r="B55" s="192" t="s">
        <v>337</v>
      </c>
      <c r="C55" s="204">
        <f>기초자료!AV53</f>
        <v>175277</v>
      </c>
      <c r="D55" s="204">
        <f>기초자료!AW53</f>
        <v>175277</v>
      </c>
      <c r="E55" s="206">
        <f>기초자료!AT53</f>
        <v>17333125</v>
      </c>
      <c r="F55" s="203">
        <f>기초자료!AU53</f>
        <v>17333125</v>
      </c>
      <c r="G55" s="204">
        <f>'3-1도시림 면적 현황 세부내역(시군구)'!C53</f>
        <v>2940993</v>
      </c>
      <c r="H55" s="204">
        <f t="shared" si="12"/>
        <v>979879</v>
      </c>
      <c r="I55" s="205">
        <f t="shared" si="10"/>
        <v>16.779115343142568</v>
      </c>
      <c r="J55" s="205">
        <f t="shared" si="11"/>
        <v>5.5904596724042515</v>
      </c>
      <c r="K55" s="204">
        <f>'4-1. 산자법에 의한 산림과수목(시군구)'!C55</f>
        <v>2236484</v>
      </c>
      <c r="L55" s="204">
        <f>'4-1. 산자법에 의한 산림과수목(시군구)'!D55</f>
        <v>279740</v>
      </c>
      <c r="M55" s="205">
        <f t="shared" si="3"/>
        <v>12.759711770511819</v>
      </c>
      <c r="N55" s="205">
        <f t="shared" si="4"/>
        <v>1.5959880646063089</v>
      </c>
      <c r="O55" s="206">
        <f>'5.1 도시공원법에 의한 공원녹지(시군구)'!C57</f>
        <v>704509</v>
      </c>
      <c r="P55" s="206">
        <f>'5.1 도시공원법에 의한 공원녹지(시군구)'!D57</f>
        <v>700139</v>
      </c>
      <c r="Q55" s="205">
        <f t="shared" si="5"/>
        <v>4.0194035726307504</v>
      </c>
      <c r="R55" s="205">
        <f t="shared" si="6"/>
        <v>3.9944716077979425</v>
      </c>
      <c r="S55" s="54"/>
    </row>
    <row r="56" spans="1:19" s="45" customFormat="1" ht="18" hidden="1" customHeight="1">
      <c r="A56" s="192"/>
      <c r="B56" s="192" t="s">
        <v>338</v>
      </c>
      <c r="C56" s="204">
        <f>기초자료!AV54</f>
        <v>148113</v>
      </c>
      <c r="D56" s="204">
        <f>기초자료!AW54</f>
        <v>148113</v>
      </c>
      <c r="E56" s="206">
        <f>기초자료!AT54</f>
        <v>17431532</v>
      </c>
      <c r="F56" s="203">
        <f>기초자료!AU54</f>
        <v>17431532</v>
      </c>
      <c r="G56" s="204">
        <f>'3-1도시림 면적 현황 세부내역(시군구)'!C54</f>
        <v>7741745</v>
      </c>
      <c r="H56" s="204">
        <f t="shared" si="12"/>
        <v>3823745</v>
      </c>
      <c r="I56" s="205">
        <f t="shared" si="10"/>
        <v>52.269179612863155</v>
      </c>
      <c r="J56" s="205">
        <f t="shared" si="11"/>
        <v>25.816403691775875</v>
      </c>
      <c r="K56" s="204">
        <f>'4-1. 산자법에 의한 산림과수목(시군구)'!C56</f>
        <v>266973</v>
      </c>
      <c r="L56" s="204">
        <f>'4-1. 산자법에 의한 산림과수목(시군구)'!D56</f>
        <v>186973</v>
      </c>
      <c r="M56" s="205">
        <f t="shared" si="3"/>
        <v>1.8024953920317595</v>
      </c>
      <c r="N56" s="205">
        <f t="shared" si="4"/>
        <v>1.2623672466292628</v>
      </c>
      <c r="O56" s="206">
        <f>'5.1 도시공원법에 의한 공원녹지(시군구)'!C58</f>
        <v>7474772</v>
      </c>
      <c r="P56" s="206">
        <f>'5.1 도시공원법에 의한 공원녹지(시군구)'!D58</f>
        <v>3636772</v>
      </c>
      <c r="Q56" s="205">
        <f t="shared" si="5"/>
        <v>50.466684220831389</v>
      </c>
      <c r="R56" s="205">
        <f t="shared" si="6"/>
        <v>24.554036445146611</v>
      </c>
      <c r="S56" s="54"/>
    </row>
    <row r="57" spans="1:19" s="45" customFormat="1" ht="18" hidden="1" customHeight="1">
      <c r="A57" s="192"/>
      <c r="B57" s="192" t="s">
        <v>339</v>
      </c>
      <c r="C57" s="204">
        <f>기초자료!AV55</f>
        <v>437710</v>
      </c>
      <c r="D57" s="204">
        <f>기초자료!AW55</f>
        <v>437710</v>
      </c>
      <c r="E57" s="206">
        <f>기초자료!AT55</f>
        <v>93983908</v>
      </c>
      <c r="F57" s="203">
        <f>기초자료!AU55</f>
        <v>93983908</v>
      </c>
      <c r="G57" s="204">
        <f>'3-1도시림 면적 현황 세부내역(시군구)'!C55</f>
        <v>49470269</v>
      </c>
      <c r="H57" s="204">
        <f t="shared" si="12"/>
        <v>3297042</v>
      </c>
      <c r="I57" s="205">
        <f t="shared" si="10"/>
        <v>113.02065065911219</v>
      </c>
      <c r="J57" s="205">
        <f t="shared" si="11"/>
        <v>7.5324804094034867</v>
      </c>
      <c r="K57" s="204">
        <f>'4-1. 산자법에 의한 산림과수목(시군구)'!C57</f>
        <v>47247105</v>
      </c>
      <c r="L57" s="204">
        <f>'4-1. 산자법에 의한 산림과수목(시군구)'!D57</f>
        <v>1210857</v>
      </c>
      <c r="M57" s="205">
        <f t="shared" si="3"/>
        <v>107.94157090310937</v>
      </c>
      <c r="N57" s="205">
        <f t="shared" si="4"/>
        <v>2.7663452971145279</v>
      </c>
      <c r="O57" s="206">
        <f>'5.1 도시공원법에 의한 공원녹지(시군구)'!C59</f>
        <v>2223164</v>
      </c>
      <c r="P57" s="206">
        <f>'5.1 도시공원법에 의한 공원녹지(시군구)'!D59</f>
        <v>2086185</v>
      </c>
      <c r="Q57" s="205">
        <f t="shared" si="5"/>
        <v>5.0790797560028329</v>
      </c>
      <c r="R57" s="205">
        <f t="shared" si="6"/>
        <v>4.7661351122889588</v>
      </c>
      <c r="S57" s="54"/>
    </row>
    <row r="58" spans="1:19" s="45" customFormat="1" ht="18" hidden="1" customHeight="1">
      <c r="A58" s="192"/>
      <c r="B58" s="192" t="s">
        <v>340</v>
      </c>
      <c r="C58" s="204">
        <f>기초자료!AV56</f>
        <v>428614</v>
      </c>
      <c r="D58" s="204">
        <f>기초자료!AW56</f>
        <v>428614</v>
      </c>
      <c r="E58" s="206">
        <f>기초자료!AT56</f>
        <v>76535345</v>
      </c>
      <c r="F58" s="203">
        <f>기초자료!AU56</f>
        <v>76535345</v>
      </c>
      <c r="G58" s="204">
        <f>'3-1도시림 면적 현황 세부내역(시군구)'!C56</f>
        <v>45619432.799999997</v>
      </c>
      <c r="H58" s="204">
        <f t="shared" si="12"/>
        <v>5834539.7999999998</v>
      </c>
      <c r="I58" s="205">
        <f t="shared" si="10"/>
        <v>106.43477067944583</v>
      </c>
      <c r="J58" s="205">
        <f t="shared" si="11"/>
        <v>13.61257401764758</v>
      </c>
      <c r="K58" s="204">
        <f>'4-1. 산자법에 의한 산림과수목(시군구)'!C58</f>
        <v>36899059</v>
      </c>
      <c r="L58" s="204">
        <f>'4-1. 산자법에 의한 산림과수목(시군구)'!D58</f>
        <v>804610</v>
      </c>
      <c r="M58" s="205">
        <f t="shared" si="3"/>
        <v>86.089252800888445</v>
      </c>
      <c r="N58" s="205">
        <f t="shared" si="4"/>
        <v>1.8772368611384602</v>
      </c>
      <c r="O58" s="206">
        <f>'5.1 도시공원법에 의한 공원녹지(시군구)'!C60</f>
        <v>8720373.8000000007</v>
      </c>
      <c r="P58" s="206">
        <f>'5.1 도시공원법에 의한 공원녹지(시군구)'!D60</f>
        <v>5029929.8</v>
      </c>
      <c r="Q58" s="205">
        <f t="shared" si="5"/>
        <v>20.345517878557398</v>
      </c>
      <c r="R58" s="205">
        <f t="shared" si="6"/>
        <v>11.73533715650912</v>
      </c>
      <c r="S58" s="54"/>
    </row>
    <row r="59" spans="1:19" s="45" customFormat="1" ht="18" hidden="1" customHeight="1">
      <c r="A59" s="192"/>
      <c r="B59" s="192" t="s">
        <v>341</v>
      </c>
      <c r="C59" s="204">
        <f>기초자료!AV57</f>
        <v>568887</v>
      </c>
      <c r="D59" s="204">
        <f>기초자료!AW57</f>
        <v>568887</v>
      </c>
      <c r="E59" s="206">
        <f>기초자료!AT57</f>
        <v>62339700</v>
      </c>
      <c r="F59" s="203">
        <f>기초자료!AU57</f>
        <v>62339700</v>
      </c>
      <c r="G59" s="204">
        <f>'3-1도시림 면적 현황 세부내역(시군구)'!C57</f>
        <v>33013601.02</v>
      </c>
      <c r="H59" s="204">
        <f t="shared" si="12"/>
        <v>5897663</v>
      </c>
      <c r="I59" s="205">
        <f t="shared" si="10"/>
        <v>58.031913227055632</v>
      </c>
      <c r="J59" s="205">
        <f t="shared" si="11"/>
        <v>10.367020163934137</v>
      </c>
      <c r="K59" s="204">
        <f>'4-1. 산자법에 의한 산림과수목(시군구)'!C59</f>
        <v>23139230.02</v>
      </c>
      <c r="L59" s="204">
        <f>'4-1. 산자법에 의한 산림과수목(시군구)'!D59</f>
        <v>1818823</v>
      </c>
      <c r="M59" s="205">
        <f t="shared" si="3"/>
        <v>40.674562821790616</v>
      </c>
      <c r="N59" s="205">
        <f t="shared" si="4"/>
        <v>3.1971604202592081</v>
      </c>
      <c r="O59" s="206">
        <f>'5.1 도시공원법에 의한 공원녹지(시군구)'!C61</f>
        <v>9874371</v>
      </c>
      <c r="P59" s="206">
        <f>'5.1 도시공원법에 의한 공원녹지(시군구)'!D61</f>
        <v>4078840</v>
      </c>
      <c r="Q59" s="205">
        <f t="shared" si="5"/>
        <v>17.357350405265016</v>
      </c>
      <c r="R59" s="205">
        <f t="shared" si="6"/>
        <v>7.1698597436749303</v>
      </c>
      <c r="S59" s="54"/>
    </row>
    <row r="60" spans="1:19" s="45" customFormat="1" ht="18" hidden="1" customHeight="1">
      <c r="A60" s="192"/>
      <c r="B60" s="192" t="s">
        <v>342</v>
      </c>
      <c r="C60" s="204">
        <f>기초자료!AV58</f>
        <v>256540</v>
      </c>
      <c r="D60" s="204">
        <f>기초자료!AW58</f>
        <v>235424</v>
      </c>
      <c r="E60" s="206">
        <f>기초자료!AT58</f>
        <v>426692532</v>
      </c>
      <c r="F60" s="203">
        <f>기초자료!AU58</f>
        <v>238980904</v>
      </c>
      <c r="G60" s="204">
        <f>'3-1도시림 면적 현황 세부내역(시군구)'!C58</f>
        <v>139906567</v>
      </c>
      <c r="H60" s="204">
        <f t="shared" si="12"/>
        <v>4948246</v>
      </c>
      <c r="I60" s="205">
        <f t="shared" si="10"/>
        <v>594.27487002174803</v>
      </c>
      <c r="J60" s="205">
        <f t="shared" si="11"/>
        <v>21.018443319287755</v>
      </c>
      <c r="K60" s="204">
        <f>'4-1. 산자법에 의한 산림과수목(시군구)'!C60</f>
        <v>136623778</v>
      </c>
      <c r="L60" s="204">
        <f>'4-1. 산자법에 의한 산림과수목(시군구)'!D60</f>
        <v>1891510</v>
      </c>
      <c r="M60" s="205">
        <f t="shared" si="3"/>
        <v>580.33071394590183</v>
      </c>
      <c r="N60" s="205">
        <f t="shared" si="4"/>
        <v>8.0344824656789449</v>
      </c>
      <c r="O60" s="206">
        <f>'5.1 도시공원법에 의한 공원녹지(시군구)'!C62</f>
        <v>3282789</v>
      </c>
      <c r="P60" s="206">
        <f>'5.1 도시공원법에 의한 공원녹지(시군구)'!D62</f>
        <v>3056736</v>
      </c>
      <c r="Q60" s="205">
        <f t="shared" si="5"/>
        <v>13.944156075846132</v>
      </c>
      <c r="R60" s="205">
        <f t="shared" si="6"/>
        <v>12.983960853608808</v>
      </c>
      <c r="S60" s="54"/>
    </row>
    <row r="61" spans="1:19" s="364" customFormat="1" ht="18" customHeight="1">
      <c r="A61" s="377" t="s">
        <v>343</v>
      </c>
      <c r="B61" s="377"/>
      <c r="C61" s="204">
        <f>기초자료!AV59</f>
        <v>2957026</v>
      </c>
      <c r="D61" s="204">
        <f>기초자료!AW59</f>
        <v>2892036</v>
      </c>
      <c r="E61" s="378">
        <f>SUM(E62:E72)</f>
        <v>1063257852</v>
      </c>
      <c r="F61" s="378">
        <f>SUM(F62:F72)</f>
        <v>503906568</v>
      </c>
      <c r="G61" s="378">
        <f>SUM(G62:G72)</f>
        <v>142432853.04634002</v>
      </c>
      <c r="H61" s="378">
        <f>SUM(H62:H72)</f>
        <v>28614385.846340004</v>
      </c>
      <c r="I61" s="205">
        <f t="shared" si="10"/>
        <v>49.250027678196268</v>
      </c>
      <c r="J61" s="205">
        <f t="shared" si="11"/>
        <v>9.8942011255530726</v>
      </c>
      <c r="K61" s="204">
        <f>SUM(K62:K72)</f>
        <v>96474437.700000003</v>
      </c>
      <c r="L61" s="204">
        <f>SUM(L62:L72)</f>
        <v>5888752.7000000002</v>
      </c>
      <c r="M61" s="205">
        <f t="shared" si="3"/>
        <v>33.358657257378539</v>
      </c>
      <c r="N61" s="205">
        <f t="shared" si="4"/>
        <v>2.0361961953447332</v>
      </c>
      <c r="O61" s="206">
        <f>SUM(O62:O72)</f>
        <v>45958415.346340001</v>
      </c>
      <c r="P61" s="206">
        <f>SUM(P62:P72)</f>
        <v>22725633.146340001</v>
      </c>
      <c r="Q61" s="205">
        <f t="shared" si="5"/>
        <v>15.891370420817722</v>
      </c>
      <c r="R61" s="205">
        <f t="shared" si="6"/>
        <v>7.8580049302083381</v>
      </c>
      <c r="S61" s="363"/>
    </row>
    <row r="62" spans="1:19" s="45" customFormat="1" ht="18" hidden="1" customHeight="1">
      <c r="A62" s="192"/>
      <c r="B62" s="192" t="s">
        <v>344</v>
      </c>
      <c r="C62" s="204">
        <f>기초자료!AV60</f>
        <v>0</v>
      </c>
      <c r="D62" s="204">
        <f>기초자료!AW60</f>
        <v>0</v>
      </c>
      <c r="E62" s="206">
        <f>기초자료!AT60</f>
        <v>0</v>
      </c>
      <c r="F62" s="203">
        <f>기초자료!AU60</f>
        <v>0</v>
      </c>
      <c r="G62" s="204">
        <f>'3-1도시림 면적 현황 세부내역(시군구)'!C60</f>
        <v>0</v>
      </c>
      <c r="H62" s="204">
        <f t="shared" ref="H62:H72" si="13">L62+P62</f>
        <v>0</v>
      </c>
      <c r="I62" s="205" t="e">
        <f t="shared" ref="I62:I72" si="14">G62/D62</f>
        <v>#DIV/0!</v>
      </c>
      <c r="J62" s="205" t="e">
        <f t="shared" ref="J62:J72" si="15">H62/D62</f>
        <v>#DIV/0!</v>
      </c>
      <c r="K62" s="204">
        <f>'4-1. 산자법에 의한 산림과수목(시군구)'!C62</f>
        <v>0</v>
      </c>
      <c r="L62" s="204">
        <f>'4-1. 산자법에 의한 산림과수목(시군구)'!D62</f>
        <v>0</v>
      </c>
      <c r="M62" s="205" t="e">
        <f t="shared" si="3"/>
        <v>#DIV/0!</v>
      </c>
      <c r="N62" s="205" t="e">
        <f t="shared" si="4"/>
        <v>#DIV/0!</v>
      </c>
      <c r="O62" s="206">
        <f>'5.1 도시공원법에 의한 공원녹지(시군구)'!C64</f>
        <v>0</v>
      </c>
      <c r="P62" s="206">
        <f>'5.1 도시공원법에 의한 공원녹지(시군구)'!D64</f>
        <v>0</v>
      </c>
      <c r="Q62" s="205" t="e">
        <f t="shared" si="5"/>
        <v>#DIV/0!</v>
      </c>
      <c r="R62" s="205" t="e">
        <f t="shared" si="6"/>
        <v>#DIV/0!</v>
      </c>
      <c r="S62" s="54"/>
    </row>
    <row r="63" spans="1:19" s="45" customFormat="1" ht="18" hidden="1" customHeight="1">
      <c r="A63" s="192"/>
      <c r="B63" s="192" t="s">
        <v>277</v>
      </c>
      <c r="C63" s="204">
        <f>기초자료!AV61</f>
        <v>135135</v>
      </c>
      <c r="D63" s="204">
        <f>기초자료!AW61</f>
        <v>135135</v>
      </c>
      <c r="E63" s="206">
        <f>기초자료!AT61</f>
        <v>140286900</v>
      </c>
      <c r="F63" s="203">
        <f>기초자료!AU61</f>
        <v>140286900</v>
      </c>
      <c r="G63" s="204">
        <f>'3-1도시림 면적 현황 세부내역(시군구)'!C61</f>
        <v>41481887.001000002</v>
      </c>
      <c r="H63" s="204">
        <f t="shared" si="13"/>
        <v>5397492.0010000002</v>
      </c>
      <c r="I63" s="205">
        <f t="shared" si="14"/>
        <v>306.96627077367077</v>
      </c>
      <c r="J63" s="205">
        <f t="shared" si="15"/>
        <v>39.94148074888075</v>
      </c>
      <c r="K63" s="204">
        <f>'4-1. 산자법에 의한 산림과수목(시군구)'!C63</f>
        <v>25338162</v>
      </c>
      <c r="L63" s="204">
        <f>'4-1. 산자법에 의한 산림과수목(시군구)'!D63</f>
        <v>494097</v>
      </c>
      <c r="M63" s="205">
        <f t="shared" si="3"/>
        <v>187.50258630258631</v>
      </c>
      <c r="N63" s="205">
        <f t="shared" si="4"/>
        <v>3.6563214563214563</v>
      </c>
      <c r="O63" s="206">
        <f>'5.1 도시공원법에 의한 공원녹지(시군구)'!C65</f>
        <v>16143725.001</v>
      </c>
      <c r="P63" s="206">
        <f>'5.1 도시공원법에 의한 공원녹지(시군구)'!D65</f>
        <v>4903395.0010000002</v>
      </c>
      <c r="Q63" s="205">
        <f t="shared" si="5"/>
        <v>119.46368447108448</v>
      </c>
      <c r="R63" s="205">
        <f t="shared" si="6"/>
        <v>36.285159292559293</v>
      </c>
      <c r="S63" s="54"/>
    </row>
    <row r="64" spans="1:19" s="45" customFormat="1" ht="18" hidden="1" customHeight="1">
      <c r="A64" s="192"/>
      <c r="B64" s="192" t="s">
        <v>335</v>
      </c>
      <c r="C64" s="204">
        <f>기초자료!AV62</f>
        <v>64427</v>
      </c>
      <c r="D64" s="204">
        <f>기초자료!AW62</f>
        <v>64427</v>
      </c>
      <c r="E64" s="206">
        <f>기초자료!AT62</f>
        <v>7194831</v>
      </c>
      <c r="F64" s="203">
        <f>기초자료!AU62</f>
        <v>7194831</v>
      </c>
      <c r="G64" s="204">
        <f>'3-1도시림 면적 현황 세부내역(시군구)'!C62</f>
        <v>401067.51</v>
      </c>
      <c r="H64" s="204">
        <f t="shared" si="13"/>
        <v>397767.51</v>
      </c>
      <c r="I64" s="205">
        <f t="shared" si="14"/>
        <v>6.2251464448135101</v>
      </c>
      <c r="J64" s="205">
        <f t="shared" si="15"/>
        <v>6.1739256833315226</v>
      </c>
      <c r="K64" s="204">
        <f>'4-1. 산자법에 의한 산림과수목(시군구)'!C64</f>
        <v>106410.4</v>
      </c>
      <c r="L64" s="204">
        <f>'4-1. 산자법에 의한 산림과수목(시군구)'!D64</f>
        <v>103110.39999999999</v>
      </c>
      <c r="M64" s="205">
        <f t="shared" si="3"/>
        <v>1.6516429447281418</v>
      </c>
      <c r="N64" s="205">
        <f t="shared" si="4"/>
        <v>1.6004221832461545</v>
      </c>
      <c r="O64" s="206">
        <f>'5.1 도시공원법에 의한 공원녹지(시군구)'!C66</f>
        <v>294657.11</v>
      </c>
      <c r="P64" s="206">
        <f>'5.1 도시공원법에 의한 공원녹지(시군구)'!D66</f>
        <v>294657.11</v>
      </c>
      <c r="Q64" s="205">
        <f t="shared" si="5"/>
        <v>4.5735035000853674</v>
      </c>
      <c r="R64" s="205">
        <f t="shared" si="6"/>
        <v>4.5735035000853674</v>
      </c>
      <c r="S64" s="54"/>
    </row>
    <row r="65" spans="1:19" s="45" customFormat="1" ht="18" hidden="1" customHeight="1">
      <c r="A65" s="192"/>
      <c r="B65" s="192" t="s">
        <v>338</v>
      </c>
      <c r="C65" s="204">
        <f>기초자료!AV63</f>
        <v>408862</v>
      </c>
      <c r="D65" s="204">
        <f>기초자료!AW63</f>
        <v>408862</v>
      </c>
      <c r="E65" s="206">
        <f>기초자료!AT63</f>
        <v>24835030</v>
      </c>
      <c r="F65" s="203">
        <f>기초자료!AU63</f>
        <v>24835030</v>
      </c>
      <c r="G65" s="204">
        <f>'3-1도시림 면적 현황 세부내역(시군구)'!C63</f>
        <v>3520338.2199999997</v>
      </c>
      <c r="H65" s="204">
        <f t="shared" si="13"/>
        <v>950015.22</v>
      </c>
      <c r="I65" s="205">
        <f t="shared" si="14"/>
        <v>8.610089027593661</v>
      </c>
      <c r="J65" s="205">
        <f t="shared" si="15"/>
        <v>2.3235595873424284</v>
      </c>
      <c r="K65" s="204">
        <f>'4-1. 산자법에 의한 산림과수목(시군구)'!C65</f>
        <v>2070519.8</v>
      </c>
      <c r="L65" s="204">
        <f>'4-1. 산자법에 의한 산림과수목(시군구)'!D65</f>
        <v>432068.8</v>
      </c>
      <c r="M65" s="205">
        <f t="shared" si="3"/>
        <v>5.0641042699003576</v>
      </c>
      <c r="N65" s="205">
        <f t="shared" si="4"/>
        <v>1.0567594934232087</v>
      </c>
      <c r="O65" s="206">
        <f>'5.1 도시공원법에 의한 공원녹지(시군구)'!C67</f>
        <v>1449818.42</v>
      </c>
      <c r="P65" s="206">
        <f>'5.1 도시공원법에 의한 공원녹지(시군구)'!D67</f>
        <v>517946.42000000004</v>
      </c>
      <c r="Q65" s="205">
        <f t="shared" si="5"/>
        <v>3.5459847576933048</v>
      </c>
      <c r="R65" s="205">
        <f t="shared" si="6"/>
        <v>1.2668000939192199</v>
      </c>
      <c r="S65" s="54"/>
    </row>
    <row r="66" spans="1:19" s="45" customFormat="1" ht="18" hidden="1" customHeight="1">
      <c r="A66" s="192"/>
      <c r="B66" s="192" t="s">
        <v>345</v>
      </c>
      <c r="C66" s="204">
        <f>기초자료!AV64</f>
        <v>366550</v>
      </c>
      <c r="D66" s="204">
        <f>기초자료!AW64</f>
        <v>366550</v>
      </c>
      <c r="E66" s="206">
        <f>기초자료!AT64</f>
        <v>54947866</v>
      </c>
      <c r="F66" s="203">
        <f>기초자료!AU64</f>
        <v>54947866</v>
      </c>
      <c r="G66" s="204">
        <f>'3-1도시림 면적 현황 세부내역(시군구)'!C64</f>
        <v>11281800.9878</v>
      </c>
      <c r="H66" s="204">
        <f t="shared" si="13"/>
        <v>6338070.7878</v>
      </c>
      <c r="I66" s="205">
        <f t="shared" si="14"/>
        <v>30.77834125712727</v>
      </c>
      <c r="J66" s="205">
        <f t="shared" si="15"/>
        <v>17.291149332423952</v>
      </c>
      <c r="K66" s="204">
        <f>'4-1. 산자법에 의한 산림과수목(시군구)'!C66</f>
        <v>4213753</v>
      </c>
      <c r="L66" s="204">
        <f>'4-1. 산자법에 의한 산림과수목(시군구)'!D66</f>
        <v>1646640</v>
      </c>
      <c r="M66" s="205">
        <f t="shared" si="3"/>
        <v>11.495711362706315</v>
      </c>
      <c r="N66" s="205">
        <f t="shared" si="4"/>
        <v>4.4922657209111989</v>
      </c>
      <c r="O66" s="206">
        <f>'5.1 도시공원법에 의한 공원녹지(시군구)'!C68</f>
        <v>7068047.9878000002</v>
      </c>
      <c r="P66" s="206">
        <f>'5.1 도시공원법에 의한 공원녹지(시군구)'!D68</f>
        <v>4691430.7878</v>
      </c>
      <c r="Q66" s="205">
        <f t="shared" si="5"/>
        <v>19.282629894420953</v>
      </c>
      <c r="R66" s="205">
        <f t="shared" si="6"/>
        <v>12.798883611512753</v>
      </c>
      <c r="S66" s="54"/>
    </row>
    <row r="67" spans="1:19" s="45" customFormat="1" ht="18" hidden="1" customHeight="1">
      <c r="A67" s="192"/>
      <c r="B67" s="192" t="s">
        <v>346</v>
      </c>
      <c r="C67" s="204">
        <f>기초자료!AV65</f>
        <v>532704</v>
      </c>
      <c r="D67" s="204">
        <f>기초자료!AW65</f>
        <v>532704</v>
      </c>
      <c r="E67" s="206">
        <f>기초자료!AT65</f>
        <v>57016644</v>
      </c>
      <c r="F67" s="203">
        <f>기초자료!AU65</f>
        <v>57016644</v>
      </c>
      <c r="G67" s="204">
        <f>'3-1도시림 면적 현황 세부내역(시군구)'!C65</f>
        <v>18875639.588540003</v>
      </c>
      <c r="H67" s="204">
        <f t="shared" si="13"/>
        <v>7824405.5885400008</v>
      </c>
      <c r="I67" s="205">
        <f t="shared" si="14"/>
        <v>35.433635918896805</v>
      </c>
      <c r="J67" s="205">
        <f t="shared" si="15"/>
        <v>14.688092427577043</v>
      </c>
      <c r="K67" s="204">
        <f>'4-1. 산자법에 의한 산림과수목(시군구)'!C67</f>
        <v>10978046.5</v>
      </c>
      <c r="L67" s="204">
        <f>'4-1. 산자법에 의한 산림과수목(시군구)'!D67</f>
        <v>1106489.5</v>
      </c>
      <c r="M67" s="205">
        <f t="shared" si="3"/>
        <v>20.608154810176007</v>
      </c>
      <c r="N67" s="205">
        <f t="shared" si="4"/>
        <v>2.077118812698985</v>
      </c>
      <c r="O67" s="206">
        <f>'5.1 도시공원법에 의한 공원녹지(시군구)'!C69</f>
        <v>7897593.0885400008</v>
      </c>
      <c r="P67" s="206">
        <f>'5.1 도시공원법에 의한 공원녹지(시군구)'!D69</f>
        <v>6717916.0885400008</v>
      </c>
      <c r="Q67" s="205">
        <f t="shared" si="5"/>
        <v>14.825481108720792</v>
      </c>
      <c r="R67" s="205">
        <f t="shared" si="6"/>
        <v>12.610973614878057</v>
      </c>
      <c r="S67" s="54"/>
    </row>
    <row r="68" spans="1:19" s="45" customFormat="1" ht="18" hidden="1" customHeight="1">
      <c r="A68" s="192"/>
      <c r="B68" s="192" t="s">
        <v>347</v>
      </c>
      <c r="C68" s="204">
        <f>기초자료!AV66</f>
        <v>511577</v>
      </c>
      <c r="D68" s="204">
        <f>기초자료!AW66</f>
        <v>511577</v>
      </c>
      <c r="E68" s="206">
        <f>기초자료!AT66</f>
        <v>32008762</v>
      </c>
      <c r="F68" s="203">
        <f>기초자료!AU66</f>
        <v>32008762</v>
      </c>
      <c r="G68" s="204">
        <f>'3-1도시림 면적 현황 세부내역(시군구)'!C66</f>
        <v>10003350.385</v>
      </c>
      <c r="H68" s="204">
        <f t="shared" si="13"/>
        <v>1534841.9849999999</v>
      </c>
      <c r="I68" s="205">
        <f t="shared" si="14"/>
        <v>19.553948643117263</v>
      </c>
      <c r="J68" s="205">
        <f t="shared" si="15"/>
        <v>3.0002169468134805</v>
      </c>
      <c r="K68" s="204">
        <f>'4-1. 산자법에 의한 산림과수목(시군구)'!C68</f>
        <v>7447975</v>
      </c>
      <c r="L68" s="204">
        <f>'4-1. 산자법에 의한 산림과수목(시군구)'!D68</f>
        <v>303553</v>
      </c>
      <c r="M68" s="205">
        <f t="shared" si="3"/>
        <v>14.55885428781982</v>
      </c>
      <c r="N68" s="205">
        <f t="shared" si="4"/>
        <v>0.59336717639768788</v>
      </c>
      <c r="O68" s="206">
        <f>'5.1 도시공원법에 의한 공원녹지(시군구)'!C70</f>
        <v>2555375.3849999998</v>
      </c>
      <c r="P68" s="206">
        <f>'5.1 도시공원법에 의한 공원녹지(시군구)'!D70</f>
        <v>1231288.9849999999</v>
      </c>
      <c r="Q68" s="205">
        <f t="shared" si="5"/>
        <v>4.9950943552974429</v>
      </c>
      <c r="R68" s="205">
        <f t="shared" si="6"/>
        <v>2.4068497704157923</v>
      </c>
      <c r="S68" s="54"/>
    </row>
    <row r="69" spans="1:19" s="45" customFormat="1" ht="18" hidden="1" customHeight="1">
      <c r="A69" s="192"/>
      <c r="B69" s="192" t="s">
        <v>620</v>
      </c>
      <c r="C69" s="204">
        <f>기초자료!AV67</f>
        <v>303471</v>
      </c>
      <c r="D69" s="204">
        <f>기초자료!AW67</f>
        <v>303471</v>
      </c>
      <c r="E69" s="206">
        <f>기초자료!AT67</f>
        <v>45565180</v>
      </c>
      <c r="F69" s="203">
        <f>기초자료!AU67</f>
        <v>45565180</v>
      </c>
      <c r="G69" s="204">
        <f>'3-1도시림 면적 현황 세부내역(시군구)'!C67</f>
        <v>12764438.634</v>
      </c>
      <c r="H69" s="204">
        <f t="shared" si="13"/>
        <v>1120226.034</v>
      </c>
      <c r="I69" s="205">
        <f t="shared" si="14"/>
        <v>42.061477485492844</v>
      </c>
      <c r="J69" s="205">
        <f t="shared" si="15"/>
        <v>3.6913775418409007</v>
      </c>
      <c r="K69" s="204">
        <f>'4-1. 산자법에 의한 산림과수목(시군구)'!C69</f>
        <v>9640612</v>
      </c>
      <c r="L69" s="204">
        <f>'4-1. 산자법에 의한 산림과수목(시군구)'!D69</f>
        <v>346130</v>
      </c>
      <c r="M69" s="205">
        <f t="shared" si="3"/>
        <v>31.767819659868653</v>
      </c>
      <c r="N69" s="205">
        <f t="shared" si="4"/>
        <v>1.1405702686582901</v>
      </c>
      <c r="O69" s="206">
        <f>'5.1 도시공원법에 의한 공원녹지(시군구)'!C71</f>
        <v>3123826.6340000001</v>
      </c>
      <c r="P69" s="206">
        <f>'5.1 도시공원법에 의한 공원녹지(시군구)'!D71</f>
        <v>774096.03399999999</v>
      </c>
      <c r="Q69" s="205">
        <f t="shared" si="5"/>
        <v>10.293657825624194</v>
      </c>
      <c r="R69" s="205">
        <f t="shared" si="6"/>
        <v>2.5508072731826106</v>
      </c>
      <c r="S69" s="54"/>
    </row>
    <row r="70" spans="1:19" s="45" customFormat="1" ht="18" hidden="1" customHeight="1">
      <c r="A70" s="192"/>
      <c r="B70" s="192" t="s">
        <v>337</v>
      </c>
      <c r="C70" s="204">
        <f>기초자료!AV68</f>
        <v>544556</v>
      </c>
      <c r="D70" s="204">
        <f>기초자료!AW68</f>
        <v>544556</v>
      </c>
      <c r="E70" s="206">
        <f>기초자료!AT68</f>
        <v>117087390</v>
      </c>
      <c r="F70" s="203">
        <f>기초자료!AU68</f>
        <v>117087390</v>
      </c>
      <c r="G70" s="204">
        <f>'3-1도시림 면적 현황 세부내역(시군구)'!C68</f>
        <v>33860127.920000002</v>
      </c>
      <c r="H70" s="204">
        <f t="shared" si="13"/>
        <v>4403189.92</v>
      </c>
      <c r="I70" s="205">
        <f t="shared" si="14"/>
        <v>62.179331271714943</v>
      </c>
      <c r="J70" s="205">
        <f t="shared" si="15"/>
        <v>8.0858349187227763</v>
      </c>
      <c r="K70" s="204">
        <f>'4-1. 산자법에 의한 산림과수목(시군구)'!C70</f>
        <v>27849344</v>
      </c>
      <c r="L70" s="204">
        <f>'4-1. 산자법에 의한 산림과수목(시군구)'!D70</f>
        <v>846476</v>
      </c>
      <c r="M70" s="205">
        <f t="shared" si="3"/>
        <v>51.141377562638183</v>
      </c>
      <c r="N70" s="205">
        <f t="shared" si="4"/>
        <v>1.5544333365163545</v>
      </c>
      <c r="O70" s="206">
        <f>'5.1 도시공원법에 의한 공원녹지(시군구)'!C72</f>
        <v>6010783.9199999999</v>
      </c>
      <c r="P70" s="206">
        <f>'5.1 도시공원법에 의한 공원녹지(시군구)'!D72</f>
        <v>3556713.92</v>
      </c>
      <c r="Q70" s="205">
        <f t="shared" si="5"/>
        <v>11.037953709076753</v>
      </c>
      <c r="R70" s="205">
        <f t="shared" si="6"/>
        <v>6.5314015822064215</v>
      </c>
      <c r="S70" s="54"/>
    </row>
    <row r="71" spans="1:19" s="45" customFormat="1" ht="18" hidden="1" customHeight="1">
      <c r="A71" s="192"/>
      <c r="B71" s="192" t="s">
        <v>349</v>
      </c>
      <c r="C71" s="204">
        <f>기초자료!AV69</f>
        <v>69178</v>
      </c>
      <c r="D71" s="204">
        <f>기초자료!AW69</f>
        <v>23130</v>
      </c>
      <c r="E71" s="206">
        <f>기초자료!AT69</f>
        <v>411411035</v>
      </c>
      <c r="F71" s="203">
        <f>기초자료!AU69</f>
        <v>24963965</v>
      </c>
      <c r="G71" s="204">
        <f>'3-1도시림 면적 현황 세부내역(시군구)'!C69</f>
        <v>10244202.800000001</v>
      </c>
      <c r="H71" s="204">
        <f t="shared" si="13"/>
        <v>648376.80000000005</v>
      </c>
      <c r="I71" s="205">
        <f t="shared" si="14"/>
        <v>442.89679204496326</v>
      </c>
      <c r="J71" s="205">
        <f t="shared" si="15"/>
        <v>28.031854734111544</v>
      </c>
      <c r="K71" s="204">
        <f>'4-1. 산자법에 의한 산림과수목(시군구)'!C71</f>
        <v>8829615</v>
      </c>
      <c r="L71" s="204">
        <f>'4-1. 산자법에 의한 산림과수목(시군구)'!D71</f>
        <v>610188</v>
      </c>
      <c r="M71" s="205">
        <f t="shared" si="3"/>
        <v>381.73865110246436</v>
      </c>
      <c r="N71" s="205">
        <f t="shared" si="4"/>
        <v>26.380804150453955</v>
      </c>
      <c r="O71" s="206">
        <f>'5.1 도시공원법에 의한 공원녹지(시군구)'!C73</f>
        <v>1414587.8</v>
      </c>
      <c r="P71" s="206">
        <f>'5.1 도시공원법에 의한 공원녹지(시군구)'!D73</f>
        <v>38188.800000000003</v>
      </c>
      <c r="Q71" s="205">
        <f t="shared" si="5"/>
        <v>61.158140942498925</v>
      </c>
      <c r="R71" s="205">
        <f t="shared" si="6"/>
        <v>1.6510505836575877</v>
      </c>
      <c r="S71" s="54"/>
    </row>
    <row r="72" spans="1:19" s="45" customFormat="1" ht="18" hidden="1" customHeight="1">
      <c r="A72" s="192"/>
      <c r="B72" s="192" t="s">
        <v>350</v>
      </c>
      <c r="C72" s="204">
        <f>기초자료!AV70</f>
        <v>20566</v>
      </c>
      <c r="D72" s="204">
        <f>기초자료!AW70</f>
        <v>1624</v>
      </c>
      <c r="E72" s="206">
        <f>기초자료!AT70</f>
        <v>172904214</v>
      </c>
      <c r="F72" s="203">
        <f>기초자료!AU70</f>
        <v>0</v>
      </c>
      <c r="G72" s="204">
        <f>'3-1도시림 면적 현황 세부내역(시군구)'!C70</f>
        <v>0</v>
      </c>
      <c r="H72" s="204">
        <f t="shared" si="13"/>
        <v>0</v>
      </c>
      <c r="I72" s="205">
        <f t="shared" si="14"/>
        <v>0</v>
      </c>
      <c r="J72" s="205">
        <f t="shared" si="15"/>
        <v>0</v>
      </c>
      <c r="K72" s="204">
        <f>'4-1. 산자법에 의한 산림과수목(시군구)'!C72</f>
        <v>0</v>
      </c>
      <c r="L72" s="204">
        <f>'4-1. 산자법에 의한 산림과수목(시군구)'!D72</f>
        <v>0</v>
      </c>
      <c r="M72" s="205">
        <f t="shared" ref="M72:M137" si="16">K72/D72</f>
        <v>0</v>
      </c>
      <c r="N72" s="205">
        <f t="shared" ref="N72:N137" si="17">L72/D72</f>
        <v>0</v>
      </c>
      <c r="O72" s="206">
        <f>'5.1 도시공원법에 의한 공원녹지(시군구)'!C74</f>
        <v>0</v>
      </c>
      <c r="P72" s="206">
        <f>'5.1 도시공원법에 의한 공원녹지(시군구)'!D74</f>
        <v>0</v>
      </c>
      <c r="Q72" s="205">
        <f t="shared" ref="Q72:Q137" si="18">O72/D72</f>
        <v>0</v>
      </c>
      <c r="R72" s="205">
        <f t="shared" ref="R72:R137" si="19">P72/D72</f>
        <v>0</v>
      </c>
      <c r="S72" s="54"/>
    </row>
    <row r="73" spans="1:19" s="364" customFormat="1" ht="18" customHeight="1">
      <c r="A73" s="377" t="s">
        <v>351</v>
      </c>
      <c r="B73" s="377"/>
      <c r="C73" s="204">
        <f>기초자료!AV71</f>
        <v>1456468</v>
      </c>
      <c r="D73" s="204">
        <f>기초자료!AW71</f>
        <v>1456468</v>
      </c>
      <c r="E73" s="378">
        <f>SUM(E74:E78)</f>
        <v>501136261</v>
      </c>
      <c r="F73" s="378">
        <f>SUM(F74:F78)</f>
        <v>501136261</v>
      </c>
      <c r="G73" s="378">
        <f>SUM(G74:G78)</f>
        <v>188001341.49000001</v>
      </c>
      <c r="H73" s="378">
        <f>SUM(H74:H78)</f>
        <v>17905492.490000002</v>
      </c>
      <c r="I73" s="205">
        <f t="shared" ref="I73:I106" si="20">G73/D73</f>
        <v>129.08031037413798</v>
      </c>
      <c r="J73" s="205">
        <f t="shared" ref="J73:J106" si="21">H73/D73</f>
        <v>12.293776787406248</v>
      </c>
      <c r="K73" s="204">
        <f>SUM(K74:K78)</f>
        <v>176478216</v>
      </c>
      <c r="L73" s="204">
        <f>SUM(L74:L78)</f>
        <v>8321726</v>
      </c>
      <c r="M73" s="205">
        <f t="shared" si="16"/>
        <v>121.168618877998</v>
      </c>
      <c r="N73" s="205">
        <f t="shared" si="17"/>
        <v>5.7136346284298725</v>
      </c>
      <c r="O73" s="206">
        <f>SUM(O74:O78)</f>
        <v>11523125.49</v>
      </c>
      <c r="P73" s="206">
        <f>SUM(P74:P78)</f>
        <v>9583766.4900000002</v>
      </c>
      <c r="Q73" s="205">
        <f t="shared" si="18"/>
        <v>7.9116914961399774</v>
      </c>
      <c r="R73" s="205">
        <f t="shared" si="19"/>
        <v>6.5801421589763729</v>
      </c>
      <c r="S73" s="363"/>
    </row>
    <row r="74" spans="1:19" s="45" customFormat="1" ht="18" hidden="1" customHeight="1">
      <c r="A74" s="192"/>
      <c r="B74" s="192" t="s">
        <v>335</v>
      </c>
      <c r="C74" s="204">
        <f>기초자료!AV72</f>
        <v>98585</v>
      </c>
      <c r="D74" s="204">
        <f>기초자료!AW72</f>
        <v>98585</v>
      </c>
      <c r="E74" s="206">
        <f>기초자료!AT72</f>
        <v>49312364</v>
      </c>
      <c r="F74" s="203">
        <f>기초자료!AU72</f>
        <v>49312364</v>
      </c>
      <c r="G74" s="204">
        <f>'3-1도시림 면적 현황 세부내역(시군구)'!C72</f>
        <v>16326699</v>
      </c>
      <c r="H74" s="204">
        <f>L74+P74</f>
        <v>2174981</v>
      </c>
      <c r="I74" s="205">
        <f t="shared" si="20"/>
        <v>165.61037683217529</v>
      </c>
      <c r="J74" s="205">
        <f t="shared" si="21"/>
        <v>22.061987117715677</v>
      </c>
      <c r="K74" s="204">
        <f>'4-1. 산자법에 의한 산림과수목(시군구)'!C74</f>
        <v>14909088</v>
      </c>
      <c r="L74" s="204">
        <f>'4-1. 산자법에 의한 산림과수목(시군구)'!D74</f>
        <v>759915</v>
      </c>
      <c r="M74" s="205">
        <f t="shared" si="16"/>
        <v>151.23079576000407</v>
      </c>
      <c r="N74" s="205">
        <f t="shared" si="17"/>
        <v>7.7082213318456159</v>
      </c>
      <c r="O74" s="206">
        <f>'5.1 도시공원법에 의한 공원녹지(시군구)'!C76</f>
        <v>1417611</v>
      </c>
      <c r="P74" s="206">
        <f>'5.1 도시공원법에 의한 공원녹지(시군구)'!D76</f>
        <v>1415066</v>
      </c>
      <c r="Q74" s="205">
        <f t="shared" si="18"/>
        <v>14.379581072171224</v>
      </c>
      <c r="R74" s="205">
        <f t="shared" si="19"/>
        <v>14.353765785870062</v>
      </c>
      <c r="S74" s="54"/>
    </row>
    <row r="75" spans="1:19" s="45" customFormat="1" ht="18" hidden="1" customHeight="1">
      <c r="A75" s="192"/>
      <c r="B75" s="192" t="s">
        <v>337</v>
      </c>
      <c r="C75" s="204">
        <f>기초자료!AV73</f>
        <v>300975</v>
      </c>
      <c r="D75" s="204">
        <f>기초자료!AW73</f>
        <v>300975</v>
      </c>
      <c r="E75" s="206">
        <f>기초자료!AT73</f>
        <v>47748121</v>
      </c>
      <c r="F75" s="203">
        <f>기초자료!AU73</f>
        <v>47748121</v>
      </c>
      <c r="G75" s="204">
        <f>'3-1도시림 면적 현황 세부내역(시군구)'!C73</f>
        <v>9546076</v>
      </c>
      <c r="H75" s="204">
        <f>L75+P75</f>
        <v>2957812</v>
      </c>
      <c r="I75" s="205">
        <f t="shared" si="20"/>
        <v>31.717172522634769</v>
      </c>
      <c r="J75" s="205">
        <f t="shared" si="21"/>
        <v>9.8274341722734455</v>
      </c>
      <c r="K75" s="204">
        <f>'4-1. 산자법에 의한 산림과수목(시군구)'!C75</f>
        <v>8158834</v>
      </c>
      <c r="L75" s="204">
        <f>'4-1. 산자법에 의한 산림과수목(시군구)'!D75</f>
        <v>1677757</v>
      </c>
      <c r="M75" s="205">
        <f t="shared" si="16"/>
        <v>27.108012293379847</v>
      </c>
      <c r="N75" s="205">
        <f t="shared" si="17"/>
        <v>5.5744065121687845</v>
      </c>
      <c r="O75" s="206">
        <f>'5.1 도시공원법에 의한 공원녹지(시군구)'!C77</f>
        <v>1387242</v>
      </c>
      <c r="P75" s="206">
        <f>'5.1 도시공원법에 의한 공원녹지(시군구)'!D77</f>
        <v>1280055</v>
      </c>
      <c r="Q75" s="205">
        <f t="shared" si="18"/>
        <v>4.6091602292549219</v>
      </c>
      <c r="R75" s="205">
        <f t="shared" si="19"/>
        <v>4.2530276601046602</v>
      </c>
      <c r="S75" s="54"/>
    </row>
    <row r="76" spans="1:19" s="45" customFormat="1" ht="18" hidden="1" customHeight="1">
      <c r="A76" s="192"/>
      <c r="B76" s="192" t="s">
        <v>338</v>
      </c>
      <c r="C76" s="204">
        <f>기초자료!AV74</f>
        <v>218060</v>
      </c>
      <c r="D76" s="204">
        <f>기초자료!AW74</f>
        <v>218060</v>
      </c>
      <c r="E76" s="206">
        <f>기초자료!AT74</f>
        <v>61018238</v>
      </c>
      <c r="F76" s="203">
        <f>기초자료!AU74</f>
        <v>61018238</v>
      </c>
      <c r="G76" s="204">
        <f>'3-1도시림 면적 현황 세부내역(시군구)'!C74</f>
        <v>19954189.199999999</v>
      </c>
      <c r="H76" s="204">
        <f>L76+P76</f>
        <v>1118375.2</v>
      </c>
      <c r="I76" s="205">
        <f t="shared" si="20"/>
        <v>91.507792350729147</v>
      </c>
      <c r="J76" s="205">
        <f t="shared" si="21"/>
        <v>5.1287498853526552</v>
      </c>
      <c r="K76" s="204">
        <f>'4-1. 산자법에 의한 산림과수목(시군구)'!C76</f>
        <v>19247087</v>
      </c>
      <c r="L76" s="204">
        <f>'4-1. 산자법에 의한 산림과수목(시군구)'!D76</f>
        <v>426678</v>
      </c>
      <c r="M76" s="205">
        <f t="shared" si="16"/>
        <v>88.265096762358979</v>
      </c>
      <c r="N76" s="205">
        <f t="shared" si="17"/>
        <v>1.9566999908282123</v>
      </c>
      <c r="O76" s="206">
        <f>'5.1 도시공원법에 의한 공원녹지(시군구)'!C78</f>
        <v>707102.2</v>
      </c>
      <c r="P76" s="206">
        <f>'5.1 도시공원법에 의한 공원녹지(시군구)'!D78</f>
        <v>691697.2</v>
      </c>
      <c r="Q76" s="205">
        <f t="shared" si="18"/>
        <v>3.2426955883701734</v>
      </c>
      <c r="R76" s="205">
        <f t="shared" si="19"/>
        <v>3.1720498945244424</v>
      </c>
      <c r="S76" s="54"/>
    </row>
    <row r="77" spans="1:19" s="45" customFormat="1" ht="18" hidden="1" customHeight="1">
      <c r="A77" s="192"/>
      <c r="B77" s="192" t="s">
        <v>339</v>
      </c>
      <c r="C77" s="204">
        <f>기초자료!AV75</f>
        <v>433533</v>
      </c>
      <c r="D77" s="204">
        <f>기초자료!AW75</f>
        <v>433533</v>
      </c>
      <c r="E77" s="206">
        <f>기초자료!AT75</f>
        <v>120280473</v>
      </c>
      <c r="F77" s="203">
        <f>기초자료!AU75</f>
        <v>120280473</v>
      </c>
      <c r="G77" s="204">
        <f>'3-1도시림 면적 현황 세부내역(시군구)'!C75</f>
        <v>57392449.799999997</v>
      </c>
      <c r="H77" s="204">
        <f>L77+P77</f>
        <v>4569808.8</v>
      </c>
      <c r="I77" s="205">
        <f t="shared" si="20"/>
        <v>132.38311685615628</v>
      </c>
      <c r="J77" s="205">
        <f t="shared" si="21"/>
        <v>10.5408557134059</v>
      </c>
      <c r="K77" s="204">
        <f>'4-1. 산자법에 의한 산림과수목(시군구)'!C77</f>
        <v>53451398</v>
      </c>
      <c r="L77" s="204">
        <f>'4-1. 산자법에 의한 산림과수목(시군구)'!D77</f>
        <v>2433947</v>
      </c>
      <c r="M77" s="205">
        <f t="shared" si="16"/>
        <v>123.29257057709563</v>
      </c>
      <c r="N77" s="205">
        <f t="shared" si="17"/>
        <v>5.6142139122050683</v>
      </c>
      <c r="O77" s="206">
        <f>'5.1 도시공원법에 의한 공원녹지(시군구)'!C79</f>
        <v>3941051.8</v>
      </c>
      <c r="P77" s="206">
        <f>'5.1 도시공원법에 의한 공원녹지(시군구)'!D79</f>
        <v>2135861.7999999998</v>
      </c>
      <c r="Q77" s="205">
        <f t="shared" si="18"/>
        <v>9.0905462790606482</v>
      </c>
      <c r="R77" s="205">
        <f t="shared" si="19"/>
        <v>4.9266418012008311</v>
      </c>
      <c r="S77" s="54"/>
    </row>
    <row r="78" spans="1:19" s="45" customFormat="1" ht="18" hidden="1" customHeight="1">
      <c r="A78" s="192"/>
      <c r="B78" s="192" t="s">
        <v>352</v>
      </c>
      <c r="C78" s="204">
        <f>기초자료!AV76</f>
        <v>405315</v>
      </c>
      <c r="D78" s="204">
        <f>기초자료!AW76</f>
        <v>405315</v>
      </c>
      <c r="E78" s="206">
        <f>기초자료!AT76</f>
        <v>222777065</v>
      </c>
      <c r="F78" s="203">
        <f>기초자료!AU76</f>
        <v>222777065</v>
      </c>
      <c r="G78" s="204">
        <f>'3-1도시림 면적 현황 세부내역(시군구)'!C76</f>
        <v>84781927.489999995</v>
      </c>
      <c r="H78" s="204">
        <f>L78+P78</f>
        <v>7084515.4900000002</v>
      </c>
      <c r="I78" s="205">
        <f t="shared" si="20"/>
        <v>209.1754005896648</v>
      </c>
      <c r="J78" s="205">
        <f t="shared" si="21"/>
        <v>17.479036033702183</v>
      </c>
      <c r="K78" s="204">
        <f>'4-1. 산자법에 의한 산림과수목(시군구)'!C78</f>
        <v>80711809</v>
      </c>
      <c r="L78" s="204">
        <f>'4-1. 산자법에 의한 산림과수목(시군구)'!D78</f>
        <v>3023429</v>
      </c>
      <c r="M78" s="205">
        <f t="shared" si="16"/>
        <v>199.13353564511553</v>
      </c>
      <c r="N78" s="205">
        <f t="shared" si="17"/>
        <v>7.4594549917965036</v>
      </c>
      <c r="O78" s="206">
        <f>'5.1 도시공원법에 의한 공원녹지(시군구)'!C80</f>
        <v>4070118.4899999998</v>
      </c>
      <c r="P78" s="206">
        <f>'5.1 도시공원법에 의한 공원녹지(시군구)'!D80</f>
        <v>4061086.4899999998</v>
      </c>
      <c r="Q78" s="205">
        <f t="shared" si="18"/>
        <v>10.041864944549301</v>
      </c>
      <c r="R78" s="205">
        <f t="shared" si="19"/>
        <v>10.019581041905678</v>
      </c>
      <c r="S78" s="54"/>
    </row>
    <row r="79" spans="1:19" s="364" customFormat="1" ht="18" customHeight="1">
      <c r="A79" s="377" t="s">
        <v>353</v>
      </c>
      <c r="B79" s="377"/>
      <c r="C79" s="204">
        <f>기초자료!AV77</f>
        <v>1474870</v>
      </c>
      <c r="D79" s="204">
        <f>기초자료!AW77</f>
        <v>1474870</v>
      </c>
      <c r="E79" s="378">
        <f>SUM(E80:E84)</f>
        <v>539626515</v>
      </c>
      <c r="F79" s="378">
        <f>SUM(F80:F84)</f>
        <v>539626515</v>
      </c>
      <c r="G79" s="378">
        <f>SUM(G80:G84)</f>
        <v>279013471.27508998</v>
      </c>
      <c r="H79" s="378">
        <f>SUM(H80:H84)</f>
        <v>16580009.975090003</v>
      </c>
      <c r="I79" s="205">
        <f t="shared" si="20"/>
        <v>189.17834878673372</v>
      </c>
      <c r="J79" s="205">
        <f t="shared" si="21"/>
        <v>11.241675520615377</v>
      </c>
      <c r="K79" s="204">
        <f>SUM(K80:K84)</f>
        <v>257326527.39999998</v>
      </c>
      <c r="L79" s="204">
        <f>SUM(L80:L84)</f>
        <v>5787195.4000000004</v>
      </c>
      <c r="M79" s="205">
        <f t="shared" si="16"/>
        <v>174.47404001708622</v>
      </c>
      <c r="N79" s="205">
        <f t="shared" si="17"/>
        <v>3.9238681375307656</v>
      </c>
      <c r="O79" s="206">
        <f>SUM(O80:O84)</f>
        <v>21686943.875089996</v>
      </c>
      <c r="P79" s="206">
        <f>SUM(P80:P84)</f>
        <v>10792814.57509</v>
      </c>
      <c r="Q79" s="205">
        <f t="shared" si="18"/>
        <v>14.704308769647492</v>
      </c>
      <c r="R79" s="205">
        <f t="shared" si="19"/>
        <v>7.3178073830846113</v>
      </c>
      <c r="S79" s="363"/>
    </row>
    <row r="80" spans="1:19" s="45" customFormat="1" ht="18" hidden="1" customHeight="1">
      <c r="A80" s="192"/>
      <c r="B80" s="192" t="s">
        <v>335</v>
      </c>
      <c r="C80" s="204">
        <f>기초자료!AV78</f>
        <v>226771</v>
      </c>
      <c r="D80" s="204">
        <f>기초자료!AW78</f>
        <v>226771</v>
      </c>
      <c r="E80" s="206">
        <f>기초자료!AT78</f>
        <v>136679755</v>
      </c>
      <c r="F80" s="203">
        <f>기초자료!AU78</f>
        <v>136679755</v>
      </c>
      <c r="G80" s="204">
        <f>'3-1도시림 면적 현황 세부내역(시군구)'!C78</f>
        <v>94845440.699090004</v>
      </c>
      <c r="H80" s="204">
        <f>L80+P80</f>
        <v>1325163.0990900001</v>
      </c>
      <c r="I80" s="205">
        <f t="shared" si="20"/>
        <v>418.24325288105626</v>
      </c>
      <c r="J80" s="205">
        <f t="shared" si="21"/>
        <v>5.8436180071084936</v>
      </c>
      <c r="K80" s="204">
        <f>'4-1. 산자법에 의한 산림과수목(시군구)'!C80</f>
        <v>94284434</v>
      </c>
      <c r="L80" s="204">
        <f>'4-1. 산자법에 의한 산림과수목(시군구)'!D80</f>
        <v>768900</v>
      </c>
      <c r="M80" s="205">
        <f t="shared" si="16"/>
        <v>415.76936204364756</v>
      </c>
      <c r="N80" s="205">
        <f t="shared" si="17"/>
        <v>3.3906451883177304</v>
      </c>
      <c r="O80" s="206">
        <f>'5.1 도시공원법에 의한 공원녹지(시군구)'!C82</f>
        <v>561006.69909000001</v>
      </c>
      <c r="P80" s="206">
        <f>'5.1 도시공원법에 의한 공원녹지(시군구)'!D82</f>
        <v>556263.09909000003</v>
      </c>
      <c r="Q80" s="205">
        <f t="shared" si="18"/>
        <v>2.4738908374086632</v>
      </c>
      <c r="R80" s="205">
        <f t="shared" si="19"/>
        <v>2.4529728187907627</v>
      </c>
      <c r="S80" s="54"/>
    </row>
    <row r="81" spans="1:19" s="45" customFormat="1" ht="18" hidden="1" customHeight="1">
      <c r="A81" s="192"/>
      <c r="B81" s="192" t="s">
        <v>277</v>
      </c>
      <c r="C81" s="204">
        <f>기초자료!AV79</f>
        <v>240473</v>
      </c>
      <c r="D81" s="204">
        <f>기초자료!AW79</f>
        <v>240473</v>
      </c>
      <c r="E81" s="206">
        <f>기초자료!AT79</f>
        <v>62179185</v>
      </c>
      <c r="F81" s="203">
        <f>기초자료!AU79</f>
        <v>62179185</v>
      </c>
      <c r="G81" s="204">
        <f>'3-1도시림 면적 현황 세부내역(시군구)'!C79</f>
        <v>45839435.549999997</v>
      </c>
      <c r="H81" s="204">
        <f>L81+P81</f>
        <v>1581094.55</v>
      </c>
      <c r="I81" s="205">
        <f t="shared" si="20"/>
        <v>190.6219640042749</v>
      </c>
      <c r="J81" s="205">
        <f t="shared" si="21"/>
        <v>6.5749358555846191</v>
      </c>
      <c r="K81" s="204">
        <f>'4-1. 산자법에 의한 산림과수목(시군구)'!C81</f>
        <v>36655518.600000001</v>
      </c>
      <c r="L81" s="204">
        <f>'4-1. 산자법에 의한 산림과수목(시군구)'!D81</f>
        <v>631062.6</v>
      </c>
      <c r="M81" s="205">
        <f t="shared" si="16"/>
        <v>152.43091157843085</v>
      </c>
      <c r="N81" s="205">
        <f t="shared" si="17"/>
        <v>2.6242555297268297</v>
      </c>
      <c r="O81" s="206">
        <f>'5.1 도시공원법에 의한 공원녹지(시군구)'!C83</f>
        <v>9183916.9499999993</v>
      </c>
      <c r="P81" s="206">
        <f>'5.1 도시공원법에 의한 공원녹지(시군구)'!D83</f>
        <v>950031.95000000007</v>
      </c>
      <c r="Q81" s="205">
        <f t="shared" si="18"/>
        <v>38.191052425844063</v>
      </c>
      <c r="R81" s="205">
        <f t="shared" si="19"/>
        <v>3.9506803258577889</v>
      </c>
      <c r="S81" s="54"/>
    </row>
    <row r="82" spans="1:19" s="45" customFormat="1" ht="18" hidden="1" customHeight="1">
      <c r="A82" s="192"/>
      <c r="B82" s="192" t="s">
        <v>337</v>
      </c>
      <c r="C82" s="204">
        <f>기초자료!AV80</f>
        <v>481222</v>
      </c>
      <c r="D82" s="204">
        <f>기초자료!AW80</f>
        <v>481222</v>
      </c>
      <c r="E82" s="206">
        <f>기초자료!AT80</f>
        <v>95525521</v>
      </c>
      <c r="F82" s="203">
        <f>기초자료!AU80</f>
        <v>95525521</v>
      </c>
      <c r="G82" s="204">
        <f>'3-1도시림 면적 현황 세부내역(시군구)'!C80</f>
        <v>14646871.42</v>
      </c>
      <c r="H82" s="204">
        <f>L82+P82</f>
        <v>8230967.4199999999</v>
      </c>
      <c r="I82" s="205">
        <f t="shared" si="20"/>
        <v>30.436828366117926</v>
      </c>
      <c r="J82" s="205">
        <f t="shared" si="21"/>
        <v>17.104304084185678</v>
      </c>
      <c r="K82" s="204">
        <f>'4-1. 산자법에 의한 산림과수목(시군구)'!C82</f>
        <v>8262163</v>
      </c>
      <c r="L82" s="204">
        <f>'4-1. 산자법에 의한 산림과수목(시군구)'!D82</f>
        <v>1846259</v>
      </c>
      <c r="M82" s="205">
        <f t="shared" si="16"/>
        <v>17.169129840281617</v>
      </c>
      <c r="N82" s="205">
        <f t="shared" si="17"/>
        <v>3.836605558349369</v>
      </c>
      <c r="O82" s="206">
        <f>'5.1 도시공원법에 의한 공원녹지(시군구)'!C84</f>
        <v>6384708.4199999999</v>
      </c>
      <c r="P82" s="206">
        <f>'5.1 도시공원법에 의한 공원녹지(시군구)'!D84</f>
        <v>6384708.4199999999</v>
      </c>
      <c r="Q82" s="205">
        <f t="shared" si="18"/>
        <v>13.267698525836309</v>
      </c>
      <c r="R82" s="205">
        <f t="shared" si="19"/>
        <v>13.267698525836309</v>
      </c>
      <c r="S82" s="54"/>
    </row>
    <row r="83" spans="1:19" s="45" customFormat="1" ht="18" hidden="1" customHeight="1">
      <c r="A83" s="192"/>
      <c r="B83" s="192" t="s">
        <v>354</v>
      </c>
      <c r="C83" s="204">
        <f>기초자료!AV81</f>
        <v>349373</v>
      </c>
      <c r="D83" s="204">
        <f>기초자료!AW81</f>
        <v>349373</v>
      </c>
      <c r="E83" s="206">
        <f>기초자료!AT81</f>
        <v>176529023</v>
      </c>
      <c r="F83" s="203">
        <f>기초자료!AU81</f>
        <v>176529023</v>
      </c>
      <c r="G83" s="204">
        <f>'3-1도시림 면적 현황 세부내역(시군구)'!C81</f>
        <v>92713989.275999993</v>
      </c>
      <c r="H83" s="204">
        <f>L83+P83</f>
        <v>3794581.5760000004</v>
      </c>
      <c r="I83" s="205">
        <f t="shared" si="20"/>
        <v>265.37250811024319</v>
      </c>
      <c r="J83" s="205">
        <f t="shared" si="21"/>
        <v>10.861118563827199</v>
      </c>
      <c r="K83" s="204">
        <f>'4-1. 산자법에 의한 산림과수목(시군구)'!C83</f>
        <v>88295268.799999997</v>
      </c>
      <c r="L83" s="204">
        <f>'4-1. 산자법에 의한 산림과수목(시군구)'!D83</f>
        <v>1717408.8</v>
      </c>
      <c r="M83" s="205">
        <f t="shared" si="16"/>
        <v>252.72493524113196</v>
      </c>
      <c r="N83" s="205">
        <f t="shared" si="17"/>
        <v>4.9156883903449895</v>
      </c>
      <c r="O83" s="206">
        <f>'5.1 도시공원법에 의한 공원녹지(시군구)'!C85</f>
        <v>4418720.4759999998</v>
      </c>
      <c r="P83" s="206">
        <f>'5.1 도시공원법에 의한 공원녹지(시군구)'!D85</f>
        <v>2077172.7760000001</v>
      </c>
      <c r="Q83" s="205">
        <f t="shared" si="18"/>
        <v>12.647572869111237</v>
      </c>
      <c r="R83" s="205">
        <f t="shared" si="19"/>
        <v>5.9454301734822099</v>
      </c>
      <c r="S83" s="54"/>
    </row>
    <row r="84" spans="1:19" s="45" customFormat="1" ht="18" hidden="1" customHeight="1">
      <c r="A84" s="192"/>
      <c r="B84" s="192" t="s">
        <v>355</v>
      </c>
      <c r="C84" s="204">
        <f>기초자료!AV82</f>
        <v>177031</v>
      </c>
      <c r="D84" s="204">
        <f>기초자료!AW82</f>
        <v>177031</v>
      </c>
      <c r="E84" s="206">
        <f>기초자료!AT82</f>
        <v>68713031</v>
      </c>
      <c r="F84" s="203">
        <f>기초자료!AU82</f>
        <v>68713031</v>
      </c>
      <c r="G84" s="204">
        <f>'3-1도시림 면적 현황 세부내역(시군구)'!C82</f>
        <v>30967734.329999998</v>
      </c>
      <c r="H84" s="204">
        <f>L84+P84</f>
        <v>1648203.33</v>
      </c>
      <c r="I84" s="205">
        <f t="shared" si="20"/>
        <v>174.92831385463563</v>
      </c>
      <c r="J84" s="205">
        <f t="shared" si="21"/>
        <v>9.3102526111246053</v>
      </c>
      <c r="K84" s="204">
        <f>'4-1. 산자법에 의한 산림과수목(시군구)'!C84</f>
        <v>29829143</v>
      </c>
      <c r="L84" s="204">
        <f>'4-1. 산자법에 의한 산림과수목(시군구)'!D84</f>
        <v>823565</v>
      </c>
      <c r="M84" s="205">
        <f t="shared" si="16"/>
        <v>168.49672091328637</v>
      </c>
      <c r="N84" s="205">
        <f t="shared" si="17"/>
        <v>4.6520948308488341</v>
      </c>
      <c r="O84" s="206">
        <f>'5.1 도시공원법에 의한 공원녹지(시군구)'!C86</f>
        <v>1138591.33</v>
      </c>
      <c r="P84" s="206">
        <f>'5.1 도시공원법에 의한 공원녹지(시군구)'!D86</f>
        <v>824638.33000000007</v>
      </c>
      <c r="Q84" s="205">
        <f t="shared" si="18"/>
        <v>6.4315929413492556</v>
      </c>
      <c r="R84" s="205">
        <f t="shared" si="19"/>
        <v>4.6581577802757712</v>
      </c>
      <c r="S84" s="54"/>
    </row>
    <row r="85" spans="1:19" s="364" customFormat="1" ht="18" customHeight="1">
      <c r="A85" s="377" t="s">
        <v>356</v>
      </c>
      <c r="B85" s="377"/>
      <c r="C85" s="204">
        <f>기초자료!AV83</f>
        <v>1148019</v>
      </c>
      <c r="D85" s="204">
        <f>기초자료!AW83</f>
        <v>1093572</v>
      </c>
      <c r="E85" s="378">
        <f>SUM(E86:E90)</f>
        <v>1062038815</v>
      </c>
      <c r="F85" s="378">
        <f>SUM(F86:F90)</f>
        <v>614385001</v>
      </c>
      <c r="G85" s="378">
        <f>SUM(G86:G90)</f>
        <v>363345751</v>
      </c>
      <c r="H85" s="378">
        <f>SUM(H86:H90)</f>
        <v>20903659</v>
      </c>
      <c r="I85" s="205">
        <f t="shared" si="20"/>
        <v>332.25590176046938</v>
      </c>
      <c r="J85" s="205">
        <f t="shared" si="21"/>
        <v>19.115027634211557</v>
      </c>
      <c r="K85" s="204">
        <f>SUM(K86:K90)</f>
        <v>345589188</v>
      </c>
      <c r="L85" s="204">
        <f>SUM(L86:L90)</f>
        <v>6882876</v>
      </c>
      <c r="M85" s="205">
        <f t="shared" si="16"/>
        <v>316.01868738409541</v>
      </c>
      <c r="N85" s="205">
        <f t="shared" si="17"/>
        <v>6.2939394936958886</v>
      </c>
      <c r="O85" s="206">
        <f>SUM(O86:O90)</f>
        <v>17756563</v>
      </c>
      <c r="P85" s="206">
        <f>SUM(P86:P90)</f>
        <v>14020783</v>
      </c>
      <c r="Q85" s="205">
        <f t="shared" si="18"/>
        <v>16.237214376373938</v>
      </c>
      <c r="R85" s="205">
        <f t="shared" si="19"/>
        <v>12.821088140515668</v>
      </c>
      <c r="S85" s="363"/>
    </row>
    <row r="86" spans="1:19" s="45" customFormat="1" ht="18" hidden="1" customHeight="1">
      <c r="A86" s="192"/>
      <c r="B86" s="192" t="s">
        <v>277</v>
      </c>
      <c r="C86" s="204">
        <f>기초자료!AV84</f>
        <v>223581</v>
      </c>
      <c r="D86" s="204">
        <f>기초자료!AW84</f>
        <v>223581</v>
      </c>
      <c r="E86" s="206">
        <f>기초자료!AT84</f>
        <v>37010509</v>
      </c>
      <c r="F86" s="203">
        <f>기초자료!AU84</f>
        <v>37010509</v>
      </c>
      <c r="G86" s="204">
        <f>'3-1도시림 면적 현황 세부내역(시군구)'!C84</f>
        <v>16224738</v>
      </c>
      <c r="H86" s="204">
        <f>L86+P86</f>
        <v>1503453</v>
      </c>
      <c r="I86" s="205">
        <f t="shared" si="20"/>
        <v>72.567606370845468</v>
      </c>
      <c r="J86" s="205">
        <f t="shared" si="21"/>
        <v>6.7244220215492376</v>
      </c>
      <c r="K86" s="204">
        <f>'4-1. 산자법에 의한 산림과수목(시군구)'!C86</f>
        <v>15291995</v>
      </c>
      <c r="L86" s="204">
        <f>'4-1. 산자법에 의한 산림과수목(시군구)'!D86</f>
        <v>622244</v>
      </c>
      <c r="M86" s="205">
        <f t="shared" si="16"/>
        <v>68.395771554828002</v>
      </c>
      <c r="N86" s="205">
        <f t="shared" si="17"/>
        <v>2.7830808521296531</v>
      </c>
      <c r="O86" s="206">
        <f>'5.1 도시공원법에 의한 공원녹지(시군구)'!C88</f>
        <v>932743</v>
      </c>
      <c r="P86" s="206">
        <f>'5.1 도시공원법에 의한 공원녹지(시군구)'!D88</f>
        <v>881209</v>
      </c>
      <c r="Q86" s="205">
        <f t="shared" si="18"/>
        <v>4.1718348160174612</v>
      </c>
      <c r="R86" s="205">
        <f t="shared" si="19"/>
        <v>3.9413411694195841</v>
      </c>
      <c r="S86" s="54"/>
    </row>
    <row r="87" spans="1:19" s="45" customFormat="1" ht="18" hidden="1" customHeight="1">
      <c r="A87" s="192"/>
      <c r="B87" s="192" t="s">
        <v>338</v>
      </c>
      <c r="C87" s="204">
        <f>기초자료!AV85</f>
        <v>323819</v>
      </c>
      <c r="D87" s="204">
        <f>기초자료!AW85</f>
        <v>323819</v>
      </c>
      <c r="E87" s="206">
        <f>기초자료!AT85</f>
        <v>73466522</v>
      </c>
      <c r="F87" s="203">
        <f>기초자료!AU85</f>
        <v>73466522</v>
      </c>
      <c r="G87" s="204">
        <f>'3-1도시림 면적 현황 세부내역(시군구)'!C85</f>
        <v>30535565</v>
      </c>
      <c r="H87" s="204">
        <f>L87+P87</f>
        <v>10598822</v>
      </c>
      <c r="I87" s="205">
        <f t="shared" si="20"/>
        <v>94.298249948273579</v>
      </c>
      <c r="J87" s="205">
        <f t="shared" si="21"/>
        <v>32.730698322210863</v>
      </c>
      <c r="K87" s="204">
        <f>'4-1. 산자법에 의한 산림과수목(시군구)'!C87</f>
        <v>23379689</v>
      </c>
      <c r="L87" s="204">
        <f>'4-1. 산자법에 의한 산림과수목(시군구)'!D87</f>
        <v>3646336</v>
      </c>
      <c r="M87" s="205">
        <f t="shared" si="16"/>
        <v>72.199867827397398</v>
      </c>
      <c r="N87" s="205">
        <f t="shared" si="17"/>
        <v>11.260413996708037</v>
      </c>
      <c r="O87" s="206">
        <f>'5.1 도시공원법에 의한 공원녹지(시군구)'!C89</f>
        <v>7155876</v>
      </c>
      <c r="P87" s="206">
        <f>'5.1 도시공원법에 의한 공원녹지(시군구)'!D89</f>
        <v>6952486</v>
      </c>
      <c r="Q87" s="205">
        <f t="shared" si="18"/>
        <v>22.098382120876167</v>
      </c>
      <c r="R87" s="205">
        <f t="shared" si="19"/>
        <v>21.470284325502828</v>
      </c>
      <c r="S87" s="54"/>
    </row>
    <row r="88" spans="1:19" s="45" customFormat="1" ht="18" hidden="1" customHeight="1">
      <c r="A88" s="192"/>
      <c r="B88" s="192" t="s">
        <v>335</v>
      </c>
      <c r="C88" s="204">
        <f>기초자료!AV86</f>
        <v>159656</v>
      </c>
      <c r="D88" s="204">
        <f>기초자료!AW86</f>
        <v>159656</v>
      </c>
      <c r="E88" s="206">
        <f>기초자료!AT86</f>
        <v>36074686</v>
      </c>
      <c r="F88" s="203">
        <f>기초자료!AU86</f>
        <v>36074686</v>
      </c>
      <c r="G88" s="204">
        <f>'3-1도시림 면적 현황 세부내역(시군구)'!C86</f>
        <v>10285540</v>
      </c>
      <c r="H88" s="204">
        <f>L88+P88</f>
        <v>4095460</v>
      </c>
      <c r="I88" s="205">
        <f t="shared" si="20"/>
        <v>64.42313473969034</v>
      </c>
      <c r="J88" s="205">
        <f t="shared" si="21"/>
        <v>25.651776319086036</v>
      </c>
      <c r="K88" s="204">
        <f>'4-1. 산자법에 의한 산림과수목(시군구)'!C88</f>
        <v>3322229</v>
      </c>
      <c r="L88" s="204">
        <f>'4-1. 산자법에 의한 산림과수목(시군구)'!D88</f>
        <v>586868</v>
      </c>
      <c r="M88" s="205">
        <f t="shared" si="16"/>
        <v>20.808669890264067</v>
      </c>
      <c r="N88" s="205">
        <f t="shared" si="17"/>
        <v>3.6758280302650701</v>
      </c>
      <c r="O88" s="206">
        <f>'5.1 도시공원법에 의한 공원녹지(시군구)'!C90</f>
        <v>6963311</v>
      </c>
      <c r="P88" s="206">
        <f>'5.1 도시공원법에 의한 공원녹지(시군구)'!D90</f>
        <v>3508592</v>
      </c>
      <c r="Q88" s="205">
        <f t="shared" si="18"/>
        <v>43.61446484942627</v>
      </c>
      <c r="R88" s="205">
        <f t="shared" si="19"/>
        <v>21.975948288820966</v>
      </c>
      <c r="S88" s="54"/>
    </row>
    <row r="89" spans="1:19" s="45" customFormat="1" ht="18" hidden="1" customHeight="1">
      <c r="A89" s="192"/>
      <c r="B89" s="192" t="s">
        <v>339</v>
      </c>
      <c r="C89" s="204">
        <f>기초자료!AV87</f>
        <v>217796</v>
      </c>
      <c r="D89" s="204">
        <f>기초자료!AW87</f>
        <v>217796</v>
      </c>
      <c r="E89" s="206">
        <f>기초자료!AT87</f>
        <v>157357088</v>
      </c>
      <c r="F89" s="203">
        <f>기초자료!AU87</f>
        <v>157357088</v>
      </c>
      <c r="G89" s="204">
        <f>'3-1도시림 면적 현황 세부내역(시군구)'!C87</f>
        <v>102833991</v>
      </c>
      <c r="H89" s="204">
        <f>L89+P89</f>
        <v>2198518</v>
      </c>
      <c r="I89" s="205">
        <f t="shared" si="20"/>
        <v>472.1573904020276</v>
      </c>
      <c r="J89" s="205">
        <f t="shared" si="21"/>
        <v>10.094391081562563</v>
      </c>
      <c r="K89" s="204">
        <f>'4-1. 산자법에 의한 산림과수목(시군구)'!C89</f>
        <v>101527292</v>
      </c>
      <c r="L89" s="204">
        <f>'4-1. 산자법에 의한 산림과수목(시군구)'!D89</f>
        <v>917956</v>
      </c>
      <c r="M89" s="205">
        <f t="shared" si="16"/>
        <v>466.1577439438741</v>
      </c>
      <c r="N89" s="205">
        <f t="shared" si="17"/>
        <v>4.2147514187588389</v>
      </c>
      <c r="O89" s="206">
        <f>'5.1 도시공원법에 의한 공원녹지(시군구)'!C91</f>
        <v>1306699</v>
      </c>
      <c r="P89" s="206">
        <f>'5.1 도시공원법에 의한 공원녹지(시군구)'!D91</f>
        <v>1280562</v>
      </c>
      <c r="Q89" s="205">
        <f t="shared" si="18"/>
        <v>5.9996464581535012</v>
      </c>
      <c r="R89" s="205">
        <f t="shared" si="19"/>
        <v>5.8796396628037249</v>
      </c>
      <c r="S89" s="54"/>
    </row>
    <row r="90" spans="1:19" s="45" customFormat="1" ht="18" hidden="1" customHeight="1">
      <c r="A90" s="192"/>
      <c r="B90" s="192" t="s">
        <v>357</v>
      </c>
      <c r="C90" s="204">
        <f>기초자료!AV88</f>
        <v>223167</v>
      </c>
      <c r="D90" s="204">
        <f>기초자료!AW88</f>
        <v>168720</v>
      </c>
      <c r="E90" s="206">
        <f>기초자료!AT88</f>
        <v>758130010</v>
      </c>
      <c r="F90" s="203">
        <f>기초자료!AU88</f>
        <v>310476196</v>
      </c>
      <c r="G90" s="204">
        <f>'3-1도시림 면적 현황 세부내역(시군구)'!C88</f>
        <v>203465917</v>
      </c>
      <c r="H90" s="204">
        <f>L90+P90</f>
        <v>2507406</v>
      </c>
      <c r="I90" s="205">
        <f t="shared" si="20"/>
        <v>1205.9383416311048</v>
      </c>
      <c r="J90" s="205">
        <f t="shared" si="21"/>
        <v>14.861344238975818</v>
      </c>
      <c r="K90" s="204">
        <f>'4-1. 산자법에 의한 산림과수목(시군구)'!C90</f>
        <v>202067983</v>
      </c>
      <c r="L90" s="204">
        <f>'4-1. 산자법에 의한 산림과수목(시군구)'!D90</f>
        <v>1109472</v>
      </c>
      <c r="M90" s="205">
        <f t="shared" si="16"/>
        <v>1197.6528153153154</v>
      </c>
      <c r="N90" s="205">
        <f t="shared" si="17"/>
        <v>6.5758179231863441</v>
      </c>
      <c r="O90" s="206">
        <f>'5.1 도시공원법에 의한 공원녹지(시군구)'!C92</f>
        <v>1397934</v>
      </c>
      <c r="P90" s="206">
        <f>'5.1 도시공원법에 의한 공원녹지(시군구)'!D92</f>
        <v>1397934</v>
      </c>
      <c r="Q90" s="205">
        <f t="shared" si="18"/>
        <v>8.2855263157894736</v>
      </c>
      <c r="R90" s="205">
        <f t="shared" si="19"/>
        <v>8.2855263157894736</v>
      </c>
      <c r="S90" s="54"/>
    </row>
    <row r="91" spans="1:19" s="364" customFormat="1" ht="18" customHeight="1">
      <c r="A91" s="379" t="s">
        <v>746</v>
      </c>
      <c r="B91" s="380"/>
      <c r="C91" s="204">
        <f>기초자료!AV89</f>
        <v>340575</v>
      </c>
      <c r="D91" s="204">
        <f>기초자료!AW89</f>
        <v>293820</v>
      </c>
      <c r="E91" s="378" t="e">
        <f>SUM(E92:E259)</f>
        <v>#REF!</v>
      </c>
      <c r="F91" s="378" t="e">
        <f>SUM(F92:F259)</f>
        <v>#REF!</v>
      </c>
      <c r="G91" s="378">
        <f>SUM(G92)</f>
        <v>15134146</v>
      </c>
      <c r="H91" s="378">
        <f>SUM(H92)</f>
        <v>6223500</v>
      </c>
      <c r="I91" s="205">
        <f>G91/D91</f>
        <v>51.508222721394048</v>
      </c>
      <c r="J91" s="205">
        <f>H91/D91</f>
        <v>21.181335511537675</v>
      </c>
      <c r="K91" s="204">
        <f>SUM(K92)</f>
        <v>9423649</v>
      </c>
      <c r="L91" s="204">
        <f>SUM(L92)</f>
        <v>867041</v>
      </c>
      <c r="M91" s="205">
        <f>K91/D91</f>
        <v>32.072864338710772</v>
      </c>
      <c r="N91" s="205">
        <f>L91/D91</f>
        <v>2.9509257368456878</v>
      </c>
      <c r="O91" s="206">
        <f>SUM(O92)</f>
        <v>5710497</v>
      </c>
      <c r="P91" s="206">
        <f>SUM(P92)</f>
        <v>5356459</v>
      </c>
      <c r="Q91" s="205">
        <f>O91/D91</f>
        <v>19.435358382683276</v>
      </c>
      <c r="R91" s="205">
        <f>P91/D91</f>
        <v>18.230409774691989</v>
      </c>
      <c r="S91" s="363"/>
    </row>
    <row r="92" spans="1:19" s="45" customFormat="1" ht="18" hidden="1" customHeight="1">
      <c r="C92" s="288">
        <f>기초자료!AV90</f>
        <v>340575</v>
      </c>
      <c r="D92" s="383">
        <f>기초자료!AW90</f>
        <v>293820</v>
      </c>
      <c r="E92" s="816" t="e">
        <f>기초자료!#REF!</f>
        <v>#REF!</v>
      </c>
      <c r="F92" s="817" t="e">
        <f>기초자료!#REF!</f>
        <v>#REF!</v>
      </c>
      <c r="G92" s="383">
        <f>'3-1도시림 면적 현황 세부내역(시군구)'!C90</f>
        <v>15134146</v>
      </c>
      <c r="H92" s="383">
        <f>L92+P92</f>
        <v>6223500</v>
      </c>
      <c r="I92" s="818">
        <f>G92/D92</f>
        <v>51.508222721394048</v>
      </c>
      <c r="J92" s="819">
        <f>H92/D92</f>
        <v>21.181335511537675</v>
      </c>
      <c r="K92" s="383">
        <f>'4-1. 산자법에 의한 산림과수목(시군구)'!C92</f>
        <v>9423649</v>
      </c>
      <c r="L92" s="383">
        <f>'4-1. 산자법에 의한 산림과수목(시군구)'!D92</f>
        <v>867041</v>
      </c>
      <c r="M92" s="819">
        <f>K92/D92</f>
        <v>32.072864338710772</v>
      </c>
      <c r="N92" s="819">
        <f>L92/D92</f>
        <v>2.9509257368456878</v>
      </c>
      <c r="O92" s="816">
        <f>'5.1 도시공원법에 의한 공원녹지(시군구)'!C94</f>
        <v>5710497</v>
      </c>
      <c r="P92" s="816">
        <f>'5.1 도시공원법에 의한 공원녹지(시군구)'!D94</f>
        <v>5356459</v>
      </c>
      <c r="Q92" s="819">
        <f>O92/D92</f>
        <v>19.435358382683276</v>
      </c>
      <c r="R92" s="819">
        <f>P92/D92</f>
        <v>18.230409774691989</v>
      </c>
      <c r="S92" s="54"/>
    </row>
    <row r="93" spans="1:19" s="364" customFormat="1" ht="18" customHeight="1">
      <c r="A93" s="377" t="s">
        <v>358</v>
      </c>
      <c r="B93" s="377"/>
      <c r="C93" s="204">
        <f>기초자료!AV91</f>
        <v>13239666</v>
      </c>
      <c r="D93" s="204">
        <f>기초자료!AW91</f>
        <v>12505872</v>
      </c>
      <c r="E93" s="378">
        <f>SUM(E94:E124)</f>
        <v>10192514247</v>
      </c>
      <c r="F93" s="378">
        <f>SUM(F94:F124)</f>
        <v>4204750006</v>
      </c>
      <c r="G93" s="378">
        <f>SUM(G94:G124)</f>
        <v>1496511062.9000001</v>
      </c>
      <c r="H93" s="378">
        <f>SUM(H94:H124)</f>
        <v>104619787.54000001</v>
      </c>
      <c r="I93" s="205">
        <f t="shared" si="20"/>
        <v>119.66467135598383</v>
      </c>
      <c r="J93" s="205">
        <f t="shared" si="21"/>
        <v>8.3656531539743888</v>
      </c>
      <c r="K93" s="204">
        <f>SUM(K94:K124)</f>
        <v>1388865192.24</v>
      </c>
      <c r="L93" s="204">
        <f>SUM(L94:L124)</f>
        <v>12685733.68</v>
      </c>
      <c r="M93" s="205">
        <f t="shared" si="16"/>
        <v>111.05704522163668</v>
      </c>
      <c r="N93" s="205">
        <f t="shared" si="17"/>
        <v>1.0143821782279556</v>
      </c>
      <c r="O93" s="206">
        <f>SUM(O94:O124)</f>
        <v>107645870.66</v>
      </c>
      <c r="P93" s="206">
        <f>SUM(P94:P124)</f>
        <v>91934053.859999999</v>
      </c>
      <c r="Q93" s="205">
        <f t="shared" si="18"/>
        <v>8.6076261343471288</v>
      </c>
      <c r="R93" s="205">
        <f t="shared" si="19"/>
        <v>7.3512709757464334</v>
      </c>
      <c r="S93" s="363"/>
    </row>
    <row r="94" spans="1:19" s="45" customFormat="1" ht="18" hidden="1" customHeight="1">
      <c r="A94" s="192"/>
      <c r="B94" s="192" t="s">
        <v>359</v>
      </c>
      <c r="C94" s="204">
        <f>기초자료!AV92</f>
        <v>1194465</v>
      </c>
      <c r="D94" s="204">
        <f>기초자료!AW92</f>
        <v>1194465</v>
      </c>
      <c r="E94" s="206">
        <f>기초자료!AT92</f>
        <v>121092176</v>
      </c>
      <c r="F94" s="204">
        <f>기초자료!AU92</f>
        <v>121092176</v>
      </c>
      <c r="G94" s="204">
        <f>'3-1도시림 면적 현황 세부내역(시군구)'!C92</f>
        <v>36128679</v>
      </c>
      <c r="H94" s="204">
        <f t="shared" ref="H94:H124" si="22">L94+P94</f>
        <v>9392923</v>
      </c>
      <c r="I94" s="205">
        <f t="shared" si="20"/>
        <v>30.246745614145244</v>
      </c>
      <c r="J94" s="205">
        <f t="shared" si="21"/>
        <v>7.8637071827135996</v>
      </c>
      <c r="K94" s="204">
        <f>'4-1. 산자법에 의한 산림과수목(시군구)'!C94</f>
        <v>28311118</v>
      </c>
      <c r="L94" s="204">
        <f>'4-1. 산자법에 의한 산림과수목(시군구)'!D94</f>
        <v>1575362</v>
      </c>
      <c r="M94" s="205">
        <f t="shared" si="16"/>
        <v>23.701923455270769</v>
      </c>
      <c r="N94" s="205">
        <f t="shared" si="17"/>
        <v>1.3188850238391245</v>
      </c>
      <c r="O94" s="206">
        <f>'5.1 도시공원법에 의한 공원녹지(시군구)'!C96</f>
        <v>7817561</v>
      </c>
      <c r="P94" s="206">
        <f>'5.1 도시공원법에 의한 공원녹지(시군구)'!D96</f>
        <v>7817561</v>
      </c>
      <c r="Q94" s="205">
        <f t="shared" si="18"/>
        <v>6.5448221588744753</v>
      </c>
      <c r="R94" s="205">
        <f t="shared" si="19"/>
        <v>6.5448221588744753</v>
      </c>
      <c r="S94" s="54"/>
    </row>
    <row r="95" spans="1:19" s="45" customFormat="1" ht="18" hidden="1" customHeight="1">
      <c r="A95" s="192"/>
      <c r="B95" s="192" t="s">
        <v>360</v>
      </c>
      <c r="C95" s="204">
        <f>기초자료!AV93</f>
        <v>942724</v>
      </c>
      <c r="D95" s="204">
        <f>기초자료!AW93</f>
        <v>942724</v>
      </c>
      <c r="E95" s="206">
        <f>기초자료!AT93</f>
        <v>141633070</v>
      </c>
      <c r="F95" s="204">
        <f>기초자료!AU93</f>
        <v>141633070</v>
      </c>
      <c r="G95" s="204">
        <f>'3-1도시림 면적 현황 세부내역(시군구)'!C93</f>
        <v>18100380</v>
      </c>
      <c r="H95" s="204">
        <f t="shared" si="22"/>
        <v>6936881</v>
      </c>
      <c r="I95" s="205">
        <f t="shared" si="20"/>
        <v>19.200084011863492</v>
      </c>
      <c r="J95" s="205">
        <f t="shared" si="21"/>
        <v>7.3583371166958731</v>
      </c>
      <c r="K95" s="204">
        <f>'4-1. 산자법에 의한 산림과수목(시군구)'!C95</f>
        <v>10331805</v>
      </c>
      <c r="L95" s="204">
        <f>'4-1. 산자법에 의한 산림과수목(시군구)'!D95</f>
        <v>350249</v>
      </c>
      <c r="M95" s="205">
        <f t="shared" si="16"/>
        <v>10.95952261743628</v>
      </c>
      <c r="N95" s="205">
        <f t="shared" si="17"/>
        <v>0.37152867647370813</v>
      </c>
      <c r="O95" s="206">
        <f>'5.1 도시공원법에 의한 공원녹지(시군구)'!C97</f>
        <v>7768575</v>
      </c>
      <c r="P95" s="206">
        <f>'5.1 도시공원법에 의한 공원녹지(시군구)'!D97</f>
        <v>6586632</v>
      </c>
      <c r="Q95" s="205">
        <f t="shared" si="18"/>
        <v>8.2405613944272122</v>
      </c>
      <c r="R95" s="205">
        <f t="shared" si="19"/>
        <v>6.9868084402221644</v>
      </c>
      <c r="S95" s="54"/>
    </row>
    <row r="96" spans="1:19" s="45" customFormat="1" ht="18" hidden="1" customHeight="1">
      <c r="A96" s="192"/>
      <c r="B96" s="192" t="s">
        <v>361</v>
      </c>
      <c r="C96" s="204">
        <f>기초자료!AV94</f>
        <v>1066351</v>
      </c>
      <c r="D96" s="204">
        <f>기초자료!AW94</f>
        <v>1066351</v>
      </c>
      <c r="E96" s="206">
        <f>기초자료!AT94</f>
        <v>268088330</v>
      </c>
      <c r="F96" s="204">
        <f>기초자료!AU94</f>
        <v>268088330</v>
      </c>
      <c r="G96" s="204">
        <f>'3-1도시림 면적 현황 세부내역(시군구)'!C94</f>
        <v>23054341.049999997</v>
      </c>
      <c r="H96" s="204">
        <f t="shared" si="22"/>
        <v>5977859.0500000007</v>
      </c>
      <c r="I96" s="205">
        <f t="shared" si="20"/>
        <v>21.619842856620377</v>
      </c>
      <c r="J96" s="205">
        <f t="shared" si="21"/>
        <v>5.6059018559554978</v>
      </c>
      <c r="K96" s="204">
        <f>'4-1. 산자법에 의한 산림과수목(시군구)'!C96</f>
        <v>17590797.899999999</v>
      </c>
      <c r="L96" s="204">
        <f>'4-1. 산자법에 의한 산림과수목(시군구)'!D96</f>
        <v>514315.9</v>
      </c>
      <c r="M96" s="205">
        <f t="shared" si="16"/>
        <v>16.496254891682007</v>
      </c>
      <c r="N96" s="205">
        <f t="shared" si="17"/>
        <v>0.48231389101712291</v>
      </c>
      <c r="O96" s="206">
        <f>'5.1 도시공원법에 의한 공원녹지(시군구)'!C98</f>
        <v>5463543.1500000004</v>
      </c>
      <c r="P96" s="206">
        <f>'5.1 도시공원법에 의한 공원녹지(시군구)'!D98</f>
        <v>5463543.1500000004</v>
      </c>
      <c r="Q96" s="205">
        <f t="shared" si="18"/>
        <v>5.1235879649383742</v>
      </c>
      <c r="R96" s="205">
        <f t="shared" si="19"/>
        <v>5.1235879649383742</v>
      </c>
      <c r="S96" s="54"/>
    </row>
    <row r="97" spans="1:19" s="45" customFormat="1" ht="18" hidden="1" customHeight="1">
      <c r="A97" s="192"/>
      <c r="B97" s="192" t="s">
        <v>362</v>
      </c>
      <c r="C97" s="204">
        <f>기초자료!AV95</f>
        <v>1059609</v>
      </c>
      <c r="D97" s="204">
        <f>기초자료!AW95</f>
        <v>1001593</v>
      </c>
      <c r="E97" s="206">
        <f>기초자료!AT95</f>
        <v>591259247</v>
      </c>
      <c r="F97" s="204">
        <f>기초자료!AU95</f>
        <v>349027878</v>
      </c>
      <c r="G97" s="204">
        <f>'3-1도시림 면적 현황 세부내역(시군구)'!C95</f>
        <v>44385887</v>
      </c>
      <c r="H97" s="204">
        <f t="shared" si="22"/>
        <v>6195227</v>
      </c>
      <c r="I97" s="205">
        <f t="shared" si="20"/>
        <v>44.315292738667303</v>
      </c>
      <c r="J97" s="205">
        <f t="shared" si="21"/>
        <v>6.1853736996963837</v>
      </c>
      <c r="K97" s="204">
        <f>'4-1. 산자법에 의한 산림과수목(시군구)'!C97</f>
        <v>30902919</v>
      </c>
      <c r="L97" s="204">
        <f>'4-1. 산자법에 의한 산림과수목(시군구)'!D97</f>
        <v>516264</v>
      </c>
      <c r="M97" s="205">
        <f t="shared" si="16"/>
        <v>30.853768946068911</v>
      </c>
      <c r="N97" s="205">
        <f t="shared" si="17"/>
        <v>0.5154428994611584</v>
      </c>
      <c r="O97" s="206">
        <f>'5.1 도시공원법에 의한 공원녹지(시군구)'!C99</f>
        <v>13482968</v>
      </c>
      <c r="P97" s="206">
        <f>'5.1 도시공원법에 의한 공원녹지(시군구)'!D99</f>
        <v>5678963</v>
      </c>
      <c r="Q97" s="205">
        <f t="shared" si="18"/>
        <v>13.46152379259839</v>
      </c>
      <c r="R97" s="205">
        <f t="shared" si="19"/>
        <v>5.6699308002352256</v>
      </c>
      <c r="S97" s="54"/>
    </row>
    <row r="98" spans="1:19" s="45" customFormat="1" ht="18" hidden="1" customHeight="1">
      <c r="A98" s="192"/>
      <c r="B98" s="192" t="s">
        <v>621</v>
      </c>
      <c r="C98" s="204">
        <f>기초자료!AV96</f>
        <v>829996</v>
      </c>
      <c r="D98" s="204">
        <f>기초자료!AW96</f>
        <v>829996</v>
      </c>
      <c r="E98" s="206">
        <f>기초자료!AT96</f>
        <v>53446246</v>
      </c>
      <c r="F98" s="204">
        <f>기초자료!AU96</f>
        <v>53446246</v>
      </c>
      <c r="G98" s="204">
        <f>'3-1도시림 면적 현황 세부내역(시군구)'!C96</f>
        <v>7797479.5499999998</v>
      </c>
      <c r="H98" s="204">
        <f t="shared" si="22"/>
        <v>3219204.25</v>
      </c>
      <c r="I98" s="205">
        <f t="shared" si="20"/>
        <v>9.3945989498744567</v>
      </c>
      <c r="J98" s="205">
        <f t="shared" si="21"/>
        <v>3.8785780292917074</v>
      </c>
      <c r="K98" s="204">
        <f>'4-1. 산자법에 의한 산림과수목(시군구)'!C98</f>
        <v>4825708.3</v>
      </c>
      <c r="L98" s="204">
        <f>'4-1. 산자법에 의한 산림과수목(시군구)'!D98</f>
        <v>281829</v>
      </c>
      <c r="M98" s="205">
        <f t="shared" si="16"/>
        <v>5.8141344054670139</v>
      </c>
      <c r="N98" s="205">
        <f t="shared" si="17"/>
        <v>0.33955464845613714</v>
      </c>
      <c r="O98" s="206">
        <f>'5.1 도시공원법에 의한 공원녹지(시군구)'!C100</f>
        <v>2971771.25</v>
      </c>
      <c r="P98" s="206">
        <f>'5.1 도시공원법에 의한 공원녹지(시군구)'!D100</f>
        <v>2937375.25</v>
      </c>
      <c r="Q98" s="205">
        <f t="shared" si="18"/>
        <v>3.5804645444074428</v>
      </c>
      <c r="R98" s="205">
        <f t="shared" si="19"/>
        <v>3.5390233808355704</v>
      </c>
      <c r="S98" s="54"/>
    </row>
    <row r="99" spans="1:19" s="45" customFormat="1" ht="18" hidden="1" customHeight="1">
      <c r="A99" s="192"/>
      <c r="B99" s="192" t="s">
        <v>363</v>
      </c>
      <c r="C99" s="204">
        <f>기초자료!AV97</f>
        <v>650918</v>
      </c>
      <c r="D99" s="204">
        <f>기초자료!AW97</f>
        <v>650918</v>
      </c>
      <c r="E99" s="206">
        <f>기초자료!AT97</f>
        <v>155730955</v>
      </c>
      <c r="F99" s="204">
        <f>기초자료!AU97</f>
        <v>155730955</v>
      </c>
      <c r="G99" s="204">
        <f>'3-1도시림 면적 현황 세부내역(시군구)'!C97</f>
        <v>73610832.099999994</v>
      </c>
      <c r="H99" s="204">
        <f t="shared" si="22"/>
        <v>9576855.0999999996</v>
      </c>
      <c r="I99" s="205">
        <f t="shared" si="20"/>
        <v>113.08771934406484</v>
      </c>
      <c r="J99" s="205">
        <f t="shared" si="21"/>
        <v>14.712844167775357</v>
      </c>
      <c r="K99" s="204">
        <f>'4-1. 산자법에 의한 산림과수목(시군구)'!C99</f>
        <v>64249220</v>
      </c>
      <c r="L99" s="204">
        <f>'4-1. 산자법에 의한 산림과수목(시군구)'!D99</f>
        <v>653399</v>
      </c>
      <c r="M99" s="205">
        <f t="shared" si="16"/>
        <v>98.705551236868544</v>
      </c>
      <c r="N99" s="205">
        <f t="shared" si="17"/>
        <v>1.0038115400096479</v>
      </c>
      <c r="O99" s="206">
        <f>'5.1 도시공원법에 의한 공원녹지(시군구)'!C101</f>
        <v>9361612.0999999996</v>
      </c>
      <c r="P99" s="206">
        <f>'5.1 도시공원법에 의한 공원녹지(시군구)'!D101</f>
        <v>8923456.0999999996</v>
      </c>
      <c r="Q99" s="205">
        <f t="shared" si="18"/>
        <v>14.382168107196298</v>
      </c>
      <c r="R99" s="205">
        <f t="shared" si="19"/>
        <v>13.709032627765708</v>
      </c>
      <c r="S99" s="54"/>
    </row>
    <row r="100" spans="1:19" s="45" customFormat="1" ht="18" hidden="1" customHeight="1">
      <c r="A100" s="192"/>
      <c r="B100" s="192" t="s">
        <v>364</v>
      </c>
      <c r="C100" s="204">
        <f>기초자료!AV98</f>
        <v>567044</v>
      </c>
      <c r="D100" s="204">
        <f>기초자료!AW98</f>
        <v>567044</v>
      </c>
      <c r="E100" s="206">
        <f>기초자료!AT98</f>
        <v>58467312</v>
      </c>
      <c r="F100" s="204">
        <f>기초자료!AU98</f>
        <v>58467312</v>
      </c>
      <c r="G100" s="204">
        <f>'3-1도시림 면적 현황 세부내역(시군구)'!C98</f>
        <v>31529384</v>
      </c>
      <c r="H100" s="204">
        <f t="shared" si="22"/>
        <v>1799384</v>
      </c>
      <c r="I100" s="205">
        <f t="shared" si="20"/>
        <v>55.603064312469577</v>
      </c>
      <c r="J100" s="205">
        <f t="shared" si="21"/>
        <v>3.1732705045816552</v>
      </c>
      <c r="K100" s="204">
        <f>'4-1. 산자법에 의한 산림과수목(시군구)'!C100</f>
        <v>29925526</v>
      </c>
      <c r="L100" s="204">
        <f>'4-1. 산자법에 의한 산림과수목(시군구)'!D100</f>
        <v>195526</v>
      </c>
      <c r="M100" s="205">
        <f t="shared" si="16"/>
        <v>52.774610083168149</v>
      </c>
      <c r="N100" s="205">
        <f t="shared" si="17"/>
        <v>0.34481627528022518</v>
      </c>
      <c r="O100" s="206">
        <f>'5.1 도시공원법에 의한 공원녹지(시군구)'!C102</f>
        <v>1603858</v>
      </c>
      <c r="P100" s="206">
        <f>'5.1 도시공원법에 의한 공원녹지(시군구)'!D102</f>
        <v>1603858</v>
      </c>
      <c r="Q100" s="205">
        <f t="shared" si="18"/>
        <v>2.8284542293014301</v>
      </c>
      <c r="R100" s="205">
        <f t="shared" si="19"/>
        <v>2.8284542293014301</v>
      </c>
      <c r="S100" s="54"/>
    </row>
    <row r="101" spans="1:19" s="45" customFormat="1" ht="18" hidden="1" customHeight="1">
      <c r="A101" s="192"/>
      <c r="B101" s="192" t="s">
        <v>365</v>
      </c>
      <c r="C101" s="204">
        <f>기초자료!AV99</f>
        <v>701830</v>
      </c>
      <c r="D101" s="204">
        <f>기초자료!AW99</f>
        <v>668362</v>
      </c>
      <c r="E101" s="206">
        <f>기초자료!AT99</f>
        <v>458115470</v>
      </c>
      <c r="F101" s="204">
        <f>기초자료!AU99</f>
        <v>312534183</v>
      </c>
      <c r="G101" s="204">
        <f>'3-1도시림 면적 현황 세부내역(시군구)'!C99</f>
        <v>17956403</v>
      </c>
      <c r="H101" s="204">
        <f t="shared" si="22"/>
        <v>3896708</v>
      </c>
      <c r="I101" s="205">
        <f t="shared" si="20"/>
        <v>26.866283540955351</v>
      </c>
      <c r="J101" s="205">
        <f t="shared" si="21"/>
        <v>5.8302357105879752</v>
      </c>
      <c r="K101" s="204">
        <f>'4-1. 산자법에 의한 산림과수목(시군구)'!C101</f>
        <v>13675296</v>
      </c>
      <c r="L101" s="204">
        <f>'4-1. 산자법에 의한 산림과수목(시군구)'!D101</f>
        <v>415864</v>
      </c>
      <c r="M101" s="205">
        <f t="shared" si="16"/>
        <v>20.460911901035665</v>
      </c>
      <c r="N101" s="205">
        <f t="shared" si="17"/>
        <v>0.62221371053411179</v>
      </c>
      <c r="O101" s="206">
        <f>'5.1 도시공원법에 의한 공원녹지(시군구)'!C103</f>
        <v>4281107</v>
      </c>
      <c r="P101" s="206">
        <f>'5.1 도시공원법에 의한 공원녹지(시군구)'!D103</f>
        <v>3480844</v>
      </c>
      <c r="Q101" s="205">
        <f t="shared" si="18"/>
        <v>6.4053716399196841</v>
      </c>
      <c r="R101" s="205">
        <f t="shared" si="19"/>
        <v>5.2080220000538633</v>
      </c>
      <c r="S101" s="54"/>
    </row>
    <row r="102" spans="1:19" s="45" customFormat="1" ht="18" hidden="1" customHeight="1">
      <c r="A102" s="192"/>
      <c r="B102" s="192" t="s">
        <v>366</v>
      </c>
      <c r="C102" s="204">
        <f>기초자료!AV100</f>
        <v>815396</v>
      </c>
      <c r="D102" s="204">
        <f>기초자료!AW100</f>
        <v>741774</v>
      </c>
      <c r="E102" s="206">
        <f>기초자료!AT100</f>
        <v>697766499</v>
      </c>
      <c r="F102" s="204">
        <f>기초자료!AU100</f>
        <v>308091300</v>
      </c>
      <c r="G102" s="204">
        <f>'3-1도시림 면적 현황 세부내역(시군구)'!C100</f>
        <v>24747958</v>
      </c>
      <c r="H102" s="204">
        <f t="shared" si="22"/>
        <v>9280993</v>
      </c>
      <c r="I102" s="205">
        <f t="shared" si="20"/>
        <v>33.36320496539377</v>
      </c>
      <c r="J102" s="205">
        <f t="shared" si="21"/>
        <v>12.511887717822409</v>
      </c>
      <c r="K102" s="204">
        <f>'4-1. 산자법에 의한 산림과수목(시군구)'!C102</f>
        <v>15903725</v>
      </c>
      <c r="L102" s="204">
        <f>'4-1. 산자법에 의한 산림과수목(시군구)'!D102</f>
        <v>475173</v>
      </c>
      <c r="M102" s="205">
        <f t="shared" si="16"/>
        <v>21.440121923928313</v>
      </c>
      <c r="N102" s="205">
        <f t="shared" si="17"/>
        <v>0.64058999102152403</v>
      </c>
      <c r="O102" s="206">
        <f>'5.1 도시공원법에 의한 공원녹지(시군구)'!C104</f>
        <v>8844233</v>
      </c>
      <c r="P102" s="206">
        <f>'5.1 도시공원법에 의한 공원녹지(시군구)'!D104</f>
        <v>8805820</v>
      </c>
      <c r="Q102" s="205">
        <f t="shared" si="18"/>
        <v>11.92308304146546</v>
      </c>
      <c r="R102" s="205">
        <f t="shared" si="19"/>
        <v>11.871297726800885</v>
      </c>
      <c r="S102" s="54"/>
    </row>
    <row r="103" spans="1:19" s="45" customFormat="1" ht="18" hidden="1" customHeight="1">
      <c r="A103" s="192"/>
      <c r="B103" s="192" t="s">
        <v>367</v>
      </c>
      <c r="C103" s="204">
        <f>기초자료!AV101</f>
        <v>513027</v>
      </c>
      <c r="D103" s="204">
        <f>기초자료!AW101</f>
        <v>470669</v>
      </c>
      <c r="E103" s="206">
        <f>기초자료!AT101</f>
        <v>458244178</v>
      </c>
      <c r="F103" s="204">
        <f>기초자료!AU101</f>
        <v>279170179</v>
      </c>
      <c r="G103" s="204">
        <f>'3-1도시림 면적 현황 세부내역(시군구)'!C101</f>
        <v>60703317.5</v>
      </c>
      <c r="H103" s="204">
        <f t="shared" si="22"/>
        <v>7625685.0999999996</v>
      </c>
      <c r="I103" s="205">
        <f t="shared" si="20"/>
        <v>128.97241479681051</v>
      </c>
      <c r="J103" s="205">
        <f t="shared" si="21"/>
        <v>16.201800203540067</v>
      </c>
      <c r="K103" s="204">
        <f>'4-1. 산자법에 의한 산림과수목(시군구)'!C103</f>
        <v>51264584.399999999</v>
      </c>
      <c r="L103" s="204">
        <f>'4-1. 산자법에 의한 산림과수목(시군구)'!D103</f>
        <v>382850</v>
      </c>
      <c r="M103" s="205">
        <f t="shared" si="16"/>
        <v>108.91854870407866</v>
      </c>
      <c r="N103" s="205">
        <f t="shared" si="17"/>
        <v>0.81341664736789554</v>
      </c>
      <c r="O103" s="206">
        <f>'5.1 도시공원법에 의한 공원녹지(시군구)'!C105</f>
        <v>9438733.0999999996</v>
      </c>
      <c r="P103" s="206">
        <f>'5.1 도시공원법에 의한 공원녹지(시군구)'!D105</f>
        <v>7242835.0999999996</v>
      </c>
      <c r="Q103" s="205">
        <f t="shared" si="18"/>
        <v>20.053866092731834</v>
      </c>
      <c r="R103" s="205">
        <f t="shared" si="19"/>
        <v>15.388383556172171</v>
      </c>
      <c r="S103" s="54"/>
    </row>
    <row r="104" spans="1:19" s="45" customFormat="1" ht="18" hidden="1" customHeight="1">
      <c r="A104" s="192"/>
      <c r="B104" s="192" t="s">
        <v>368</v>
      </c>
      <c r="C104" s="204">
        <f>기초자료!AV102</f>
        <v>451868</v>
      </c>
      <c r="D104" s="204">
        <f>기초자료!AW102</f>
        <v>451868</v>
      </c>
      <c r="E104" s="206">
        <f>기초자료!AT102</f>
        <v>81544832</v>
      </c>
      <c r="F104" s="204">
        <f>기초자료!AU102</f>
        <v>81544832</v>
      </c>
      <c r="G104" s="204">
        <f>'3-1도시림 면적 현황 세부내역(시군구)'!C102</f>
        <v>48702430.700000003</v>
      </c>
      <c r="H104" s="204">
        <f t="shared" si="22"/>
        <v>2505812.2000000002</v>
      </c>
      <c r="I104" s="205">
        <f t="shared" si="20"/>
        <v>107.78021612506308</v>
      </c>
      <c r="J104" s="205">
        <f t="shared" si="21"/>
        <v>5.545451769100711</v>
      </c>
      <c r="K104" s="204">
        <f>'4-1. 산자법에 의한 산림과수목(시군구)'!C104</f>
        <v>46455473.5</v>
      </c>
      <c r="L104" s="204">
        <f>'4-1. 산자법에 의한 산림과수목(시군구)'!D104</f>
        <v>258855</v>
      </c>
      <c r="M104" s="205">
        <f t="shared" si="16"/>
        <v>102.80761970309914</v>
      </c>
      <c r="N104" s="205">
        <f t="shared" si="17"/>
        <v>0.57285534713677444</v>
      </c>
      <c r="O104" s="206">
        <f>'5.1 도시공원법에 의한 공원녹지(시군구)'!C106</f>
        <v>2246957.2000000002</v>
      </c>
      <c r="P104" s="206">
        <f>'5.1 도시공원법에 의한 공원녹지(시군구)'!D106</f>
        <v>2246957.2000000002</v>
      </c>
      <c r="Q104" s="205">
        <f t="shared" si="18"/>
        <v>4.9725964219639369</v>
      </c>
      <c r="R104" s="205">
        <f t="shared" si="19"/>
        <v>4.9725964219639369</v>
      </c>
      <c r="S104" s="54"/>
    </row>
    <row r="105" spans="1:19" s="45" customFormat="1" ht="18" hidden="1" customHeight="1">
      <c r="A105" s="192"/>
      <c r="B105" s="192" t="s">
        <v>369</v>
      </c>
      <c r="C105" s="204">
        <f>기초자료!AV103</f>
        <v>473682</v>
      </c>
      <c r="D105" s="204">
        <f>기초자료!AW103</f>
        <v>473682</v>
      </c>
      <c r="E105" s="206">
        <f>기초자료!AT103</f>
        <v>138660046</v>
      </c>
      <c r="F105" s="204">
        <f>기초자료!AU103</f>
        <v>138660046</v>
      </c>
      <c r="G105" s="204">
        <f>'3-1도시림 면적 현황 세부내역(시군구)'!C103</f>
        <v>42671674</v>
      </c>
      <c r="H105" s="204">
        <f t="shared" si="22"/>
        <v>4700098</v>
      </c>
      <c r="I105" s="205">
        <f t="shared" si="20"/>
        <v>90.085065508083488</v>
      </c>
      <c r="J105" s="205">
        <f t="shared" si="21"/>
        <v>9.9224754159963862</v>
      </c>
      <c r="K105" s="204">
        <f>'4-1. 산자법에 의한 산림과수목(시군구)'!C105</f>
        <v>38285619</v>
      </c>
      <c r="L105" s="204">
        <f>'4-1. 산자법에 의한 산림과수목(시군구)'!D105</f>
        <v>314043</v>
      </c>
      <c r="M105" s="205">
        <f t="shared" si="16"/>
        <v>80.825572852673318</v>
      </c>
      <c r="N105" s="205">
        <f t="shared" si="17"/>
        <v>0.66298276058621608</v>
      </c>
      <c r="O105" s="206">
        <f>'5.1 도시공원법에 의한 공원녹지(시군구)'!C107</f>
        <v>4386055</v>
      </c>
      <c r="P105" s="206">
        <f>'5.1 도시공원법에 의한 공원녹지(시군구)'!D107</f>
        <v>4386055</v>
      </c>
      <c r="Q105" s="205">
        <f t="shared" si="18"/>
        <v>9.2594926554101704</v>
      </c>
      <c r="R105" s="205">
        <f t="shared" si="19"/>
        <v>9.2594926554101704</v>
      </c>
      <c r="S105" s="54"/>
    </row>
    <row r="106" spans="1:19" s="45" customFormat="1" ht="18" hidden="1" customHeight="1">
      <c r="A106" s="192"/>
      <c r="B106" s="192" t="s">
        <v>370</v>
      </c>
      <c r="C106" s="204">
        <f>기초자료!AV104</f>
        <v>454040</v>
      </c>
      <c r="D106" s="204">
        <f>기초자료!AW104</f>
        <v>407607</v>
      </c>
      <c r="E106" s="206">
        <f>기초자료!AT104</f>
        <v>673229199</v>
      </c>
      <c r="F106" s="204">
        <f>기초자료!AU104</f>
        <v>258247346</v>
      </c>
      <c r="G106" s="204">
        <f>'3-1도시림 면적 현황 세부내역(시군구)'!C104</f>
        <v>108768983.45000002</v>
      </c>
      <c r="H106" s="204">
        <f t="shared" si="22"/>
        <v>4170613.7199999997</v>
      </c>
      <c r="I106" s="205">
        <f t="shared" si="20"/>
        <v>266.84768281702725</v>
      </c>
      <c r="J106" s="205">
        <f t="shared" si="21"/>
        <v>10.231948224637947</v>
      </c>
      <c r="K106" s="204">
        <f>'4-1. 산자법에 의한 산림과수목(시군구)'!C106</f>
        <v>105832521.91000001</v>
      </c>
      <c r="L106" s="204">
        <f>'4-1. 산자법에 의한 산림과수목(시군구)'!D106</f>
        <v>1312698.18</v>
      </c>
      <c r="M106" s="205">
        <f t="shared" si="16"/>
        <v>259.64353386963427</v>
      </c>
      <c r="N106" s="205">
        <f t="shared" si="17"/>
        <v>3.2204995988783311</v>
      </c>
      <c r="O106" s="206">
        <f>'5.1 도시공원법에 의한 공원녹지(시군구)'!C108</f>
        <v>2936461.54</v>
      </c>
      <c r="P106" s="206">
        <f>'5.1 도시공원법에 의한 공원녹지(시군구)'!D108</f>
        <v>2857915.54</v>
      </c>
      <c r="Q106" s="205">
        <f t="shared" si="18"/>
        <v>7.2041489473929543</v>
      </c>
      <c r="R106" s="205">
        <f t="shared" si="19"/>
        <v>7.0114486257596162</v>
      </c>
      <c r="S106" s="54"/>
    </row>
    <row r="107" spans="1:19" s="45" customFormat="1" ht="18" hidden="1" customHeight="1">
      <c r="A107" s="192"/>
      <c r="B107" s="192" t="s">
        <v>371</v>
      </c>
      <c r="C107" s="204">
        <f>기초자료!AV105</f>
        <v>316552</v>
      </c>
      <c r="D107" s="204">
        <f>기초자료!AW105</f>
        <v>316552</v>
      </c>
      <c r="E107" s="206">
        <f>기초자료!AT105</f>
        <v>38526428</v>
      </c>
      <c r="F107" s="204">
        <f>기초자료!AU105</f>
        <v>38526428</v>
      </c>
      <c r="G107" s="204">
        <f>'3-1도시림 면적 현황 세부내역(시군구)'!C105</f>
        <v>14684119</v>
      </c>
      <c r="H107" s="204">
        <f t="shared" si="22"/>
        <v>928439</v>
      </c>
      <c r="I107" s="205">
        <f t="shared" ref="I107:I138" si="23">G107/D107</f>
        <v>46.387699335338269</v>
      </c>
      <c r="J107" s="205">
        <f t="shared" ref="J107:J138" si="24">H107/D107</f>
        <v>2.9329746771462508</v>
      </c>
      <c r="K107" s="204">
        <f>'4-1. 산자법에 의한 산림과수목(시군구)'!C107</f>
        <v>13857176</v>
      </c>
      <c r="L107" s="204">
        <f>'4-1. 산자법에 의한 산림과수목(시군구)'!D107</f>
        <v>110977</v>
      </c>
      <c r="M107" s="205">
        <f t="shared" si="16"/>
        <v>43.775354444135559</v>
      </c>
      <c r="N107" s="205">
        <f t="shared" si="17"/>
        <v>0.35058063130228206</v>
      </c>
      <c r="O107" s="206">
        <f>'5.1 도시공원법에 의한 공원녹지(시군구)'!C109</f>
        <v>826943</v>
      </c>
      <c r="P107" s="206">
        <f>'5.1 도시공원법에 의한 공원녹지(시군구)'!D109</f>
        <v>817462</v>
      </c>
      <c r="Q107" s="205">
        <f t="shared" si="18"/>
        <v>2.6123448912027092</v>
      </c>
      <c r="R107" s="205">
        <f t="shared" si="19"/>
        <v>2.5823940458439689</v>
      </c>
      <c r="S107" s="54"/>
    </row>
    <row r="108" spans="1:19" s="45" customFormat="1" ht="18" hidden="1" customHeight="1">
      <c r="A108" s="192"/>
      <c r="B108" s="192" t="s">
        <v>372</v>
      </c>
      <c r="C108" s="204">
        <f>기초자료!AV106</f>
        <v>437221</v>
      </c>
      <c r="D108" s="204">
        <f>기초자료!AW106</f>
        <v>413642</v>
      </c>
      <c r="E108" s="206">
        <f>기초자료!AT106</f>
        <v>276612088</v>
      </c>
      <c r="F108" s="204">
        <f>기초자료!AU106</f>
        <v>127053570</v>
      </c>
      <c r="G108" s="204">
        <f>'3-1도시림 면적 현황 세부내역(시군구)'!C106</f>
        <v>20080432.5</v>
      </c>
      <c r="H108" s="204">
        <f t="shared" si="22"/>
        <v>3825932</v>
      </c>
      <c r="I108" s="205">
        <f t="shared" si="23"/>
        <v>48.54543905116018</v>
      </c>
      <c r="J108" s="205">
        <f t="shared" si="24"/>
        <v>9.2493798985596243</v>
      </c>
      <c r="K108" s="204">
        <f>'4-1. 산자법에 의한 산림과수목(시군구)'!C108</f>
        <v>15840498.699999999</v>
      </c>
      <c r="L108" s="204">
        <f>'4-1. 산자법에 의한 산림과수목(시군구)'!D108</f>
        <v>132391</v>
      </c>
      <c r="M108" s="205">
        <f t="shared" si="16"/>
        <v>38.2951893182994</v>
      </c>
      <c r="N108" s="205">
        <f t="shared" si="17"/>
        <v>0.32006179256458483</v>
      </c>
      <c r="O108" s="206">
        <f>'5.1 도시공원법에 의한 공원녹지(시군구)'!C110</f>
        <v>4239933.8</v>
      </c>
      <c r="P108" s="206">
        <f>'5.1 도시공원법에 의한 공원녹지(시군구)'!D110</f>
        <v>3693541</v>
      </c>
      <c r="Q108" s="205">
        <f t="shared" si="18"/>
        <v>10.250249732860782</v>
      </c>
      <c r="R108" s="205">
        <f t="shared" si="19"/>
        <v>8.9293181059950388</v>
      </c>
      <c r="S108" s="54"/>
    </row>
    <row r="109" spans="1:19" s="45" customFormat="1" ht="18" hidden="1" customHeight="1">
      <c r="A109" s="192"/>
      <c r="B109" s="192" t="s">
        <v>373</v>
      </c>
      <c r="C109" s="204">
        <f>기초자료!AV107</f>
        <v>275852</v>
      </c>
      <c r="D109" s="204">
        <f>기초자료!AW107</f>
        <v>275852</v>
      </c>
      <c r="E109" s="206">
        <f>기초자료!AT107</f>
        <v>36416854</v>
      </c>
      <c r="F109" s="204">
        <f>기초자료!AU107</f>
        <v>36416854</v>
      </c>
      <c r="G109" s="204">
        <f>'3-1도시림 면적 현황 세부내역(시군구)'!C107</f>
        <v>1556997.4</v>
      </c>
      <c r="H109" s="204">
        <f t="shared" si="22"/>
        <v>1294138.4000000001</v>
      </c>
      <c r="I109" s="205">
        <f t="shared" si="23"/>
        <v>5.6443215927381347</v>
      </c>
      <c r="J109" s="205">
        <f t="shared" si="24"/>
        <v>4.6914229369371991</v>
      </c>
      <c r="K109" s="204">
        <f>'4-1. 산자법에 의한 산림과수목(시군구)'!C109</f>
        <v>320126.59999999998</v>
      </c>
      <c r="L109" s="204">
        <f>'4-1. 산자법에 의한 산림과수목(시군구)'!D109</f>
        <v>58967.6</v>
      </c>
      <c r="M109" s="205">
        <f t="shared" si="16"/>
        <v>1.1605012832968402</v>
      </c>
      <c r="N109" s="205">
        <f t="shared" si="17"/>
        <v>0.21376535243536388</v>
      </c>
      <c r="O109" s="206">
        <f>'5.1 도시공원법에 의한 공원녹지(시군구)'!C111</f>
        <v>1236870.8</v>
      </c>
      <c r="P109" s="206">
        <f>'5.1 도시공원법에 의한 공원녹지(시군구)'!D111</f>
        <v>1235170.8</v>
      </c>
      <c r="Q109" s="205">
        <f t="shared" si="18"/>
        <v>4.4838203094412945</v>
      </c>
      <c r="R109" s="205">
        <f t="shared" si="19"/>
        <v>4.4776575845018343</v>
      </c>
      <c r="S109" s="54"/>
    </row>
    <row r="110" spans="1:19" s="45" customFormat="1" ht="18" hidden="1" customHeight="1">
      <c r="A110" s="192"/>
      <c r="B110" s="192" t="s">
        <v>374</v>
      </c>
      <c r="C110" s="204">
        <f>기초자료!AV108</f>
        <v>372654</v>
      </c>
      <c r="D110" s="204">
        <f>기초자료!AW108</f>
        <v>344916</v>
      </c>
      <c r="E110" s="206">
        <f>기초자료!AT108</f>
        <v>430990347</v>
      </c>
      <c r="F110" s="204">
        <f>기초자료!AU108</f>
        <v>235823277</v>
      </c>
      <c r="G110" s="204">
        <f>'3-1도시림 면적 현황 세부내역(시군구)'!C108</f>
        <v>162147060.19999999</v>
      </c>
      <c r="H110" s="204">
        <f t="shared" si="22"/>
        <v>1081588.2</v>
      </c>
      <c r="I110" s="205">
        <f t="shared" si="23"/>
        <v>470.10593941713341</v>
      </c>
      <c r="J110" s="205">
        <f t="shared" si="24"/>
        <v>3.1358017604286261</v>
      </c>
      <c r="K110" s="204">
        <f>'4-1. 산자법에 의한 산림과수목(시군구)'!C110</f>
        <v>161462749</v>
      </c>
      <c r="L110" s="204">
        <f>'4-1. 산자법에 의한 산림과수목(시군구)'!D110</f>
        <v>403483</v>
      </c>
      <c r="M110" s="205">
        <f t="shared" si="16"/>
        <v>468.12194563313966</v>
      </c>
      <c r="N110" s="205">
        <f t="shared" si="17"/>
        <v>1.1698007630843452</v>
      </c>
      <c r="O110" s="206">
        <f>'5.1 도시공원법에 의한 공원녹지(시군구)'!C112</f>
        <v>684311.2</v>
      </c>
      <c r="P110" s="206">
        <f>'5.1 도시공원법에 의한 공원녹지(시군구)'!D112</f>
        <v>678105.2</v>
      </c>
      <c r="Q110" s="205">
        <f t="shared" si="18"/>
        <v>1.9839937839937838</v>
      </c>
      <c r="R110" s="205">
        <f t="shared" si="19"/>
        <v>1.9660009973442807</v>
      </c>
      <c r="S110" s="54"/>
    </row>
    <row r="111" spans="1:19" s="45" customFormat="1" ht="18" hidden="1" customHeight="1">
      <c r="A111" s="192"/>
      <c r="B111" s="192" t="s">
        <v>375</v>
      </c>
      <c r="C111" s="204">
        <f>기초자료!AV109</f>
        <v>215834</v>
      </c>
      <c r="D111" s="204">
        <f>기초자료!AW109</f>
        <v>146823</v>
      </c>
      <c r="E111" s="206">
        <f>기초자료!AT109</f>
        <v>461421891</v>
      </c>
      <c r="F111" s="204">
        <f>기초자료!AU109</f>
        <v>142162577</v>
      </c>
      <c r="G111" s="204">
        <f>'3-1도시림 면적 현황 세부내역(시군구)'!C109</f>
        <v>11689636</v>
      </c>
      <c r="H111" s="204">
        <f t="shared" si="22"/>
        <v>1908344</v>
      </c>
      <c r="I111" s="205">
        <f t="shared" si="23"/>
        <v>79.617198940220533</v>
      </c>
      <c r="J111" s="205">
        <f t="shared" si="24"/>
        <v>12.997582122691949</v>
      </c>
      <c r="K111" s="204">
        <f>'4-1. 산자법에 의한 산림과수목(시군구)'!C111</f>
        <v>9893875</v>
      </c>
      <c r="L111" s="204">
        <f>'4-1. 산자법에 의한 산림과수목(시군구)'!D111</f>
        <v>112583</v>
      </c>
      <c r="M111" s="205">
        <f t="shared" si="16"/>
        <v>67.386410848436554</v>
      </c>
      <c r="N111" s="205">
        <f t="shared" si="17"/>
        <v>0.76679403090796405</v>
      </c>
      <c r="O111" s="206">
        <f>'5.1 도시공원법에 의한 공원녹지(시군구)'!C113</f>
        <v>1795761</v>
      </c>
      <c r="P111" s="206">
        <f>'5.1 도시공원법에 의한 공원녹지(시군구)'!D113</f>
        <v>1795761</v>
      </c>
      <c r="Q111" s="205">
        <f t="shared" si="18"/>
        <v>12.230788091783985</v>
      </c>
      <c r="R111" s="205">
        <f t="shared" si="19"/>
        <v>12.230788091783985</v>
      </c>
      <c r="S111" s="54"/>
    </row>
    <row r="112" spans="1:19" s="45" customFormat="1" ht="18" hidden="1" customHeight="1">
      <c r="A112" s="192"/>
      <c r="B112" s="192" t="s">
        <v>376</v>
      </c>
      <c r="C112" s="204">
        <f>기초자료!AV110</f>
        <v>222314</v>
      </c>
      <c r="D112" s="204">
        <f>기초자료!AW110</f>
        <v>186247</v>
      </c>
      <c r="E112" s="206">
        <f>기초자료!AT110</f>
        <v>310390297</v>
      </c>
      <c r="F112" s="204">
        <f>기초자료!AU110</f>
        <v>127261940</v>
      </c>
      <c r="G112" s="204">
        <f>'3-1도시림 면적 현황 세부내역(시군구)'!C110</f>
        <v>67297909</v>
      </c>
      <c r="H112" s="204">
        <f t="shared" si="22"/>
        <v>1724508</v>
      </c>
      <c r="I112" s="205">
        <f t="shared" si="23"/>
        <v>361.33687522483586</v>
      </c>
      <c r="J112" s="205">
        <f t="shared" si="24"/>
        <v>9.2592524980268145</v>
      </c>
      <c r="K112" s="204">
        <f>'4-1. 산자법에 의한 산림과수목(시군구)'!C112</f>
        <v>65743248</v>
      </c>
      <c r="L112" s="204">
        <f>'4-1. 산자법에 의한 산림과수목(시군구)'!D112</f>
        <v>169847</v>
      </c>
      <c r="M112" s="205">
        <f t="shared" si="16"/>
        <v>352.98956761719654</v>
      </c>
      <c r="N112" s="205">
        <f t="shared" si="17"/>
        <v>0.91194489038749615</v>
      </c>
      <c r="O112" s="206">
        <f>'5.1 도시공원법에 의한 공원녹지(시군구)'!C114</f>
        <v>1554661</v>
      </c>
      <c r="P112" s="206">
        <f>'5.1 도시공원법에 의한 공원녹지(시군구)'!D114</f>
        <v>1554661</v>
      </c>
      <c r="Q112" s="205">
        <f t="shared" si="18"/>
        <v>8.3473076076393173</v>
      </c>
      <c r="R112" s="205">
        <f t="shared" si="19"/>
        <v>8.3473076076393173</v>
      </c>
      <c r="S112" s="54"/>
    </row>
    <row r="113" spans="1:19" s="45" customFormat="1" ht="18" hidden="1" customHeight="1">
      <c r="A113" s="192"/>
      <c r="B113" s="192" t="s">
        <v>377</v>
      </c>
      <c r="C113" s="204">
        <f>기초자료!AV111</f>
        <v>226379</v>
      </c>
      <c r="D113" s="204">
        <f>기초자료!AW111</f>
        <v>226379</v>
      </c>
      <c r="E113" s="206">
        <f>기초자료!AT111</f>
        <v>42707724</v>
      </c>
      <c r="F113" s="204">
        <f>기초자료!AU111</f>
        <v>42707724</v>
      </c>
      <c r="G113" s="204">
        <f>'3-1도시림 면적 현황 세부내역(시군구)'!C111</f>
        <v>2676726</v>
      </c>
      <c r="H113" s="204">
        <f t="shared" si="22"/>
        <v>2431642</v>
      </c>
      <c r="I113" s="205">
        <f t="shared" si="23"/>
        <v>11.824091457246476</v>
      </c>
      <c r="J113" s="205">
        <f t="shared" si="24"/>
        <v>10.741464535137977</v>
      </c>
      <c r="K113" s="204">
        <f>'4-1. 산자법에 의한 산림과수목(시군구)'!C113</f>
        <v>866595</v>
      </c>
      <c r="L113" s="204">
        <f>'4-1. 산자법에 의한 산림과수목(시군구)'!D113</f>
        <v>621511</v>
      </c>
      <c r="M113" s="205">
        <f t="shared" si="16"/>
        <v>3.8280715083996308</v>
      </c>
      <c r="N113" s="205">
        <f t="shared" si="17"/>
        <v>2.7454445862911312</v>
      </c>
      <c r="O113" s="206">
        <f>'5.1 도시공원법에 의한 공원녹지(시군구)'!C115</f>
        <v>1810131</v>
      </c>
      <c r="P113" s="206">
        <f>'5.1 도시공원법에 의한 공원녹지(시군구)'!D115</f>
        <v>1810131</v>
      </c>
      <c r="Q113" s="205">
        <f t="shared" si="18"/>
        <v>7.9960199488468451</v>
      </c>
      <c r="R113" s="205">
        <f t="shared" si="19"/>
        <v>7.9960199488468451</v>
      </c>
      <c r="S113" s="54"/>
    </row>
    <row r="114" spans="1:19" s="45" customFormat="1" ht="18" hidden="1" customHeight="1">
      <c r="A114" s="192"/>
      <c r="B114" s="192" t="s">
        <v>378</v>
      </c>
      <c r="C114" s="204">
        <f>기초자료!AV112</f>
        <v>199265</v>
      </c>
      <c r="D114" s="204">
        <f>기초자료!AW112</f>
        <v>199265</v>
      </c>
      <c r="E114" s="206">
        <f>기초자료!AT112</f>
        <v>33325064</v>
      </c>
      <c r="F114" s="204">
        <f>기초자료!AU112</f>
        <v>33325064</v>
      </c>
      <c r="G114" s="204">
        <f>'3-1도시림 면적 현황 세부내역(시군구)'!C112</f>
        <v>4155362.1</v>
      </c>
      <c r="H114" s="204">
        <f t="shared" si="22"/>
        <v>1009996.1</v>
      </c>
      <c r="I114" s="205">
        <f t="shared" si="23"/>
        <v>20.853446917421525</v>
      </c>
      <c r="J114" s="205">
        <f t="shared" si="24"/>
        <v>5.0686076330514638</v>
      </c>
      <c r="K114" s="204">
        <f>'4-1. 산자법에 의한 산림과수목(시군구)'!C114</f>
        <v>1253641</v>
      </c>
      <c r="L114" s="204">
        <f>'4-1. 산자법에 의한 산림과수목(시군구)'!D114</f>
        <v>284325</v>
      </c>
      <c r="M114" s="205">
        <f t="shared" si="16"/>
        <v>6.291325621659599</v>
      </c>
      <c r="N114" s="205">
        <f t="shared" si="17"/>
        <v>1.4268687426291622</v>
      </c>
      <c r="O114" s="206">
        <f>'5.1 도시공원법에 의한 공원녹지(시군구)'!C116</f>
        <v>2901721.1</v>
      </c>
      <c r="P114" s="206">
        <f>'5.1 도시공원법에 의한 공원녹지(시군구)'!D116</f>
        <v>725671.1</v>
      </c>
      <c r="Q114" s="205">
        <f t="shared" si="18"/>
        <v>14.562121295761926</v>
      </c>
      <c r="R114" s="205">
        <f t="shared" si="19"/>
        <v>3.6417388904223018</v>
      </c>
      <c r="S114" s="54"/>
    </row>
    <row r="115" spans="1:19" s="45" customFormat="1" ht="18" hidden="1" customHeight="1">
      <c r="A115" s="192"/>
      <c r="B115" s="192" t="s">
        <v>379</v>
      </c>
      <c r="C115" s="204">
        <f>기초자료!AV113</f>
        <v>183405</v>
      </c>
      <c r="D115" s="204">
        <f>기초자료!AW113</f>
        <v>114275</v>
      </c>
      <c r="E115" s="206">
        <f>기초자료!AT113</f>
        <v>553418704</v>
      </c>
      <c r="F115" s="204">
        <f>기초자료!AU113</f>
        <v>56890556</v>
      </c>
      <c r="G115" s="204">
        <f>'3-1도시림 면적 현황 세부내역(시군구)'!C113</f>
        <v>16650766.119999999</v>
      </c>
      <c r="H115" s="204">
        <f t="shared" si="22"/>
        <v>743941.52</v>
      </c>
      <c r="I115" s="205">
        <f t="shared" si="23"/>
        <v>145.70786366221833</v>
      </c>
      <c r="J115" s="205">
        <f t="shared" si="24"/>
        <v>6.5100986217457892</v>
      </c>
      <c r="K115" s="204">
        <f>'4-1. 산자법에 의한 산림과수목(시군구)'!C115</f>
        <v>16069962.6</v>
      </c>
      <c r="L115" s="204">
        <f>'4-1. 산자법에 의한 산림과수목(시군구)'!D115</f>
        <v>163138</v>
      </c>
      <c r="M115" s="205">
        <f t="shared" si="16"/>
        <v>140.62535637716036</v>
      </c>
      <c r="N115" s="205">
        <f t="shared" si="17"/>
        <v>1.4275913366878146</v>
      </c>
      <c r="O115" s="206">
        <f>'5.1 도시공원법에 의한 공원녹지(시군구)'!C117</f>
        <v>580803.52</v>
      </c>
      <c r="P115" s="206">
        <f>'5.1 도시공원법에 의한 공원녹지(시군구)'!D117</f>
        <v>580803.52</v>
      </c>
      <c r="Q115" s="205">
        <f t="shared" si="18"/>
        <v>5.0825072850579742</v>
      </c>
      <c r="R115" s="205">
        <f t="shared" si="19"/>
        <v>5.0825072850579742</v>
      </c>
      <c r="S115" s="54"/>
    </row>
    <row r="116" spans="1:19" s="45" customFormat="1" ht="18" hidden="1" customHeight="1">
      <c r="A116" s="192"/>
      <c r="B116" s="192" t="s">
        <v>622</v>
      </c>
      <c r="C116" s="204">
        <f>기초자료!AV114</f>
        <v>148379</v>
      </c>
      <c r="D116" s="204">
        <f>기초자료!AW114</f>
        <v>77662</v>
      </c>
      <c r="E116" s="206">
        <f>기초자료!AT114</f>
        <v>826957493</v>
      </c>
      <c r="F116" s="204">
        <f>기초자료!AU114</f>
        <v>81539271</v>
      </c>
      <c r="G116" s="204">
        <f>'3-1도시림 면적 현황 세부내역(시군구)'!C114</f>
        <v>138720258</v>
      </c>
      <c r="H116" s="204">
        <f t="shared" si="22"/>
        <v>288233</v>
      </c>
      <c r="I116" s="205">
        <f t="shared" si="23"/>
        <v>1786.2050681156807</v>
      </c>
      <c r="J116" s="205">
        <f t="shared" si="24"/>
        <v>3.7113775076614046</v>
      </c>
      <c r="K116" s="204">
        <f>'4-1. 산자법에 의한 산림과수목(시군구)'!C116</f>
        <v>138479477</v>
      </c>
      <c r="L116" s="204">
        <f>'4-1. 산자법에 의한 산림과수목(시군구)'!D116</f>
        <v>47452</v>
      </c>
      <c r="M116" s="205">
        <f t="shared" si="16"/>
        <v>1783.1046972779479</v>
      </c>
      <c r="N116" s="205">
        <f t="shared" si="17"/>
        <v>0.61100666992866526</v>
      </c>
      <c r="O116" s="206">
        <f>'5.1 도시공원법에 의한 공원녹지(시군구)'!C118</f>
        <v>240781</v>
      </c>
      <c r="P116" s="206">
        <f>'5.1 도시공원법에 의한 공원녹지(시군구)'!D118</f>
        <v>240781</v>
      </c>
      <c r="Q116" s="205">
        <f t="shared" si="18"/>
        <v>3.1003708377327395</v>
      </c>
      <c r="R116" s="205">
        <f t="shared" si="19"/>
        <v>3.1003708377327395</v>
      </c>
      <c r="S116" s="54"/>
    </row>
    <row r="117" spans="1:19" s="45" customFormat="1" ht="18" hidden="1" customHeight="1">
      <c r="A117" s="192"/>
      <c r="B117" s="192" t="s">
        <v>623</v>
      </c>
      <c r="C117" s="204">
        <f>기초자료!AV115</f>
        <v>161153</v>
      </c>
      <c r="D117" s="204">
        <f>기초자료!AW115</f>
        <v>161153</v>
      </c>
      <c r="E117" s="206">
        <f>기초자료!AT115</f>
        <v>53987611</v>
      </c>
      <c r="F117" s="204">
        <f>기초자료!AU115</f>
        <v>53987611</v>
      </c>
      <c r="G117" s="204">
        <f>'3-1도시림 면적 현황 세부내역(시군구)'!C115</f>
        <v>34327027</v>
      </c>
      <c r="H117" s="204">
        <f t="shared" si="22"/>
        <v>2301560</v>
      </c>
      <c r="I117" s="205">
        <f t="shared" si="23"/>
        <v>213.00892319721009</v>
      </c>
      <c r="J117" s="205">
        <f t="shared" si="24"/>
        <v>14.281831551382847</v>
      </c>
      <c r="K117" s="204">
        <f>'4-1. 산자법에 의한 산림과수목(시군구)'!C117</f>
        <v>32400661</v>
      </c>
      <c r="L117" s="204">
        <f>'4-1. 산자법에 의한 산림과수목(시군구)'!D117</f>
        <v>570890</v>
      </c>
      <c r="M117" s="205">
        <f t="shared" si="16"/>
        <v>201.05527666255048</v>
      </c>
      <c r="N117" s="205">
        <f t="shared" si="17"/>
        <v>3.5425341135442716</v>
      </c>
      <c r="O117" s="206">
        <f>'5.1 도시공원법에 의한 공원녹지(시군구)'!C119</f>
        <v>1926366</v>
      </c>
      <c r="P117" s="206">
        <f>'5.1 도시공원법에 의한 공원녹지(시군구)'!D119</f>
        <v>1730670</v>
      </c>
      <c r="Q117" s="205">
        <f t="shared" si="18"/>
        <v>11.95364653465961</v>
      </c>
      <c r="R117" s="205">
        <f t="shared" si="19"/>
        <v>10.739297437838577</v>
      </c>
      <c r="S117" s="54"/>
    </row>
    <row r="118" spans="1:19" s="45" customFormat="1" ht="18" hidden="1" customHeight="1">
      <c r="A118" s="192"/>
      <c r="B118" s="192" t="s">
        <v>380</v>
      </c>
      <c r="C118" s="204">
        <f>기초자료!AV116</f>
        <v>272455</v>
      </c>
      <c r="D118" s="204">
        <f>기초자료!AW116</f>
        <v>272455</v>
      </c>
      <c r="E118" s="206">
        <f>기초자료!AT116</f>
        <v>92991186</v>
      </c>
      <c r="F118" s="204">
        <f>기초자료!AU116</f>
        <v>92991186</v>
      </c>
      <c r="G118" s="204">
        <f>'3-1도시림 면적 현황 세부내역(시군구)'!C116</f>
        <v>51731686</v>
      </c>
      <c r="H118" s="204">
        <f t="shared" si="22"/>
        <v>2662563</v>
      </c>
      <c r="I118" s="205">
        <f t="shared" si="23"/>
        <v>189.87240461727626</v>
      </c>
      <c r="J118" s="205">
        <f t="shared" si="24"/>
        <v>9.7724871997210556</v>
      </c>
      <c r="K118" s="204">
        <f>'4-1. 산자법에 의한 산림과수목(시군구)'!C118</f>
        <v>49513565</v>
      </c>
      <c r="L118" s="204">
        <f>'4-1. 산자법에 의한 산림과수목(시군구)'!D118</f>
        <v>453289</v>
      </c>
      <c r="M118" s="205">
        <f t="shared" si="16"/>
        <v>181.73116661467031</v>
      </c>
      <c r="N118" s="205">
        <f t="shared" si="17"/>
        <v>1.6637206144133894</v>
      </c>
      <c r="O118" s="206">
        <f>'5.1 도시공원법에 의한 공원녹지(시군구)'!C120</f>
        <v>2218121</v>
      </c>
      <c r="P118" s="206">
        <f>'5.1 도시공원법에 의한 공원녹지(시군구)'!D120</f>
        <v>2209274</v>
      </c>
      <c r="Q118" s="205">
        <f t="shared" si="18"/>
        <v>8.1412380026059346</v>
      </c>
      <c r="R118" s="205">
        <f t="shared" si="19"/>
        <v>8.1087665853076647</v>
      </c>
      <c r="S118" s="54"/>
    </row>
    <row r="119" spans="1:19" s="45" customFormat="1" ht="18" hidden="1" customHeight="1">
      <c r="A119" s="192"/>
      <c r="B119" s="192" t="s">
        <v>381</v>
      </c>
      <c r="C119" s="204">
        <f>기초자료!AV117</f>
        <v>111083</v>
      </c>
      <c r="D119" s="204">
        <f>기초자료!AW117</f>
        <v>73152</v>
      </c>
      <c r="E119" s="206">
        <f>기초자료!AT117</f>
        <v>608298372</v>
      </c>
      <c r="F119" s="204">
        <f>기초자료!AU117</f>
        <v>148683946</v>
      </c>
      <c r="G119" s="204">
        <f>'3-1도시림 면적 현황 세부내역(시군구)'!C117</f>
        <v>15486739</v>
      </c>
      <c r="H119" s="204">
        <f t="shared" si="22"/>
        <v>1561843</v>
      </c>
      <c r="I119" s="205">
        <f t="shared" si="23"/>
        <v>211.70629647856518</v>
      </c>
      <c r="J119" s="205">
        <f t="shared" si="24"/>
        <v>21.350653433945755</v>
      </c>
      <c r="K119" s="204">
        <f>'4-1. 산자법에 의한 산림과수목(시군구)'!C119</f>
        <v>14476022</v>
      </c>
      <c r="L119" s="204">
        <f>'4-1. 산자법에 의한 산림과수목(시군구)'!D119</f>
        <v>554265</v>
      </c>
      <c r="M119" s="205">
        <f t="shared" si="16"/>
        <v>197.88962707786527</v>
      </c>
      <c r="N119" s="205">
        <f t="shared" si="17"/>
        <v>7.5768946850393704</v>
      </c>
      <c r="O119" s="206">
        <f>'5.1 도시공원법에 의한 공원녹지(시군구)'!C121</f>
        <v>1010717</v>
      </c>
      <c r="P119" s="206">
        <f>'5.1 도시공원법에 의한 공원녹지(시군구)'!D121</f>
        <v>1007578</v>
      </c>
      <c r="Q119" s="205">
        <f t="shared" si="18"/>
        <v>13.816669400699913</v>
      </c>
      <c r="R119" s="205">
        <f t="shared" si="19"/>
        <v>13.773758748906387</v>
      </c>
      <c r="S119" s="54"/>
    </row>
    <row r="120" spans="1:19" s="45" customFormat="1" ht="18" hidden="1" customHeight="1">
      <c r="A120" s="192"/>
      <c r="B120" s="192" t="s">
        <v>382</v>
      </c>
      <c r="C120" s="204">
        <f>기초자료!AV118</f>
        <v>116874</v>
      </c>
      <c r="D120" s="204">
        <f>기초자료!AW118</f>
        <v>30540</v>
      </c>
      <c r="E120" s="206">
        <f>기초자료!AT118</f>
        <v>877651360</v>
      </c>
      <c r="F120" s="204">
        <f>기초자료!AU118</f>
        <v>42221957</v>
      </c>
      <c r="G120" s="204">
        <f>'3-1도시림 면적 현황 세부내역(시군구)'!C118</f>
        <v>267924170</v>
      </c>
      <c r="H120" s="204">
        <f t="shared" si="22"/>
        <v>320828</v>
      </c>
      <c r="I120" s="205">
        <f t="shared" si="23"/>
        <v>8772.8935821872947</v>
      </c>
      <c r="J120" s="205">
        <f t="shared" si="24"/>
        <v>10.505173542894564</v>
      </c>
      <c r="K120" s="204">
        <f>'4-1. 산자법에 의한 산림과수목(시군구)'!C120</f>
        <v>267680514</v>
      </c>
      <c r="L120" s="204">
        <f>'4-1. 산자법에 의한 산림과수목(시군구)'!D120</f>
        <v>77172</v>
      </c>
      <c r="M120" s="205">
        <f t="shared" si="16"/>
        <v>8764.9153241650292</v>
      </c>
      <c r="N120" s="205">
        <f t="shared" si="17"/>
        <v>2.5269155206286835</v>
      </c>
      <c r="O120" s="206">
        <f>'5.1 도시공원법에 의한 공원녹지(시군구)'!C122</f>
        <v>243656</v>
      </c>
      <c r="P120" s="206">
        <f>'5.1 도시공원법에 의한 공원녹지(시군구)'!D122</f>
        <v>243656</v>
      </c>
      <c r="Q120" s="205">
        <f t="shared" si="18"/>
        <v>7.978258022265881</v>
      </c>
      <c r="R120" s="205">
        <f t="shared" si="19"/>
        <v>7.978258022265881</v>
      </c>
      <c r="S120" s="54"/>
    </row>
    <row r="121" spans="1:19" s="45" customFormat="1" ht="18" hidden="1" customHeight="1">
      <c r="A121" s="192"/>
      <c r="B121" s="192" t="s">
        <v>383</v>
      </c>
      <c r="C121" s="204">
        <f>기초자료!AV119</f>
        <v>94768</v>
      </c>
      <c r="D121" s="204">
        <f>기초자료!AW119</f>
        <v>94768</v>
      </c>
      <c r="E121" s="206">
        <f>기초자료!AT119</f>
        <v>95664308</v>
      </c>
      <c r="F121" s="204">
        <f>기초자료!AU119</f>
        <v>95664308</v>
      </c>
      <c r="G121" s="204">
        <f>'3-1도시림 면적 현황 세부내역(시군구)'!C119</f>
        <v>6778268.6300000008</v>
      </c>
      <c r="H121" s="204">
        <f t="shared" si="22"/>
        <v>380466.9</v>
      </c>
      <c r="I121" s="205">
        <f t="shared" si="23"/>
        <v>71.524867360290401</v>
      </c>
      <c r="J121" s="205">
        <f t="shared" si="24"/>
        <v>4.0147191034948504</v>
      </c>
      <c r="K121" s="204">
        <f>'4-1. 산자법에 의한 산림과수목(시군구)'!C121</f>
        <v>6309051.7300000004</v>
      </c>
      <c r="L121" s="204">
        <f>'4-1. 산자법에 의한 산림과수목(시군구)'!D121</f>
        <v>88335</v>
      </c>
      <c r="M121" s="205">
        <f t="shared" si="16"/>
        <v>66.573650704879284</v>
      </c>
      <c r="N121" s="205">
        <f t="shared" si="17"/>
        <v>0.93211843660307281</v>
      </c>
      <c r="O121" s="206">
        <f>'5.1 도시공원법에 의한 공원녹지(시군구)'!C123</f>
        <v>469216.9</v>
      </c>
      <c r="P121" s="206">
        <f>'5.1 도시공원법에 의한 공원녹지(시군구)'!D123</f>
        <v>292131.90000000002</v>
      </c>
      <c r="Q121" s="205">
        <f t="shared" si="18"/>
        <v>4.9512166554111099</v>
      </c>
      <c r="R121" s="205">
        <f t="shared" si="19"/>
        <v>3.082600666891778</v>
      </c>
      <c r="S121" s="54"/>
    </row>
    <row r="122" spans="1:19" s="45" customFormat="1" ht="18" hidden="1" customHeight="1">
      <c r="A122" s="192"/>
      <c r="B122" s="192" t="s">
        <v>624</v>
      </c>
      <c r="C122" s="204">
        <f>기초자료!AV120</f>
        <v>58289</v>
      </c>
      <c r="D122" s="204">
        <f>기초자료!AW120</f>
        <v>58289</v>
      </c>
      <c r="E122" s="206">
        <f>기초자료!AT120</f>
        <v>35868319</v>
      </c>
      <c r="F122" s="204">
        <f>기초자료!AU120</f>
        <v>35868319</v>
      </c>
      <c r="G122" s="204">
        <f>'3-1도시림 면적 현황 세부내역(시군구)'!C120</f>
        <v>28185799.600000001</v>
      </c>
      <c r="H122" s="204">
        <f t="shared" si="22"/>
        <v>5384579</v>
      </c>
      <c r="I122" s="205">
        <f t="shared" si="23"/>
        <v>483.55263600336258</v>
      </c>
      <c r="J122" s="205">
        <f t="shared" si="24"/>
        <v>92.377275300657075</v>
      </c>
      <c r="K122" s="204">
        <f>'4-1. 산자법에 의한 산림과수목(시군구)'!C122</f>
        <v>23249120.600000001</v>
      </c>
      <c r="L122" s="204">
        <f>'4-1. 산자법에 의한 산림과수목(시군구)'!D122</f>
        <v>447900</v>
      </c>
      <c r="M122" s="205">
        <f t="shared" si="16"/>
        <v>398.85948635248508</v>
      </c>
      <c r="N122" s="205">
        <f t="shared" si="17"/>
        <v>7.6841256497795465</v>
      </c>
      <c r="O122" s="206">
        <f>'5.1 도시공원법에 의한 공원녹지(시군구)'!C124</f>
        <v>4936679</v>
      </c>
      <c r="P122" s="206">
        <f>'5.1 도시공원법에 의한 공원녹지(시군구)'!D124</f>
        <v>4936679</v>
      </c>
      <c r="Q122" s="205">
        <f t="shared" si="18"/>
        <v>84.69314965087753</v>
      </c>
      <c r="R122" s="205">
        <f t="shared" si="19"/>
        <v>84.69314965087753</v>
      </c>
      <c r="S122" s="54"/>
    </row>
    <row r="123" spans="1:19" s="45" customFormat="1" ht="18" hidden="1" customHeight="1">
      <c r="A123" s="192"/>
      <c r="B123" s="192" t="s">
        <v>384</v>
      </c>
      <c r="C123" s="204">
        <f>기초자료!AV121</f>
        <v>62415</v>
      </c>
      <c r="D123" s="204">
        <f>기초자료!AW121</f>
        <v>19632</v>
      </c>
      <c r="E123" s="206">
        <f>기초자료!AT121</f>
        <v>843690575</v>
      </c>
      <c r="F123" s="204">
        <f>기초자료!AU121</f>
        <v>144861606</v>
      </c>
      <c r="G123" s="204">
        <f>'3-1도시림 면적 현황 세부내역(시군구)'!C121</f>
        <v>107226368</v>
      </c>
      <c r="H123" s="204">
        <f t="shared" si="22"/>
        <v>403778</v>
      </c>
      <c r="I123" s="205">
        <f t="shared" si="23"/>
        <v>5461.8158109209453</v>
      </c>
      <c r="J123" s="205">
        <f t="shared" si="24"/>
        <v>20.567339038304809</v>
      </c>
      <c r="K123" s="204">
        <f>'4-1. 산자법에 의한 산림과수목(시군구)'!C123</f>
        <v>107102578</v>
      </c>
      <c r="L123" s="204">
        <f>'4-1. 산자법에 의한 산림과수목(시군구)'!D123</f>
        <v>279988</v>
      </c>
      <c r="M123" s="205">
        <f t="shared" si="16"/>
        <v>5455.5102893235535</v>
      </c>
      <c r="N123" s="205">
        <f t="shared" si="17"/>
        <v>14.261817440912795</v>
      </c>
      <c r="O123" s="206">
        <f>'5.1 도시공원법에 의한 공원녹지(시군구)'!C125</f>
        <v>123790</v>
      </c>
      <c r="P123" s="206">
        <f>'5.1 도시공원법에 의한 공원녹지(시군구)'!D125</f>
        <v>123790</v>
      </c>
      <c r="Q123" s="205">
        <f t="shared" si="18"/>
        <v>6.3055215973920129</v>
      </c>
      <c r="R123" s="205">
        <f t="shared" si="19"/>
        <v>6.3055215973920129</v>
      </c>
      <c r="S123" s="54"/>
    </row>
    <row r="124" spans="1:19" s="45" customFormat="1" ht="18" hidden="1" customHeight="1">
      <c r="A124" s="192"/>
      <c r="B124" s="192" t="s">
        <v>385</v>
      </c>
      <c r="C124" s="204">
        <f>기초자료!AV122</f>
        <v>43824</v>
      </c>
      <c r="D124" s="204">
        <f>기초자료!AW122</f>
        <v>27217</v>
      </c>
      <c r="E124" s="206">
        <f>기초자료!AT122</f>
        <v>676318066</v>
      </c>
      <c r="F124" s="204">
        <f>기초자료!AU122</f>
        <v>143029959</v>
      </c>
      <c r="G124" s="204">
        <f>'3-1도시림 면적 현황 세부내역(시군구)'!C122</f>
        <v>7033989</v>
      </c>
      <c r="H124" s="204">
        <f t="shared" si="22"/>
        <v>1089164</v>
      </c>
      <c r="I124" s="205">
        <f t="shared" si="23"/>
        <v>258.44101113274792</v>
      </c>
      <c r="J124" s="205">
        <f t="shared" si="24"/>
        <v>40.017783003270019</v>
      </c>
      <c r="K124" s="204">
        <f>'4-1. 산자법에 의한 산림과수목(시군구)'!C124</f>
        <v>6792017</v>
      </c>
      <c r="L124" s="204">
        <f>'4-1. 산자법에 의한 산림과수목(시군구)'!D124</f>
        <v>862792</v>
      </c>
      <c r="M124" s="205">
        <f t="shared" si="16"/>
        <v>249.5505382665246</v>
      </c>
      <c r="N124" s="205">
        <f t="shared" si="17"/>
        <v>31.700481316824042</v>
      </c>
      <c r="O124" s="206">
        <f>'5.1 도시공원법에 의한 공원녹지(시군구)'!C126</f>
        <v>241972</v>
      </c>
      <c r="P124" s="206">
        <f>'5.1 도시공원법에 의한 공원녹지(시군구)'!D126</f>
        <v>226372</v>
      </c>
      <c r="Q124" s="205">
        <f t="shared" si="18"/>
        <v>8.8904728662233161</v>
      </c>
      <c r="R124" s="205">
        <f t="shared" si="19"/>
        <v>8.3173016864459708</v>
      </c>
      <c r="S124" s="54"/>
    </row>
    <row r="125" spans="1:19" s="364" customFormat="1" ht="18" customHeight="1">
      <c r="A125" s="377" t="s">
        <v>386</v>
      </c>
      <c r="B125" s="377"/>
      <c r="C125" s="204">
        <f>기초자료!AV123</f>
        <v>1541502</v>
      </c>
      <c r="D125" s="204">
        <f>기초자료!AW123</f>
        <v>1191688</v>
      </c>
      <c r="E125" s="378">
        <f>SUM(E126:E143)</f>
        <v>16828280729</v>
      </c>
      <c r="F125" s="378">
        <f>SUM(F126:F143)</f>
        <v>4064900399</v>
      </c>
      <c r="G125" s="378">
        <f>SUM(G126:G143)</f>
        <v>3037405668</v>
      </c>
      <c r="H125" s="378">
        <f>SUM(H126:H143)</f>
        <v>25055309</v>
      </c>
      <c r="I125" s="205">
        <f t="shared" si="23"/>
        <v>2548.8262598935294</v>
      </c>
      <c r="J125" s="205">
        <f t="shared" si="24"/>
        <v>21.025057733232188</v>
      </c>
      <c r="K125" s="204">
        <f>SUM(K126:K143)</f>
        <v>3018353272</v>
      </c>
      <c r="L125" s="204">
        <f>SUM(L126:L143)</f>
        <v>9841722</v>
      </c>
      <c r="M125" s="205">
        <f t="shared" si="16"/>
        <v>2532.8385214922027</v>
      </c>
      <c r="N125" s="205">
        <f t="shared" si="17"/>
        <v>8.2586398453286431</v>
      </c>
      <c r="O125" s="206">
        <f>SUM(O126:O143)</f>
        <v>19052396</v>
      </c>
      <c r="P125" s="206">
        <f>SUM(P126:P143)</f>
        <v>15213587</v>
      </c>
      <c r="Q125" s="205">
        <f t="shared" si="18"/>
        <v>15.987738401326522</v>
      </c>
      <c r="R125" s="205">
        <f t="shared" si="19"/>
        <v>12.766417887903545</v>
      </c>
      <c r="S125" s="363"/>
    </row>
    <row r="126" spans="1:19" s="45" customFormat="1" ht="18" hidden="1" customHeight="1">
      <c r="A126" s="192"/>
      <c r="B126" s="212" t="s">
        <v>387</v>
      </c>
      <c r="C126" s="204">
        <f>기초자료!AV124</f>
        <v>281291</v>
      </c>
      <c r="D126" s="204">
        <f>기초자료!AW124</f>
        <v>227681</v>
      </c>
      <c r="E126" s="206">
        <f>기초자료!AT124</f>
        <v>1116373900</v>
      </c>
      <c r="F126" s="119">
        <f>기초자료!AU124</f>
        <v>110442842</v>
      </c>
      <c r="G126" s="204">
        <f>'3-1도시림 면적 현황 세부내역(시군구)'!C124</f>
        <v>48171817</v>
      </c>
      <c r="H126" s="204">
        <f t="shared" ref="H126:H143" si="25">L126+P126</f>
        <v>3338829</v>
      </c>
      <c r="I126" s="205">
        <f t="shared" si="23"/>
        <v>211.5759198176396</v>
      </c>
      <c r="J126" s="205">
        <f t="shared" si="24"/>
        <v>14.664504284503318</v>
      </c>
      <c r="K126" s="204">
        <f>'4-1. 산자법에 의한 산림과수목(시군구)'!C126</f>
        <v>43105023</v>
      </c>
      <c r="L126" s="204">
        <f>'4-1. 산자법에 의한 산림과수목(시군구)'!D126</f>
        <v>804662</v>
      </c>
      <c r="M126" s="205">
        <f t="shared" si="16"/>
        <v>189.32200315353498</v>
      </c>
      <c r="N126" s="205">
        <f t="shared" si="17"/>
        <v>3.5341640277405668</v>
      </c>
      <c r="O126" s="206">
        <f>'5.1 도시공원법에 의한 공원녹지(시군구)'!C128</f>
        <v>5066794</v>
      </c>
      <c r="P126" s="206">
        <f>'5.1 도시공원법에 의한 공원녹지(시군구)'!D128</f>
        <v>2534167</v>
      </c>
      <c r="Q126" s="205">
        <f t="shared" si="18"/>
        <v>22.253916664104601</v>
      </c>
      <c r="R126" s="205">
        <f t="shared" si="19"/>
        <v>11.130340256762752</v>
      </c>
      <c r="S126" s="54"/>
    </row>
    <row r="127" spans="1:19" s="45" customFormat="1" ht="18" hidden="1" customHeight="1">
      <c r="A127" s="192"/>
      <c r="B127" s="212" t="s">
        <v>388</v>
      </c>
      <c r="C127" s="204">
        <f>기초자료!AV125</f>
        <v>349215</v>
      </c>
      <c r="D127" s="204">
        <f>기초자료!AW125</f>
        <v>292135</v>
      </c>
      <c r="E127" s="206">
        <f>기초자료!AT125</f>
        <v>868240238</v>
      </c>
      <c r="F127" s="119">
        <f>기초자료!AU125</f>
        <v>188983180</v>
      </c>
      <c r="G127" s="204">
        <f>'3-1도시림 면적 현황 세부내역(시군구)'!C125</f>
        <v>109402759</v>
      </c>
      <c r="H127" s="204">
        <f t="shared" si="25"/>
        <v>4151137</v>
      </c>
      <c r="I127" s="205">
        <f t="shared" si="23"/>
        <v>374.4938435997056</v>
      </c>
      <c r="J127" s="205">
        <f t="shared" si="24"/>
        <v>14.209653071353998</v>
      </c>
      <c r="K127" s="204">
        <f>'4-1. 산자법에 의한 산림과수목(시군구)'!C127</f>
        <v>107738031</v>
      </c>
      <c r="L127" s="204">
        <f>'4-1. 산자법에 의한 산림과수목(시군구)'!D127</f>
        <v>2489604</v>
      </c>
      <c r="M127" s="205">
        <f t="shared" si="16"/>
        <v>368.79535488729528</v>
      </c>
      <c r="N127" s="205">
        <f t="shared" si="17"/>
        <v>8.5221010834032214</v>
      </c>
      <c r="O127" s="206">
        <f>'5.1 도시공원법에 의한 공원녹지(시군구)'!C129</f>
        <v>1664728</v>
      </c>
      <c r="P127" s="206">
        <f>'5.1 도시공원법에 의한 공원녹지(시군구)'!D129</f>
        <v>1661533</v>
      </c>
      <c r="Q127" s="205">
        <f t="shared" si="18"/>
        <v>5.6984887124103585</v>
      </c>
      <c r="R127" s="205">
        <f t="shared" si="19"/>
        <v>5.6875519879507763</v>
      </c>
      <c r="S127" s="54"/>
    </row>
    <row r="128" spans="1:19" s="45" customFormat="1" ht="18" hidden="1" customHeight="1">
      <c r="A128" s="192"/>
      <c r="B128" s="212" t="s">
        <v>389</v>
      </c>
      <c r="C128" s="204">
        <f>기초자료!AV126</f>
        <v>213442</v>
      </c>
      <c r="D128" s="204">
        <f>기초자료!AW126</f>
        <v>185002</v>
      </c>
      <c r="E128" s="206">
        <f>기초자료!AT126</f>
        <v>1040783864</v>
      </c>
      <c r="F128" s="119">
        <f>기초자료!AU126</f>
        <v>137020546</v>
      </c>
      <c r="G128" s="204">
        <f>'3-1도시림 면적 현황 세부내역(시군구)'!C126</f>
        <v>64901332</v>
      </c>
      <c r="H128" s="204">
        <f t="shared" si="25"/>
        <v>1077371</v>
      </c>
      <c r="I128" s="205">
        <f t="shared" si="23"/>
        <v>350.81421822466785</v>
      </c>
      <c r="J128" s="205">
        <f t="shared" si="24"/>
        <v>5.8235640695776265</v>
      </c>
      <c r="K128" s="204">
        <f>'4-1. 산자법에 의한 산림과수목(시군구)'!C128</f>
        <v>64271615</v>
      </c>
      <c r="L128" s="204">
        <f>'4-1. 산자법에 의한 산림과수목(시군구)'!D128</f>
        <v>447654</v>
      </c>
      <c r="M128" s="205">
        <f t="shared" si="16"/>
        <v>347.41037934725028</v>
      </c>
      <c r="N128" s="205">
        <f t="shared" si="17"/>
        <v>2.4197251921600849</v>
      </c>
      <c r="O128" s="206">
        <f>'5.1 도시공원법에 의한 공원녹지(시군구)'!C130</f>
        <v>629717</v>
      </c>
      <c r="P128" s="206">
        <f>'5.1 도시공원법에 의한 공원녹지(시군구)'!D130</f>
        <v>629717</v>
      </c>
      <c r="Q128" s="205">
        <f t="shared" si="18"/>
        <v>3.4038388774175417</v>
      </c>
      <c r="R128" s="205">
        <f t="shared" si="19"/>
        <v>3.4038388774175417</v>
      </c>
      <c r="S128" s="54"/>
    </row>
    <row r="129" spans="1:19" s="45" customFormat="1" ht="18" hidden="1" customHeight="1">
      <c r="A129" s="192"/>
      <c r="B129" s="212" t="s">
        <v>390</v>
      </c>
      <c r="C129" s="204">
        <f>기초자료!AV127</f>
        <v>90522</v>
      </c>
      <c r="D129" s="204">
        <f>기초자료!AW127</f>
        <v>90522</v>
      </c>
      <c r="E129" s="206">
        <f>기초자료!AT127</f>
        <v>180201980</v>
      </c>
      <c r="F129" s="119">
        <f>기초자료!AU127</f>
        <v>180201980</v>
      </c>
      <c r="G129" s="204">
        <f>'3-1도시림 면적 현황 세부내역(시군구)'!C127</f>
        <v>149517217</v>
      </c>
      <c r="H129" s="204">
        <f t="shared" si="25"/>
        <v>1656473</v>
      </c>
      <c r="I129" s="205">
        <f t="shared" si="23"/>
        <v>1651.7224210689114</v>
      </c>
      <c r="J129" s="205">
        <f t="shared" si="24"/>
        <v>18.299120655752194</v>
      </c>
      <c r="K129" s="204">
        <f>'4-1. 산자법에 의한 산림과수목(시군구)'!C129</f>
        <v>148343300</v>
      </c>
      <c r="L129" s="204">
        <f>'4-1. 산자법에 의한 산림과수목(시군구)'!D129</f>
        <v>482879</v>
      </c>
      <c r="M129" s="205">
        <f t="shared" si="16"/>
        <v>1638.7541150217626</v>
      </c>
      <c r="N129" s="205">
        <f t="shared" si="17"/>
        <v>5.3343828019707917</v>
      </c>
      <c r="O129" s="206">
        <f>'5.1 도시공원법에 의한 공원녹지(시군구)'!C131</f>
        <v>1173917</v>
      </c>
      <c r="P129" s="206">
        <f>'5.1 도시공원법에 의한 공원녹지(시군구)'!D131</f>
        <v>1173594</v>
      </c>
      <c r="Q129" s="205">
        <f t="shared" si="18"/>
        <v>12.96830604714876</v>
      </c>
      <c r="R129" s="205">
        <f t="shared" si="19"/>
        <v>12.964737853781401</v>
      </c>
      <c r="S129" s="54"/>
    </row>
    <row r="130" spans="1:19" s="45" customFormat="1" ht="18" hidden="1" customHeight="1">
      <c r="A130" s="192"/>
      <c r="B130" s="212" t="s">
        <v>391</v>
      </c>
      <c r="C130" s="204">
        <f>기초자료!AV128</f>
        <v>43866</v>
      </c>
      <c r="D130" s="204">
        <f>기초자료!AW128</f>
        <v>43866</v>
      </c>
      <c r="E130" s="206">
        <f>기초자료!AT128</f>
        <v>303521188</v>
      </c>
      <c r="F130" s="119">
        <f>기초자료!AU128</f>
        <v>303521188</v>
      </c>
      <c r="G130" s="204">
        <f>'3-1도시림 면적 현황 세부내역(시군구)'!C128</f>
        <v>273539872</v>
      </c>
      <c r="H130" s="204">
        <f t="shared" si="25"/>
        <v>5541875</v>
      </c>
      <c r="I130" s="205">
        <f t="shared" si="23"/>
        <v>6235.8061368713807</v>
      </c>
      <c r="J130" s="205">
        <f t="shared" si="24"/>
        <v>126.33645648110154</v>
      </c>
      <c r="K130" s="204">
        <f>'4-1. 산자법에 의한 산림과수목(시군구)'!C130</f>
        <v>269605711</v>
      </c>
      <c r="L130" s="204">
        <f>'4-1. 산자법에 의한 산림과수목(시군구)'!D130</f>
        <v>1607714</v>
      </c>
      <c r="M130" s="205">
        <f t="shared" si="16"/>
        <v>6146.1202525874251</v>
      </c>
      <c r="N130" s="205">
        <f t="shared" si="17"/>
        <v>36.650572197145856</v>
      </c>
      <c r="O130" s="206">
        <f>'5.1 도시공원법에 의한 공원녹지(시군구)'!C132</f>
        <v>3934161</v>
      </c>
      <c r="P130" s="206">
        <f>'5.1 도시공원법에 의한 공원녹지(시군구)'!D132</f>
        <v>3934161</v>
      </c>
      <c r="Q130" s="205">
        <f t="shared" si="18"/>
        <v>89.685884283955687</v>
      </c>
      <c r="R130" s="205">
        <f t="shared" si="19"/>
        <v>89.685884283955687</v>
      </c>
      <c r="S130" s="54"/>
    </row>
    <row r="131" spans="1:19" s="45" customFormat="1" ht="18" hidden="1" customHeight="1">
      <c r="A131" s="192"/>
      <c r="B131" s="212" t="s">
        <v>392</v>
      </c>
      <c r="C131" s="204">
        <f>기초자료!AV129</f>
        <v>81786</v>
      </c>
      <c r="D131" s="204">
        <f>기초자료!AW129</f>
        <v>81786</v>
      </c>
      <c r="E131" s="206">
        <f>기초자료!AT129</f>
        <v>105760448</v>
      </c>
      <c r="F131" s="119">
        <f>기초자료!AU129</f>
        <v>105760448</v>
      </c>
      <c r="G131" s="204">
        <f>'3-1도시림 면적 현황 세부내역(시군구)'!C129</f>
        <v>22098798</v>
      </c>
      <c r="H131" s="204">
        <f t="shared" si="25"/>
        <v>948198</v>
      </c>
      <c r="I131" s="205">
        <f t="shared" si="23"/>
        <v>270.20269972855988</v>
      </c>
      <c r="J131" s="205">
        <f t="shared" si="24"/>
        <v>11.59364683442154</v>
      </c>
      <c r="K131" s="204">
        <f>'4-1. 산자법에 의한 산림과수목(시군구)'!C131</f>
        <v>21454978</v>
      </c>
      <c r="L131" s="204">
        <f>'4-1. 산자법에 의한 산림과수목(시군구)'!D131</f>
        <v>334788</v>
      </c>
      <c r="M131" s="205">
        <f t="shared" si="16"/>
        <v>262.33069229452474</v>
      </c>
      <c r="N131" s="205">
        <f t="shared" si="17"/>
        <v>4.09346342894872</v>
      </c>
      <c r="O131" s="206">
        <f>'5.1 도시공원법에 의한 공원녹지(시군구)'!C133</f>
        <v>643820</v>
      </c>
      <c r="P131" s="206">
        <f>'5.1 도시공원법에 의한 공원녹지(시군구)'!D133</f>
        <v>613410</v>
      </c>
      <c r="Q131" s="205">
        <f t="shared" si="18"/>
        <v>7.8720074340351651</v>
      </c>
      <c r="R131" s="205">
        <f t="shared" si="19"/>
        <v>7.5001834054728196</v>
      </c>
      <c r="S131" s="54"/>
    </row>
    <row r="132" spans="1:19" s="45" customFormat="1" ht="18" hidden="1" customHeight="1">
      <c r="A132" s="192"/>
      <c r="B132" s="212" t="s">
        <v>393</v>
      </c>
      <c r="C132" s="204">
        <f>기초자료!AV130</f>
        <v>67228</v>
      </c>
      <c r="D132" s="204">
        <f>기초자료!AW130</f>
        <v>56560</v>
      </c>
      <c r="E132" s="206">
        <f>기초자료!AT130</f>
        <v>1187839038</v>
      </c>
      <c r="F132" s="119">
        <f>기초자료!AU130</f>
        <v>395661864</v>
      </c>
      <c r="G132" s="204">
        <f>'3-1도시림 면적 현황 세부내역(시군구)'!C130</f>
        <v>407066603</v>
      </c>
      <c r="H132" s="204">
        <f t="shared" si="25"/>
        <v>739404</v>
      </c>
      <c r="I132" s="205">
        <f t="shared" si="23"/>
        <v>7197.075724893918</v>
      </c>
      <c r="J132" s="205">
        <f t="shared" si="24"/>
        <v>13.072913719943424</v>
      </c>
      <c r="K132" s="204">
        <f>'4-1. 산자법에 의한 산림과수목(시군구)'!C132</f>
        <v>406816389</v>
      </c>
      <c r="L132" s="204">
        <f>'4-1. 산자법에 의한 산림과수목(시군구)'!D132</f>
        <v>492066</v>
      </c>
      <c r="M132" s="205">
        <f t="shared" si="16"/>
        <v>7192.6518564356438</v>
      </c>
      <c r="N132" s="205">
        <f t="shared" si="17"/>
        <v>8.6998939179632249</v>
      </c>
      <c r="O132" s="206">
        <f>'5.1 도시공원법에 의한 공원녹지(시군구)'!C134</f>
        <v>250214</v>
      </c>
      <c r="P132" s="206">
        <f>'5.1 도시공원법에 의한 공원녹지(시군구)'!D134</f>
        <v>247338</v>
      </c>
      <c r="Q132" s="205">
        <f t="shared" si="18"/>
        <v>4.4238684582743986</v>
      </c>
      <c r="R132" s="205">
        <f t="shared" si="19"/>
        <v>4.373019801980198</v>
      </c>
      <c r="S132" s="54"/>
    </row>
    <row r="133" spans="1:19" s="45" customFormat="1" ht="18" hidden="1" customHeight="1">
      <c r="A133" s="192"/>
      <c r="B133" s="212" t="s">
        <v>394</v>
      </c>
      <c r="C133" s="204">
        <f>기초자료!AV131</f>
        <v>69150</v>
      </c>
      <c r="D133" s="204">
        <f>기초자료!AW131</f>
        <v>35042</v>
      </c>
      <c r="E133" s="206">
        <f>기초자료!AT131</f>
        <v>1820310462</v>
      </c>
      <c r="F133" s="119">
        <f>기초자료!AU131</f>
        <v>107403724</v>
      </c>
      <c r="G133" s="204">
        <f>'3-1도시림 면적 현황 세부내역(시군구)'!C131</f>
        <v>40238338</v>
      </c>
      <c r="H133" s="204">
        <f t="shared" si="25"/>
        <v>530437</v>
      </c>
      <c r="I133" s="205">
        <f t="shared" si="23"/>
        <v>1148.288853375949</v>
      </c>
      <c r="J133" s="205">
        <f t="shared" si="24"/>
        <v>15.137178243250956</v>
      </c>
      <c r="K133" s="204">
        <f>'4-1. 산자법에 의한 산림과수목(시군구)'!C133</f>
        <v>40018830</v>
      </c>
      <c r="L133" s="204">
        <f>'4-1. 산자법에 의한 산림과수목(시군구)'!D133</f>
        <v>310929</v>
      </c>
      <c r="M133" s="205">
        <f t="shared" si="16"/>
        <v>1142.0247132013012</v>
      </c>
      <c r="N133" s="205">
        <f t="shared" si="17"/>
        <v>8.8730380686033907</v>
      </c>
      <c r="O133" s="206">
        <f>'5.1 도시공원법에 의한 공원녹지(시군구)'!C135</f>
        <v>219508</v>
      </c>
      <c r="P133" s="206">
        <f>'5.1 도시공원법에 의한 공원녹지(시군구)'!D135</f>
        <v>219508</v>
      </c>
      <c r="Q133" s="205">
        <f t="shared" si="18"/>
        <v>6.264140174647566</v>
      </c>
      <c r="R133" s="205">
        <f t="shared" si="19"/>
        <v>6.264140174647566</v>
      </c>
      <c r="S133" s="54"/>
    </row>
    <row r="134" spans="1:19" s="45" customFormat="1" ht="18" hidden="1" customHeight="1">
      <c r="A134" s="192"/>
      <c r="B134" s="212" t="s">
        <v>395</v>
      </c>
      <c r="C134" s="204">
        <f>기초자료!AV132</f>
        <v>46575</v>
      </c>
      <c r="D134" s="204">
        <f>기초자료!AW132</f>
        <v>20978</v>
      </c>
      <c r="E134" s="206">
        <f>기초자료!AT132</f>
        <v>998066556</v>
      </c>
      <c r="F134" s="119">
        <f>기초자료!AU132</f>
        <v>72421950</v>
      </c>
      <c r="G134" s="204">
        <f>'3-1도시림 면적 현황 세부내역(시군구)'!C132</f>
        <v>42975107</v>
      </c>
      <c r="H134" s="204">
        <f t="shared" si="25"/>
        <v>595469</v>
      </c>
      <c r="I134" s="205">
        <f t="shared" si="23"/>
        <v>2048.5797978834971</v>
      </c>
      <c r="J134" s="205">
        <f t="shared" si="24"/>
        <v>28.385403756316141</v>
      </c>
      <c r="K134" s="204">
        <f>'4-1. 산자법에 의한 산림과수목(시군구)'!C134</f>
        <v>42454923</v>
      </c>
      <c r="L134" s="204">
        <f>'4-1. 산자법에 의한 산림과수목(시군구)'!D134</f>
        <v>84519</v>
      </c>
      <c r="M134" s="205">
        <f t="shared" si="16"/>
        <v>2023.7831537801505</v>
      </c>
      <c r="N134" s="205">
        <f t="shared" si="17"/>
        <v>4.0289350748403088</v>
      </c>
      <c r="O134" s="206">
        <f>'5.1 도시공원법에 의한 공원녹지(시군구)'!C136</f>
        <v>520184</v>
      </c>
      <c r="P134" s="206">
        <f>'5.1 도시공원법에 의한 공원녹지(시군구)'!D136</f>
        <v>510950</v>
      </c>
      <c r="Q134" s="205">
        <f t="shared" si="18"/>
        <v>24.796644103346363</v>
      </c>
      <c r="R134" s="205">
        <f t="shared" si="19"/>
        <v>24.356468681475832</v>
      </c>
      <c r="S134" s="54"/>
    </row>
    <row r="135" spans="1:19" s="45" customFormat="1" ht="18" hidden="1" customHeight="1">
      <c r="A135" s="192"/>
      <c r="B135" s="212" t="s">
        <v>396</v>
      </c>
      <c r="C135" s="204">
        <f>기초자료!AV133</f>
        <v>39127</v>
      </c>
      <c r="D135" s="204">
        <f>기초자료!AW133</f>
        <v>24260</v>
      </c>
      <c r="E135" s="206">
        <f>기초자료!AT133</f>
        <v>1127289702</v>
      </c>
      <c r="F135" s="119">
        <f>기초자료!AU133</f>
        <v>312242328</v>
      </c>
      <c r="G135" s="204">
        <f>'3-1도시림 면적 현황 세부내역(시군구)'!C133</f>
        <v>280491312</v>
      </c>
      <c r="H135" s="204">
        <f t="shared" si="25"/>
        <v>1926139</v>
      </c>
      <c r="I135" s="205">
        <f t="shared" si="23"/>
        <v>11561.88425391591</v>
      </c>
      <c r="J135" s="205">
        <f t="shared" si="24"/>
        <v>79.395671887881292</v>
      </c>
      <c r="K135" s="204">
        <f>'4-1. 산자법에 의한 산림과수목(시군구)'!C135</f>
        <v>278520448</v>
      </c>
      <c r="L135" s="204">
        <f>'4-1. 산자법에 의한 산림과수목(시군구)'!D135</f>
        <v>1049264</v>
      </c>
      <c r="M135" s="205">
        <f t="shared" si="16"/>
        <v>11480.645012366034</v>
      </c>
      <c r="N135" s="205">
        <f t="shared" si="17"/>
        <v>43.250783182192912</v>
      </c>
      <c r="O135" s="206">
        <f>'5.1 도시공원법에 의한 공원녹지(시군구)'!C137</f>
        <v>1970864</v>
      </c>
      <c r="P135" s="206">
        <f>'5.1 도시공원법에 의한 공원녹지(시군구)'!D137</f>
        <v>876875</v>
      </c>
      <c r="Q135" s="205">
        <f t="shared" si="18"/>
        <v>81.23924154987634</v>
      </c>
      <c r="R135" s="205">
        <f t="shared" si="19"/>
        <v>36.144888705688373</v>
      </c>
      <c r="S135" s="54"/>
    </row>
    <row r="136" spans="1:19" s="45" customFormat="1" ht="18" hidden="1" customHeight="1">
      <c r="A136" s="192"/>
      <c r="B136" s="212" t="s">
        <v>397</v>
      </c>
      <c r="C136" s="204">
        <f>기초자료!AV134</f>
        <v>42106</v>
      </c>
      <c r="D136" s="204">
        <f>기초자료!AW134</f>
        <v>10258</v>
      </c>
      <c r="E136" s="206">
        <f>기초자료!AT134</f>
        <v>1463928054</v>
      </c>
      <c r="F136" s="119">
        <f>기초자료!AU134</f>
        <v>161233874</v>
      </c>
      <c r="G136" s="204">
        <f>'3-1도시림 면적 현황 세부내역(시군구)'!C134</f>
        <v>82575448</v>
      </c>
      <c r="H136" s="204">
        <f t="shared" si="25"/>
        <v>657168</v>
      </c>
      <c r="I136" s="205">
        <f t="shared" si="23"/>
        <v>8049.8584519399492</v>
      </c>
      <c r="J136" s="205">
        <f t="shared" si="24"/>
        <v>64.063950087736401</v>
      </c>
      <c r="K136" s="204">
        <f>'4-1. 산자법에 의한 산림과수목(시군구)'!C136</f>
        <v>81947972</v>
      </c>
      <c r="L136" s="204">
        <f>'4-1. 산자법에 의한 산림과수목(시군구)'!D136</f>
        <v>29692</v>
      </c>
      <c r="M136" s="205">
        <f t="shared" si="16"/>
        <v>7988.6890232014039</v>
      </c>
      <c r="N136" s="205">
        <f t="shared" si="17"/>
        <v>2.8945213491908754</v>
      </c>
      <c r="O136" s="206">
        <f>'5.1 도시공원법에 의한 공원녹지(시군구)'!C138</f>
        <v>627476</v>
      </c>
      <c r="P136" s="206">
        <f>'5.1 도시공원법에 의한 공원녹지(시군구)'!D138</f>
        <v>627476</v>
      </c>
      <c r="Q136" s="205">
        <f t="shared" si="18"/>
        <v>61.169428738545527</v>
      </c>
      <c r="R136" s="205">
        <f t="shared" si="19"/>
        <v>61.169428738545527</v>
      </c>
      <c r="S136" s="54"/>
    </row>
    <row r="137" spans="1:19" s="45" customFormat="1" ht="18" hidden="1" customHeight="1">
      <c r="A137" s="192"/>
      <c r="B137" s="212" t="s">
        <v>398</v>
      </c>
      <c r="C137" s="204">
        <f>기초자료!AV135</f>
        <v>37271</v>
      </c>
      <c r="D137" s="204">
        <f>기초자료!AW135</f>
        <v>24078</v>
      </c>
      <c r="E137" s="206">
        <f>기초자료!AT135</f>
        <v>1219777976</v>
      </c>
      <c r="F137" s="119">
        <f>기초자료!AU135</f>
        <v>433082146</v>
      </c>
      <c r="G137" s="204">
        <f>'3-1도시림 면적 현황 세부내역(시군구)'!C135</f>
        <v>334848193</v>
      </c>
      <c r="H137" s="204">
        <f t="shared" si="25"/>
        <v>1658157</v>
      </c>
      <c r="I137" s="205">
        <f t="shared" si="23"/>
        <v>13906.810906221446</v>
      </c>
      <c r="J137" s="205">
        <f t="shared" si="24"/>
        <v>68.866060304011967</v>
      </c>
      <c r="K137" s="204">
        <f>'4-1. 산자법에 의한 산림과수목(시군구)'!C137</f>
        <v>333280239</v>
      </c>
      <c r="L137" s="204">
        <f>'4-1. 산자법에 의한 산림과수목(시군구)'!D137</f>
        <v>90203</v>
      </c>
      <c r="M137" s="205">
        <f t="shared" si="16"/>
        <v>13841.691128831299</v>
      </c>
      <c r="N137" s="205">
        <f t="shared" si="17"/>
        <v>3.7462829138632778</v>
      </c>
      <c r="O137" s="206">
        <f>'5.1 도시공원법에 의한 공원녹지(시군구)'!C139</f>
        <v>1567954</v>
      </c>
      <c r="P137" s="206">
        <f>'5.1 도시공원법에 의한 공원녹지(시군구)'!D139</f>
        <v>1567954</v>
      </c>
      <c r="Q137" s="205">
        <f t="shared" si="18"/>
        <v>65.119777390148684</v>
      </c>
      <c r="R137" s="205">
        <f t="shared" si="19"/>
        <v>65.119777390148684</v>
      </c>
      <c r="S137" s="54"/>
    </row>
    <row r="138" spans="1:19" s="45" customFormat="1" ht="18" hidden="1" customHeight="1">
      <c r="A138" s="192"/>
      <c r="B138" s="212" t="s">
        <v>399</v>
      </c>
      <c r="C138" s="204">
        <f>기초자료!AV136</f>
        <v>45584</v>
      </c>
      <c r="D138" s="204">
        <f>기초자료!AW136</f>
        <v>41174</v>
      </c>
      <c r="E138" s="206">
        <f>기초자료!AT136</f>
        <v>889682311</v>
      </c>
      <c r="F138" s="119">
        <f>기초자료!AU136</f>
        <v>486706188</v>
      </c>
      <c r="G138" s="204">
        <f>'3-1도시림 면적 현황 세부내역(시군구)'!C136</f>
        <v>321008339</v>
      </c>
      <c r="H138" s="204">
        <f t="shared" si="25"/>
        <v>391158</v>
      </c>
      <c r="I138" s="205">
        <f t="shared" si="23"/>
        <v>7796.3845873609562</v>
      </c>
      <c r="J138" s="205">
        <f t="shared" si="24"/>
        <v>9.5001214358575794</v>
      </c>
      <c r="K138" s="204">
        <f>'4-1. 산자법에 의한 산림과수목(시군구)'!C138</f>
        <v>320878710</v>
      </c>
      <c r="L138" s="204">
        <f>'4-1. 산자법에 의한 산림과수목(시군구)'!D138</f>
        <v>261529</v>
      </c>
      <c r="M138" s="205">
        <f t="shared" ref="M138:M200" si="26">K138/D138</f>
        <v>7793.2362656045079</v>
      </c>
      <c r="N138" s="205">
        <f t="shared" ref="N138:N200" si="27">L138/D138</f>
        <v>6.3517996794093357</v>
      </c>
      <c r="O138" s="206">
        <f>'5.1 도시공원법에 의한 공원녹지(시군구)'!C140</f>
        <v>129629</v>
      </c>
      <c r="P138" s="206">
        <f>'5.1 도시공원법에 의한 공원녹지(시군구)'!D140</f>
        <v>129629</v>
      </c>
      <c r="Q138" s="205">
        <f t="shared" ref="Q138:Q200" si="28">O138/D138</f>
        <v>3.1483217564482442</v>
      </c>
      <c r="R138" s="205">
        <f t="shared" ref="R138:R200" si="29">P138/D138</f>
        <v>3.1483217564482442</v>
      </c>
      <c r="S138" s="54"/>
    </row>
    <row r="139" spans="1:19" s="45" customFormat="1" ht="18" hidden="1" customHeight="1">
      <c r="A139" s="192"/>
      <c r="B139" s="212" t="s">
        <v>400</v>
      </c>
      <c r="C139" s="204">
        <f>기초자료!AV137</f>
        <v>24917</v>
      </c>
      <c r="D139" s="204">
        <f>기초자료!AW137</f>
        <v>8523</v>
      </c>
      <c r="E139" s="206">
        <f>기초자료!AT137</f>
        <v>908931856</v>
      </c>
      <c r="F139" s="119">
        <f>기초자료!AU137</f>
        <v>291733155</v>
      </c>
      <c r="G139" s="204">
        <f>'3-1도시림 면적 현황 세부내역(시군구)'!C137</f>
        <v>343234364</v>
      </c>
      <c r="H139" s="204">
        <f t="shared" si="25"/>
        <v>322422</v>
      </c>
      <c r="I139" s="205">
        <f t="shared" ref="I139:I171" si="30">G139/D139</f>
        <v>40271.543353279361</v>
      </c>
      <c r="J139" s="205">
        <f t="shared" ref="J139:J171" si="31">H139/D139</f>
        <v>37.829637451601549</v>
      </c>
      <c r="K139" s="204">
        <f>'4-1. 산자법에 의한 산림과수목(시군구)'!C139</f>
        <v>343155838</v>
      </c>
      <c r="L139" s="204">
        <f>'4-1. 산자법에 의한 산림과수목(시군구)'!D139</f>
        <v>243896</v>
      </c>
      <c r="M139" s="205">
        <f t="shared" si="26"/>
        <v>40262.329930775551</v>
      </c>
      <c r="N139" s="205">
        <f t="shared" si="27"/>
        <v>28.616214947788336</v>
      </c>
      <c r="O139" s="206">
        <f>'5.1 도시공원법에 의한 공원녹지(시군구)'!C141</f>
        <v>78526</v>
      </c>
      <c r="P139" s="206">
        <f>'5.1 도시공원법에 의한 공원녹지(시군구)'!D141</f>
        <v>78526</v>
      </c>
      <c r="Q139" s="205">
        <f t="shared" si="28"/>
        <v>9.2134225038132112</v>
      </c>
      <c r="R139" s="205">
        <f t="shared" si="29"/>
        <v>9.2134225038132112</v>
      </c>
      <c r="S139" s="54"/>
    </row>
    <row r="140" spans="1:19" s="45" customFormat="1" ht="18" hidden="1" customHeight="1">
      <c r="A140" s="192"/>
      <c r="B140" s="212" t="s">
        <v>401</v>
      </c>
      <c r="C140" s="204">
        <f>기초자료!AV138</f>
        <v>22764</v>
      </c>
      <c r="D140" s="204">
        <f>기초자료!AW138</f>
        <v>14574</v>
      </c>
      <c r="E140" s="206">
        <f>기초자료!AT138</f>
        <v>661819106</v>
      </c>
      <c r="F140" s="119">
        <f>기초자료!AU138</f>
        <v>173739977</v>
      </c>
      <c r="G140" s="204">
        <f>'3-1도시림 면적 현황 세부내역(시군구)'!C138</f>
        <v>84620612</v>
      </c>
      <c r="H140" s="204">
        <f t="shared" si="25"/>
        <v>444197</v>
      </c>
      <c r="I140" s="205">
        <f t="shared" si="30"/>
        <v>5806.2722656786054</v>
      </c>
      <c r="J140" s="205">
        <f t="shared" si="31"/>
        <v>30.478729243858925</v>
      </c>
      <c r="K140" s="204">
        <f>'4-1. 산자법에 의한 산림과수목(시군구)'!C140</f>
        <v>84411132</v>
      </c>
      <c r="L140" s="204">
        <f>'4-1. 산자법에 의한 산림과수목(시군구)'!D140</f>
        <v>395755</v>
      </c>
      <c r="M140" s="205">
        <f t="shared" si="26"/>
        <v>5791.8987237546316</v>
      </c>
      <c r="N140" s="205">
        <f t="shared" si="27"/>
        <v>27.154864827775491</v>
      </c>
      <c r="O140" s="206">
        <f>'5.1 도시공원법에 의한 공원녹지(시군구)'!C142</f>
        <v>209480</v>
      </c>
      <c r="P140" s="206">
        <f>'5.1 도시공원법에 의한 공원녹지(시군구)'!D142</f>
        <v>48442</v>
      </c>
      <c r="Q140" s="205">
        <f t="shared" si="28"/>
        <v>14.373541923974201</v>
      </c>
      <c r="R140" s="205">
        <f t="shared" si="29"/>
        <v>3.3238644160834361</v>
      </c>
      <c r="S140" s="54"/>
    </row>
    <row r="141" spans="1:19" s="45" customFormat="1" ht="18" hidden="1" customHeight="1">
      <c r="A141" s="192"/>
      <c r="B141" s="212" t="s">
        <v>402</v>
      </c>
      <c r="C141" s="204">
        <f>기초자료!AV139</f>
        <v>31672</v>
      </c>
      <c r="D141" s="204">
        <f>기초자료!AW139</f>
        <v>9526</v>
      </c>
      <c r="E141" s="206">
        <f>기초자료!AT139</f>
        <v>1644967141</v>
      </c>
      <c r="F141" s="119">
        <f>기초자료!AU139</f>
        <v>315193994</v>
      </c>
      <c r="G141" s="204">
        <f>'3-1도시림 면적 현황 세부내역(시군구)'!C139</f>
        <v>283187349</v>
      </c>
      <c r="H141" s="204">
        <f t="shared" si="25"/>
        <v>265543</v>
      </c>
      <c r="I141" s="205">
        <f t="shared" si="30"/>
        <v>29727.834243124082</v>
      </c>
      <c r="J141" s="205">
        <f t="shared" si="31"/>
        <v>27.875603611169431</v>
      </c>
      <c r="K141" s="204">
        <f>'4-1. 산자법에 의한 산림과수목(시군구)'!C141</f>
        <v>283084387</v>
      </c>
      <c r="L141" s="204">
        <f>'4-1. 산자법에 의한 산림과수목(시군구)'!D141</f>
        <v>162581</v>
      </c>
      <c r="M141" s="205">
        <f t="shared" si="26"/>
        <v>29717.02571908461</v>
      </c>
      <c r="N141" s="205">
        <f t="shared" si="27"/>
        <v>17.06707957169851</v>
      </c>
      <c r="O141" s="206">
        <f>'5.1 도시공원법에 의한 공원녹지(시군구)'!C143</f>
        <v>102962</v>
      </c>
      <c r="P141" s="206">
        <f>'5.1 도시공원법에 의한 공원녹지(시군구)'!D143</f>
        <v>102962</v>
      </c>
      <c r="Q141" s="205">
        <f t="shared" si="28"/>
        <v>10.808524039470921</v>
      </c>
      <c r="R141" s="205">
        <f t="shared" si="29"/>
        <v>10.808524039470921</v>
      </c>
      <c r="S141" s="54"/>
    </row>
    <row r="142" spans="1:19" s="45" customFormat="1" ht="18" hidden="1" customHeight="1">
      <c r="A142" s="192"/>
      <c r="B142" s="212" t="s">
        <v>403</v>
      </c>
      <c r="C142" s="204">
        <f>기초자료!AV140</f>
        <v>27260</v>
      </c>
      <c r="D142" s="204">
        <f>기초자료!AW140</f>
        <v>13728</v>
      </c>
      <c r="E142" s="206">
        <f>기초자료!AT140</f>
        <v>660707506</v>
      </c>
      <c r="F142" s="119">
        <f>기초자료!AU140</f>
        <v>257146770</v>
      </c>
      <c r="G142" s="204">
        <f>'3-1도시림 면적 현황 세부내역(시군구)'!C140</f>
        <v>130214743</v>
      </c>
      <c r="H142" s="204">
        <f t="shared" si="25"/>
        <v>298207</v>
      </c>
      <c r="I142" s="205">
        <f t="shared" si="30"/>
        <v>9485.3396707459215</v>
      </c>
      <c r="J142" s="205">
        <f t="shared" si="31"/>
        <v>21.722537878787879</v>
      </c>
      <c r="K142" s="204">
        <f>'4-1. 산자법에 의한 산림과수목(시군구)'!C142</f>
        <v>130045057</v>
      </c>
      <c r="L142" s="204">
        <f>'4-1. 산자법에 의한 산림과수목(시군구)'!D142</f>
        <v>128521</v>
      </c>
      <c r="M142" s="205">
        <f t="shared" si="26"/>
        <v>9472.9790938228434</v>
      </c>
      <c r="N142" s="205">
        <f t="shared" si="27"/>
        <v>9.3619609557109555</v>
      </c>
      <c r="O142" s="206">
        <f>'5.1 도시공원법에 의한 공원녹지(시군구)'!C144</f>
        <v>169686</v>
      </c>
      <c r="P142" s="206">
        <f>'5.1 도시공원법에 의한 공원녹지(시군구)'!D144</f>
        <v>169686</v>
      </c>
      <c r="Q142" s="205">
        <f t="shared" si="28"/>
        <v>12.360576923076923</v>
      </c>
      <c r="R142" s="205">
        <f t="shared" si="29"/>
        <v>12.360576923076923</v>
      </c>
      <c r="S142" s="54"/>
    </row>
    <row r="143" spans="1:19" s="45" customFormat="1" ht="18" hidden="1" customHeight="1">
      <c r="A143" s="192"/>
      <c r="B143" s="212" t="s">
        <v>404</v>
      </c>
      <c r="C143" s="204">
        <f>기초자료!AV141</f>
        <v>27726</v>
      </c>
      <c r="D143" s="204">
        <f>기초자료!AW141</f>
        <v>11995</v>
      </c>
      <c r="E143" s="206">
        <f>기초자료!AT141</f>
        <v>630079403</v>
      </c>
      <c r="F143" s="119">
        <f>기초자료!AU141</f>
        <v>32404245</v>
      </c>
      <c r="G143" s="204">
        <f>'3-1도시림 면적 현황 세부내역(시군구)'!C141</f>
        <v>19313465</v>
      </c>
      <c r="H143" s="204">
        <f t="shared" si="25"/>
        <v>513125</v>
      </c>
      <c r="I143" s="205">
        <f t="shared" si="30"/>
        <v>1610.1263026260942</v>
      </c>
      <c r="J143" s="205">
        <f t="shared" si="31"/>
        <v>42.778240933722387</v>
      </c>
      <c r="K143" s="204">
        <f>'4-1. 산자법에 의한 산림과수목(시군구)'!C143</f>
        <v>19220689</v>
      </c>
      <c r="L143" s="204">
        <f>'4-1. 산자법에 의한 산림과수목(시군구)'!D143</f>
        <v>425466</v>
      </c>
      <c r="M143" s="205">
        <f t="shared" si="26"/>
        <v>1602.3917465610671</v>
      </c>
      <c r="N143" s="205">
        <f t="shared" si="27"/>
        <v>35.4702792830346</v>
      </c>
      <c r="O143" s="206">
        <f>'5.1 도시공원법에 의한 공원녹지(시군구)'!C145</f>
        <v>92776</v>
      </c>
      <c r="P143" s="206">
        <f>'5.1 도시공원법에 의한 공원녹지(시군구)'!D145</f>
        <v>87659</v>
      </c>
      <c r="Q143" s="205">
        <f t="shared" si="28"/>
        <v>7.7345560650270944</v>
      </c>
      <c r="R143" s="205">
        <f t="shared" si="29"/>
        <v>7.3079616506877869</v>
      </c>
      <c r="S143" s="54"/>
    </row>
    <row r="144" spans="1:19" s="364" customFormat="1" ht="18" customHeight="1">
      <c r="A144" s="377" t="s">
        <v>405</v>
      </c>
      <c r="B144" s="377"/>
      <c r="C144" s="204">
        <f>기초자료!AV142</f>
        <v>1600007</v>
      </c>
      <c r="D144" s="204">
        <f>기초자료!AW142</f>
        <v>1269742</v>
      </c>
      <c r="E144" s="378">
        <f>SUM(E145:E156)</f>
        <v>7406819938</v>
      </c>
      <c r="F144" s="378">
        <f>SUM(F145:F156)</f>
        <v>1435384397</v>
      </c>
      <c r="G144" s="378">
        <f>SUM(G145:G156)</f>
        <v>752758203.70000005</v>
      </c>
      <c r="H144" s="378">
        <f>SUM(H145:H156)</f>
        <v>20819650.700000003</v>
      </c>
      <c r="I144" s="205">
        <f t="shared" si="30"/>
        <v>592.84343094896451</v>
      </c>
      <c r="J144" s="205">
        <f t="shared" si="31"/>
        <v>16.396756742708362</v>
      </c>
      <c r="K144" s="204">
        <f>SUM(K145:K156)</f>
        <v>732588307.72000003</v>
      </c>
      <c r="L144" s="204">
        <f>SUM(L145:L156)</f>
        <v>5246725.72</v>
      </c>
      <c r="M144" s="205">
        <f t="shared" si="26"/>
        <v>576.95839605211142</v>
      </c>
      <c r="N144" s="205">
        <f t="shared" si="27"/>
        <v>4.132119532944488</v>
      </c>
      <c r="O144" s="206">
        <f>SUM(O145:O156)</f>
        <v>20169895.98</v>
      </c>
      <c r="P144" s="206">
        <f>SUM(P145:P156)</f>
        <v>15572924.98</v>
      </c>
      <c r="Q144" s="205">
        <f t="shared" si="28"/>
        <v>15.885034896853062</v>
      </c>
      <c r="R144" s="205">
        <f t="shared" si="29"/>
        <v>12.264637209763874</v>
      </c>
      <c r="S144" s="363"/>
    </row>
    <row r="145" spans="1:19" s="45" customFormat="1" ht="18" hidden="1" customHeight="1">
      <c r="A145" s="192"/>
      <c r="B145" s="192" t="s">
        <v>406</v>
      </c>
      <c r="C145" s="204">
        <f>기초자료!AV143</f>
        <v>839566</v>
      </c>
      <c r="D145" s="204">
        <f>기초자료!AW143</f>
        <v>769971</v>
      </c>
      <c r="E145" s="206">
        <f>기초자료!AT143</f>
        <v>940844524</v>
      </c>
      <c r="F145" s="203">
        <f>기초자료!AU143</f>
        <v>329796870</v>
      </c>
      <c r="G145" s="204">
        <f>'3-1도시림 면적 현황 세부내역(시군구)'!C143</f>
        <v>112713478.7</v>
      </c>
      <c r="H145" s="204">
        <f t="shared" ref="H145:H156" si="32">L145+P145</f>
        <v>8894247.7000000011</v>
      </c>
      <c r="I145" s="205">
        <f t="shared" si="30"/>
        <v>146.38665443243966</v>
      </c>
      <c r="J145" s="205">
        <f t="shared" si="31"/>
        <v>11.551406091917748</v>
      </c>
      <c r="K145" s="204">
        <f>'4-1. 산자법에 의한 산림과수목(시군구)'!C145</f>
        <v>104775859.72</v>
      </c>
      <c r="L145" s="204">
        <f>'4-1. 산자법에 의한 산림과수목(시군구)'!D145</f>
        <v>1508298.72</v>
      </c>
      <c r="M145" s="205">
        <f t="shared" si="26"/>
        <v>136.07767009406848</v>
      </c>
      <c r="N145" s="205">
        <f t="shared" si="27"/>
        <v>1.9589032833704125</v>
      </c>
      <c r="O145" s="206">
        <f>'5.1 도시공원법에 의한 공원녹지(시군구)'!C147</f>
        <v>7937618.9800000004</v>
      </c>
      <c r="P145" s="206">
        <f>'5.1 도시공원법에 의한 공원녹지(시군구)'!D147</f>
        <v>7385948.9800000004</v>
      </c>
      <c r="Q145" s="205">
        <f t="shared" si="28"/>
        <v>10.308984338371186</v>
      </c>
      <c r="R145" s="205">
        <f t="shared" si="29"/>
        <v>9.5925028085473354</v>
      </c>
      <c r="S145" s="54"/>
    </row>
    <row r="146" spans="1:19" s="45" customFormat="1" ht="18" hidden="1" customHeight="1">
      <c r="A146" s="192"/>
      <c r="B146" s="192" t="s">
        <v>407</v>
      </c>
      <c r="C146" s="204">
        <f>기초자료!AV144</f>
        <v>210737</v>
      </c>
      <c r="D146" s="204">
        <f>기초자료!AW144</f>
        <v>160115</v>
      </c>
      <c r="E146" s="206">
        <f>기초자료!AT144</f>
        <v>983477555</v>
      </c>
      <c r="F146" s="203">
        <f>기초자료!AU144</f>
        <v>145748227</v>
      </c>
      <c r="G146" s="204">
        <f>'3-1도시림 면적 현황 세부내역(시군구)'!C144</f>
        <v>68983854</v>
      </c>
      <c r="H146" s="204">
        <f t="shared" si="32"/>
        <v>2360272</v>
      </c>
      <c r="I146" s="205">
        <f t="shared" si="30"/>
        <v>430.83942166567778</v>
      </c>
      <c r="J146" s="205">
        <f t="shared" si="31"/>
        <v>14.741104830902788</v>
      </c>
      <c r="K146" s="204">
        <f>'4-1. 산자법에 의한 산림과수목(시군구)'!C146</f>
        <v>65030620</v>
      </c>
      <c r="L146" s="204">
        <f>'4-1. 산자법에 의한 산림과수목(시군구)'!D146</f>
        <v>109548</v>
      </c>
      <c r="M146" s="205">
        <f t="shared" si="26"/>
        <v>406.14945507916184</v>
      </c>
      <c r="N146" s="205">
        <f t="shared" si="27"/>
        <v>0.68418324329388247</v>
      </c>
      <c r="O146" s="206">
        <f>'5.1 도시공원법에 의한 공원녹지(시군구)'!C148</f>
        <v>3953234</v>
      </c>
      <c r="P146" s="206">
        <f>'5.1 도시공원법에 의한 공원녹지(시군구)'!D148</f>
        <v>2250724</v>
      </c>
      <c r="Q146" s="205">
        <f t="shared" si="28"/>
        <v>24.68996658651594</v>
      </c>
      <c r="R146" s="205">
        <f t="shared" si="29"/>
        <v>14.056921587608906</v>
      </c>
      <c r="S146" s="54"/>
    </row>
    <row r="147" spans="1:19" s="45" customFormat="1" ht="18" hidden="1" customHeight="1">
      <c r="A147" s="192"/>
      <c r="B147" s="192" t="s">
        <v>408</v>
      </c>
      <c r="C147" s="204">
        <f>기초자료!AV145</f>
        <v>134617</v>
      </c>
      <c r="D147" s="204">
        <f>기초자료!AW145</f>
        <v>118304</v>
      </c>
      <c r="E147" s="206">
        <f>기초자료!AT145</f>
        <v>883422112</v>
      </c>
      <c r="F147" s="203">
        <f>기초자료!AU145</f>
        <v>239294116</v>
      </c>
      <c r="G147" s="204">
        <f>'3-1도시림 면적 현황 세부내역(시군구)'!C145</f>
        <v>166446156</v>
      </c>
      <c r="H147" s="204">
        <f t="shared" si="32"/>
        <v>1889464</v>
      </c>
      <c r="I147" s="205">
        <f t="shared" si="30"/>
        <v>1406.935995401677</v>
      </c>
      <c r="J147" s="205">
        <f t="shared" si="31"/>
        <v>15.971260481471463</v>
      </c>
      <c r="K147" s="204">
        <f>'4-1. 산자법에 의한 산림과수목(시군구)'!C147</f>
        <v>163210992</v>
      </c>
      <c r="L147" s="204">
        <f>'4-1. 산자법에 의한 산림과수목(시군구)'!D147</f>
        <v>395942</v>
      </c>
      <c r="M147" s="205">
        <f t="shared" si="26"/>
        <v>1379.589802542602</v>
      </c>
      <c r="N147" s="205">
        <f t="shared" si="27"/>
        <v>3.3468183662428999</v>
      </c>
      <c r="O147" s="206">
        <f>'5.1 도시공원법에 의한 공원녹지(시군구)'!C149</f>
        <v>3235164</v>
      </c>
      <c r="P147" s="206">
        <f>'5.1 도시공원법에 의한 공원녹지(시군구)'!D149</f>
        <v>1493522</v>
      </c>
      <c r="Q147" s="205">
        <f t="shared" si="28"/>
        <v>27.346192859074925</v>
      </c>
      <c r="R147" s="205">
        <f t="shared" si="29"/>
        <v>12.624442115228563</v>
      </c>
      <c r="S147" s="54"/>
    </row>
    <row r="148" spans="1:19" s="45" customFormat="1" ht="18" hidden="1" customHeight="1">
      <c r="A148" s="192"/>
      <c r="B148" s="192" t="s">
        <v>409</v>
      </c>
      <c r="C148" s="204">
        <f>기초자료!AV146</f>
        <v>0</v>
      </c>
      <c r="D148" s="204">
        <f>기초자료!AW146</f>
        <v>0</v>
      </c>
      <c r="E148" s="206">
        <f>기초자료!AT146</f>
        <v>0</v>
      </c>
      <c r="F148" s="203">
        <f>기초자료!AU146</f>
        <v>0</v>
      </c>
      <c r="G148" s="204">
        <f>'3-1도시림 면적 현황 세부내역(시군구)'!C146</f>
        <v>0</v>
      </c>
      <c r="H148" s="204">
        <f t="shared" si="32"/>
        <v>0</v>
      </c>
      <c r="I148" s="205" t="e">
        <f t="shared" si="30"/>
        <v>#DIV/0!</v>
      </c>
      <c r="J148" s="205" t="e">
        <f t="shared" si="31"/>
        <v>#DIV/0!</v>
      </c>
      <c r="K148" s="204">
        <f>'4-1. 산자법에 의한 산림과수목(시군구)'!C148</f>
        <v>0</v>
      </c>
      <c r="L148" s="204">
        <f>'4-1. 산자법에 의한 산림과수목(시군구)'!D148</f>
        <v>0</v>
      </c>
      <c r="M148" s="205" t="e">
        <f t="shared" si="26"/>
        <v>#DIV/0!</v>
      </c>
      <c r="N148" s="205" t="e">
        <f t="shared" si="27"/>
        <v>#DIV/0!</v>
      </c>
      <c r="O148" s="206">
        <f>'5.1 도시공원법에 의한 공원녹지(시군구)'!C150</f>
        <v>0</v>
      </c>
      <c r="P148" s="206">
        <f>'5.1 도시공원법에 의한 공원녹지(시군구)'!D150</f>
        <v>0</v>
      </c>
      <c r="Q148" s="205" t="e">
        <f t="shared" si="28"/>
        <v>#DIV/0!</v>
      </c>
      <c r="R148" s="205" t="e">
        <f t="shared" si="29"/>
        <v>#DIV/0!</v>
      </c>
      <c r="S148" s="54"/>
    </row>
    <row r="149" spans="1:19" s="45" customFormat="1" ht="18" hidden="1" customHeight="1">
      <c r="A149" s="192"/>
      <c r="B149" s="192" t="s">
        <v>410</v>
      </c>
      <c r="C149" s="204">
        <f>기초자료!AV147</f>
        <v>32949</v>
      </c>
      <c r="D149" s="204">
        <f>기초자료!AW147</f>
        <v>14960</v>
      </c>
      <c r="E149" s="206">
        <f>기초자료!AT147</f>
        <v>584207531</v>
      </c>
      <c r="F149" s="203">
        <f>기초자료!AU147</f>
        <v>62273544</v>
      </c>
      <c r="G149" s="204">
        <f>'3-1도시림 면적 현황 세부내역(시군구)'!C147</f>
        <v>33519761</v>
      </c>
      <c r="H149" s="204">
        <f t="shared" si="32"/>
        <v>1076762</v>
      </c>
      <c r="I149" s="205">
        <f t="shared" si="30"/>
        <v>2240.6257352941175</v>
      </c>
      <c r="J149" s="205">
        <f t="shared" si="31"/>
        <v>71.976069518716571</v>
      </c>
      <c r="K149" s="204">
        <f>'4-1. 산자법에 의한 산림과수목(시군구)'!C149</f>
        <v>32961865</v>
      </c>
      <c r="L149" s="204">
        <f>'4-1. 산자법에 의한 산림과수목(시군구)'!D149</f>
        <v>518866</v>
      </c>
      <c r="M149" s="205">
        <f t="shared" si="26"/>
        <v>2203.3332219251338</v>
      </c>
      <c r="N149" s="205">
        <f t="shared" si="27"/>
        <v>34.683556149732617</v>
      </c>
      <c r="O149" s="206">
        <f>'5.1 도시공원법에 의한 공원녹지(시군구)'!C151</f>
        <v>557896</v>
      </c>
      <c r="P149" s="206">
        <f>'5.1 도시공원법에 의한 공원녹지(시군구)'!D151</f>
        <v>557896</v>
      </c>
      <c r="Q149" s="205">
        <f t="shared" si="28"/>
        <v>37.292513368983954</v>
      </c>
      <c r="R149" s="205">
        <f t="shared" si="29"/>
        <v>37.292513368983954</v>
      </c>
      <c r="S149" s="54"/>
    </row>
    <row r="150" spans="1:19" s="45" customFormat="1" ht="18" hidden="1" customHeight="1">
      <c r="A150" s="192"/>
      <c r="B150" s="192" t="s">
        <v>411</v>
      </c>
      <c r="C150" s="204">
        <f>기초자료!AV148</f>
        <v>51023</v>
      </c>
      <c r="D150" s="204">
        <f>기초자료!AW148</f>
        <v>29237</v>
      </c>
      <c r="E150" s="206">
        <f>기초자료!AT148</f>
        <v>537221176</v>
      </c>
      <c r="F150" s="203">
        <f>기초자료!AU148</f>
        <v>47577251</v>
      </c>
      <c r="G150" s="204">
        <f>'3-1도시림 면적 현황 세부내역(시군구)'!C148</f>
        <v>22935756</v>
      </c>
      <c r="H150" s="204">
        <f t="shared" si="32"/>
        <v>574063</v>
      </c>
      <c r="I150" s="205">
        <f t="shared" si="30"/>
        <v>784.47706673051266</v>
      </c>
      <c r="J150" s="205">
        <f t="shared" si="31"/>
        <v>19.634812053220234</v>
      </c>
      <c r="K150" s="204">
        <f>'4-1. 산자법에 의한 산림과수목(시군구)'!C150</f>
        <v>22479055</v>
      </c>
      <c r="L150" s="204">
        <f>'4-1. 산자법에 의한 산림과수목(시군구)'!D150</f>
        <v>117362</v>
      </c>
      <c r="M150" s="205">
        <f t="shared" si="26"/>
        <v>768.85641481684172</v>
      </c>
      <c r="N150" s="205">
        <f t="shared" si="27"/>
        <v>4.014160139549201</v>
      </c>
      <c r="O150" s="206">
        <f>'5.1 도시공원법에 의한 공원녹지(시군구)'!C152</f>
        <v>456701</v>
      </c>
      <c r="P150" s="206">
        <f>'5.1 도시공원법에 의한 공원녹지(시군구)'!D152</f>
        <v>456701</v>
      </c>
      <c r="Q150" s="205">
        <f t="shared" si="28"/>
        <v>15.620651913671033</v>
      </c>
      <c r="R150" s="205">
        <f t="shared" si="29"/>
        <v>15.620651913671033</v>
      </c>
      <c r="S150" s="54"/>
    </row>
    <row r="151" spans="1:19" s="45" customFormat="1" ht="18" hidden="1" customHeight="1">
      <c r="A151" s="192"/>
      <c r="B151" s="192" t="s">
        <v>412</v>
      </c>
      <c r="C151" s="204">
        <f>기초자료!AV149</f>
        <v>48738</v>
      </c>
      <c r="D151" s="204">
        <f>기초자료!AW149</f>
        <v>21746</v>
      </c>
      <c r="E151" s="206">
        <f>기초자료!AT149</f>
        <v>846016198</v>
      </c>
      <c r="F151" s="203">
        <f>기초자료!AU149</f>
        <v>100632059</v>
      </c>
      <c r="G151" s="204">
        <f>'3-1도시림 면적 현황 세부내역(시군구)'!C149</f>
        <v>79757289</v>
      </c>
      <c r="H151" s="204">
        <f t="shared" si="32"/>
        <v>433167</v>
      </c>
      <c r="I151" s="205">
        <f t="shared" si="30"/>
        <v>3667.6763082865814</v>
      </c>
      <c r="J151" s="205">
        <f t="shared" si="31"/>
        <v>19.919387473558356</v>
      </c>
      <c r="K151" s="204">
        <f>'4-1. 산자법에 의한 산림과수목(시군구)'!C151</f>
        <v>79600788</v>
      </c>
      <c r="L151" s="204">
        <f>'4-1. 산자법에 의한 산림과수목(시군구)'!D151</f>
        <v>276666</v>
      </c>
      <c r="M151" s="205">
        <f t="shared" si="26"/>
        <v>3660.4795364664765</v>
      </c>
      <c r="N151" s="205">
        <f t="shared" si="27"/>
        <v>12.722615653453509</v>
      </c>
      <c r="O151" s="206">
        <f>'5.1 도시공원법에 의한 공원녹지(시군구)'!C153</f>
        <v>156501</v>
      </c>
      <c r="P151" s="206">
        <f>'5.1 도시공원법에 의한 공원녹지(시군구)'!D153</f>
        <v>156501</v>
      </c>
      <c r="Q151" s="205">
        <f t="shared" si="28"/>
        <v>7.1967718201048472</v>
      </c>
      <c r="R151" s="205">
        <f t="shared" si="29"/>
        <v>7.1967718201048472</v>
      </c>
      <c r="S151" s="54"/>
    </row>
    <row r="152" spans="1:19" s="45" customFormat="1" ht="18" hidden="1" customHeight="1">
      <c r="A152" s="192"/>
      <c r="B152" s="192" t="s">
        <v>413</v>
      </c>
      <c r="C152" s="204">
        <f>기초자료!AV150</f>
        <v>37392</v>
      </c>
      <c r="D152" s="204">
        <f>기초자료!AW150</f>
        <v>35412</v>
      </c>
      <c r="E152" s="206">
        <f>기초자료!AT150</f>
        <v>81797648</v>
      </c>
      <c r="F152" s="203">
        <f>기초자료!AU150</f>
        <v>55380123</v>
      </c>
      <c r="G152" s="204">
        <f>'3-1도시림 면적 현황 세부내역(시군구)'!C150</f>
        <v>28541903</v>
      </c>
      <c r="H152" s="204">
        <f t="shared" si="32"/>
        <v>516377</v>
      </c>
      <c r="I152" s="205">
        <f t="shared" si="30"/>
        <v>805.99522760646107</v>
      </c>
      <c r="J152" s="205">
        <f t="shared" si="31"/>
        <v>14.581977860612222</v>
      </c>
      <c r="K152" s="204">
        <f>'4-1. 산자법에 의한 산림과수목(시군구)'!C152</f>
        <v>28291077</v>
      </c>
      <c r="L152" s="204">
        <f>'4-1. 산자법에 의한 산림과수목(시군구)'!D152</f>
        <v>265551</v>
      </c>
      <c r="M152" s="205">
        <f t="shared" si="26"/>
        <v>798.91214842426291</v>
      </c>
      <c r="N152" s="205">
        <f t="shared" si="27"/>
        <v>7.498898678414097</v>
      </c>
      <c r="O152" s="206">
        <f>'5.1 도시공원법에 의한 공원녹지(시군구)'!C154</f>
        <v>250826</v>
      </c>
      <c r="P152" s="206">
        <f>'5.1 도시공원법에 의한 공원녹지(시군구)'!D154</f>
        <v>250826</v>
      </c>
      <c r="Q152" s="205">
        <f t="shared" si="28"/>
        <v>7.0830791821981247</v>
      </c>
      <c r="R152" s="205">
        <f t="shared" si="29"/>
        <v>7.0830791821981247</v>
      </c>
      <c r="S152" s="54"/>
    </row>
    <row r="153" spans="1:19" s="45" customFormat="1" ht="18" hidden="1" customHeight="1">
      <c r="A153" s="192"/>
      <c r="B153" s="192" t="s">
        <v>414</v>
      </c>
      <c r="C153" s="204">
        <f>기초자료!AV151</f>
        <v>81084</v>
      </c>
      <c r="D153" s="204">
        <f>기초자료!AW151</f>
        <v>54992</v>
      </c>
      <c r="E153" s="206">
        <f>기초자료!AT151</f>
        <v>407303348</v>
      </c>
      <c r="F153" s="203">
        <f>기초자료!AU151</f>
        <v>105641391</v>
      </c>
      <c r="G153" s="204">
        <f>'3-1도시림 면적 현황 세부내역(시군구)'!C151</f>
        <v>42480852</v>
      </c>
      <c r="H153" s="204">
        <f t="shared" si="32"/>
        <v>3134944</v>
      </c>
      <c r="I153" s="205">
        <f t="shared" si="30"/>
        <v>772.49148967122494</v>
      </c>
      <c r="J153" s="205">
        <f t="shared" si="31"/>
        <v>57.00727378527786</v>
      </c>
      <c r="K153" s="204">
        <f>'4-1. 산자법에 의한 산림과수목(시군구)'!C153</f>
        <v>41050970</v>
      </c>
      <c r="L153" s="204">
        <f>'4-1. 산자법에 의한 산림과수목(시군구)'!D153</f>
        <v>1744356</v>
      </c>
      <c r="M153" s="205">
        <f t="shared" si="26"/>
        <v>746.48985306953739</v>
      </c>
      <c r="N153" s="205">
        <f t="shared" si="27"/>
        <v>31.720177480360778</v>
      </c>
      <c r="O153" s="206">
        <f>'5.1 도시공원법에 의한 공원녹지(시군구)'!C155</f>
        <v>1429882</v>
      </c>
      <c r="P153" s="206">
        <f>'5.1 도시공원법에 의한 공원녹지(시군구)'!D155</f>
        <v>1390588</v>
      </c>
      <c r="Q153" s="205">
        <f t="shared" si="28"/>
        <v>26.001636601687519</v>
      </c>
      <c r="R153" s="205">
        <f t="shared" si="29"/>
        <v>25.287096304917078</v>
      </c>
      <c r="S153" s="54"/>
    </row>
    <row r="154" spans="1:19" s="45" customFormat="1" ht="18" hidden="1" customHeight="1">
      <c r="A154" s="192"/>
      <c r="B154" s="192" t="s">
        <v>415</v>
      </c>
      <c r="C154" s="204">
        <f>기초자료!AV152</f>
        <v>39163</v>
      </c>
      <c r="D154" s="204">
        <f>기초자료!AW152</f>
        <v>10553</v>
      </c>
      <c r="E154" s="206">
        <f>기초자료!AT152</f>
        <v>842189020</v>
      </c>
      <c r="F154" s="203">
        <f>기초자료!AU152</f>
        <v>49608795</v>
      </c>
      <c r="G154" s="204">
        <f>'3-1도시림 면적 현황 세부내역(시군구)'!C152</f>
        <v>27461353</v>
      </c>
      <c r="H154" s="204">
        <f t="shared" si="32"/>
        <v>507171</v>
      </c>
      <c r="I154" s="205">
        <f t="shared" si="30"/>
        <v>2602.2318771913201</v>
      </c>
      <c r="J154" s="205">
        <f t="shared" si="31"/>
        <v>48.059414384535202</v>
      </c>
      <c r="K154" s="204">
        <f>'4-1. 산자법에 의한 산림과수목(시군구)'!C154</f>
        <v>27062692</v>
      </c>
      <c r="L154" s="204">
        <f>'4-1. 산자법에 의한 산림과수목(시군구)'!D154</f>
        <v>108510</v>
      </c>
      <c r="M154" s="205">
        <f t="shared" si="26"/>
        <v>2564.454846962949</v>
      </c>
      <c r="N154" s="205">
        <f t="shared" si="27"/>
        <v>10.282384156164124</v>
      </c>
      <c r="O154" s="206">
        <f>'5.1 도시공원법에 의한 공원녹지(시군구)'!C156</f>
        <v>398661</v>
      </c>
      <c r="P154" s="206">
        <f>'5.1 도시공원법에 의한 공원녹지(시군구)'!D156</f>
        <v>398661</v>
      </c>
      <c r="Q154" s="205">
        <f t="shared" si="28"/>
        <v>37.777030228371082</v>
      </c>
      <c r="R154" s="205">
        <f t="shared" si="29"/>
        <v>37.777030228371082</v>
      </c>
      <c r="S154" s="54"/>
    </row>
    <row r="155" spans="1:19" s="45" customFormat="1" ht="18" hidden="1" customHeight="1">
      <c r="A155" s="192"/>
      <c r="B155" s="192" t="s">
        <v>416</v>
      </c>
      <c r="C155" s="204">
        <f>기초자료!AV153</f>
        <v>94982</v>
      </c>
      <c r="D155" s="204">
        <f>기초자료!AW153</f>
        <v>38006</v>
      </c>
      <c r="E155" s="206">
        <f>기초자료!AT153</f>
        <v>520182166</v>
      </c>
      <c r="F155" s="203">
        <f>기초자료!AU153</f>
        <v>157712363</v>
      </c>
      <c r="G155" s="204">
        <f>'3-1도시림 면적 현황 세부내역(시군구)'!C153</f>
        <v>81363348</v>
      </c>
      <c r="H155" s="204">
        <f t="shared" si="32"/>
        <v>696969</v>
      </c>
      <c r="I155" s="205">
        <f t="shared" si="30"/>
        <v>2140.8027153607327</v>
      </c>
      <c r="J155" s="205">
        <f t="shared" si="31"/>
        <v>18.338393937799296</v>
      </c>
      <c r="K155" s="204">
        <f>'4-1. 산자법에 의한 산림과수목(시군구)'!C155</f>
        <v>80175340</v>
      </c>
      <c r="L155" s="204">
        <f>'4-1. 산자법에 의한 산림과수목(시군구)'!D155</f>
        <v>70816</v>
      </c>
      <c r="M155" s="205">
        <f t="shared" si="26"/>
        <v>2109.5442824817133</v>
      </c>
      <c r="N155" s="205">
        <f t="shared" si="27"/>
        <v>1.8632847445140241</v>
      </c>
      <c r="O155" s="206">
        <f>'5.1 도시공원법에 의한 공원녹지(시군구)'!C157</f>
        <v>1188008</v>
      </c>
      <c r="P155" s="206">
        <f>'5.1 도시공원법에 의한 공원녹지(시군구)'!D157</f>
        <v>626153</v>
      </c>
      <c r="Q155" s="205">
        <f t="shared" si="28"/>
        <v>31.258432879019104</v>
      </c>
      <c r="R155" s="205">
        <f t="shared" si="29"/>
        <v>16.47510919328527</v>
      </c>
      <c r="S155" s="54"/>
    </row>
    <row r="156" spans="1:19" s="45" customFormat="1" ht="18" hidden="1" customHeight="1">
      <c r="A156" s="192"/>
      <c r="B156" s="192" t="s">
        <v>417</v>
      </c>
      <c r="C156" s="204">
        <f>기초자료!AV154</f>
        <v>29756</v>
      </c>
      <c r="D156" s="204">
        <f>기초자료!AW154</f>
        <v>16446</v>
      </c>
      <c r="E156" s="206">
        <f>기초자료!AT154</f>
        <v>780158660</v>
      </c>
      <c r="F156" s="203">
        <f>기초자료!AU154</f>
        <v>141719658</v>
      </c>
      <c r="G156" s="204">
        <f>'3-1도시림 면적 현황 세부내역(시군구)'!C154</f>
        <v>88554453</v>
      </c>
      <c r="H156" s="204">
        <f t="shared" si="32"/>
        <v>736214</v>
      </c>
      <c r="I156" s="205">
        <f t="shared" si="30"/>
        <v>5384.5587376869753</v>
      </c>
      <c r="J156" s="205">
        <f t="shared" si="31"/>
        <v>44.765535692569621</v>
      </c>
      <c r="K156" s="204">
        <f>'4-1. 산자법에 의한 산림과수목(시군구)'!C156</f>
        <v>87949049</v>
      </c>
      <c r="L156" s="204">
        <f>'4-1. 산자법에 의한 산림과수목(시군구)'!D156</f>
        <v>130810</v>
      </c>
      <c r="M156" s="205">
        <f t="shared" si="26"/>
        <v>5347.7471117596988</v>
      </c>
      <c r="N156" s="205">
        <f t="shared" si="27"/>
        <v>7.9539097652924724</v>
      </c>
      <c r="O156" s="206">
        <f>'5.1 도시공원법에 의한 공원녹지(시군구)'!C158</f>
        <v>605404</v>
      </c>
      <c r="P156" s="206">
        <f>'5.1 도시공원법에 의한 공원녹지(시군구)'!D158</f>
        <v>605404</v>
      </c>
      <c r="Q156" s="205">
        <f t="shared" si="28"/>
        <v>36.811625927277149</v>
      </c>
      <c r="R156" s="205">
        <f t="shared" si="29"/>
        <v>36.811625927277149</v>
      </c>
      <c r="S156" s="54"/>
    </row>
    <row r="157" spans="1:19" s="364" customFormat="1" ht="18" customHeight="1">
      <c r="A157" s="377" t="s">
        <v>418</v>
      </c>
      <c r="B157" s="377"/>
      <c r="C157" s="204">
        <f>기초자료!AV155</f>
        <v>2123709</v>
      </c>
      <c r="D157" s="204">
        <f>기초자료!AW155</f>
        <v>1493216</v>
      </c>
      <c r="E157" s="378" t="e">
        <f>SUM(E158:E172)</f>
        <v>#REF!</v>
      </c>
      <c r="F157" s="378" t="e">
        <f>SUM(F158:F172)</f>
        <v>#REF!</v>
      </c>
      <c r="G157" s="378">
        <f>SUM(G158:G172)</f>
        <v>672881593.39999998</v>
      </c>
      <c r="H157" s="378">
        <f>SUM(H158:H172)</f>
        <v>18533180.899999999</v>
      </c>
      <c r="I157" s="205">
        <f t="shared" si="30"/>
        <v>450.62575903285256</v>
      </c>
      <c r="J157" s="205">
        <f t="shared" si="31"/>
        <v>12.411587405974753</v>
      </c>
      <c r="K157" s="204">
        <f>SUM(K158:K172)</f>
        <v>651729520.5</v>
      </c>
      <c r="L157" s="204">
        <f>SUM(L158:L172)</f>
        <v>3431849</v>
      </c>
      <c r="M157" s="205">
        <f t="shared" si="26"/>
        <v>436.46031150215373</v>
      </c>
      <c r="N157" s="205">
        <f t="shared" si="27"/>
        <v>2.2982937498660609</v>
      </c>
      <c r="O157" s="206">
        <f>SUM(O158:O172)</f>
        <v>21152072.899999999</v>
      </c>
      <c r="P157" s="206">
        <f>SUM(P158:P172)</f>
        <v>15101331.899999999</v>
      </c>
      <c r="Q157" s="205">
        <f t="shared" si="28"/>
        <v>14.16544753069884</v>
      </c>
      <c r="R157" s="205">
        <f t="shared" si="29"/>
        <v>10.113293656108693</v>
      </c>
      <c r="S157" s="363"/>
    </row>
    <row r="158" spans="1:19" s="45" customFormat="1" ht="18" hidden="1" customHeight="1">
      <c r="A158" s="192"/>
      <c r="B158" s="192" t="s">
        <v>419</v>
      </c>
      <c r="C158" s="204">
        <f>기초자료!AV156</f>
        <v>652258</v>
      </c>
      <c r="D158" s="204">
        <f>기초자료!AW156</f>
        <v>616411</v>
      </c>
      <c r="E158" s="206">
        <f>기초자료!AT156</f>
        <v>636082715</v>
      </c>
      <c r="F158" s="203">
        <f>기초자료!AU156</f>
        <v>265761487</v>
      </c>
      <c r="G158" s="204">
        <f>'3-1도시림 면적 현황 세부내역(시군구)'!C156</f>
        <v>82381260</v>
      </c>
      <c r="H158" s="204">
        <f t="shared" ref="H158:H172" si="33">L158+P158</f>
        <v>4768978</v>
      </c>
      <c r="I158" s="205">
        <f t="shared" si="30"/>
        <v>133.64664160762868</v>
      </c>
      <c r="J158" s="205">
        <f t="shared" si="31"/>
        <v>7.7366854257954518</v>
      </c>
      <c r="K158" s="204">
        <f>'4-1. 산자법에 의한 산림과수목(시군구)'!C158</f>
        <v>77718091</v>
      </c>
      <c r="L158" s="204">
        <f>'4-1. 산자법에 의한 산림과수목(시군구)'!D158</f>
        <v>285027</v>
      </c>
      <c r="M158" s="205">
        <f t="shared" si="26"/>
        <v>126.08160951053762</v>
      </c>
      <c r="N158" s="205">
        <f t="shared" si="27"/>
        <v>0.46239765351364592</v>
      </c>
      <c r="O158" s="206">
        <f>'5.1 도시공원법에 의한 공원녹지(시군구)'!C160</f>
        <v>4663169</v>
      </c>
      <c r="P158" s="206">
        <f>'5.1 도시공원법에 의한 공원녹지(시군구)'!D160</f>
        <v>4483951</v>
      </c>
      <c r="Q158" s="205">
        <f t="shared" si="28"/>
        <v>7.5650320970910645</v>
      </c>
      <c r="R158" s="205">
        <f t="shared" si="29"/>
        <v>7.2742877722818058</v>
      </c>
      <c r="S158" s="54"/>
    </row>
    <row r="159" spans="1:19" s="45" customFormat="1" ht="18" hidden="1" customHeight="1">
      <c r="A159" s="192"/>
      <c r="B159" s="192" t="s">
        <v>420</v>
      </c>
      <c r="C159" s="204">
        <f>기초자료!AV157</f>
        <v>106474</v>
      </c>
      <c r="D159" s="204">
        <f>기초자료!AW157</f>
        <v>68801</v>
      </c>
      <c r="E159" s="206">
        <f>기초자료!AT157</f>
        <v>864152740</v>
      </c>
      <c r="F159" s="203">
        <f>기초자료!AU157</f>
        <v>192603347</v>
      </c>
      <c r="G159" s="204">
        <f>'3-1도시림 면적 현황 세부내역(시군구)'!C157</f>
        <v>132836890.49999999</v>
      </c>
      <c r="H159" s="204">
        <f t="shared" si="33"/>
        <v>1695329</v>
      </c>
      <c r="I159" s="205">
        <f t="shared" si="30"/>
        <v>1930.7406941759566</v>
      </c>
      <c r="J159" s="205">
        <f t="shared" si="31"/>
        <v>24.641051728899289</v>
      </c>
      <c r="K159" s="204">
        <f>'4-1. 산자법에 의한 산림과수목(시군구)'!C159</f>
        <v>131287338.49999999</v>
      </c>
      <c r="L159" s="204">
        <f>'4-1. 산자법에 의한 산림과수목(시군구)'!D159</f>
        <v>174152</v>
      </c>
      <c r="M159" s="205">
        <f t="shared" si="26"/>
        <v>1908.2184633944271</v>
      </c>
      <c r="N159" s="205">
        <f t="shared" si="27"/>
        <v>2.5312422784552551</v>
      </c>
      <c r="O159" s="206">
        <f>'5.1 도시공원법에 의한 공원녹지(시군구)'!C161</f>
        <v>1549552</v>
      </c>
      <c r="P159" s="206">
        <f>'5.1 도시공원법에 의한 공원녹지(시군구)'!D161</f>
        <v>1521177</v>
      </c>
      <c r="Q159" s="205">
        <f t="shared" si="28"/>
        <v>22.522230781529338</v>
      </c>
      <c r="R159" s="205">
        <f t="shared" si="29"/>
        <v>22.109809450444033</v>
      </c>
      <c r="S159" s="54"/>
    </row>
    <row r="160" spans="1:19" s="45" customFormat="1" ht="18" hidden="1" customHeight="1">
      <c r="A160" s="192"/>
      <c r="B160" s="192" t="s">
        <v>421</v>
      </c>
      <c r="C160" s="204">
        <f>기초자료!AV158</f>
        <v>101114</v>
      </c>
      <c r="D160" s="204">
        <f>기초자료!AW158</f>
        <v>69453</v>
      </c>
      <c r="E160" s="206">
        <f>기초자료!AT158</f>
        <v>586558277</v>
      </c>
      <c r="F160" s="203">
        <f>기초자료!AU158</f>
        <v>113276226</v>
      </c>
      <c r="G160" s="204">
        <f>'3-1도시림 면적 현황 세부내역(시군구)'!C158</f>
        <v>51637722</v>
      </c>
      <c r="H160" s="204">
        <f t="shared" si="33"/>
        <v>1302637</v>
      </c>
      <c r="I160" s="205">
        <f t="shared" si="30"/>
        <v>743.49159863504815</v>
      </c>
      <c r="J160" s="205">
        <f t="shared" si="31"/>
        <v>18.755662102428982</v>
      </c>
      <c r="K160" s="204">
        <f>'4-1. 산자법에 의한 산림과수목(시군구)'!C160</f>
        <v>50928764</v>
      </c>
      <c r="L160" s="204">
        <f>'4-1. 산자법에 의한 산림과수목(시군구)'!D160</f>
        <v>596703</v>
      </c>
      <c r="M160" s="205">
        <f t="shared" si="26"/>
        <v>733.28386102832133</v>
      </c>
      <c r="N160" s="205">
        <f t="shared" si="27"/>
        <v>8.5914647315450736</v>
      </c>
      <c r="O160" s="206">
        <f>'5.1 도시공원법에 의한 공원녹지(시군구)'!C162</f>
        <v>708958</v>
      </c>
      <c r="P160" s="206">
        <f>'5.1 도시공원법에 의한 공원녹지(시군구)'!D162</f>
        <v>705934</v>
      </c>
      <c r="Q160" s="205">
        <f t="shared" si="28"/>
        <v>10.207737606726852</v>
      </c>
      <c r="R160" s="205">
        <f t="shared" si="29"/>
        <v>10.164197370883906</v>
      </c>
      <c r="S160" s="54"/>
    </row>
    <row r="161" spans="1:19" s="45" customFormat="1" ht="18" hidden="1" customHeight="1">
      <c r="A161" s="192"/>
      <c r="B161" s="192" t="s">
        <v>422</v>
      </c>
      <c r="C161" s="204">
        <f>기초자료!AV159</f>
        <v>314395</v>
      </c>
      <c r="D161" s="204">
        <f>기초자료!AW159</f>
        <v>207577</v>
      </c>
      <c r="E161" s="206">
        <f>기초자료!AT159</f>
        <v>542795756</v>
      </c>
      <c r="F161" s="203">
        <f>기초자료!AU159</f>
        <v>134056869</v>
      </c>
      <c r="G161" s="204">
        <f>'3-1도시림 면적 현황 세부내역(시군구)'!C159</f>
        <v>56115983.700000003</v>
      </c>
      <c r="H161" s="204">
        <f t="shared" si="33"/>
        <v>2201487.7000000002</v>
      </c>
      <c r="I161" s="205">
        <f t="shared" si="30"/>
        <v>270.33815740664909</v>
      </c>
      <c r="J161" s="205">
        <f t="shared" si="31"/>
        <v>10.605643688847994</v>
      </c>
      <c r="K161" s="204">
        <f>'4-1. 산자법에 의한 산림과수목(시군구)'!C161</f>
        <v>54303394</v>
      </c>
      <c r="L161" s="204">
        <f>'4-1. 산자법에 의한 산림과수목(시군구)'!D161</f>
        <v>586739</v>
      </c>
      <c r="M161" s="205">
        <f t="shared" si="26"/>
        <v>261.60602571575851</v>
      </c>
      <c r="N161" s="205">
        <f t="shared" si="27"/>
        <v>2.8266089210268959</v>
      </c>
      <c r="O161" s="206">
        <f>'5.1 도시공원법에 의한 공원녹지(시군구)'!C163</f>
        <v>1812589.7</v>
      </c>
      <c r="P161" s="206">
        <f>'5.1 도시공원법에 의한 공원녹지(시군구)'!D163</f>
        <v>1614748.7</v>
      </c>
      <c r="Q161" s="205">
        <f t="shared" si="28"/>
        <v>8.7321316908906095</v>
      </c>
      <c r="R161" s="205">
        <f t="shared" si="29"/>
        <v>7.7790347678210976</v>
      </c>
      <c r="S161" s="54"/>
    </row>
    <row r="162" spans="1:19" s="45" customFormat="1" ht="18" hidden="1" customHeight="1">
      <c r="A162" s="192"/>
      <c r="B162" s="192" t="s">
        <v>423</v>
      </c>
      <c r="C162" s="204">
        <f>기초자료!AV160</f>
        <v>174690</v>
      </c>
      <c r="D162" s="204">
        <f>기초자료!AW160</f>
        <v>107639</v>
      </c>
      <c r="E162" s="206">
        <f>기초자료!AT160</f>
        <v>742026668</v>
      </c>
      <c r="F162" s="203">
        <f>기초자료!AU160</f>
        <v>162795578</v>
      </c>
      <c r="G162" s="204">
        <f>'3-1도시림 면적 현황 세부내역(시군구)'!C160</f>
        <v>52609079</v>
      </c>
      <c r="H162" s="204">
        <f t="shared" si="33"/>
        <v>1438176</v>
      </c>
      <c r="I162" s="205">
        <f t="shared" si="30"/>
        <v>488.75481005955089</v>
      </c>
      <c r="J162" s="205">
        <f t="shared" si="31"/>
        <v>13.361105175633368</v>
      </c>
      <c r="K162" s="204">
        <f>'4-1. 산자법에 의한 산림과수목(시군구)'!C162</f>
        <v>50622075</v>
      </c>
      <c r="L162" s="204">
        <f>'4-1. 산자법에 의한 산림과수목(시군구)'!D162</f>
        <v>136649</v>
      </c>
      <c r="M162" s="205">
        <f t="shared" si="26"/>
        <v>470.29492098588804</v>
      </c>
      <c r="N162" s="205">
        <f t="shared" si="27"/>
        <v>1.2695119798586014</v>
      </c>
      <c r="O162" s="206">
        <f>'5.1 도시공원법에 의한 공원녹지(시군구)'!C164</f>
        <v>1987004</v>
      </c>
      <c r="P162" s="206">
        <f>'5.1 도시공원법에 의한 공원녹지(시군구)'!D164</f>
        <v>1301527</v>
      </c>
      <c r="Q162" s="205">
        <f t="shared" si="28"/>
        <v>18.459889073662893</v>
      </c>
      <c r="R162" s="205">
        <f t="shared" si="29"/>
        <v>12.091593195774765</v>
      </c>
      <c r="S162" s="54"/>
    </row>
    <row r="163" spans="1:19" s="45" customFormat="1" ht="18" hidden="1" customHeight="1">
      <c r="A163" s="192"/>
      <c r="B163" s="192" t="s">
        <v>424</v>
      </c>
      <c r="C163" s="204">
        <f>기초자료!AV161</f>
        <v>118842</v>
      </c>
      <c r="D163" s="204">
        <f>기초자료!AW161</f>
        <v>74450</v>
      </c>
      <c r="E163" s="206">
        <f>기초자료!AT161</f>
        <v>555580413</v>
      </c>
      <c r="F163" s="203">
        <f>기초자료!AU161</f>
        <v>84404891</v>
      </c>
      <c r="G163" s="204">
        <f>'3-1도시림 면적 현황 세부내역(시군구)'!C161</f>
        <v>19385302</v>
      </c>
      <c r="H163" s="204">
        <f t="shared" si="33"/>
        <v>699703</v>
      </c>
      <c r="I163" s="205">
        <f t="shared" si="30"/>
        <v>260.38014775016791</v>
      </c>
      <c r="J163" s="205">
        <f t="shared" si="31"/>
        <v>9.398294157152451</v>
      </c>
      <c r="K163" s="204">
        <f>'4-1. 산자법에 의한 산림과수목(시군구)'!C163</f>
        <v>19023946</v>
      </c>
      <c r="L163" s="204">
        <f>'4-1. 산자법에 의한 산림과수목(시군구)'!D163</f>
        <v>339951</v>
      </c>
      <c r="M163" s="205">
        <f t="shared" si="26"/>
        <v>255.52647414372061</v>
      </c>
      <c r="N163" s="205">
        <f t="shared" si="27"/>
        <v>4.5661652115513771</v>
      </c>
      <c r="O163" s="206">
        <f>'5.1 도시공원법에 의한 공원녹지(시군구)'!C165</f>
        <v>361356</v>
      </c>
      <c r="P163" s="206">
        <f>'5.1 도시공원법에 의한 공원녹지(시군구)'!D165</f>
        <v>359752</v>
      </c>
      <c r="Q163" s="205">
        <f t="shared" si="28"/>
        <v>4.8536736064472796</v>
      </c>
      <c r="R163" s="205">
        <f t="shared" si="29"/>
        <v>4.8321289456010748</v>
      </c>
      <c r="S163" s="54"/>
    </row>
    <row r="164" spans="1:19" s="45" customFormat="1" ht="18" hidden="1" customHeight="1">
      <c r="A164" s="192"/>
      <c r="B164" s="192" t="s">
        <v>425</v>
      </c>
      <c r="C164" s="204">
        <f>기초자료!AV162</f>
        <v>42971</v>
      </c>
      <c r="D164" s="204">
        <f>기초자료!AW162</f>
        <v>8661</v>
      </c>
      <c r="E164" s="206">
        <f>기초자료!AT162</f>
        <v>60698855</v>
      </c>
      <c r="F164" s="203">
        <f>기초자료!AU162</f>
        <v>2759673</v>
      </c>
      <c r="G164" s="204">
        <f>'3-1도시림 면적 현황 세부내역(시군구)'!C162</f>
        <v>1940896</v>
      </c>
      <c r="H164" s="204">
        <f t="shared" si="33"/>
        <v>129387</v>
      </c>
      <c r="I164" s="205">
        <f t="shared" si="30"/>
        <v>224.09606281029903</v>
      </c>
      <c r="J164" s="205">
        <f t="shared" si="31"/>
        <v>14.939037062694839</v>
      </c>
      <c r="K164" s="204">
        <f>'4-1. 산자법에 의한 산림과수목(시군구)'!C164</f>
        <v>1312471</v>
      </c>
      <c r="L164" s="204">
        <f>'4-1. 산자법에 의한 산림과수목(시군구)'!D164</f>
        <v>48687</v>
      </c>
      <c r="M164" s="205">
        <f t="shared" si="26"/>
        <v>151.53804410576146</v>
      </c>
      <c r="N164" s="205">
        <f t="shared" si="27"/>
        <v>5.6214063041219262</v>
      </c>
      <c r="O164" s="206">
        <f>'5.1 도시공원법에 의한 공원녹지(시군구)'!C166</f>
        <v>628425</v>
      </c>
      <c r="P164" s="206">
        <f>'5.1 도시공원법에 의한 공원녹지(시군구)'!D166</f>
        <v>80700</v>
      </c>
      <c r="Q164" s="205">
        <f t="shared" si="28"/>
        <v>72.558018704537588</v>
      </c>
      <c r="R164" s="205">
        <f t="shared" si="29"/>
        <v>9.3176307585729123</v>
      </c>
      <c r="S164" s="54"/>
    </row>
    <row r="165" spans="1:19" s="45" customFormat="1" ht="18" hidden="1" customHeight="1">
      <c r="A165" s="192"/>
      <c r="B165" s="192" t="s">
        <v>657</v>
      </c>
      <c r="C165" s="204">
        <f>기초자료!AV163</f>
        <v>167042</v>
      </c>
      <c r="D165" s="204">
        <f>기초자료!AW163</f>
        <v>103227</v>
      </c>
      <c r="E165" s="206"/>
      <c r="F165" s="203"/>
      <c r="G165" s="204">
        <f>'3-1도시림 면적 현황 세부내역(시군구)'!C163</f>
        <v>60388938.200000003</v>
      </c>
      <c r="H165" s="204">
        <f t="shared" si="33"/>
        <v>1138929.2</v>
      </c>
      <c r="I165" s="205">
        <f t="shared" si="30"/>
        <v>585.01107462194966</v>
      </c>
      <c r="J165" s="205">
        <f t="shared" si="31"/>
        <v>11.033249053057824</v>
      </c>
      <c r="K165" s="204">
        <f>'4-1. 산자법에 의한 산림과수목(시군구)'!C165</f>
        <v>59334049</v>
      </c>
      <c r="L165" s="204">
        <f>'4-1. 산자법에 의한 산림과수목(시군구)'!D165</f>
        <v>84040</v>
      </c>
      <c r="M165" s="205">
        <f t="shared" si="26"/>
        <v>574.79195365553585</v>
      </c>
      <c r="N165" s="205">
        <f t="shared" si="27"/>
        <v>0.81412808664399816</v>
      </c>
      <c r="O165" s="206">
        <f>'5.1 도시공원법에 의한 공원녹지(시군구)'!C167</f>
        <v>1054889.2</v>
      </c>
      <c r="P165" s="206">
        <f>'5.1 도시공원법에 의한 공원녹지(시군구)'!D167</f>
        <v>1054889.2</v>
      </c>
      <c r="Q165" s="205">
        <f t="shared" si="28"/>
        <v>10.219120966413826</v>
      </c>
      <c r="R165" s="205">
        <f t="shared" si="29"/>
        <v>10.219120966413826</v>
      </c>
      <c r="S165" s="54"/>
    </row>
    <row r="166" spans="1:19" s="45" customFormat="1" ht="18" hidden="1" customHeight="1">
      <c r="A166" s="192"/>
      <c r="B166" s="192" t="s">
        <v>426</v>
      </c>
      <c r="C166" s="204">
        <f>기초자료!AV164</f>
        <v>52257</v>
      </c>
      <c r="D166" s="204">
        <f>기초자료!AW164</f>
        <v>23169</v>
      </c>
      <c r="E166" s="206">
        <f>기초자료!AT164</f>
        <v>577237130</v>
      </c>
      <c r="F166" s="203">
        <f>기초자료!AU164</f>
        <v>21829305</v>
      </c>
      <c r="G166" s="204">
        <f>'3-1도시림 면적 현황 세부내역(시군구)'!C164</f>
        <v>15616378</v>
      </c>
      <c r="H166" s="204">
        <f t="shared" si="33"/>
        <v>772813</v>
      </c>
      <c r="I166" s="205">
        <f t="shared" si="30"/>
        <v>674.02037204885835</v>
      </c>
      <c r="J166" s="205">
        <f t="shared" si="31"/>
        <v>33.355474988130695</v>
      </c>
      <c r="K166" s="204">
        <f>'4-1. 산자법에 의한 산림과수목(시군구)'!C166</f>
        <v>14868430</v>
      </c>
      <c r="L166" s="204">
        <f>'4-1. 산자법에 의한 산림과수목(시군구)'!D166</f>
        <v>147413</v>
      </c>
      <c r="M166" s="205">
        <f t="shared" si="26"/>
        <v>641.73809832103245</v>
      </c>
      <c r="N166" s="205">
        <f t="shared" si="27"/>
        <v>6.3625102507661095</v>
      </c>
      <c r="O166" s="206">
        <f>'5.1 도시공원법에 의한 공원녹지(시군구)'!C168</f>
        <v>747948</v>
      </c>
      <c r="P166" s="206">
        <f>'5.1 도시공원법에 의한 공원녹지(시군구)'!D168</f>
        <v>625400</v>
      </c>
      <c r="Q166" s="205">
        <f t="shared" si="28"/>
        <v>32.282273727825974</v>
      </c>
      <c r="R166" s="205">
        <f t="shared" si="29"/>
        <v>26.992964737364581</v>
      </c>
      <c r="S166" s="54"/>
    </row>
    <row r="167" spans="1:19" s="45" customFormat="1" ht="18" hidden="1" customHeight="1">
      <c r="A167" s="192"/>
      <c r="B167" s="192" t="s">
        <v>427</v>
      </c>
      <c r="C167" s="204">
        <f>기초자료!AV165</f>
        <v>66740</v>
      </c>
      <c r="D167" s="204">
        <f>기초자료!AW165</f>
        <v>20975</v>
      </c>
      <c r="E167" s="206" t="e">
        <f>기초자료!#REF!</f>
        <v>#REF!</v>
      </c>
      <c r="F167" s="203" t="e">
        <f>기초자료!#REF!</f>
        <v>#REF!</v>
      </c>
      <c r="G167" s="204">
        <f>'3-1도시림 면적 현황 세부내역(시군구)'!C165</f>
        <v>26380079</v>
      </c>
      <c r="H167" s="204">
        <f t="shared" si="33"/>
        <v>936168</v>
      </c>
      <c r="I167" s="205">
        <f t="shared" si="30"/>
        <v>1257.6914898688915</v>
      </c>
      <c r="J167" s="205">
        <f t="shared" si="31"/>
        <v>44.632562574493441</v>
      </c>
      <c r="K167" s="204">
        <f>'4-1. 산자법에 의한 산림과수목(시군구)'!C167</f>
        <v>23440179</v>
      </c>
      <c r="L167" s="204">
        <f>'4-1. 산자법에 의한 산림과수목(시군구)'!D167</f>
        <v>148508</v>
      </c>
      <c r="M167" s="205">
        <f t="shared" si="26"/>
        <v>1117.5293921334924</v>
      </c>
      <c r="N167" s="205">
        <f t="shared" si="27"/>
        <v>7.0802383790226457</v>
      </c>
      <c r="O167" s="206">
        <f>'5.1 도시공원법에 의한 공원녹지(시군구)'!C169</f>
        <v>2939900</v>
      </c>
      <c r="P167" s="206">
        <f>'5.1 도시공원법에 의한 공원녹지(시군구)'!D169</f>
        <v>787660</v>
      </c>
      <c r="Q167" s="205">
        <f t="shared" si="28"/>
        <v>140.16209773539927</v>
      </c>
      <c r="R167" s="205">
        <f t="shared" si="29"/>
        <v>37.552324195470796</v>
      </c>
      <c r="S167" s="54"/>
    </row>
    <row r="168" spans="1:19" s="45" customFormat="1" ht="18" hidden="1" customHeight="1">
      <c r="A168" s="192"/>
      <c r="B168" s="192" t="s">
        <v>428</v>
      </c>
      <c r="C168" s="204">
        <f>기초자료!AV166</f>
        <v>52805</v>
      </c>
      <c r="D168" s="204">
        <f>기초자료!AW166</f>
        <v>25108</v>
      </c>
      <c r="E168" s="206">
        <f>기초자료!AT165</f>
        <v>624534630</v>
      </c>
      <c r="F168" s="203">
        <f>기초자료!AU165</f>
        <v>59272344</v>
      </c>
      <c r="G168" s="204">
        <f>'3-1도시림 면적 현황 세부내역(시군구)'!C166</f>
        <v>10260671</v>
      </c>
      <c r="H168" s="204">
        <f t="shared" si="33"/>
        <v>614733</v>
      </c>
      <c r="I168" s="205">
        <f t="shared" si="30"/>
        <v>408.66142265413413</v>
      </c>
      <c r="J168" s="205">
        <f t="shared" si="31"/>
        <v>24.483551059423291</v>
      </c>
      <c r="K168" s="204">
        <f>'4-1. 산자법에 의한 산림과수목(시군구)'!C168</f>
        <v>9790855</v>
      </c>
      <c r="L168" s="204">
        <f>'4-1. 산자법에 의한 산림과수목(시군구)'!D168</f>
        <v>144917</v>
      </c>
      <c r="M168" s="205">
        <f t="shared" si="26"/>
        <v>389.94961765174446</v>
      </c>
      <c r="N168" s="205">
        <f t="shared" si="27"/>
        <v>5.7717460570336145</v>
      </c>
      <c r="O168" s="206">
        <f>'5.1 도시공원법에 의한 공원녹지(시군구)'!C170</f>
        <v>469816</v>
      </c>
      <c r="P168" s="206">
        <f>'5.1 도시공원법에 의한 공원녹지(시군구)'!D170</f>
        <v>469816</v>
      </c>
      <c r="Q168" s="205">
        <f t="shared" si="28"/>
        <v>18.711805002389678</v>
      </c>
      <c r="R168" s="205">
        <f t="shared" si="29"/>
        <v>18.711805002389678</v>
      </c>
      <c r="S168" s="54"/>
    </row>
    <row r="169" spans="1:19" s="45" customFormat="1" ht="18" hidden="1" customHeight="1">
      <c r="A169" s="192"/>
      <c r="B169" s="192" t="s">
        <v>429</v>
      </c>
      <c r="C169" s="204">
        <f>기초자료!AV167</f>
        <v>31717</v>
      </c>
      <c r="D169" s="204">
        <f>기초자료!AW167</f>
        <v>10273</v>
      </c>
      <c r="E169" s="206">
        <f>기초자료!AT166</f>
        <v>366115806</v>
      </c>
      <c r="F169" s="203">
        <f>기초자료!AU166</f>
        <v>46674996</v>
      </c>
      <c r="G169" s="204">
        <f>'3-1도시림 면적 현황 세부내역(시군구)'!C167</f>
        <v>21284276</v>
      </c>
      <c r="H169" s="204">
        <f t="shared" si="33"/>
        <v>302940</v>
      </c>
      <c r="I169" s="205">
        <f t="shared" si="30"/>
        <v>2071.8656672831694</v>
      </c>
      <c r="J169" s="205">
        <f t="shared" si="31"/>
        <v>29.488951620753433</v>
      </c>
      <c r="K169" s="204">
        <f>'4-1. 산자법에 의한 산림과수목(시군구)'!C169</f>
        <v>20565160</v>
      </c>
      <c r="L169" s="204">
        <f>'4-1. 산자법에 의한 산림과수목(시군구)'!D169</f>
        <v>55640</v>
      </c>
      <c r="M169" s="205">
        <f t="shared" si="26"/>
        <v>2001.8650832278788</v>
      </c>
      <c r="N169" s="205">
        <f t="shared" si="27"/>
        <v>5.416139394529349</v>
      </c>
      <c r="O169" s="206">
        <f>'5.1 도시공원법에 의한 공원녹지(시군구)'!C171</f>
        <v>719116</v>
      </c>
      <c r="P169" s="206">
        <f>'5.1 도시공원법에 의한 공원녹지(시군구)'!D171</f>
        <v>247300</v>
      </c>
      <c r="Q169" s="205">
        <f t="shared" si="28"/>
        <v>70.000584055290574</v>
      </c>
      <c r="R169" s="205">
        <f t="shared" si="29"/>
        <v>24.072812226224084</v>
      </c>
      <c r="S169" s="54"/>
    </row>
    <row r="170" spans="1:19" s="45" customFormat="1" ht="18" hidden="1" customHeight="1">
      <c r="A170" s="192"/>
      <c r="B170" s="192" t="s">
        <v>430</v>
      </c>
      <c r="C170" s="204">
        <f>기초자료!AV168</f>
        <v>100423</v>
      </c>
      <c r="D170" s="204">
        <f>기초자료!AW168</f>
        <v>75504</v>
      </c>
      <c r="E170" s="206">
        <f>기초자료!AT167</f>
        <v>479099966</v>
      </c>
      <c r="F170" s="203">
        <f>기초자료!AU167</f>
        <v>36161901</v>
      </c>
      <c r="G170" s="204">
        <f>'3-1도시림 면적 현황 세부내역(시군구)'!C168</f>
        <v>43636838</v>
      </c>
      <c r="H170" s="204">
        <f t="shared" si="33"/>
        <v>1365676</v>
      </c>
      <c r="I170" s="205">
        <f t="shared" si="30"/>
        <v>577.94074486119939</v>
      </c>
      <c r="J170" s="205">
        <f t="shared" si="31"/>
        <v>18.087465564738292</v>
      </c>
      <c r="K170" s="204">
        <f>'4-1. 산자법에 의한 산림과수목(시군구)'!C170</f>
        <v>42328354</v>
      </c>
      <c r="L170" s="204">
        <f>'4-1. 산자법에 의한 산림과수목(시군구)'!D170</f>
        <v>311168</v>
      </c>
      <c r="M170" s="205">
        <f t="shared" si="26"/>
        <v>560.61074909938543</v>
      </c>
      <c r="N170" s="205">
        <f t="shared" si="27"/>
        <v>4.1212121212121211</v>
      </c>
      <c r="O170" s="206">
        <f>'5.1 도시공원법에 의한 공원녹지(시군구)'!C172</f>
        <v>1308484</v>
      </c>
      <c r="P170" s="206">
        <f>'5.1 도시공원법에 의한 공원녹지(시군구)'!D172</f>
        <v>1054508</v>
      </c>
      <c r="Q170" s="205">
        <f t="shared" si="28"/>
        <v>17.329995761813944</v>
      </c>
      <c r="R170" s="205">
        <f t="shared" si="29"/>
        <v>13.96625344352617</v>
      </c>
      <c r="S170" s="54"/>
    </row>
    <row r="171" spans="1:19" s="45" customFormat="1" ht="18" hidden="1" customHeight="1">
      <c r="A171" s="192"/>
      <c r="B171" s="192" t="s">
        <v>431</v>
      </c>
      <c r="C171" s="204">
        <f>기초자료!AV169</f>
        <v>79238</v>
      </c>
      <c r="D171" s="204">
        <f>기초자료!AW169</f>
        <v>43676</v>
      </c>
      <c r="E171" s="206">
        <f>기초자료!AT168</f>
        <v>446698483</v>
      </c>
      <c r="F171" s="203">
        <f>기초자료!AU168</f>
        <v>110312847</v>
      </c>
      <c r="G171" s="204">
        <f>'3-1도시림 면적 현황 세부내역(시군구)'!C169</f>
        <v>26910560</v>
      </c>
      <c r="H171" s="204">
        <f t="shared" si="33"/>
        <v>921603</v>
      </c>
      <c r="I171" s="205">
        <f t="shared" si="30"/>
        <v>616.14067222273104</v>
      </c>
      <c r="J171" s="205">
        <f t="shared" si="31"/>
        <v>21.100902097261653</v>
      </c>
      <c r="K171" s="204">
        <f>'4-1. 산자법에 의한 산림과수목(시군구)'!C171</f>
        <v>26240225</v>
      </c>
      <c r="L171" s="204">
        <f>'4-1. 산자법에 의한 산림과수목(시군구)'!D171</f>
        <v>262204</v>
      </c>
      <c r="M171" s="205">
        <f t="shared" si="26"/>
        <v>600.79276948438496</v>
      </c>
      <c r="N171" s="205">
        <f t="shared" si="27"/>
        <v>6.0033885886985985</v>
      </c>
      <c r="O171" s="206">
        <f>'5.1 도시공원법에 의한 공원녹지(시군구)'!C173</f>
        <v>670335</v>
      </c>
      <c r="P171" s="206">
        <f>'5.1 도시공원법에 의한 공원녹지(시군구)'!D173</f>
        <v>659399</v>
      </c>
      <c r="Q171" s="205">
        <f t="shared" si="28"/>
        <v>15.347902738346002</v>
      </c>
      <c r="R171" s="205">
        <f t="shared" si="29"/>
        <v>15.097513508563056</v>
      </c>
      <c r="S171" s="54"/>
    </row>
    <row r="172" spans="1:19" s="45" customFormat="1" ht="18" hidden="1" customHeight="1">
      <c r="A172" s="192"/>
      <c r="B172" s="192" t="s">
        <v>432</v>
      </c>
      <c r="C172" s="204">
        <f>기초자료!AV170</f>
        <v>62743</v>
      </c>
      <c r="D172" s="204">
        <f>기초자료!AW170</f>
        <v>38292</v>
      </c>
      <c r="E172" s="206">
        <f>기초자료!AT169</f>
        <v>542648184</v>
      </c>
      <c r="F172" s="203">
        <f>기초자료!AU169</f>
        <v>92492157</v>
      </c>
      <c r="G172" s="204">
        <f>'3-1도시림 면적 현황 세부내역(시군구)'!C170</f>
        <v>71496720</v>
      </c>
      <c r="H172" s="204">
        <f t="shared" si="33"/>
        <v>244621</v>
      </c>
      <c r="I172" s="205">
        <f t="shared" ref="I172:I201" si="34">G172/D172</f>
        <v>1867.1450955813225</v>
      </c>
      <c r="J172" s="205">
        <f t="shared" ref="J172:J201" si="35">H172/D172</f>
        <v>6.3883056513109784</v>
      </c>
      <c r="K172" s="204">
        <f>'4-1. 산자법에 의한 산림과수목(시군구)'!C172</f>
        <v>69966189</v>
      </c>
      <c r="L172" s="204">
        <f>'4-1. 산자법에 의한 산림과수목(시군구)'!D172</f>
        <v>110051</v>
      </c>
      <c r="M172" s="205">
        <f t="shared" si="26"/>
        <v>1827.1751018489501</v>
      </c>
      <c r="N172" s="205">
        <f t="shared" si="27"/>
        <v>2.8739945680559909</v>
      </c>
      <c r="O172" s="206">
        <f>'5.1 도시공원법에 의한 공원녹지(시군구)'!C174</f>
        <v>1530531</v>
      </c>
      <c r="P172" s="206">
        <f>'5.1 도시공원법에 의한 공원녹지(시군구)'!D174</f>
        <v>134570</v>
      </c>
      <c r="Q172" s="205">
        <f t="shared" si="28"/>
        <v>39.969993732372295</v>
      </c>
      <c r="R172" s="205">
        <f t="shared" si="29"/>
        <v>3.514311083254988</v>
      </c>
      <c r="S172" s="54"/>
    </row>
    <row r="173" spans="1:19" s="364" customFormat="1" ht="18" customHeight="1">
      <c r="A173" s="377" t="s">
        <v>434</v>
      </c>
      <c r="B173" s="377"/>
      <c r="C173" s="204">
        <f>기초자료!AV171</f>
        <v>1818917</v>
      </c>
      <c r="D173" s="204">
        <f>기초자료!AW171</f>
        <v>1433720</v>
      </c>
      <c r="E173" s="378">
        <f>SUM(E174:E187)</f>
        <v>8069138982</v>
      </c>
      <c r="F173" s="378">
        <f>SUM(F174:F187)</f>
        <v>1391653847</v>
      </c>
      <c r="G173" s="378">
        <f>SUM(G174:G187)</f>
        <v>483022598.72588181</v>
      </c>
      <c r="H173" s="378">
        <f>SUM(H174:H187)</f>
        <v>28502539.525881842</v>
      </c>
      <c r="I173" s="205">
        <f t="shared" si="34"/>
        <v>336.90162564927726</v>
      </c>
      <c r="J173" s="205">
        <f t="shared" si="35"/>
        <v>19.880129680747874</v>
      </c>
      <c r="K173" s="204">
        <f>SUM(K174:K187)</f>
        <v>456777589.62588185</v>
      </c>
      <c r="L173" s="204">
        <f>SUM(L174:L187)</f>
        <v>3390483.6258818405</v>
      </c>
      <c r="M173" s="205">
        <f t="shared" si="26"/>
        <v>318.59609242103187</v>
      </c>
      <c r="N173" s="205">
        <f t="shared" si="27"/>
        <v>2.3648157421824627</v>
      </c>
      <c r="O173" s="206">
        <f>SUM(O174:O187)</f>
        <v>26245009.099999998</v>
      </c>
      <c r="P173" s="206">
        <f>SUM(P174:P187)</f>
        <v>25112055.899999999</v>
      </c>
      <c r="Q173" s="205">
        <f t="shared" si="28"/>
        <v>18.305533228245402</v>
      </c>
      <c r="R173" s="205">
        <f t="shared" si="29"/>
        <v>17.515313938565409</v>
      </c>
      <c r="S173" s="363"/>
    </row>
    <row r="174" spans="1:19" s="45" customFormat="1" ht="18" hidden="1" customHeight="1">
      <c r="A174" s="192"/>
      <c r="B174" s="192" t="s">
        <v>435</v>
      </c>
      <c r="C174" s="204">
        <f>기초자료!AV172</f>
        <v>654394</v>
      </c>
      <c r="D174" s="204">
        <f>기초자료!AW172</f>
        <v>654394</v>
      </c>
      <c r="E174" s="206">
        <f>기초자료!AT172</f>
        <v>206040841</v>
      </c>
      <c r="F174" s="203">
        <f>기초자료!AU172</f>
        <v>206040841</v>
      </c>
      <c r="G174" s="204">
        <f>'3-1도시림 면적 현황 세부내역(시군구)'!C172</f>
        <v>24139278.42588184</v>
      </c>
      <c r="H174" s="204">
        <f t="shared" ref="H174:H187" si="36">L174+P174</f>
        <v>12304292.42588184</v>
      </c>
      <c r="I174" s="205">
        <f t="shared" si="34"/>
        <v>36.887988621353252</v>
      </c>
      <c r="J174" s="205">
        <f t="shared" si="35"/>
        <v>18.802575246536247</v>
      </c>
      <c r="K174" s="204">
        <f>'4-1. 산자법에 의한 산림과수목(시군구)'!C174</f>
        <v>12435582.62588184</v>
      </c>
      <c r="L174" s="204">
        <f>'4-1. 산자법에 의한 산림과수목(시군구)'!D174</f>
        <v>725855.62588184024</v>
      </c>
      <c r="M174" s="205">
        <f t="shared" si="26"/>
        <v>19.003203919782027</v>
      </c>
      <c r="N174" s="205">
        <f t="shared" si="27"/>
        <v>1.1092027522896608</v>
      </c>
      <c r="O174" s="206">
        <f>'5.1 도시공원법에 의한 공원녹지(시군구)'!C176</f>
        <v>11703695.800000001</v>
      </c>
      <c r="P174" s="206">
        <f>'5.1 도시공원법에 의한 공원녹지(시군구)'!D176</f>
        <v>11578436.800000001</v>
      </c>
      <c r="Q174" s="205">
        <f t="shared" si="28"/>
        <v>17.884784701571228</v>
      </c>
      <c r="R174" s="205">
        <f t="shared" si="29"/>
        <v>17.693372494246585</v>
      </c>
      <c r="S174" s="54"/>
    </row>
    <row r="175" spans="1:19" s="45" customFormat="1" ht="18" hidden="1" customHeight="1">
      <c r="A175" s="192"/>
      <c r="B175" s="192" t="s">
        <v>436</v>
      </c>
      <c r="C175" s="204">
        <f>기초자료!AV173</f>
        <v>270131</v>
      </c>
      <c r="D175" s="204">
        <f>기초자료!AW173</f>
        <v>235869</v>
      </c>
      <c r="E175" s="206">
        <f>기초자료!AT173</f>
        <v>396683442</v>
      </c>
      <c r="F175" s="203">
        <f>기초자료!AU173</f>
        <v>137808781</v>
      </c>
      <c r="G175" s="204">
        <f>'3-1도시림 면적 현황 세부내역(시군구)'!C173</f>
        <v>17142052.600000001</v>
      </c>
      <c r="H175" s="204">
        <f t="shared" si="36"/>
        <v>4325482.5999999996</v>
      </c>
      <c r="I175" s="205">
        <f t="shared" si="34"/>
        <v>72.676157528119433</v>
      </c>
      <c r="J175" s="205">
        <f t="shared" si="35"/>
        <v>18.338495520818757</v>
      </c>
      <c r="K175" s="204">
        <f>'4-1. 산자법에 의한 산림과수목(시군구)'!C175</f>
        <v>13179009</v>
      </c>
      <c r="L175" s="204">
        <f>'4-1. 산자법에 의한 산림과수목(시군구)'!D175</f>
        <v>479949</v>
      </c>
      <c r="M175" s="205">
        <f t="shared" si="26"/>
        <v>55.874273431438638</v>
      </c>
      <c r="N175" s="205">
        <f t="shared" si="27"/>
        <v>2.0348116963229588</v>
      </c>
      <c r="O175" s="206">
        <f>'5.1 도시공원법에 의한 공원녹지(시군구)'!C177</f>
        <v>3963043.6</v>
      </c>
      <c r="P175" s="206">
        <f>'5.1 도시공원법에 의한 공원녹지(시군구)'!D177</f>
        <v>3845533.6</v>
      </c>
      <c r="Q175" s="205">
        <f t="shared" si="28"/>
        <v>16.801884096680784</v>
      </c>
      <c r="R175" s="205">
        <f t="shared" si="29"/>
        <v>16.303683824495803</v>
      </c>
      <c r="S175" s="54"/>
    </row>
    <row r="176" spans="1:19" s="45" customFormat="1" ht="18" hidden="1" customHeight="1">
      <c r="A176" s="192"/>
      <c r="B176" s="192" t="s">
        <v>437</v>
      </c>
      <c r="C176" s="204">
        <f>기초자료!AV174</f>
        <v>287771</v>
      </c>
      <c r="D176" s="204">
        <f>기초자료!AW174</f>
        <v>234920</v>
      </c>
      <c r="E176" s="206">
        <f>기초자료!AT174</f>
        <v>506537047</v>
      </c>
      <c r="F176" s="203">
        <f>기초자료!AU174</f>
        <v>101985217</v>
      </c>
      <c r="G176" s="204">
        <f>'3-1도시림 면적 현황 세부내역(시군구)'!C174</f>
        <v>12274980</v>
      </c>
      <c r="H176" s="204">
        <f t="shared" si="36"/>
        <v>3549851</v>
      </c>
      <c r="I176" s="205">
        <f t="shared" si="34"/>
        <v>52.251745274987229</v>
      </c>
      <c r="J176" s="205">
        <f t="shared" si="35"/>
        <v>15.11089306998127</v>
      </c>
      <c r="K176" s="204">
        <f>'4-1. 산자법에 의한 산림과수목(시군구)'!C176</f>
        <v>8844757</v>
      </c>
      <c r="L176" s="204">
        <f>'4-1. 산자법에 의한 산림과수목(시군구)'!D176</f>
        <v>415388</v>
      </c>
      <c r="M176" s="205">
        <f t="shared" si="26"/>
        <v>37.650080878596967</v>
      </c>
      <c r="N176" s="205">
        <f t="shared" si="27"/>
        <v>1.7682104546228503</v>
      </c>
      <c r="O176" s="206">
        <f>'5.1 도시공원법에 의한 공원녹지(시군구)'!C178</f>
        <v>3430223</v>
      </c>
      <c r="P176" s="206">
        <f>'5.1 도시공원법에 의한 공원녹지(시군구)'!D178</f>
        <v>3134463</v>
      </c>
      <c r="Q176" s="205">
        <f t="shared" si="28"/>
        <v>14.601664396390261</v>
      </c>
      <c r="R176" s="205">
        <f t="shared" si="29"/>
        <v>13.34268261535842</v>
      </c>
      <c r="S176" s="54"/>
    </row>
    <row r="177" spans="1:19" s="45" customFormat="1" ht="18" hidden="1" customHeight="1">
      <c r="A177" s="192"/>
      <c r="B177" s="192" t="s">
        <v>438</v>
      </c>
      <c r="C177" s="204">
        <f>기초자료!AV175</f>
        <v>110541</v>
      </c>
      <c r="D177" s="204">
        <f>기초자료!AW175</f>
        <v>75580</v>
      </c>
      <c r="E177" s="206">
        <f>기초자료!AT175</f>
        <v>693039121</v>
      </c>
      <c r="F177" s="203">
        <f>기초자료!AU175</f>
        <v>157713294</v>
      </c>
      <c r="G177" s="204">
        <f>'3-1도시림 면적 현황 세부내역(시군구)'!C175</f>
        <v>73026028</v>
      </c>
      <c r="H177" s="204">
        <f t="shared" si="36"/>
        <v>2489114</v>
      </c>
      <c r="I177" s="205">
        <f t="shared" si="34"/>
        <v>966.20836200052929</v>
      </c>
      <c r="J177" s="205">
        <f t="shared" si="35"/>
        <v>32.933500926170943</v>
      </c>
      <c r="K177" s="204">
        <f>'4-1. 산자법에 의한 산림과수목(시군구)'!C177</f>
        <v>70818010</v>
      </c>
      <c r="L177" s="204">
        <f>'4-1. 산자법에 의한 산림과수목(시군구)'!D177</f>
        <v>281096</v>
      </c>
      <c r="M177" s="205">
        <f t="shared" si="26"/>
        <v>936.99404604392691</v>
      </c>
      <c r="N177" s="205">
        <f t="shared" si="27"/>
        <v>3.7191849695686692</v>
      </c>
      <c r="O177" s="206">
        <f>'5.1 도시공원법에 의한 공원녹지(시군구)'!C179</f>
        <v>2208018</v>
      </c>
      <c r="P177" s="206">
        <f>'5.1 도시공원법에 의한 공원녹지(시군구)'!D179</f>
        <v>2208018</v>
      </c>
      <c r="Q177" s="205">
        <f t="shared" si="28"/>
        <v>29.214315956602277</v>
      </c>
      <c r="R177" s="205">
        <f t="shared" si="29"/>
        <v>29.214315956602277</v>
      </c>
      <c r="S177" s="54"/>
    </row>
    <row r="178" spans="1:19" s="45" customFormat="1" ht="18" hidden="1" customHeight="1">
      <c r="A178" s="192"/>
      <c r="B178" s="192" t="s">
        <v>439</v>
      </c>
      <c r="C178" s="204">
        <f>기초자료!AV176</f>
        <v>81441</v>
      </c>
      <c r="D178" s="204">
        <f>기초자료!AW176</f>
        <v>52494</v>
      </c>
      <c r="E178" s="206">
        <f>기초자료!AT176</f>
        <v>752191724</v>
      </c>
      <c r="F178" s="203">
        <f>기초자료!AU176</f>
        <v>121581868</v>
      </c>
      <c r="G178" s="204">
        <f>'3-1도시림 면적 현황 세부내역(시군구)'!C176</f>
        <v>59889882.799999997</v>
      </c>
      <c r="H178" s="204">
        <f t="shared" si="36"/>
        <v>1266556.7999999998</v>
      </c>
      <c r="I178" s="205">
        <f t="shared" si="34"/>
        <v>1140.89005981636</v>
      </c>
      <c r="J178" s="205">
        <f t="shared" si="35"/>
        <v>24.127648874157043</v>
      </c>
      <c r="K178" s="204">
        <f>'4-1. 산자법에 의한 산림과수목(시군구)'!C178</f>
        <v>58927534</v>
      </c>
      <c r="L178" s="204">
        <f>'4-1. 산자법에 의한 산림과수목(시군구)'!D178</f>
        <v>304208</v>
      </c>
      <c r="M178" s="205">
        <f t="shared" si="26"/>
        <v>1122.5575113346288</v>
      </c>
      <c r="N178" s="205">
        <f t="shared" si="27"/>
        <v>5.7951003924258009</v>
      </c>
      <c r="O178" s="206">
        <f>'5.1 도시공원법에 의한 공원녹지(시군구)'!C180</f>
        <v>962348.79999999993</v>
      </c>
      <c r="P178" s="206">
        <f>'5.1 도시공원법에 의한 공원녹지(시군구)'!D180</f>
        <v>962348.79999999993</v>
      </c>
      <c r="Q178" s="205">
        <f t="shared" si="28"/>
        <v>18.332548481731244</v>
      </c>
      <c r="R178" s="205">
        <f t="shared" si="29"/>
        <v>18.332548481731244</v>
      </c>
      <c r="S178" s="54"/>
    </row>
    <row r="179" spans="1:19" s="45" customFormat="1" ht="18" hidden="1" customHeight="1">
      <c r="A179" s="192"/>
      <c r="B179" s="192" t="s">
        <v>440</v>
      </c>
      <c r="C179" s="204">
        <f>기초자료!AV177</f>
        <v>83895</v>
      </c>
      <c r="D179" s="204">
        <f>기초자료!AW177</f>
        <v>45315</v>
      </c>
      <c r="E179" s="206">
        <f>기초자료!AT177</f>
        <v>545864268</v>
      </c>
      <c r="F179" s="203">
        <f>기초자료!AU177</f>
        <v>100171931</v>
      </c>
      <c r="G179" s="204">
        <f>'3-1도시림 면적 현황 세부내역(시군구)'!C177</f>
        <v>10378643</v>
      </c>
      <c r="H179" s="204">
        <f t="shared" si="36"/>
        <v>813789</v>
      </c>
      <c r="I179" s="205">
        <f t="shared" si="34"/>
        <v>229.03327816396336</v>
      </c>
      <c r="J179" s="205">
        <f t="shared" si="35"/>
        <v>17.958490566037735</v>
      </c>
      <c r="K179" s="204">
        <f>'4-1. 산자법에 의한 산림과수목(시군구)'!C179</f>
        <v>9734851</v>
      </c>
      <c r="L179" s="204">
        <f>'4-1. 산자법에 의한 산림과수목(시군구)'!D179</f>
        <v>169997</v>
      </c>
      <c r="M179" s="205">
        <f t="shared" si="26"/>
        <v>214.82623855235573</v>
      </c>
      <c r="N179" s="205">
        <f t="shared" si="27"/>
        <v>3.7514509544301005</v>
      </c>
      <c r="O179" s="206">
        <f>'5.1 도시공원법에 의한 공원녹지(시군구)'!C181</f>
        <v>643792</v>
      </c>
      <c r="P179" s="206">
        <f>'5.1 도시공원법에 의한 공원녹지(시군구)'!D181</f>
        <v>643792</v>
      </c>
      <c r="Q179" s="205">
        <f t="shared" si="28"/>
        <v>14.207039611607636</v>
      </c>
      <c r="R179" s="205">
        <f t="shared" si="29"/>
        <v>14.207039611607636</v>
      </c>
      <c r="S179" s="54"/>
    </row>
    <row r="180" spans="1:19" s="45" customFormat="1" ht="18" hidden="1" customHeight="1">
      <c r="A180" s="192"/>
      <c r="B180" s="192" t="s">
        <v>441</v>
      </c>
      <c r="C180" s="204">
        <f>기초자료!AV178</f>
        <v>92220</v>
      </c>
      <c r="D180" s="204">
        <f>기초자료!AW178</f>
        <v>47408</v>
      </c>
      <c r="E180" s="206">
        <f>기초자료!AT178</f>
        <v>821055309</v>
      </c>
      <c r="F180" s="203">
        <f>기초자료!AU178</f>
        <v>113161629</v>
      </c>
      <c r="G180" s="204">
        <f>'3-1도시림 면적 현황 세부내역(시군구)'!C178</f>
        <v>24178625</v>
      </c>
      <c r="H180" s="204">
        <f t="shared" si="36"/>
        <v>867954</v>
      </c>
      <c r="I180" s="205">
        <f t="shared" si="34"/>
        <v>510.01149595005063</v>
      </c>
      <c r="J180" s="205">
        <f t="shared" si="35"/>
        <v>18.308175835302059</v>
      </c>
      <c r="K180" s="204">
        <f>'4-1. 산자법에 의한 산림과수목(시군구)'!C180</f>
        <v>23293062</v>
      </c>
      <c r="L180" s="204">
        <f>'4-1. 산자법에 의한 산림과수목(시군구)'!D180</f>
        <v>135040</v>
      </c>
      <c r="M180" s="205">
        <f t="shared" si="26"/>
        <v>491.33188491393855</v>
      </c>
      <c r="N180" s="205">
        <f t="shared" si="27"/>
        <v>2.8484643941950725</v>
      </c>
      <c r="O180" s="206">
        <f>'5.1 도시공원법에 의한 공원녹지(시군구)'!C182</f>
        <v>885563</v>
      </c>
      <c r="P180" s="206">
        <f>'5.1 도시공원법에 의한 공원녹지(시군구)'!D182</f>
        <v>732914</v>
      </c>
      <c r="Q180" s="205">
        <f t="shared" si="28"/>
        <v>18.67961103611205</v>
      </c>
      <c r="R180" s="205">
        <f t="shared" si="29"/>
        <v>15.459711441106986</v>
      </c>
      <c r="S180" s="54"/>
    </row>
    <row r="181" spans="1:19" s="45" customFormat="1" ht="18" hidden="1" customHeight="1">
      <c r="A181" s="192"/>
      <c r="B181" s="192" t="s">
        <v>442</v>
      </c>
      <c r="C181" s="204">
        <f>기초자료!AV179</f>
        <v>25697</v>
      </c>
      <c r="D181" s="204">
        <f>기초자료!AW179</f>
        <v>10324</v>
      </c>
      <c r="E181" s="206">
        <f>기초자료!AT179</f>
        <v>789091740</v>
      </c>
      <c r="F181" s="203">
        <f>기초자료!AU179</f>
        <v>115883691</v>
      </c>
      <c r="G181" s="204">
        <f>'3-1도시림 면적 현황 세부내역(시군구)'!C179</f>
        <v>71683778.900000006</v>
      </c>
      <c r="H181" s="204">
        <f t="shared" si="36"/>
        <v>503634.69999999995</v>
      </c>
      <c r="I181" s="205">
        <f t="shared" si="34"/>
        <v>6943.4113618752426</v>
      </c>
      <c r="J181" s="205">
        <f t="shared" si="35"/>
        <v>48.782903913211932</v>
      </c>
      <c r="K181" s="204">
        <f>'4-1. 산자법에 의한 산림과수목(시군구)'!C181</f>
        <v>71363426</v>
      </c>
      <c r="L181" s="204">
        <f>'4-1. 산자법에 의한 산림과수목(시군구)'!D181</f>
        <v>248969</v>
      </c>
      <c r="M181" s="205">
        <f t="shared" si="26"/>
        <v>6912.3814413018208</v>
      </c>
      <c r="N181" s="205">
        <f t="shared" si="27"/>
        <v>24.115555986051916</v>
      </c>
      <c r="O181" s="206">
        <f>'5.1 도시공원법에 의한 공원녹지(시군구)'!C183</f>
        <v>320352.89999999997</v>
      </c>
      <c r="P181" s="206">
        <f>'5.1 도시공원법에 의한 공원녹지(시군구)'!D183</f>
        <v>254665.69999999998</v>
      </c>
      <c r="Q181" s="205">
        <f t="shared" si="28"/>
        <v>31.029920573421151</v>
      </c>
      <c r="R181" s="205">
        <f t="shared" si="29"/>
        <v>24.667347927160012</v>
      </c>
      <c r="S181" s="54"/>
    </row>
    <row r="182" spans="1:19" s="45" customFormat="1" ht="18" hidden="1" customHeight="1">
      <c r="A182" s="192"/>
      <c r="B182" s="192" t="s">
        <v>443</v>
      </c>
      <c r="C182" s="204">
        <f>기초자료!AV180</f>
        <v>24303</v>
      </c>
      <c r="D182" s="204">
        <f>기초자료!AW180</f>
        <v>9582</v>
      </c>
      <c r="E182" s="206">
        <f>기초자료!AT180</f>
        <v>631755526</v>
      </c>
      <c r="F182" s="203">
        <f>기초자료!AU180</f>
        <v>79376321</v>
      </c>
      <c r="G182" s="204">
        <f>'3-1도시림 면적 현황 세부내역(시군구)'!C180</f>
        <v>52274440</v>
      </c>
      <c r="H182" s="204">
        <f t="shared" si="36"/>
        <v>541450</v>
      </c>
      <c r="I182" s="205">
        <f t="shared" si="34"/>
        <v>5455.4831976622836</v>
      </c>
      <c r="J182" s="205">
        <f t="shared" si="35"/>
        <v>56.506992277186392</v>
      </c>
      <c r="K182" s="204">
        <f>'4-1. 산자법에 의한 산림과수목(시군구)'!C182</f>
        <v>51845619</v>
      </c>
      <c r="L182" s="204">
        <f>'4-1. 산자법에 의한 산림과수목(시군구)'!D182</f>
        <v>112629</v>
      </c>
      <c r="M182" s="205">
        <f t="shared" si="26"/>
        <v>5410.7304320601124</v>
      </c>
      <c r="N182" s="205">
        <f t="shared" si="27"/>
        <v>11.754226675015655</v>
      </c>
      <c r="O182" s="206">
        <f>'5.1 도시공원법에 의한 공원녹지(시군구)'!C184</f>
        <v>428821</v>
      </c>
      <c r="P182" s="206">
        <f>'5.1 도시공원법에 의한 공원녹지(시군구)'!D184</f>
        <v>428821</v>
      </c>
      <c r="Q182" s="205">
        <f t="shared" si="28"/>
        <v>44.75276560217074</v>
      </c>
      <c r="R182" s="205">
        <f t="shared" si="29"/>
        <v>44.75276560217074</v>
      </c>
      <c r="S182" s="54"/>
    </row>
    <row r="183" spans="1:19" s="45" customFormat="1" ht="18" hidden="1" customHeight="1">
      <c r="A183" s="192"/>
      <c r="B183" s="192" t="s">
        <v>444</v>
      </c>
      <c r="C183" s="204">
        <f>기초자료!AV181</f>
        <v>22441</v>
      </c>
      <c r="D183" s="204">
        <f>기초자료!AW181</f>
        <v>7485</v>
      </c>
      <c r="E183" s="206">
        <f>기초자료!AT181</f>
        <v>533202165</v>
      </c>
      <c r="F183" s="203">
        <f>기초자료!AU181</f>
        <v>101758634</v>
      </c>
      <c r="G183" s="204">
        <f>'3-1도시림 면적 현황 세부내역(시군구)'!C181</f>
        <v>64790420</v>
      </c>
      <c r="H183" s="204">
        <f t="shared" si="36"/>
        <v>388833</v>
      </c>
      <c r="I183" s="205">
        <f t="shared" si="34"/>
        <v>8656.0347361389449</v>
      </c>
      <c r="J183" s="205">
        <f t="shared" si="35"/>
        <v>51.94829659318637</v>
      </c>
      <c r="K183" s="204">
        <f>'4-1. 산자법에 의한 산림과수목(시군구)'!C183</f>
        <v>64462624</v>
      </c>
      <c r="L183" s="204">
        <f>'4-1. 산자법에 의한 산림과수목(시군구)'!D183</f>
        <v>94218</v>
      </c>
      <c r="M183" s="205">
        <f t="shared" si="26"/>
        <v>8612.2410153640612</v>
      </c>
      <c r="N183" s="205">
        <f t="shared" si="27"/>
        <v>12.587575150300601</v>
      </c>
      <c r="O183" s="206">
        <f>'5.1 도시공원법에 의한 공원녹지(시군구)'!C185</f>
        <v>327796</v>
      </c>
      <c r="P183" s="206">
        <f>'5.1 도시공원법에 의한 공원녹지(시군구)'!D185</f>
        <v>294615</v>
      </c>
      <c r="Q183" s="205">
        <f t="shared" si="28"/>
        <v>43.793720774883099</v>
      </c>
      <c r="R183" s="205">
        <f t="shared" si="29"/>
        <v>39.360721442885769</v>
      </c>
      <c r="S183" s="54"/>
    </row>
    <row r="184" spans="1:19" s="45" customFormat="1" ht="18" hidden="1" customHeight="1">
      <c r="A184" s="192"/>
      <c r="B184" s="192" t="s">
        <v>445</v>
      </c>
      <c r="C184" s="204">
        <f>기초자료!AV182</f>
        <v>28902</v>
      </c>
      <c r="D184" s="204">
        <f>기초자료!AW182</f>
        <v>7769</v>
      </c>
      <c r="E184" s="206">
        <f>기초자료!AT182</f>
        <v>597222769</v>
      </c>
      <c r="F184" s="203">
        <f>기초자료!AU182</f>
        <v>67754732</v>
      </c>
      <c r="G184" s="204">
        <f>'3-1도시림 면적 현황 세부내역(시군구)'!C182</f>
        <v>37733276</v>
      </c>
      <c r="H184" s="204">
        <f t="shared" si="36"/>
        <v>392273</v>
      </c>
      <c r="I184" s="205">
        <f t="shared" si="34"/>
        <v>4856.9025614622215</v>
      </c>
      <c r="J184" s="205">
        <f t="shared" si="35"/>
        <v>50.492083923284852</v>
      </c>
      <c r="K184" s="204">
        <f>'4-1. 산자법에 의한 산림과수목(시군구)'!C184</f>
        <v>37403984</v>
      </c>
      <c r="L184" s="204">
        <f>'4-1. 산자법에 의한 산림과수목(시군구)'!D184</f>
        <v>62981</v>
      </c>
      <c r="M184" s="205">
        <f t="shared" si="26"/>
        <v>4814.5171836787231</v>
      </c>
      <c r="N184" s="205">
        <f t="shared" si="27"/>
        <v>8.1067061397863309</v>
      </c>
      <c r="O184" s="206">
        <f>'5.1 도시공원법에 의한 공원녹지(시군구)'!C186</f>
        <v>329292</v>
      </c>
      <c r="P184" s="206">
        <f>'5.1 도시공원법에 의한 공원녹지(시군구)'!D186</f>
        <v>329292</v>
      </c>
      <c r="Q184" s="205">
        <f t="shared" si="28"/>
        <v>42.385377783498519</v>
      </c>
      <c r="R184" s="205">
        <f t="shared" si="29"/>
        <v>42.385377783498519</v>
      </c>
      <c r="S184" s="54"/>
    </row>
    <row r="185" spans="1:19" s="45" customFormat="1" ht="18" hidden="1" customHeight="1">
      <c r="A185" s="192"/>
      <c r="B185" s="192" t="s">
        <v>446</v>
      </c>
      <c r="C185" s="204">
        <f>기초자료!AV183</f>
        <v>28382</v>
      </c>
      <c r="D185" s="204">
        <f>기초자료!AW183</f>
        <v>10233</v>
      </c>
      <c r="E185" s="206">
        <f>기초자료!AT183</f>
        <v>495794067</v>
      </c>
      <c r="F185" s="203">
        <f>기초자료!AU183</f>
        <v>21139413</v>
      </c>
      <c r="G185" s="204">
        <f>'3-1도시림 면적 현황 세부내역(시군구)'!C183</f>
        <v>13488819</v>
      </c>
      <c r="H185" s="204">
        <f t="shared" si="36"/>
        <v>147662</v>
      </c>
      <c r="I185" s="205">
        <f t="shared" si="34"/>
        <v>1318.1685722661975</v>
      </c>
      <c r="J185" s="205">
        <f t="shared" si="35"/>
        <v>14.429981432619956</v>
      </c>
      <c r="K185" s="204">
        <f>'4-1. 산자법에 의한 산림과수목(시군구)'!C185</f>
        <v>13475565</v>
      </c>
      <c r="L185" s="204">
        <f>'4-1. 산자법에 의한 산림과수목(시군구)'!D185</f>
        <v>134408</v>
      </c>
      <c r="M185" s="205">
        <f t="shared" si="26"/>
        <v>1316.8733509234828</v>
      </c>
      <c r="N185" s="205">
        <f t="shared" si="27"/>
        <v>13.134760089905209</v>
      </c>
      <c r="O185" s="206">
        <f>'5.1 도시공원법에 의한 공원녹지(시군구)'!C187</f>
        <v>13254</v>
      </c>
      <c r="P185" s="206">
        <f>'5.1 도시공원법에 의한 공원녹지(시군구)'!D187</f>
        <v>13254</v>
      </c>
      <c r="Q185" s="205">
        <f t="shared" si="28"/>
        <v>1.2952213427147463</v>
      </c>
      <c r="R185" s="205">
        <f t="shared" si="29"/>
        <v>1.2952213427147463</v>
      </c>
      <c r="S185" s="54"/>
    </row>
    <row r="186" spans="1:19" s="45" customFormat="1" ht="18" hidden="1" customHeight="1">
      <c r="A186" s="192"/>
      <c r="B186" s="192" t="s">
        <v>447</v>
      </c>
      <c r="C186" s="204">
        <f>기초자료!AV184</f>
        <v>55504</v>
      </c>
      <c r="D186" s="204">
        <f>기초자료!AW184</f>
        <v>21543</v>
      </c>
      <c r="E186" s="206">
        <f>기초자료!AT184</f>
        <v>607484716</v>
      </c>
      <c r="F186" s="203">
        <f>기초자료!AU184</f>
        <v>42492412</v>
      </c>
      <c r="G186" s="204">
        <f>'3-1도시림 면적 현황 세부내역(시군구)'!C184</f>
        <v>18439625</v>
      </c>
      <c r="H186" s="204">
        <f t="shared" si="36"/>
        <v>268538</v>
      </c>
      <c r="I186" s="205">
        <f t="shared" si="34"/>
        <v>855.94508657104393</v>
      </c>
      <c r="J186" s="205">
        <f t="shared" si="35"/>
        <v>12.465209116650421</v>
      </c>
      <c r="K186" s="204">
        <f>'4-1. 산자법에 의한 산림과수목(시군구)'!C186</f>
        <v>17916627</v>
      </c>
      <c r="L186" s="204">
        <f>'4-1. 산자법에 의한 산림과수목(시군구)'!D186</f>
        <v>88447</v>
      </c>
      <c r="M186" s="205">
        <f t="shared" si="26"/>
        <v>831.66815206795707</v>
      </c>
      <c r="N186" s="205">
        <f t="shared" si="27"/>
        <v>4.1056027479923873</v>
      </c>
      <c r="O186" s="206">
        <f>'5.1 도시공원법에 의한 공원녹지(시군구)'!C188</f>
        <v>522998</v>
      </c>
      <c r="P186" s="206">
        <f>'5.1 도시공원법에 의한 공원녹지(시군구)'!D188</f>
        <v>180091</v>
      </c>
      <c r="Q186" s="205">
        <f t="shared" si="28"/>
        <v>24.276934503086849</v>
      </c>
      <c r="R186" s="205">
        <f t="shared" si="29"/>
        <v>8.3596063686580333</v>
      </c>
      <c r="S186" s="54"/>
    </row>
    <row r="187" spans="1:19" s="45" customFormat="1" ht="18" hidden="1" customHeight="1">
      <c r="A187" s="192"/>
      <c r="B187" s="192" t="s">
        <v>448</v>
      </c>
      <c r="C187" s="204">
        <f>기초자료!AV185</f>
        <v>53295</v>
      </c>
      <c r="D187" s="204">
        <f>기초자료!AW185</f>
        <v>20804</v>
      </c>
      <c r="E187" s="206">
        <f>기초자료!AT185</f>
        <v>493176247</v>
      </c>
      <c r="F187" s="203">
        <f>기초자료!AU185</f>
        <v>24785083</v>
      </c>
      <c r="G187" s="204">
        <f>'3-1도시림 면적 현황 세부내역(시군구)'!C185</f>
        <v>3582750</v>
      </c>
      <c r="H187" s="204">
        <f t="shared" si="36"/>
        <v>643109</v>
      </c>
      <c r="I187" s="205">
        <f t="shared" si="34"/>
        <v>172.21447798500287</v>
      </c>
      <c r="J187" s="205">
        <f t="shared" si="35"/>
        <v>30.912757162084215</v>
      </c>
      <c r="K187" s="204">
        <f>'4-1. 산자법에 의한 산림과수목(시군구)'!C187</f>
        <v>3076939</v>
      </c>
      <c r="L187" s="204">
        <f>'4-1. 산자법에 의한 산림과수목(시군구)'!D187</f>
        <v>137298</v>
      </c>
      <c r="M187" s="205">
        <f t="shared" si="26"/>
        <v>147.9013170544126</v>
      </c>
      <c r="N187" s="205">
        <f t="shared" si="27"/>
        <v>6.5995962314939431</v>
      </c>
      <c r="O187" s="206">
        <f>'5.1 도시공원법에 의한 공원녹지(시군구)'!C189</f>
        <v>505811</v>
      </c>
      <c r="P187" s="206">
        <f>'5.1 도시공원법에 의한 공원녹지(시군구)'!D189</f>
        <v>505811</v>
      </c>
      <c r="Q187" s="205">
        <f t="shared" si="28"/>
        <v>24.313160930590271</v>
      </c>
      <c r="R187" s="205">
        <f t="shared" si="29"/>
        <v>24.313160930590271</v>
      </c>
      <c r="S187" s="54"/>
    </row>
    <row r="188" spans="1:19" s="364" customFormat="1" ht="18" customHeight="1">
      <c r="A188" s="377" t="s">
        <v>449</v>
      </c>
      <c r="B188" s="377"/>
      <c r="C188" s="204">
        <f>기초자료!AV186</f>
        <v>1868745</v>
      </c>
      <c r="D188" s="204">
        <f>기초자료!AW186</f>
        <v>1307537</v>
      </c>
      <c r="E188" s="378">
        <f>SUM(E189:E210)</f>
        <v>12345209476</v>
      </c>
      <c r="F188" s="378">
        <f>SUM(F189:F210)</f>
        <v>2351646041</v>
      </c>
      <c r="G188" s="378">
        <f>SUM(G189:G210)</f>
        <v>1114892075</v>
      </c>
      <c r="H188" s="378">
        <f>SUM(H189:H210)</f>
        <v>28828463</v>
      </c>
      <c r="I188" s="205">
        <f t="shared" si="34"/>
        <v>852.66579454348141</v>
      </c>
      <c r="J188" s="205">
        <f t="shared" si="35"/>
        <v>22.047913749285872</v>
      </c>
      <c r="K188" s="204">
        <f>SUM(K189:K210)</f>
        <v>1074530726</v>
      </c>
      <c r="L188" s="204">
        <f>SUM(L189:L210)</f>
        <v>6246436</v>
      </c>
      <c r="M188" s="205">
        <f t="shared" si="26"/>
        <v>821.79756748757393</v>
      </c>
      <c r="N188" s="205">
        <f t="shared" si="27"/>
        <v>4.7772537220744038</v>
      </c>
      <c r="O188" s="206">
        <f>SUM(O189:O210)</f>
        <v>40361349</v>
      </c>
      <c r="P188" s="206">
        <f>SUM(P189:P210)</f>
        <v>22582027</v>
      </c>
      <c r="Q188" s="205">
        <f t="shared" si="28"/>
        <v>30.868227055907404</v>
      </c>
      <c r="R188" s="205">
        <f t="shared" si="29"/>
        <v>17.270660027211466</v>
      </c>
      <c r="S188" s="363"/>
    </row>
    <row r="189" spans="1:19" s="45" customFormat="1" ht="18" hidden="1" customHeight="1">
      <c r="A189" s="192"/>
      <c r="B189" s="192" t="s">
        <v>450</v>
      </c>
      <c r="C189" s="204">
        <f>기초자료!AV187</f>
        <v>229861</v>
      </c>
      <c r="D189" s="204">
        <f>기초자료!AW187</f>
        <v>229861</v>
      </c>
      <c r="E189" s="206">
        <f>기초자료!AT187</f>
        <v>51620811</v>
      </c>
      <c r="F189" s="203">
        <f>기초자료!AU187</f>
        <v>51620811</v>
      </c>
      <c r="G189" s="204">
        <f>'3-1도시림 면적 현황 세부내역(시군구)'!C187</f>
        <v>10246660</v>
      </c>
      <c r="H189" s="204">
        <f t="shared" ref="H189:H210" si="37">L189+P189</f>
        <v>3492077</v>
      </c>
      <c r="I189" s="205">
        <f t="shared" si="34"/>
        <v>44.577636049612593</v>
      </c>
      <c r="J189" s="205">
        <f t="shared" si="35"/>
        <v>15.192124805860933</v>
      </c>
      <c r="K189" s="204">
        <f>'4-1. 산자법에 의한 산림과수목(시군구)'!C189</f>
        <v>6082054</v>
      </c>
      <c r="L189" s="204">
        <f>'4-1. 산자법에 의한 산림과수목(시군구)'!D189</f>
        <v>423068</v>
      </c>
      <c r="M189" s="205">
        <f t="shared" si="26"/>
        <v>26.459703908013974</v>
      </c>
      <c r="N189" s="205">
        <f t="shared" si="27"/>
        <v>1.8405384123448518</v>
      </c>
      <c r="O189" s="206">
        <f>'5.1 도시공원법에 의한 공원녹지(시군구)'!C191</f>
        <v>4164606</v>
      </c>
      <c r="P189" s="206">
        <f>'5.1 도시공원법에 의한 공원녹지(시군구)'!D191</f>
        <v>3069009</v>
      </c>
      <c r="Q189" s="205">
        <f t="shared" si="28"/>
        <v>18.117932141598619</v>
      </c>
      <c r="R189" s="205">
        <f t="shared" si="29"/>
        <v>13.351586393516081</v>
      </c>
      <c r="S189" s="54"/>
    </row>
    <row r="190" spans="1:19" s="45" customFormat="1" ht="18" hidden="1" customHeight="1">
      <c r="A190" s="192"/>
      <c r="B190" s="192" t="s">
        <v>451</v>
      </c>
      <c r="C190" s="204">
        <f>기초자료!AV188</f>
        <v>282786</v>
      </c>
      <c r="D190" s="204">
        <f>기초자료!AW188</f>
        <v>242417</v>
      </c>
      <c r="E190" s="206">
        <f>기초자료!AT188</f>
        <v>512084272</v>
      </c>
      <c r="F190" s="203">
        <f>기초자료!AU188</f>
        <v>235062880</v>
      </c>
      <c r="G190" s="204">
        <f>'3-1도시림 면적 현황 세부내역(시군구)'!C188</f>
        <v>130800491</v>
      </c>
      <c r="H190" s="204">
        <f t="shared" si="37"/>
        <v>2186758</v>
      </c>
      <c r="I190" s="205">
        <f t="shared" si="34"/>
        <v>539.56814497333107</v>
      </c>
      <c r="J190" s="205">
        <f t="shared" si="35"/>
        <v>9.0206462418064746</v>
      </c>
      <c r="K190" s="204">
        <f>'4-1. 산자법에 의한 산림과수목(시군구)'!C190</f>
        <v>127348979</v>
      </c>
      <c r="L190" s="204">
        <f>'4-1. 산자법에 의한 산림과수목(시군구)'!D190</f>
        <v>364606</v>
      </c>
      <c r="M190" s="205">
        <f t="shared" si="26"/>
        <v>525.3302326156994</v>
      </c>
      <c r="N190" s="205">
        <f t="shared" si="27"/>
        <v>1.5040446833349146</v>
      </c>
      <c r="O190" s="206">
        <f>'5.1 도시공원법에 의한 공원녹지(시군구)'!C192</f>
        <v>3451512</v>
      </c>
      <c r="P190" s="206">
        <f>'5.1 도시공원법에 의한 공원녹지(시군구)'!D192</f>
        <v>1822152</v>
      </c>
      <c r="Q190" s="205">
        <f t="shared" si="28"/>
        <v>14.237912357631684</v>
      </c>
      <c r="R190" s="205">
        <f t="shared" si="29"/>
        <v>7.5166015584715593</v>
      </c>
      <c r="S190" s="54"/>
    </row>
    <row r="191" spans="1:19" s="45" customFormat="1" ht="18" hidden="1" customHeight="1">
      <c r="A191" s="192"/>
      <c r="B191" s="192" t="s">
        <v>452</v>
      </c>
      <c r="C191" s="204">
        <f>기초자료!AV189</f>
        <v>279598</v>
      </c>
      <c r="D191" s="204">
        <f>기초자료!AW189</f>
        <v>240360</v>
      </c>
      <c r="E191" s="206">
        <f>기초자료!AT189</f>
        <v>911055038</v>
      </c>
      <c r="F191" s="203">
        <f>기초자료!AU189</f>
        <v>181710392</v>
      </c>
      <c r="G191" s="204">
        <f>'3-1도시림 면적 현황 세부내역(시군구)'!C189</f>
        <v>124164301</v>
      </c>
      <c r="H191" s="204">
        <f t="shared" si="37"/>
        <v>3838510</v>
      </c>
      <c r="I191" s="205">
        <f t="shared" si="34"/>
        <v>516.57638958229325</v>
      </c>
      <c r="J191" s="205">
        <f t="shared" si="35"/>
        <v>15.969836911299717</v>
      </c>
      <c r="K191" s="204">
        <f>'4-1. 산자법에 의한 산림과수목(시군구)'!C191</f>
        <v>120577584</v>
      </c>
      <c r="L191" s="204">
        <f>'4-1. 산자법에 의한 산림과수목(시군구)'!D191</f>
        <v>439328</v>
      </c>
      <c r="M191" s="205">
        <f t="shared" si="26"/>
        <v>501.65411882176733</v>
      </c>
      <c r="N191" s="205">
        <f t="shared" si="27"/>
        <v>1.8277916458645365</v>
      </c>
      <c r="O191" s="206">
        <f>'5.1 도시공원법에 의한 공원녹지(시군구)'!C193</f>
        <v>3586717</v>
      </c>
      <c r="P191" s="206">
        <f>'5.1 도시공원법에 의한 공원녹지(시군구)'!D193</f>
        <v>3399182</v>
      </c>
      <c r="Q191" s="205">
        <f t="shared" si="28"/>
        <v>14.922270760525878</v>
      </c>
      <c r="R191" s="205">
        <f t="shared" si="29"/>
        <v>14.142045265435181</v>
      </c>
      <c r="S191" s="54"/>
    </row>
    <row r="192" spans="1:19" s="45" customFormat="1" ht="18" hidden="1" customHeight="1">
      <c r="A192" s="192"/>
      <c r="B192" s="192" t="s">
        <v>453</v>
      </c>
      <c r="C192" s="204">
        <f>기초자료!AV190</f>
        <v>114664</v>
      </c>
      <c r="D192" s="204">
        <f>기초자료!AW190</f>
        <v>77138</v>
      </c>
      <c r="E192" s="206">
        <f>기초자료!AT190</f>
        <v>608403003</v>
      </c>
      <c r="F192" s="203">
        <f>기초자료!AU190</f>
        <v>122272253</v>
      </c>
      <c r="G192" s="204">
        <f>'3-1도시림 면적 현황 세부내역(시군구)'!C190</f>
        <v>40885406</v>
      </c>
      <c r="H192" s="204">
        <f t="shared" si="37"/>
        <v>2712830</v>
      </c>
      <c r="I192" s="205">
        <f t="shared" si="34"/>
        <v>530.02937592366925</v>
      </c>
      <c r="J192" s="205">
        <f t="shared" si="35"/>
        <v>35.168529129611862</v>
      </c>
      <c r="K192" s="204">
        <f>'4-1. 산자법에 의한 산림과수목(시군구)'!C192</f>
        <v>33646145</v>
      </c>
      <c r="L192" s="204">
        <f>'4-1. 산자법에 의한 산림과수목(시군구)'!D192</f>
        <v>342076</v>
      </c>
      <c r="M192" s="205">
        <f t="shared" si="26"/>
        <v>436.18119474189115</v>
      </c>
      <c r="N192" s="205">
        <f t="shared" si="27"/>
        <v>4.4345977339313958</v>
      </c>
      <c r="O192" s="206">
        <f>'5.1 도시공원법에 의한 공원녹지(시군구)'!C194</f>
        <v>7239261</v>
      </c>
      <c r="P192" s="206">
        <f>'5.1 도시공원법에 의한 공원녹지(시군구)'!D194</f>
        <v>2370754</v>
      </c>
      <c r="Q192" s="205">
        <f t="shared" si="28"/>
        <v>93.848181181778116</v>
      </c>
      <c r="R192" s="205">
        <f t="shared" si="29"/>
        <v>30.733931395680468</v>
      </c>
      <c r="S192" s="54"/>
    </row>
    <row r="193" spans="1:19" s="45" customFormat="1" ht="18" hidden="1" customHeight="1">
      <c r="A193" s="192"/>
      <c r="B193" s="192" t="s">
        <v>454</v>
      </c>
      <c r="C193" s="204">
        <f>기초자료!AV191</f>
        <v>156750</v>
      </c>
      <c r="D193" s="204">
        <f>기초자료!AW191</f>
        <v>139856</v>
      </c>
      <c r="E193" s="206">
        <f>기초자료!AT191</f>
        <v>463087471</v>
      </c>
      <c r="F193" s="203">
        <f>기초자료!AU191</f>
        <v>134663992</v>
      </c>
      <c r="G193" s="204">
        <f>'3-1도시림 면적 현황 세부내역(시군구)'!C191</f>
        <v>41790428</v>
      </c>
      <c r="H193" s="204">
        <f t="shared" si="37"/>
        <v>6663290</v>
      </c>
      <c r="I193" s="205">
        <f t="shared" si="34"/>
        <v>298.81040498798762</v>
      </c>
      <c r="J193" s="205">
        <f t="shared" si="35"/>
        <v>47.64393376043931</v>
      </c>
      <c r="K193" s="204">
        <f>'4-1. 산자법에 의한 산림과수목(시군구)'!C193</f>
        <v>35845674</v>
      </c>
      <c r="L193" s="204">
        <f>'4-1. 산자법에 의한 산림과수목(시군구)'!D193</f>
        <v>718536</v>
      </c>
      <c r="M193" s="205">
        <f t="shared" si="26"/>
        <v>256.3041557030088</v>
      </c>
      <c r="N193" s="205">
        <f t="shared" si="27"/>
        <v>5.1376844754604738</v>
      </c>
      <c r="O193" s="206">
        <f>'5.1 도시공원법에 의한 공원녹지(시군구)'!C195</f>
        <v>5944754</v>
      </c>
      <c r="P193" s="206">
        <f>'5.1 도시공원법에 의한 공원녹지(시군구)'!D195</f>
        <v>5944754</v>
      </c>
      <c r="Q193" s="205">
        <f t="shared" si="28"/>
        <v>42.506249284978836</v>
      </c>
      <c r="R193" s="205">
        <f t="shared" si="29"/>
        <v>42.506249284978836</v>
      </c>
      <c r="S193" s="54"/>
    </row>
    <row r="194" spans="1:19" s="45" customFormat="1" ht="18" hidden="1" customHeight="1">
      <c r="A194" s="192"/>
      <c r="B194" s="192" t="s">
        <v>455</v>
      </c>
      <c r="C194" s="204">
        <f>기초자료!AV192</f>
        <v>46535</v>
      </c>
      <c r="D194" s="204">
        <f>기초자료!AW192</f>
        <v>14375</v>
      </c>
      <c r="E194" s="206">
        <f>기초자료!AT192</f>
        <v>455091603</v>
      </c>
      <c r="F194" s="203">
        <f>기초자료!AU192</f>
        <v>30008654</v>
      </c>
      <c r="G194" s="204">
        <f>'3-1도시림 면적 현황 세부내역(시군구)'!C192</f>
        <v>10561150</v>
      </c>
      <c r="H194" s="204">
        <f t="shared" si="37"/>
        <v>310722</v>
      </c>
      <c r="I194" s="205">
        <f t="shared" si="34"/>
        <v>734.68869565217392</v>
      </c>
      <c r="J194" s="205">
        <f t="shared" si="35"/>
        <v>21.615443478260868</v>
      </c>
      <c r="K194" s="204">
        <f>'4-1. 산자법에 의한 산림과수목(시군구)'!C194</f>
        <v>10400500</v>
      </c>
      <c r="L194" s="204">
        <f>'4-1. 산자법에 의한 산림과수목(시군구)'!D194</f>
        <v>150072</v>
      </c>
      <c r="M194" s="205">
        <f t="shared" si="26"/>
        <v>723.5130434782609</v>
      </c>
      <c r="N194" s="205">
        <f t="shared" si="27"/>
        <v>10.439791304347827</v>
      </c>
      <c r="O194" s="206">
        <f>'5.1 도시공원법에 의한 공원녹지(시군구)'!C196</f>
        <v>160650</v>
      </c>
      <c r="P194" s="206">
        <f>'5.1 도시공원법에 의한 공원녹지(시군구)'!D196</f>
        <v>160650</v>
      </c>
      <c r="Q194" s="205">
        <f t="shared" si="28"/>
        <v>11.175652173913043</v>
      </c>
      <c r="R194" s="205">
        <f t="shared" si="29"/>
        <v>11.175652173913043</v>
      </c>
      <c r="S194" s="54"/>
    </row>
    <row r="195" spans="1:19" s="45" customFormat="1" ht="18" hidden="1" customHeight="1">
      <c r="A195" s="192"/>
      <c r="B195" s="192" t="s">
        <v>456</v>
      </c>
      <c r="C195" s="204">
        <f>기초자료!AV193</f>
        <v>28887</v>
      </c>
      <c r="D195" s="204">
        <f>기초자료!AW193</f>
        <v>7990</v>
      </c>
      <c r="E195" s="206">
        <f>기초자료!AT193</f>
        <v>547467005</v>
      </c>
      <c r="F195" s="203">
        <f>기초자료!AU193</f>
        <v>52326989</v>
      </c>
      <c r="G195" s="204">
        <f>'3-1도시림 면적 현황 세부내역(시군구)'!C193</f>
        <v>41219238</v>
      </c>
      <c r="H195" s="204">
        <f t="shared" si="37"/>
        <v>149493</v>
      </c>
      <c r="I195" s="205">
        <f t="shared" si="34"/>
        <v>5158.8533166458074</v>
      </c>
      <c r="J195" s="205">
        <f t="shared" si="35"/>
        <v>18.710012515644557</v>
      </c>
      <c r="K195" s="204">
        <f>'4-1. 산자법에 의한 산림과수목(시군구)'!C195</f>
        <v>41153301</v>
      </c>
      <c r="L195" s="204">
        <f>'4-1. 산자법에 의한 산림과수목(시군구)'!D195</f>
        <v>83556</v>
      </c>
      <c r="M195" s="205">
        <f t="shared" si="26"/>
        <v>5150.600876095119</v>
      </c>
      <c r="N195" s="205">
        <f t="shared" si="27"/>
        <v>10.457571964956195</v>
      </c>
      <c r="O195" s="206">
        <f>'5.1 도시공원법에 의한 공원녹지(시군구)'!C197</f>
        <v>65937</v>
      </c>
      <c r="P195" s="206">
        <f>'5.1 도시공원법에 의한 공원녹지(시군구)'!D197</f>
        <v>65937</v>
      </c>
      <c r="Q195" s="205">
        <f t="shared" si="28"/>
        <v>8.2524405506883607</v>
      </c>
      <c r="R195" s="205">
        <f t="shared" si="29"/>
        <v>8.2524405506883607</v>
      </c>
      <c r="S195" s="54"/>
    </row>
    <row r="196" spans="1:19" s="45" customFormat="1" ht="18" hidden="1" customHeight="1">
      <c r="A196" s="192"/>
      <c r="B196" s="192" t="s">
        <v>457</v>
      </c>
      <c r="C196" s="204">
        <f>기초자료!AV194</f>
        <v>26563</v>
      </c>
      <c r="D196" s="204">
        <f>기초자료!AW194</f>
        <v>11270</v>
      </c>
      <c r="E196" s="206">
        <f>기초자료!AT194</f>
        <v>443243407</v>
      </c>
      <c r="F196" s="203">
        <f>기초자료!AU194</f>
        <v>45802291</v>
      </c>
      <c r="G196" s="204">
        <f>'3-1도시림 면적 현황 세부내역(시군구)'!C194</f>
        <v>36472657</v>
      </c>
      <c r="H196" s="204">
        <f t="shared" si="37"/>
        <v>115822</v>
      </c>
      <c r="I196" s="205">
        <f t="shared" si="34"/>
        <v>3236.2606033717834</v>
      </c>
      <c r="J196" s="205">
        <f t="shared" si="35"/>
        <v>10.277018633540372</v>
      </c>
      <c r="K196" s="204">
        <f>'4-1. 산자법에 의한 산림과수목(시군구)'!C196</f>
        <v>36463457</v>
      </c>
      <c r="L196" s="204">
        <f>'4-1. 산자법에 의한 산림과수목(시군구)'!D196</f>
        <v>106622</v>
      </c>
      <c r="M196" s="205">
        <f t="shared" si="26"/>
        <v>3235.4442768411714</v>
      </c>
      <c r="N196" s="205">
        <f t="shared" si="27"/>
        <v>9.4606921029281281</v>
      </c>
      <c r="O196" s="206">
        <f>'5.1 도시공원법에 의한 공원녹지(시군구)'!C198</f>
        <v>9200</v>
      </c>
      <c r="P196" s="206">
        <f>'5.1 도시공원법에 의한 공원녹지(시군구)'!D198</f>
        <v>9200</v>
      </c>
      <c r="Q196" s="205">
        <f t="shared" si="28"/>
        <v>0.81632653061224492</v>
      </c>
      <c r="R196" s="205">
        <f t="shared" si="29"/>
        <v>0.81632653061224492</v>
      </c>
      <c r="S196" s="54"/>
    </row>
    <row r="197" spans="1:19" s="45" customFormat="1" ht="18" hidden="1" customHeight="1">
      <c r="A197" s="192"/>
      <c r="B197" s="192" t="s">
        <v>458</v>
      </c>
      <c r="C197" s="204">
        <f>기초자료!AV195</f>
        <v>64913</v>
      </c>
      <c r="D197" s="204">
        <f>기초자료!AW195</f>
        <v>23353</v>
      </c>
      <c r="E197" s="206">
        <f>기초자료!AT195</f>
        <v>807372281</v>
      </c>
      <c r="F197" s="203">
        <f>기초자료!AU195</f>
        <v>79194543</v>
      </c>
      <c r="G197" s="204">
        <f>'3-1도시림 면적 현황 세부내역(시군구)'!C195</f>
        <v>42797686</v>
      </c>
      <c r="H197" s="204">
        <f t="shared" si="37"/>
        <v>631551</v>
      </c>
      <c r="I197" s="205">
        <f t="shared" si="34"/>
        <v>1832.6418875519205</v>
      </c>
      <c r="J197" s="205">
        <f t="shared" si="35"/>
        <v>27.043677471845157</v>
      </c>
      <c r="K197" s="204">
        <f>'4-1. 산자법에 의한 산림과수목(시군구)'!C197</f>
        <v>42010746</v>
      </c>
      <c r="L197" s="204">
        <f>'4-1. 산자법에 의한 산림과수목(시군구)'!D197</f>
        <v>144374</v>
      </c>
      <c r="M197" s="205">
        <f t="shared" si="26"/>
        <v>1798.9442898128721</v>
      </c>
      <c r="N197" s="205">
        <f t="shared" si="27"/>
        <v>6.1822463923264674</v>
      </c>
      <c r="O197" s="206">
        <f>'5.1 도시공원법에 의한 공원녹지(시군구)'!C199</f>
        <v>786940</v>
      </c>
      <c r="P197" s="206">
        <f>'5.1 도시공원법에 의한 공원녹지(시군구)'!D199</f>
        <v>487177</v>
      </c>
      <c r="Q197" s="205">
        <f t="shared" si="28"/>
        <v>33.697597739048518</v>
      </c>
      <c r="R197" s="205">
        <f t="shared" si="29"/>
        <v>20.861431079518692</v>
      </c>
      <c r="S197" s="54"/>
    </row>
    <row r="198" spans="1:19" s="45" customFormat="1" ht="18" hidden="1" customHeight="1">
      <c r="A198" s="192"/>
      <c r="B198" s="192" t="s">
        <v>459</v>
      </c>
      <c r="C198" s="204">
        <f>기초자료!AV196</f>
        <v>41420</v>
      </c>
      <c r="D198" s="204">
        <f>기초자료!AW196</f>
        <v>22876</v>
      </c>
      <c r="E198" s="206">
        <f>기초자료!AT196</f>
        <v>664012341</v>
      </c>
      <c r="F198" s="203">
        <f>기초자료!AU196</f>
        <v>151644064</v>
      </c>
      <c r="G198" s="204">
        <f>'3-1도시림 면적 현황 세부내역(시군구)'!C196</f>
        <v>95724984</v>
      </c>
      <c r="H198" s="204">
        <f t="shared" si="37"/>
        <v>358218</v>
      </c>
      <c r="I198" s="205">
        <f t="shared" si="34"/>
        <v>4184.515824444833</v>
      </c>
      <c r="J198" s="205">
        <f t="shared" si="35"/>
        <v>15.659118727050183</v>
      </c>
      <c r="K198" s="204">
        <f>'4-1. 산자법에 의한 산림과수목(시군구)'!C198</f>
        <v>95620493</v>
      </c>
      <c r="L198" s="204">
        <f>'4-1. 산자법에 의한 산림과수목(시군구)'!D198</f>
        <v>253727</v>
      </c>
      <c r="M198" s="205">
        <f t="shared" si="26"/>
        <v>4179.9481115579647</v>
      </c>
      <c r="N198" s="205">
        <f t="shared" si="27"/>
        <v>11.091405840181849</v>
      </c>
      <c r="O198" s="206">
        <f>'5.1 도시공원법에 의한 공원녹지(시군구)'!C200</f>
        <v>104491</v>
      </c>
      <c r="P198" s="206">
        <f>'5.1 도시공원법에 의한 공원녹지(시군구)'!D200</f>
        <v>104491</v>
      </c>
      <c r="Q198" s="205">
        <f t="shared" si="28"/>
        <v>4.5677128868683337</v>
      </c>
      <c r="R198" s="205">
        <f t="shared" si="29"/>
        <v>4.5677128868683337</v>
      </c>
      <c r="S198" s="54"/>
    </row>
    <row r="199" spans="1:19" s="45" customFormat="1" ht="18" hidden="1" customHeight="1">
      <c r="A199" s="192"/>
      <c r="B199" s="192" t="s">
        <v>460</v>
      </c>
      <c r="C199" s="204">
        <f>기초자료!AV197</f>
        <v>62737</v>
      </c>
      <c r="D199" s="204">
        <f>기초자료!AW197</f>
        <v>39491</v>
      </c>
      <c r="E199" s="206">
        <f>기초자료!AT197</f>
        <v>787011713</v>
      </c>
      <c r="F199" s="203">
        <f>기초자료!AU197</f>
        <v>69817451</v>
      </c>
      <c r="G199" s="204">
        <f>'3-1도시림 면적 현황 세부내역(시군구)'!C197</f>
        <v>47660031</v>
      </c>
      <c r="H199" s="204">
        <f t="shared" si="37"/>
        <v>965371</v>
      </c>
      <c r="I199" s="205">
        <f t="shared" si="34"/>
        <v>1206.8580436048719</v>
      </c>
      <c r="J199" s="205">
        <f t="shared" si="35"/>
        <v>24.445341976652909</v>
      </c>
      <c r="K199" s="204">
        <f>'4-1. 산자법에 의한 산림과수목(시군구)'!C199</f>
        <v>47283167</v>
      </c>
      <c r="L199" s="204">
        <f>'4-1. 산자법에 의한 산림과수목(시군구)'!D199</f>
        <v>588507</v>
      </c>
      <c r="M199" s="205">
        <f t="shared" si="26"/>
        <v>1197.3150084829456</v>
      </c>
      <c r="N199" s="205">
        <f t="shared" si="27"/>
        <v>14.902306854726394</v>
      </c>
      <c r="O199" s="206">
        <f>'5.1 도시공원법에 의한 공원녹지(시군구)'!C201</f>
        <v>376864</v>
      </c>
      <c r="P199" s="206">
        <f>'5.1 도시공원법에 의한 공원녹지(시군구)'!D201</f>
        <v>376864</v>
      </c>
      <c r="Q199" s="205">
        <f t="shared" si="28"/>
        <v>9.5430351219265148</v>
      </c>
      <c r="R199" s="205">
        <f t="shared" si="29"/>
        <v>9.5430351219265148</v>
      </c>
      <c r="S199" s="54"/>
    </row>
    <row r="200" spans="1:19" s="45" customFormat="1" ht="18" hidden="1" customHeight="1">
      <c r="A200" s="192"/>
      <c r="B200" s="192" t="s">
        <v>461</v>
      </c>
      <c r="C200" s="204">
        <f>기초자료!AV198</f>
        <v>38563</v>
      </c>
      <c r="D200" s="204">
        <f>기초자료!AW198</f>
        <v>24247</v>
      </c>
      <c r="E200" s="206">
        <f>기초자료!AT198</f>
        <v>622342074</v>
      </c>
      <c r="F200" s="203">
        <f>기초자료!AU198</f>
        <v>189861046</v>
      </c>
      <c r="G200" s="204">
        <f>'3-1도시림 면적 현황 세부내역(시군구)'!C198</f>
        <v>129440822</v>
      </c>
      <c r="H200" s="204">
        <f t="shared" si="37"/>
        <v>1097579</v>
      </c>
      <c r="I200" s="205">
        <f t="shared" si="34"/>
        <v>5338.4262795397372</v>
      </c>
      <c r="J200" s="205">
        <f t="shared" si="35"/>
        <v>45.266589681197672</v>
      </c>
      <c r="K200" s="204">
        <f>'4-1. 산자법에 의한 산림과수목(시군구)'!C200</f>
        <v>129386175</v>
      </c>
      <c r="L200" s="204">
        <f>'4-1. 산자법에 의한 산림과수목(시군구)'!D200</f>
        <v>1045092</v>
      </c>
      <c r="M200" s="205">
        <f t="shared" si="26"/>
        <v>5336.1725161875693</v>
      </c>
      <c r="N200" s="205">
        <f t="shared" si="27"/>
        <v>43.10190951457912</v>
      </c>
      <c r="O200" s="206">
        <f>'5.1 도시공원법에 의한 공원녹지(시군구)'!C202</f>
        <v>54647</v>
      </c>
      <c r="P200" s="206">
        <f>'5.1 도시공원법에 의한 공원녹지(시군구)'!D202</f>
        <v>52487</v>
      </c>
      <c r="Q200" s="205">
        <f t="shared" si="28"/>
        <v>2.2537633521672786</v>
      </c>
      <c r="R200" s="205">
        <f t="shared" si="29"/>
        <v>2.1646801666185507</v>
      </c>
      <c r="S200" s="54"/>
    </row>
    <row r="201" spans="1:19" s="45" customFormat="1" ht="18" hidden="1" customHeight="1">
      <c r="A201" s="192"/>
      <c r="B201" s="192" t="s">
        <v>462</v>
      </c>
      <c r="C201" s="204">
        <f>기초자료!AV199</f>
        <v>35286</v>
      </c>
      <c r="D201" s="204">
        <f>기초자료!AW199</f>
        <v>14047</v>
      </c>
      <c r="E201" s="206">
        <f>기초자료!AT199</f>
        <v>500909508</v>
      </c>
      <c r="F201" s="203">
        <f>기초자료!AU199</f>
        <v>50866494</v>
      </c>
      <c r="G201" s="204">
        <f>'3-1도시림 면적 현황 세부내역(시군구)'!C199</f>
        <v>32198201</v>
      </c>
      <c r="H201" s="204">
        <f t="shared" si="37"/>
        <v>1715588</v>
      </c>
      <c r="I201" s="205">
        <f t="shared" si="34"/>
        <v>2292.176336584324</v>
      </c>
      <c r="J201" s="205">
        <f t="shared" si="35"/>
        <v>122.13198547732613</v>
      </c>
      <c r="K201" s="204">
        <f>'4-1. 산자법에 의한 산림과수목(시군구)'!C201</f>
        <v>30663854</v>
      </c>
      <c r="L201" s="204">
        <f>'4-1. 산자법에 의한 산림과수목(시군구)'!D201</f>
        <v>181241</v>
      </c>
      <c r="M201" s="205">
        <f t="shared" ref="M201:M256" si="38">K201/D201</f>
        <v>2182.9468213853493</v>
      </c>
      <c r="N201" s="205">
        <f t="shared" ref="N201:N256" si="39">L201/D201</f>
        <v>12.902470278351249</v>
      </c>
      <c r="O201" s="206">
        <f>'5.1 도시공원법에 의한 공원녹지(시군구)'!C203</f>
        <v>1534347</v>
      </c>
      <c r="P201" s="206">
        <f>'5.1 도시공원법에 의한 공원녹지(시군구)'!D203</f>
        <v>1534347</v>
      </c>
      <c r="Q201" s="205">
        <f t="shared" ref="Q201:Q256" si="40">O201/D201</f>
        <v>109.22951519897487</v>
      </c>
      <c r="R201" s="205">
        <f t="shared" ref="R201:R256" si="41">P201/D201</f>
        <v>109.22951519897487</v>
      </c>
      <c r="S201" s="54"/>
    </row>
    <row r="202" spans="1:19" s="45" customFormat="1" ht="18" hidden="1" customHeight="1">
      <c r="A202" s="192"/>
      <c r="B202" s="192" t="s">
        <v>463</v>
      </c>
      <c r="C202" s="204">
        <f>기초자료!AV200</f>
        <v>70354</v>
      </c>
      <c r="D202" s="204">
        <f>기초자료!AW200</f>
        <v>24767</v>
      </c>
      <c r="E202" s="206">
        <f>기초자료!AT200</f>
        <v>1031306018</v>
      </c>
      <c r="F202" s="203">
        <f>기초자료!AU200</f>
        <v>65200927</v>
      </c>
      <c r="G202" s="204">
        <f>'3-1도시림 면적 현황 세부내역(시군구)'!C200</f>
        <v>28614102</v>
      </c>
      <c r="H202" s="204">
        <f t="shared" si="37"/>
        <v>153602</v>
      </c>
      <c r="I202" s="205">
        <f t="shared" ref="I202:I233" si="42">G202/D202</f>
        <v>1155.3317721161222</v>
      </c>
      <c r="J202" s="205">
        <f t="shared" ref="J202:J233" si="43">H202/D202</f>
        <v>6.2018815359147252</v>
      </c>
      <c r="K202" s="204">
        <f>'4-1. 산자법에 의한 산림과수목(시군구)'!C202</f>
        <v>28591953</v>
      </c>
      <c r="L202" s="204">
        <f>'4-1. 산자법에 의한 산림과수목(시군구)'!D202</f>
        <v>131453</v>
      </c>
      <c r="M202" s="205">
        <f t="shared" si="38"/>
        <v>1154.4374772883273</v>
      </c>
      <c r="N202" s="205">
        <f t="shared" si="39"/>
        <v>5.3075867081196755</v>
      </c>
      <c r="O202" s="206">
        <f>'5.1 도시공원법에 의한 공원녹지(시군구)'!C204</f>
        <v>22149</v>
      </c>
      <c r="P202" s="206">
        <f>'5.1 도시공원법에 의한 공원녹지(시군구)'!D204</f>
        <v>22149</v>
      </c>
      <c r="Q202" s="205">
        <f t="shared" si="40"/>
        <v>0.89429482779504987</v>
      </c>
      <c r="R202" s="205">
        <f t="shared" si="41"/>
        <v>0.89429482779504987</v>
      </c>
      <c r="S202" s="54"/>
    </row>
    <row r="203" spans="1:19" s="45" customFormat="1" ht="18" hidden="1" customHeight="1">
      <c r="A203" s="192"/>
      <c r="B203" s="192" t="s">
        <v>464</v>
      </c>
      <c r="C203" s="204">
        <f>기초자료!AV201</f>
        <v>54593</v>
      </c>
      <c r="D203" s="204">
        <f>기초자료!AW201</f>
        <v>30049</v>
      </c>
      <c r="E203" s="206">
        <f>기초자료!AT201</f>
        <v>612561438</v>
      </c>
      <c r="F203" s="203">
        <f>기초자료!AU201</f>
        <v>156759459</v>
      </c>
      <c r="G203" s="204">
        <f>'3-1도시림 면적 현황 세부내역(시군구)'!C201</f>
        <v>48077994</v>
      </c>
      <c r="H203" s="204">
        <f t="shared" si="37"/>
        <v>1064643</v>
      </c>
      <c r="I203" s="205">
        <f t="shared" si="42"/>
        <v>1599.9864887350661</v>
      </c>
      <c r="J203" s="205">
        <f t="shared" si="43"/>
        <v>35.430230623315254</v>
      </c>
      <c r="K203" s="204">
        <f>'4-1. 산자법에 의한 산림과수목(시군구)'!C203</f>
        <v>46990119</v>
      </c>
      <c r="L203" s="204">
        <f>'4-1. 산자법에 의한 산림과수목(시군구)'!D203</f>
        <v>291087</v>
      </c>
      <c r="M203" s="205">
        <f t="shared" si="38"/>
        <v>1563.783120902526</v>
      </c>
      <c r="N203" s="205">
        <f t="shared" si="39"/>
        <v>9.6870777729708148</v>
      </c>
      <c r="O203" s="206">
        <f>'5.1 도시공원법에 의한 공원녹지(시군구)'!C205</f>
        <v>1087875</v>
      </c>
      <c r="P203" s="206">
        <f>'5.1 도시공원법에 의한 공원녹지(시군구)'!D205</f>
        <v>773556</v>
      </c>
      <c r="Q203" s="205">
        <f t="shared" si="40"/>
        <v>36.203367832540181</v>
      </c>
      <c r="R203" s="205">
        <f t="shared" si="41"/>
        <v>25.743152850344437</v>
      </c>
      <c r="S203" s="54"/>
    </row>
    <row r="204" spans="1:19" s="45" customFormat="1" ht="18" hidden="1" customHeight="1">
      <c r="A204" s="192"/>
      <c r="B204" s="192" t="s">
        <v>465</v>
      </c>
      <c r="C204" s="204">
        <f>기초자료!AV202</f>
        <v>81105</v>
      </c>
      <c r="D204" s="204">
        <f>기초자료!AW202</f>
        <v>56340</v>
      </c>
      <c r="E204" s="206">
        <f>기초자료!AT202</f>
        <v>449711044</v>
      </c>
      <c r="F204" s="203">
        <f>기초자료!AU202</f>
        <v>147136894</v>
      </c>
      <c r="G204" s="204">
        <f>'3-1도시림 면적 현황 세부내역(시군구)'!C202</f>
        <v>50786550</v>
      </c>
      <c r="H204" s="204">
        <f t="shared" si="37"/>
        <v>1025203</v>
      </c>
      <c r="I204" s="205">
        <f t="shared" si="42"/>
        <v>901.42971246006391</v>
      </c>
      <c r="J204" s="205">
        <f t="shared" si="43"/>
        <v>18.196716364927227</v>
      </c>
      <c r="K204" s="204">
        <f>'4-1. 산자법에 의한 산림과수목(시군구)'!C204</f>
        <v>49897472</v>
      </c>
      <c r="L204" s="204">
        <f>'4-1. 산자법에 의한 산림과수목(시군구)'!D204</f>
        <v>344066</v>
      </c>
      <c r="M204" s="205">
        <f t="shared" si="38"/>
        <v>885.6491302804402</v>
      </c>
      <c r="N204" s="205">
        <f t="shared" si="39"/>
        <v>6.1069577564785229</v>
      </c>
      <c r="O204" s="206">
        <f>'5.1 도시공원법에 의한 공원녹지(시군구)'!C206</f>
        <v>889078</v>
      </c>
      <c r="P204" s="206">
        <f>'5.1 도시공원법에 의한 공원녹지(시군구)'!D206</f>
        <v>681137</v>
      </c>
      <c r="Q204" s="205">
        <f t="shared" si="40"/>
        <v>15.780582179623714</v>
      </c>
      <c r="R204" s="205">
        <f t="shared" si="41"/>
        <v>12.089758608448705</v>
      </c>
      <c r="S204" s="54"/>
    </row>
    <row r="205" spans="1:19" s="45" customFormat="1" ht="18" hidden="1" customHeight="1">
      <c r="A205" s="192"/>
      <c r="B205" s="192" t="s">
        <v>466</v>
      </c>
      <c r="C205" s="204">
        <f>기초자료!AV203</f>
        <v>32861</v>
      </c>
      <c r="D205" s="204">
        <f>기초자료!AW203</f>
        <v>8688</v>
      </c>
      <c r="E205" s="206">
        <f>기초자료!AT203</f>
        <v>392103012</v>
      </c>
      <c r="F205" s="203">
        <f>기초자료!AU203</f>
        <v>40226409</v>
      </c>
      <c r="G205" s="204">
        <f>'3-1도시림 면적 현황 세부내역(시군구)'!C203</f>
        <v>12934506</v>
      </c>
      <c r="H205" s="204">
        <f t="shared" si="37"/>
        <v>375861</v>
      </c>
      <c r="I205" s="205">
        <f t="shared" si="42"/>
        <v>1488.7783149171271</v>
      </c>
      <c r="J205" s="205">
        <f t="shared" si="43"/>
        <v>43.262085635359114</v>
      </c>
      <c r="K205" s="204">
        <f>'4-1. 산자법에 의한 산림과수목(시군구)'!C205</f>
        <v>12318182</v>
      </c>
      <c r="L205" s="204">
        <f>'4-1. 산자법에 의한 산림과수목(시군구)'!D205</f>
        <v>139199</v>
      </c>
      <c r="M205" s="205">
        <f t="shared" si="38"/>
        <v>1417.8386279926335</v>
      </c>
      <c r="N205" s="205">
        <f t="shared" si="39"/>
        <v>16.021984346224677</v>
      </c>
      <c r="O205" s="206">
        <f>'5.1 도시공원법에 의한 공원녹지(시군구)'!C207</f>
        <v>616324</v>
      </c>
      <c r="P205" s="206">
        <f>'5.1 도시공원법에 의한 공원녹지(시군구)'!D207</f>
        <v>236662</v>
      </c>
      <c r="Q205" s="205">
        <f t="shared" si="40"/>
        <v>70.939686924493557</v>
      </c>
      <c r="R205" s="205">
        <f t="shared" si="41"/>
        <v>27.24010128913444</v>
      </c>
      <c r="S205" s="54"/>
    </row>
    <row r="206" spans="1:19" s="45" customFormat="1" ht="18" hidden="1" customHeight="1">
      <c r="A206" s="192"/>
      <c r="B206" s="192" t="s">
        <v>467</v>
      </c>
      <c r="C206" s="204">
        <f>기초자료!AV204</f>
        <v>53852</v>
      </c>
      <c r="D206" s="204">
        <f>기초자료!AW204</f>
        <v>34136</v>
      </c>
      <c r="E206" s="206">
        <f>기초자료!AT204</f>
        <v>474963093</v>
      </c>
      <c r="F206" s="203">
        <f>기초자료!AU204</f>
        <v>171765518</v>
      </c>
      <c r="G206" s="204">
        <f>'3-1도시림 면적 현황 세부내역(시군구)'!C204</f>
        <v>70435558</v>
      </c>
      <c r="H206" s="204">
        <f t="shared" si="37"/>
        <v>281941</v>
      </c>
      <c r="I206" s="205">
        <f t="shared" si="42"/>
        <v>2063.380536676822</v>
      </c>
      <c r="J206" s="205">
        <f t="shared" si="43"/>
        <v>8.2593449730489805</v>
      </c>
      <c r="K206" s="204">
        <f>'4-1. 산자법에 의한 산림과수목(시군구)'!C206</f>
        <v>70034750</v>
      </c>
      <c r="L206" s="204">
        <f>'4-1. 산자법에 의한 산림과수목(시군구)'!D206</f>
        <v>96133</v>
      </c>
      <c r="M206" s="205">
        <f t="shared" si="38"/>
        <v>2051.6390321068666</v>
      </c>
      <c r="N206" s="205">
        <f t="shared" si="39"/>
        <v>2.8161764705882355</v>
      </c>
      <c r="O206" s="206">
        <f>'5.1 도시공원법에 의한 공원녹지(시군구)'!C208</f>
        <v>400808</v>
      </c>
      <c r="P206" s="206">
        <f>'5.1 도시공원법에 의한 공원녹지(시군구)'!D208</f>
        <v>185808</v>
      </c>
      <c r="Q206" s="205">
        <f t="shared" si="40"/>
        <v>11.741504569955472</v>
      </c>
      <c r="R206" s="205">
        <f t="shared" si="41"/>
        <v>5.443168502460745</v>
      </c>
      <c r="S206" s="54"/>
    </row>
    <row r="207" spans="1:19" s="45" customFormat="1" ht="18" hidden="1" customHeight="1">
      <c r="A207" s="192"/>
      <c r="B207" s="192" t="s">
        <v>468</v>
      </c>
      <c r="C207" s="204">
        <f>기초자료!AV205</f>
        <v>45739</v>
      </c>
      <c r="D207" s="204">
        <f>기초자료!AW205</f>
        <v>13727</v>
      </c>
      <c r="E207" s="206">
        <f>기초자료!AT205</f>
        <v>518401901</v>
      </c>
      <c r="F207" s="203">
        <f>기초자료!AU205</f>
        <v>69517019</v>
      </c>
      <c r="G207" s="204">
        <f>'3-1도시림 면적 현황 세부내역(시군구)'!C205</f>
        <v>59996051</v>
      </c>
      <c r="H207" s="204">
        <f t="shared" si="37"/>
        <v>1435531</v>
      </c>
      <c r="I207" s="205">
        <f t="shared" si="42"/>
        <v>4370.660085961973</v>
      </c>
      <c r="J207" s="205">
        <f t="shared" si="43"/>
        <v>104.57718365265535</v>
      </c>
      <c r="K207" s="204">
        <f>'4-1. 산자법에 의한 산림과수목(시군구)'!C207</f>
        <v>50186491</v>
      </c>
      <c r="L207" s="204">
        <f>'4-1. 산자법에 의한 산림과수목(시군구)'!D207</f>
        <v>205449</v>
      </c>
      <c r="M207" s="205">
        <f t="shared" si="38"/>
        <v>3656.0421796459532</v>
      </c>
      <c r="N207" s="205">
        <f t="shared" si="39"/>
        <v>14.966780796969477</v>
      </c>
      <c r="O207" s="206">
        <f>'5.1 도시공원법에 의한 공원녹지(시군구)'!C209</f>
        <v>9809560</v>
      </c>
      <c r="P207" s="206">
        <f>'5.1 도시공원법에 의한 공원녹지(시군구)'!D209</f>
        <v>1230082</v>
      </c>
      <c r="Q207" s="205">
        <f t="shared" si="40"/>
        <v>714.61790631601957</v>
      </c>
      <c r="R207" s="205">
        <f t="shared" si="41"/>
        <v>89.610402855685876</v>
      </c>
      <c r="S207" s="54"/>
    </row>
    <row r="208" spans="1:19" s="45" customFormat="1" ht="18" hidden="1" customHeight="1">
      <c r="A208" s="192"/>
      <c r="B208" s="192" t="s">
        <v>469</v>
      </c>
      <c r="C208" s="204">
        <f>기초자료!AV206</f>
        <v>50689</v>
      </c>
      <c r="D208" s="204">
        <f>기초자료!AW206</f>
        <v>27867</v>
      </c>
      <c r="E208" s="206">
        <f>기초자료!AT206</f>
        <v>396761181</v>
      </c>
      <c r="F208" s="203">
        <f>기초자료!AU206</f>
        <v>114741916</v>
      </c>
      <c r="G208" s="204">
        <f>'3-1도시림 면적 현황 세부내역(시군구)'!C206</f>
        <v>8306349</v>
      </c>
      <c r="H208" s="204">
        <f t="shared" si="37"/>
        <v>118158</v>
      </c>
      <c r="I208" s="205">
        <f t="shared" si="42"/>
        <v>298.0711594358919</v>
      </c>
      <c r="J208" s="205">
        <f t="shared" si="43"/>
        <v>4.240068898697384</v>
      </c>
      <c r="K208" s="204">
        <f>'4-1. 산자법에 의한 산림과수목(시군구)'!C208</f>
        <v>8250720</v>
      </c>
      <c r="L208" s="204">
        <f>'4-1. 산자법에 의한 산림과수목(시군구)'!D208</f>
        <v>62529</v>
      </c>
      <c r="M208" s="205">
        <f t="shared" si="38"/>
        <v>296.07492733340513</v>
      </c>
      <c r="N208" s="205">
        <f t="shared" si="39"/>
        <v>2.2438367962105716</v>
      </c>
      <c r="O208" s="206">
        <f>'5.1 도시공원법에 의한 공원녹지(시군구)'!C210</f>
        <v>55629</v>
      </c>
      <c r="P208" s="206">
        <f>'5.1 도시공원법에 의한 공원녹지(시군구)'!D210</f>
        <v>55629</v>
      </c>
      <c r="Q208" s="205">
        <f t="shared" si="40"/>
        <v>1.9962321024868124</v>
      </c>
      <c r="R208" s="205">
        <f t="shared" si="41"/>
        <v>1.9962321024868124</v>
      </c>
      <c r="S208" s="54"/>
    </row>
    <row r="209" spans="1:19" s="45" customFormat="1" ht="18" hidden="1" customHeight="1">
      <c r="A209" s="192"/>
      <c r="B209" s="192" t="s">
        <v>470</v>
      </c>
      <c r="C209" s="204">
        <f>기초자료!AV207</f>
        <v>30715</v>
      </c>
      <c r="D209" s="204">
        <f>기초자료!AW207</f>
        <v>11159</v>
      </c>
      <c r="E209" s="206">
        <f>기초자료!AT207</f>
        <v>440100025</v>
      </c>
      <c r="F209" s="203">
        <f>기초자료!AU207</f>
        <v>44318191</v>
      </c>
      <c r="G209" s="204">
        <f>'3-1도시림 면적 현황 세부내역(시군구)'!C207</f>
        <v>2248414</v>
      </c>
      <c r="H209" s="204">
        <f t="shared" si="37"/>
        <v>51668</v>
      </c>
      <c r="I209" s="205">
        <f t="shared" si="42"/>
        <v>201.48884308629806</v>
      </c>
      <c r="J209" s="205">
        <f t="shared" si="43"/>
        <v>4.6301639931893535</v>
      </c>
      <c r="K209" s="204">
        <f>'4-1. 산자법에 의한 산림과수목(시군구)'!C209</f>
        <v>2248414</v>
      </c>
      <c r="L209" s="204">
        <f>'4-1. 산자법에 의한 산림과수목(시군구)'!D209</f>
        <v>51668</v>
      </c>
      <c r="M209" s="205">
        <f t="shared" si="38"/>
        <v>201.48884308629806</v>
      </c>
      <c r="N209" s="205">
        <f t="shared" si="39"/>
        <v>4.6301639931893535</v>
      </c>
      <c r="O209" s="206">
        <f>'5.1 도시공원법에 의한 공원녹지(시군구)'!C211</f>
        <v>0</v>
      </c>
      <c r="P209" s="206">
        <f>'5.1 도시공원법에 의한 공원녹지(시군구)'!D211</f>
        <v>0</v>
      </c>
      <c r="Q209" s="205">
        <f t="shared" si="40"/>
        <v>0</v>
      </c>
      <c r="R209" s="205">
        <f t="shared" si="41"/>
        <v>0</v>
      </c>
      <c r="S209" s="54"/>
    </row>
    <row r="210" spans="1:19" s="45" customFormat="1" ht="18" hidden="1" customHeight="1">
      <c r="A210" s="192"/>
      <c r="B210" s="192" t="s">
        <v>471</v>
      </c>
      <c r="C210" s="204">
        <f>기초자료!AV208</f>
        <v>40274</v>
      </c>
      <c r="D210" s="204">
        <f>기초자료!AW208</f>
        <v>13523</v>
      </c>
      <c r="E210" s="206">
        <f>기초자료!AT208</f>
        <v>655601237</v>
      </c>
      <c r="F210" s="203">
        <f>기초자료!AU208</f>
        <v>147127848</v>
      </c>
      <c r="G210" s="204">
        <f>'3-1도시림 면적 현황 세부내역(시군구)'!C208</f>
        <v>49530496</v>
      </c>
      <c r="H210" s="204">
        <f t="shared" si="37"/>
        <v>84047</v>
      </c>
      <c r="I210" s="205">
        <f t="shared" si="42"/>
        <v>3662.6854987798565</v>
      </c>
      <c r="J210" s="205">
        <f t="shared" si="43"/>
        <v>6.2151149892775273</v>
      </c>
      <c r="K210" s="204">
        <f>'4-1. 산자법에 의한 산림과수목(시군구)'!C210</f>
        <v>49530496</v>
      </c>
      <c r="L210" s="204">
        <f>'4-1. 산자법에 의한 산림과수목(시군구)'!D210</f>
        <v>84047</v>
      </c>
      <c r="M210" s="205">
        <f t="shared" si="38"/>
        <v>3662.6854987798565</v>
      </c>
      <c r="N210" s="205">
        <f t="shared" si="39"/>
        <v>6.2151149892775273</v>
      </c>
      <c r="O210" s="206">
        <f>'5.1 도시공원법에 의한 공원녹지(시군구)'!C212</f>
        <v>0</v>
      </c>
      <c r="P210" s="206">
        <f>'5.1 도시공원법에 의한 공원녹지(시군구)'!D212</f>
        <v>0</v>
      </c>
      <c r="Q210" s="205">
        <f t="shared" si="40"/>
        <v>0</v>
      </c>
      <c r="R210" s="205">
        <f t="shared" si="41"/>
        <v>0</v>
      </c>
      <c r="S210" s="54"/>
    </row>
    <row r="211" spans="1:19" s="364" customFormat="1" ht="18" customHeight="1">
      <c r="A211" s="377" t="s">
        <v>472</v>
      </c>
      <c r="B211" s="377"/>
      <c r="C211" s="204">
        <f>기초자료!AV209</f>
        <v>2665836</v>
      </c>
      <c r="D211" s="204">
        <f>기초자료!AW209</f>
        <v>1995306</v>
      </c>
      <c r="E211" s="206">
        <f>SUM(E212:E234)</f>
        <v>19033343126</v>
      </c>
      <c r="F211" s="206">
        <f>SUM(F212:F234)</f>
        <v>3457112931</v>
      </c>
      <c r="G211" s="206">
        <f>SUM(G212:G234)</f>
        <v>1576880482.8</v>
      </c>
      <c r="H211" s="206">
        <f>SUM(H212:H234)</f>
        <v>30736670.5</v>
      </c>
      <c r="I211" s="205">
        <f t="shared" si="42"/>
        <v>790.29506391500854</v>
      </c>
      <c r="J211" s="205">
        <f t="shared" si="43"/>
        <v>15.404489587060832</v>
      </c>
      <c r="K211" s="204">
        <f>SUM(K212:K234)</f>
        <v>1550341527.3</v>
      </c>
      <c r="L211" s="204">
        <f>SUM(L212:L234)</f>
        <v>5422583</v>
      </c>
      <c r="M211" s="205">
        <f t="shared" si="38"/>
        <v>776.99436943506407</v>
      </c>
      <c r="N211" s="205">
        <f t="shared" si="39"/>
        <v>2.7176698711876774</v>
      </c>
      <c r="O211" s="206">
        <f>SUM(O212:O234)</f>
        <v>26538955.5</v>
      </c>
      <c r="P211" s="206">
        <f>SUM(P212:P234)</f>
        <v>25314087.5</v>
      </c>
      <c r="Q211" s="205">
        <f t="shared" si="40"/>
        <v>13.300694479944429</v>
      </c>
      <c r="R211" s="205">
        <f t="shared" si="41"/>
        <v>12.686819715873154</v>
      </c>
      <c r="S211" s="363"/>
    </row>
    <row r="212" spans="1:19" s="45" customFormat="1" ht="18" hidden="1" customHeight="1">
      <c r="A212" s="192"/>
      <c r="B212" s="192" t="s">
        <v>473</v>
      </c>
      <c r="C212" s="204">
        <f>기초자료!AV210</f>
        <v>507025</v>
      </c>
      <c r="D212" s="204">
        <f>기초자료!AW210</f>
        <v>468204</v>
      </c>
      <c r="E212" s="206">
        <f>기초자료!AT210</f>
        <v>1130077695</v>
      </c>
      <c r="F212" s="203">
        <f>기초자료!AU210</f>
        <v>335051043</v>
      </c>
      <c r="G212" s="204">
        <f>'3-1도시림 면적 현황 세부내역(시군구)'!C210</f>
        <v>46342135.799999997</v>
      </c>
      <c r="H212" s="204">
        <f t="shared" ref="H212:H234" si="44">L212+P212</f>
        <v>2876514</v>
      </c>
      <c r="I212" s="205">
        <f t="shared" si="42"/>
        <v>98.978513212189554</v>
      </c>
      <c r="J212" s="205">
        <f t="shared" si="43"/>
        <v>6.1437194043622014</v>
      </c>
      <c r="K212" s="204">
        <f>'4-1. 산자법에 의한 산림과수목(시군구)'!C212</f>
        <v>43869223.799999997</v>
      </c>
      <c r="L212" s="204">
        <f>'4-1. 산자법에 의한 산림과수목(시군구)'!D212</f>
        <v>430802</v>
      </c>
      <c r="M212" s="205">
        <f t="shared" si="38"/>
        <v>93.696815490683548</v>
      </c>
      <c r="N212" s="205">
        <f t="shared" si="39"/>
        <v>0.92011601780420504</v>
      </c>
      <c r="O212" s="206">
        <f>'5.1 도시공원법에 의한 공원녹지(시군구)'!C214</f>
        <v>2472912</v>
      </c>
      <c r="P212" s="206">
        <f>'5.1 도시공원법에 의한 공원녹지(시군구)'!D214</f>
        <v>2445712</v>
      </c>
      <c r="Q212" s="205">
        <f t="shared" si="40"/>
        <v>5.2816977215060099</v>
      </c>
      <c r="R212" s="205">
        <f t="shared" si="41"/>
        <v>5.2236033865579961</v>
      </c>
      <c r="S212" s="54"/>
    </row>
    <row r="213" spans="1:19" s="45" customFormat="1" ht="18" hidden="1" customHeight="1">
      <c r="A213" s="192"/>
      <c r="B213" s="192" t="s">
        <v>474</v>
      </c>
      <c r="C213" s="204">
        <f>기초자료!AV211</f>
        <v>255402</v>
      </c>
      <c r="D213" s="204">
        <f>기초자료!AW211</f>
        <v>199548</v>
      </c>
      <c r="E213" s="206">
        <f>기초자료!AT211</f>
        <v>1324857727</v>
      </c>
      <c r="F213" s="203">
        <f>기초자료!AU211</f>
        <v>607174529</v>
      </c>
      <c r="G213" s="204">
        <f>'3-1도시림 면적 현황 세부내역(시군구)'!C211</f>
        <v>94604795</v>
      </c>
      <c r="H213" s="204">
        <f t="shared" si="44"/>
        <v>5846719</v>
      </c>
      <c r="I213" s="205">
        <f t="shared" si="42"/>
        <v>474.09543067332169</v>
      </c>
      <c r="J213" s="205">
        <f t="shared" si="43"/>
        <v>29.299812576422717</v>
      </c>
      <c r="K213" s="204">
        <f>'4-1. 산자법에 의한 산림과수목(시군구)'!C213</f>
        <v>89322045</v>
      </c>
      <c r="L213" s="204">
        <f>'4-1. 산자법에 의한 산림과수목(시군구)'!D213</f>
        <v>593720</v>
      </c>
      <c r="M213" s="205">
        <f t="shared" si="38"/>
        <v>447.621850381863</v>
      </c>
      <c r="N213" s="205">
        <f t="shared" si="39"/>
        <v>2.9753242327660514</v>
      </c>
      <c r="O213" s="206">
        <f>'5.1 도시공원법에 의한 공원녹지(시군구)'!C215</f>
        <v>5282750</v>
      </c>
      <c r="P213" s="206">
        <f>'5.1 도시공원법에 의한 공원녹지(시군구)'!D215</f>
        <v>5252999</v>
      </c>
      <c r="Q213" s="205">
        <f t="shared" si="40"/>
        <v>26.473580291458696</v>
      </c>
      <c r="R213" s="205">
        <f t="shared" si="41"/>
        <v>26.324488343656665</v>
      </c>
      <c r="S213" s="54"/>
    </row>
    <row r="214" spans="1:19" s="45" customFormat="1" ht="18" hidden="1" customHeight="1">
      <c r="A214" s="192"/>
      <c r="B214" s="192" t="s">
        <v>475</v>
      </c>
      <c r="C214" s="204">
        <f>기초자료!AV212</f>
        <v>141229</v>
      </c>
      <c r="D214" s="204">
        <f>기초자료!AW212</f>
        <v>104323</v>
      </c>
      <c r="E214" s="206">
        <f>기초자료!AT212</f>
        <v>1009801474</v>
      </c>
      <c r="F214" s="203">
        <f>기초자료!AU212</f>
        <v>117676991</v>
      </c>
      <c r="G214" s="204">
        <f>'3-1도시림 면적 현황 세부내역(시군구)'!C212</f>
        <v>45131426</v>
      </c>
      <c r="H214" s="204">
        <f t="shared" si="44"/>
        <v>1897844</v>
      </c>
      <c r="I214" s="205">
        <f t="shared" si="42"/>
        <v>432.61242487275098</v>
      </c>
      <c r="J214" s="205">
        <f t="shared" si="43"/>
        <v>18.191999846630178</v>
      </c>
      <c r="K214" s="204">
        <f>'4-1. 산자법에 의한 산림과수목(시군구)'!C214</f>
        <v>43539640</v>
      </c>
      <c r="L214" s="204">
        <f>'4-1. 산자법에 의한 산림과수목(시군구)'!D214</f>
        <v>351775</v>
      </c>
      <c r="M214" s="205">
        <f t="shared" si="38"/>
        <v>417.35417884838432</v>
      </c>
      <c r="N214" s="205">
        <f t="shared" si="39"/>
        <v>3.3719793334164088</v>
      </c>
      <c r="O214" s="206">
        <f>'5.1 도시공원법에 의한 공원녹지(시군구)'!C216</f>
        <v>1591786</v>
      </c>
      <c r="P214" s="206">
        <f>'5.1 도시공원법에 의한 공원녹지(시군구)'!D216</f>
        <v>1546069</v>
      </c>
      <c r="Q214" s="205">
        <f t="shared" si="40"/>
        <v>15.258246024366631</v>
      </c>
      <c r="R214" s="205">
        <f t="shared" si="41"/>
        <v>14.820020513213768</v>
      </c>
      <c r="S214" s="54"/>
    </row>
    <row r="215" spans="1:19" s="45" customFormat="1" ht="18" hidden="1" customHeight="1">
      <c r="A215" s="192"/>
      <c r="B215" s="192" t="s">
        <v>476</v>
      </c>
      <c r="C215" s="204">
        <f>기초자료!AV213</f>
        <v>160052</v>
      </c>
      <c r="D215" s="204">
        <f>기초자료!AW213</f>
        <v>123803</v>
      </c>
      <c r="E215" s="206">
        <f>기초자료!AT213</f>
        <v>1522098729</v>
      </c>
      <c r="F215" s="203">
        <f>기초자료!AU213</f>
        <v>180706677</v>
      </c>
      <c r="G215" s="204">
        <f>'3-1도시림 면적 현황 세부내역(시군구)'!C213</f>
        <v>97338575</v>
      </c>
      <c r="H215" s="204">
        <f t="shared" si="44"/>
        <v>4532104</v>
      </c>
      <c r="I215" s="205">
        <f t="shared" si="42"/>
        <v>786.23761136644509</v>
      </c>
      <c r="J215" s="205">
        <f t="shared" si="43"/>
        <v>36.607384312173373</v>
      </c>
      <c r="K215" s="204">
        <f>'4-1. 산자법에 의한 산림과수목(시군구)'!C215</f>
        <v>93792928</v>
      </c>
      <c r="L215" s="204">
        <f>'4-1. 산자법에 의한 산림과수목(시군구)'!D215</f>
        <v>1175149</v>
      </c>
      <c r="M215" s="205">
        <f t="shared" si="38"/>
        <v>757.5981842120143</v>
      </c>
      <c r="N215" s="205">
        <f t="shared" si="39"/>
        <v>9.4920882369571018</v>
      </c>
      <c r="O215" s="206">
        <f>'5.1 도시공원법에 의한 공원녹지(시군구)'!C217</f>
        <v>3545647</v>
      </c>
      <c r="P215" s="206">
        <f>'5.1 도시공원법에 의한 공원녹지(시군구)'!D217</f>
        <v>3356955</v>
      </c>
      <c r="Q215" s="205">
        <f t="shared" si="40"/>
        <v>28.63942715443083</v>
      </c>
      <c r="R215" s="205">
        <f t="shared" si="41"/>
        <v>27.115296075216271</v>
      </c>
      <c r="S215" s="54"/>
    </row>
    <row r="216" spans="1:19" s="45" customFormat="1" ht="18" hidden="1" customHeight="1">
      <c r="A216" s="192"/>
      <c r="B216" s="192" t="s">
        <v>477</v>
      </c>
      <c r="C216" s="204">
        <f>기초자료!AV214</f>
        <v>419742</v>
      </c>
      <c r="D216" s="204">
        <f>기초자료!AW214</f>
        <v>381134</v>
      </c>
      <c r="E216" s="206">
        <f>기초자료!AT214</f>
        <v>615346702</v>
      </c>
      <c r="F216" s="203">
        <f>기초자료!AU214</f>
        <v>257504279</v>
      </c>
      <c r="G216" s="204">
        <f>'3-1도시림 면적 현황 세부내역(시군구)'!C214</f>
        <v>113354674</v>
      </c>
      <c r="H216" s="204">
        <f t="shared" si="44"/>
        <v>4011947</v>
      </c>
      <c r="I216" s="205">
        <f t="shared" si="42"/>
        <v>297.41422701726952</v>
      </c>
      <c r="J216" s="205">
        <f t="shared" si="43"/>
        <v>10.526342441241137</v>
      </c>
      <c r="K216" s="204">
        <f>'4-1. 산자법에 의한 산림과수목(시군구)'!C216</f>
        <v>109623288</v>
      </c>
      <c r="L216" s="204">
        <f>'4-1. 산자법에 의한 산림과수목(시군구)'!D216</f>
        <v>280561</v>
      </c>
      <c r="M216" s="205">
        <f t="shared" si="38"/>
        <v>287.62400625501795</v>
      </c>
      <c r="N216" s="205">
        <f t="shared" si="39"/>
        <v>0.73612167898954173</v>
      </c>
      <c r="O216" s="206">
        <f>'5.1 도시공원법에 의한 공원녹지(시군구)'!C218</f>
        <v>3731386</v>
      </c>
      <c r="P216" s="206">
        <f>'5.1 도시공원법에 의한 공원녹지(시군구)'!D218</f>
        <v>3731386</v>
      </c>
      <c r="Q216" s="205">
        <f t="shared" si="40"/>
        <v>9.7902207622515967</v>
      </c>
      <c r="R216" s="205">
        <f t="shared" si="41"/>
        <v>9.7902207622515967</v>
      </c>
      <c r="S216" s="54"/>
    </row>
    <row r="217" spans="1:19" s="45" customFormat="1" ht="18" hidden="1" customHeight="1">
      <c r="A217" s="192"/>
      <c r="B217" s="192" t="s">
        <v>478</v>
      </c>
      <c r="C217" s="204">
        <f>기초자료!AV215</f>
        <v>105067</v>
      </c>
      <c r="D217" s="204">
        <f>기초자료!AW215</f>
        <v>83636</v>
      </c>
      <c r="E217" s="206">
        <f>기초자료!AT215</f>
        <v>670089068</v>
      </c>
      <c r="F217" s="203">
        <f>기초자료!AU215</f>
        <v>136438974</v>
      </c>
      <c r="G217" s="204">
        <f>'3-1도시림 면적 현황 세부내역(시군구)'!C215</f>
        <v>34186443</v>
      </c>
      <c r="H217" s="204">
        <f t="shared" si="44"/>
        <v>1044394</v>
      </c>
      <c r="I217" s="205">
        <f t="shared" si="42"/>
        <v>408.75272609880915</v>
      </c>
      <c r="J217" s="205">
        <f t="shared" si="43"/>
        <v>12.48737385814721</v>
      </c>
      <c r="K217" s="204">
        <f>'4-1. 산자법에 의한 산림과수목(시군구)'!C217</f>
        <v>33159252</v>
      </c>
      <c r="L217" s="204">
        <f>'4-1. 산자법에 의한 산림과수목(시군구)'!D217</f>
        <v>387203</v>
      </c>
      <c r="M217" s="205">
        <f t="shared" si="38"/>
        <v>396.47104117843992</v>
      </c>
      <c r="N217" s="205">
        <f t="shared" si="39"/>
        <v>4.6296212157444163</v>
      </c>
      <c r="O217" s="206">
        <f>'5.1 도시공원법에 의한 공원녹지(시군구)'!C219</f>
        <v>1027191</v>
      </c>
      <c r="P217" s="206">
        <f>'5.1 도시공원법에 의한 공원녹지(시군구)'!D219</f>
        <v>657191</v>
      </c>
      <c r="Q217" s="205">
        <f t="shared" si="40"/>
        <v>12.281684920369219</v>
      </c>
      <c r="R217" s="205">
        <f t="shared" si="41"/>
        <v>7.8577526424027928</v>
      </c>
      <c r="S217" s="54"/>
    </row>
    <row r="218" spans="1:19" s="45" customFormat="1" ht="18" hidden="1" customHeight="1">
      <c r="A218" s="192"/>
      <c r="B218" s="192" t="s">
        <v>479</v>
      </c>
      <c r="C218" s="204">
        <f>기초자료!AV216</f>
        <v>102470</v>
      </c>
      <c r="D218" s="204">
        <f>기초자료!AW216</f>
        <v>66297</v>
      </c>
      <c r="E218" s="206">
        <f>기초자료!AT216</f>
        <v>919205140</v>
      </c>
      <c r="F218" s="203">
        <f>기초자료!AU216</f>
        <v>130485068</v>
      </c>
      <c r="G218" s="204">
        <f>'3-1도시림 면적 현황 세부내역(시군구)'!C216</f>
        <v>58581626</v>
      </c>
      <c r="H218" s="204">
        <f t="shared" si="44"/>
        <v>1014316</v>
      </c>
      <c r="I218" s="205">
        <f t="shared" si="42"/>
        <v>883.62408555439913</v>
      </c>
      <c r="J218" s="205">
        <f t="shared" si="43"/>
        <v>15.299576149750365</v>
      </c>
      <c r="K218" s="204">
        <f>'4-1. 산자법에 의한 산림과수목(시군구)'!C218</f>
        <v>57671881</v>
      </c>
      <c r="L218" s="204">
        <f>'4-1. 산자법에 의한 산림과수목(시군구)'!D218</f>
        <v>104571</v>
      </c>
      <c r="M218" s="205">
        <f t="shared" si="38"/>
        <v>869.90182059520043</v>
      </c>
      <c r="N218" s="205">
        <f t="shared" si="39"/>
        <v>1.5773111905516086</v>
      </c>
      <c r="O218" s="206">
        <f>'5.1 도시공원법에 의한 공원녹지(시군구)'!C220</f>
        <v>909745</v>
      </c>
      <c r="P218" s="206">
        <f>'5.1 도시공원법에 의한 공원녹지(시군구)'!D220</f>
        <v>909745</v>
      </c>
      <c r="Q218" s="205">
        <f t="shared" si="40"/>
        <v>13.722264959198757</v>
      </c>
      <c r="R218" s="205">
        <f t="shared" si="41"/>
        <v>13.722264959198757</v>
      </c>
      <c r="S218" s="54"/>
    </row>
    <row r="219" spans="1:19" s="45" customFormat="1" ht="18" hidden="1" customHeight="1">
      <c r="A219" s="192"/>
      <c r="B219" s="192" t="s">
        <v>480</v>
      </c>
      <c r="C219" s="204">
        <f>기초자료!AV217</f>
        <v>100688</v>
      </c>
      <c r="D219" s="204">
        <f>기초자료!AW217</f>
        <v>61350</v>
      </c>
      <c r="E219" s="206">
        <f>기초자료!AT217</f>
        <v>1254640829</v>
      </c>
      <c r="F219" s="203">
        <f>기초자료!AU217</f>
        <v>152890391</v>
      </c>
      <c r="G219" s="204">
        <f>'3-1도시림 면적 현황 세부내역(시군구)'!C217</f>
        <v>70323340</v>
      </c>
      <c r="H219" s="204">
        <f t="shared" si="44"/>
        <v>292464</v>
      </c>
      <c r="I219" s="205">
        <f t="shared" si="42"/>
        <v>1146.2647106764466</v>
      </c>
      <c r="J219" s="205">
        <f t="shared" si="43"/>
        <v>4.7671393643031781</v>
      </c>
      <c r="K219" s="204">
        <f>'4-1. 산자법에 의한 산림과수목(시군구)'!C219</f>
        <v>70126454</v>
      </c>
      <c r="L219" s="204">
        <f>'4-1. 산자법에 의한 산림과수목(시군구)'!D219</f>
        <v>95578</v>
      </c>
      <c r="M219" s="205">
        <f t="shared" si="38"/>
        <v>1143.0554849225755</v>
      </c>
      <c r="N219" s="205">
        <f t="shared" si="39"/>
        <v>1.5579136104319478</v>
      </c>
      <c r="O219" s="206">
        <f>'5.1 도시공원법에 의한 공원녹지(시군구)'!C221</f>
        <v>196886</v>
      </c>
      <c r="P219" s="206">
        <f>'5.1 도시공원법에 의한 공원녹지(시군구)'!D221</f>
        <v>196886</v>
      </c>
      <c r="Q219" s="205">
        <f t="shared" si="40"/>
        <v>3.2092257538712308</v>
      </c>
      <c r="R219" s="205">
        <f t="shared" si="41"/>
        <v>3.2092257538712308</v>
      </c>
      <c r="S219" s="54"/>
    </row>
    <row r="220" spans="1:19" s="45" customFormat="1" ht="18" hidden="1" customHeight="1">
      <c r="A220" s="192"/>
      <c r="B220" s="192" t="s">
        <v>481</v>
      </c>
      <c r="C220" s="204">
        <f>기초자료!AV218</f>
        <v>72242</v>
      </c>
      <c r="D220" s="204">
        <f>기초자료!AW218</f>
        <v>53124</v>
      </c>
      <c r="E220" s="206">
        <f>기초자료!AT218</f>
        <v>911902545</v>
      </c>
      <c r="F220" s="203">
        <f>기초자료!AU218</f>
        <v>355269690</v>
      </c>
      <c r="G220" s="204">
        <f>'3-1도시림 면적 현황 세부내역(시군구)'!C218</f>
        <v>280155579</v>
      </c>
      <c r="H220" s="204">
        <f t="shared" si="44"/>
        <v>990456</v>
      </c>
      <c r="I220" s="205">
        <f t="shared" si="42"/>
        <v>5273.61604924328</v>
      </c>
      <c r="J220" s="205">
        <f t="shared" si="43"/>
        <v>18.644228597244183</v>
      </c>
      <c r="K220" s="204">
        <f>'4-1. 산자법에 의한 산림과수목(시군구)'!C220</f>
        <v>279607214</v>
      </c>
      <c r="L220" s="204">
        <f>'4-1. 산자법에 의한 산림과수목(시군구)'!D220</f>
        <v>443321</v>
      </c>
      <c r="M220" s="205">
        <f t="shared" si="38"/>
        <v>5263.2936902341689</v>
      </c>
      <c r="N220" s="205">
        <f t="shared" si="39"/>
        <v>8.3450229651381669</v>
      </c>
      <c r="O220" s="206">
        <f>'5.1 도시공원법에 의한 공원녹지(시군구)'!C222</f>
        <v>548365</v>
      </c>
      <c r="P220" s="206">
        <f>'5.1 도시공원법에 의한 공원녹지(시군구)'!D222</f>
        <v>547135</v>
      </c>
      <c r="Q220" s="205">
        <f t="shared" si="40"/>
        <v>10.322359009110759</v>
      </c>
      <c r="R220" s="205">
        <f t="shared" si="41"/>
        <v>10.299205632106016</v>
      </c>
      <c r="S220" s="54"/>
    </row>
    <row r="221" spans="1:19" s="45" customFormat="1" ht="18" hidden="1" customHeight="1">
      <c r="A221" s="192"/>
      <c r="B221" s="192" t="s">
        <v>482</v>
      </c>
      <c r="C221" s="204">
        <f>기초자료!AV219</f>
        <v>263185</v>
      </c>
      <c r="D221" s="204">
        <f>기초자료!AW219</f>
        <v>220041</v>
      </c>
      <c r="E221" s="206">
        <f>기초자료!AT219</f>
        <v>411756867</v>
      </c>
      <c r="F221" s="203">
        <f>기초자료!AU219</f>
        <v>135356028</v>
      </c>
      <c r="G221" s="204">
        <f>'3-1도시림 면적 현황 세부내역(시군구)'!C219</f>
        <v>55162327.5</v>
      </c>
      <c r="H221" s="204">
        <f t="shared" si="44"/>
        <v>1565480</v>
      </c>
      <c r="I221" s="205">
        <f t="shared" si="42"/>
        <v>250.69113256165897</v>
      </c>
      <c r="J221" s="205">
        <f t="shared" si="43"/>
        <v>7.1144922991624284</v>
      </c>
      <c r="K221" s="204">
        <f>'4-1. 산자법에 의한 산림과수목(시군구)'!C221</f>
        <v>53255615.5</v>
      </c>
      <c r="L221" s="204">
        <f>'4-1. 산자법에 의한 산림과수목(시군구)'!D221</f>
        <v>104186</v>
      </c>
      <c r="M221" s="205">
        <f t="shared" si="38"/>
        <v>242.02587472334702</v>
      </c>
      <c r="N221" s="205">
        <f t="shared" si="39"/>
        <v>0.47348448698197154</v>
      </c>
      <c r="O221" s="206">
        <f>'5.1 도시공원법에 의한 공원녹지(시군구)'!C223</f>
        <v>1906712</v>
      </c>
      <c r="P221" s="206">
        <f>'5.1 도시공원법에 의한 공원녹지(시군구)'!D223</f>
        <v>1461294</v>
      </c>
      <c r="Q221" s="205">
        <f t="shared" si="40"/>
        <v>8.6652578383119501</v>
      </c>
      <c r="R221" s="205">
        <f t="shared" si="41"/>
        <v>6.6410078121804572</v>
      </c>
      <c r="S221" s="54"/>
    </row>
    <row r="222" spans="1:19" s="45" customFormat="1" ht="18" hidden="1" customHeight="1">
      <c r="A222" s="192"/>
      <c r="B222" s="192" t="s">
        <v>483</v>
      </c>
      <c r="C222" s="204">
        <f>기초자료!AV220</f>
        <v>23843</v>
      </c>
      <c r="D222" s="204">
        <f>기초자료!AW220</f>
        <v>8413</v>
      </c>
      <c r="E222" s="206">
        <f>기초자료!AT220</f>
        <v>614324743</v>
      </c>
      <c r="F222" s="203">
        <f>기초자료!AU220</f>
        <v>84076185</v>
      </c>
      <c r="G222" s="204">
        <f>'3-1도시림 면적 현황 세부내역(시군구)'!C220</f>
        <v>56843018</v>
      </c>
      <c r="H222" s="204">
        <f t="shared" si="44"/>
        <v>499620</v>
      </c>
      <c r="I222" s="205">
        <f t="shared" si="42"/>
        <v>6756.5693569475807</v>
      </c>
      <c r="J222" s="205">
        <f t="shared" si="43"/>
        <v>59.386663496968978</v>
      </c>
      <c r="K222" s="204">
        <f>'4-1. 산자법에 의한 산림과수목(시군구)'!C222</f>
        <v>56359511</v>
      </c>
      <c r="L222" s="204">
        <f>'4-1. 산자법에 의한 산림과수목(시군구)'!D222</f>
        <v>16113</v>
      </c>
      <c r="M222" s="205">
        <f t="shared" si="38"/>
        <v>6699.097943658624</v>
      </c>
      <c r="N222" s="205">
        <f t="shared" si="39"/>
        <v>1.9152502080114109</v>
      </c>
      <c r="O222" s="206">
        <f>'5.1 도시공원법에 의한 공원녹지(시군구)'!C224</f>
        <v>483507</v>
      </c>
      <c r="P222" s="206">
        <f>'5.1 도시공원법에 의한 공원녹지(시군구)'!D224</f>
        <v>483507</v>
      </c>
      <c r="Q222" s="205">
        <f t="shared" si="40"/>
        <v>57.471413288957564</v>
      </c>
      <c r="R222" s="205">
        <f t="shared" si="41"/>
        <v>57.471413288957564</v>
      </c>
      <c r="S222" s="54"/>
    </row>
    <row r="223" spans="1:19" s="45" customFormat="1" ht="18" hidden="1" customHeight="1">
      <c r="A223" s="192"/>
      <c r="B223" s="192" t="s">
        <v>484</v>
      </c>
      <c r="C223" s="204">
        <f>기초자료!AV221</f>
        <v>52595</v>
      </c>
      <c r="D223" s="204">
        <f>기초자료!AW221</f>
        <v>13758</v>
      </c>
      <c r="E223" s="206">
        <f>기초자료!AT221</f>
        <v>1174734216</v>
      </c>
      <c r="F223" s="203">
        <f>기초자료!AU221</f>
        <v>68771332</v>
      </c>
      <c r="G223" s="204">
        <f>'3-1도시림 면적 현황 세부내역(시군구)'!C221</f>
        <v>47556192</v>
      </c>
      <c r="H223" s="204">
        <f t="shared" si="44"/>
        <v>1466490</v>
      </c>
      <c r="I223" s="205">
        <f t="shared" si="42"/>
        <v>3456.6210204971653</v>
      </c>
      <c r="J223" s="205">
        <f t="shared" si="43"/>
        <v>106.59180113388574</v>
      </c>
      <c r="K223" s="204">
        <f>'4-1. 산자법에 의한 산림과수목(시군구)'!C223</f>
        <v>46158515</v>
      </c>
      <c r="L223" s="204">
        <f>'4-1. 산자법에 의한 산림과수목(시군구)'!D223</f>
        <v>156098</v>
      </c>
      <c r="M223" s="205">
        <f t="shared" si="38"/>
        <v>3355.030891117895</v>
      </c>
      <c r="N223" s="205">
        <f t="shared" si="39"/>
        <v>11.345980520424479</v>
      </c>
      <c r="O223" s="206">
        <f>'5.1 도시공원법에 의한 공원녹지(시군구)'!C225</f>
        <v>1397677</v>
      </c>
      <c r="P223" s="206">
        <f>'5.1 도시공원법에 의한 공원녹지(시군구)'!D225</f>
        <v>1310392</v>
      </c>
      <c r="Q223" s="205">
        <f t="shared" si="40"/>
        <v>101.59012937927024</v>
      </c>
      <c r="R223" s="205">
        <f t="shared" si="41"/>
        <v>95.245820613461262</v>
      </c>
      <c r="S223" s="54"/>
    </row>
    <row r="224" spans="1:19" s="45" customFormat="1" ht="18" hidden="1" customHeight="1">
      <c r="A224" s="192"/>
      <c r="B224" s="192" t="s">
        <v>485</v>
      </c>
      <c r="C224" s="204">
        <f>기초자료!AV222</f>
        <v>25416</v>
      </c>
      <c r="D224" s="204">
        <f>기초자료!AW222</f>
        <v>5330</v>
      </c>
      <c r="E224" s="206">
        <f>기초자료!AT222</f>
        <v>846120639</v>
      </c>
      <c r="F224" s="203">
        <f>기초자료!AU222</f>
        <v>82425416</v>
      </c>
      <c r="G224" s="204">
        <f>'3-1도시림 면적 현황 세부내역(시군구)'!C222</f>
        <v>67804409</v>
      </c>
      <c r="H224" s="204">
        <f t="shared" si="44"/>
        <v>43299</v>
      </c>
      <c r="I224" s="205">
        <f t="shared" si="42"/>
        <v>12721.277485928706</v>
      </c>
      <c r="J224" s="205">
        <f t="shared" si="43"/>
        <v>8.1236397748592868</v>
      </c>
      <c r="K224" s="204">
        <f>'4-1. 산자법에 의한 산림과수목(시군구)'!C224</f>
        <v>67789512</v>
      </c>
      <c r="L224" s="204">
        <f>'4-1. 산자법에 의한 산림과수목(시군구)'!D224</f>
        <v>28402</v>
      </c>
      <c r="M224" s="205">
        <f t="shared" si="38"/>
        <v>12718.482551594747</v>
      </c>
      <c r="N224" s="205">
        <f t="shared" si="39"/>
        <v>5.3287054409005625</v>
      </c>
      <c r="O224" s="206">
        <f>'5.1 도시공원법에 의한 공원녹지(시군구)'!C226</f>
        <v>14897</v>
      </c>
      <c r="P224" s="206">
        <f>'5.1 도시공원법에 의한 공원녹지(시군구)'!D226</f>
        <v>14897</v>
      </c>
      <c r="Q224" s="205">
        <f t="shared" si="40"/>
        <v>2.7949343339587243</v>
      </c>
      <c r="R224" s="205">
        <f t="shared" si="41"/>
        <v>2.7949343339587243</v>
      </c>
      <c r="S224" s="54"/>
    </row>
    <row r="225" spans="1:19" s="45" customFormat="1" ht="18" hidden="1" customHeight="1">
      <c r="A225" s="192"/>
      <c r="B225" s="192" t="s">
        <v>486</v>
      </c>
      <c r="C225" s="204">
        <f>기초자료!AV223</f>
        <v>16993</v>
      </c>
      <c r="D225" s="204">
        <f>기초자료!AW223</f>
        <v>7375</v>
      </c>
      <c r="E225" s="206">
        <f>기초자료!AT223</f>
        <v>815749347</v>
      </c>
      <c r="F225" s="203">
        <f>기초자료!AU223</f>
        <v>130790129</v>
      </c>
      <c r="G225" s="204">
        <f>'3-1도시림 면적 현황 세부내역(시군구)'!C223</f>
        <v>109346717</v>
      </c>
      <c r="H225" s="204">
        <f t="shared" si="44"/>
        <v>482721</v>
      </c>
      <c r="I225" s="205">
        <f t="shared" si="42"/>
        <v>14826.673491525424</v>
      </c>
      <c r="J225" s="205">
        <f t="shared" si="43"/>
        <v>65.453694915254232</v>
      </c>
      <c r="K225" s="204">
        <f>'4-1. 산자법에 의한 산림과수목(시군구)'!C225</f>
        <v>108907750</v>
      </c>
      <c r="L225" s="204">
        <f>'4-1. 산자법에 의한 산림과수목(시군구)'!D225</f>
        <v>43754</v>
      </c>
      <c r="M225" s="205">
        <f t="shared" si="38"/>
        <v>14767.152542372882</v>
      </c>
      <c r="N225" s="205">
        <f t="shared" si="39"/>
        <v>5.932745762711864</v>
      </c>
      <c r="O225" s="206">
        <f>'5.1 도시공원법에 의한 공원녹지(시군구)'!C227</f>
        <v>438967</v>
      </c>
      <c r="P225" s="206">
        <f>'5.1 도시공원법에 의한 공원녹지(시군구)'!D227</f>
        <v>438967</v>
      </c>
      <c r="Q225" s="205">
        <f t="shared" si="40"/>
        <v>59.520949152542372</v>
      </c>
      <c r="R225" s="205">
        <f t="shared" si="41"/>
        <v>59.520949152542372</v>
      </c>
      <c r="S225" s="54"/>
    </row>
    <row r="226" spans="1:19" s="45" customFormat="1" ht="18" hidden="1" customHeight="1">
      <c r="A226" s="192"/>
      <c r="B226" s="192" t="s">
        <v>487</v>
      </c>
      <c r="C226" s="204">
        <f>기초자료!AV224</f>
        <v>37361</v>
      </c>
      <c r="D226" s="204">
        <f>기초자료!AW224</f>
        <v>13747</v>
      </c>
      <c r="E226" s="206">
        <f>기초자료!AT224</f>
        <v>741220163</v>
      </c>
      <c r="F226" s="203">
        <f>기초자료!AU224</f>
        <v>66127605</v>
      </c>
      <c r="G226" s="204">
        <f>'3-1도시림 면적 현황 세부내역(시군구)'!C224</f>
        <v>34385457</v>
      </c>
      <c r="H226" s="204">
        <f t="shared" si="44"/>
        <v>534213</v>
      </c>
      <c r="I226" s="205">
        <f t="shared" si="42"/>
        <v>2501.3062486360659</v>
      </c>
      <c r="J226" s="205">
        <f t="shared" si="43"/>
        <v>38.860333163599329</v>
      </c>
      <c r="K226" s="204">
        <f>'4-1. 산자법에 의한 산림과수목(시군구)'!C226</f>
        <v>34119524</v>
      </c>
      <c r="L226" s="204">
        <f>'4-1. 산자법에 의한 산림과수목(시군구)'!D226</f>
        <v>268280</v>
      </c>
      <c r="M226" s="205">
        <f t="shared" si="38"/>
        <v>2481.9614461337019</v>
      </c>
      <c r="N226" s="205">
        <f t="shared" si="39"/>
        <v>19.515530661235179</v>
      </c>
      <c r="O226" s="206">
        <f>'5.1 도시공원법에 의한 공원녹지(시군구)'!C228</f>
        <v>265933</v>
      </c>
      <c r="P226" s="206">
        <f>'5.1 도시공원법에 의한 공원녹지(시군구)'!D228</f>
        <v>265933</v>
      </c>
      <c r="Q226" s="205">
        <f t="shared" si="40"/>
        <v>19.344802502364153</v>
      </c>
      <c r="R226" s="205">
        <f t="shared" si="41"/>
        <v>19.344802502364153</v>
      </c>
      <c r="S226" s="54"/>
    </row>
    <row r="227" spans="1:19" s="45" customFormat="1" ht="18" hidden="1" customHeight="1">
      <c r="A227" s="192"/>
      <c r="B227" s="192" t="s">
        <v>488</v>
      </c>
      <c r="C227" s="204">
        <f>기초자료!AV225</f>
        <v>42910</v>
      </c>
      <c r="D227" s="204">
        <f>기초자료!AW225</f>
        <v>20534</v>
      </c>
      <c r="E227" s="206">
        <f>기초자료!AT225</f>
        <v>693810304</v>
      </c>
      <c r="F227" s="203">
        <f>기초자료!AU225</f>
        <v>130047576</v>
      </c>
      <c r="G227" s="204">
        <f>'3-1도시림 면적 현황 세부내역(시군구)'!C225</f>
        <v>84303595</v>
      </c>
      <c r="H227" s="204">
        <f t="shared" si="44"/>
        <v>397730</v>
      </c>
      <c r="I227" s="205">
        <f t="shared" si="42"/>
        <v>4105.5612642446677</v>
      </c>
      <c r="J227" s="205">
        <f t="shared" si="43"/>
        <v>19.369338657835783</v>
      </c>
      <c r="K227" s="204">
        <f>'4-1. 산자법에 의한 산림과수목(시군구)'!C227</f>
        <v>83918097</v>
      </c>
      <c r="L227" s="204">
        <f>'4-1. 산자법에 의한 산림과수목(시군구)'!D227</f>
        <v>12232</v>
      </c>
      <c r="M227" s="205">
        <f t="shared" si="38"/>
        <v>4086.7876205318007</v>
      </c>
      <c r="N227" s="205">
        <f t="shared" si="39"/>
        <v>0.59569494496931918</v>
      </c>
      <c r="O227" s="206">
        <f>'5.1 도시공원법에 의한 공원녹지(시군구)'!C229</f>
        <v>385498</v>
      </c>
      <c r="P227" s="206">
        <f>'5.1 도시공원법에 의한 공원녹지(시군구)'!D229</f>
        <v>385498</v>
      </c>
      <c r="Q227" s="205">
        <f t="shared" si="40"/>
        <v>18.773643712866466</v>
      </c>
      <c r="R227" s="205">
        <f t="shared" si="41"/>
        <v>18.773643712866466</v>
      </c>
      <c r="S227" s="54"/>
    </row>
    <row r="228" spans="1:19" s="45" customFormat="1" ht="18" hidden="1" customHeight="1">
      <c r="A228" s="192"/>
      <c r="B228" s="192" t="s">
        <v>489</v>
      </c>
      <c r="C228" s="204">
        <f>기초자료!AV226</f>
        <v>32373</v>
      </c>
      <c r="D228" s="204">
        <f>기초자료!AW226</f>
        <v>10365</v>
      </c>
      <c r="E228" s="206">
        <f>기초자료!AT226</f>
        <v>384059802</v>
      </c>
      <c r="F228" s="203">
        <f>기초자료!AU226</f>
        <v>47361506</v>
      </c>
      <c r="G228" s="204">
        <f>'3-1도시림 면적 현황 세부내역(시군구)'!C226</f>
        <v>30795733.5</v>
      </c>
      <c r="H228" s="204">
        <f t="shared" si="44"/>
        <v>768285.5</v>
      </c>
      <c r="I228" s="205">
        <f t="shared" si="42"/>
        <v>2971.1272069464544</v>
      </c>
      <c r="J228" s="205">
        <f t="shared" si="43"/>
        <v>74.12305836951279</v>
      </c>
      <c r="K228" s="204">
        <f>'4-1. 산자법에 의한 산림과수목(시군구)'!C228</f>
        <v>30166698</v>
      </c>
      <c r="L228" s="204">
        <f>'4-1. 산자법에 의한 산림과수목(시군구)'!D228</f>
        <v>140643</v>
      </c>
      <c r="M228" s="205">
        <f t="shared" si="38"/>
        <v>2910.4387843704776</v>
      </c>
      <c r="N228" s="205">
        <f t="shared" si="39"/>
        <v>13.56903039073806</v>
      </c>
      <c r="O228" s="206">
        <f>'5.1 도시공원법에 의한 공원녹지(시군구)'!C230</f>
        <v>629035.5</v>
      </c>
      <c r="P228" s="206">
        <f>'5.1 도시공원법에 의한 공원녹지(시군구)'!D230</f>
        <v>627642.5</v>
      </c>
      <c r="Q228" s="205">
        <f t="shared" si="40"/>
        <v>60.688422575976844</v>
      </c>
      <c r="R228" s="205">
        <f t="shared" si="41"/>
        <v>60.55402797877472</v>
      </c>
      <c r="S228" s="54"/>
    </row>
    <row r="229" spans="1:19" s="45" customFormat="1" ht="18" hidden="1" customHeight="1">
      <c r="A229" s="192"/>
      <c r="B229" s="192" t="s">
        <v>490</v>
      </c>
      <c r="C229" s="204">
        <f>기초자료!AV227</f>
        <v>44015</v>
      </c>
      <c r="D229" s="204">
        <f>기초자료!AW227</f>
        <v>13923</v>
      </c>
      <c r="E229" s="206">
        <f>기초자료!AT227</f>
        <v>616106444</v>
      </c>
      <c r="F229" s="203">
        <f>기초자료!AU227</f>
        <v>36327530</v>
      </c>
      <c r="G229" s="204">
        <f>'3-1도시림 면적 현황 세부내역(시군구)'!C227</f>
        <v>13240125</v>
      </c>
      <c r="H229" s="204">
        <f t="shared" si="44"/>
        <v>409130</v>
      </c>
      <c r="I229" s="205">
        <f t="shared" si="42"/>
        <v>950.95345830639951</v>
      </c>
      <c r="J229" s="205">
        <f t="shared" si="43"/>
        <v>29.385189973425266</v>
      </c>
      <c r="K229" s="204">
        <f>'4-1. 산자법에 의한 산림과수목(시군구)'!C229</f>
        <v>12841431</v>
      </c>
      <c r="L229" s="204">
        <f>'4-1. 산자법에 의한 산림과수목(시군구)'!D229</f>
        <v>10436</v>
      </c>
      <c r="M229" s="205">
        <f t="shared" si="38"/>
        <v>922.3178194354665</v>
      </c>
      <c r="N229" s="205">
        <f t="shared" si="39"/>
        <v>0.74955110249227896</v>
      </c>
      <c r="O229" s="206">
        <f>'5.1 도시공원법에 의한 공원녹지(시군구)'!C231</f>
        <v>398694</v>
      </c>
      <c r="P229" s="206">
        <f>'5.1 도시공원법에 의한 공원녹지(시군구)'!D231</f>
        <v>398694</v>
      </c>
      <c r="Q229" s="205">
        <f t="shared" si="40"/>
        <v>28.63563887093299</v>
      </c>
      <c r="R229" s="205">
        <f t="shared" si="41"/>
        <v>28.63563887093299</v>
      </c>
      <c r="S229" s="54"/>
    </row>
    <row r="230" spans="1:19" s="45" customFormat="1" ht="18" hidden="1" customHeight="1">
      <c r="A230" s="192"/>
      <c r="B230" s="192" t="s">
        <v>491</v>
      </c>
      <c r="C230" s="204">
        <f>기초자료!AV228</f>
        <v>117047</v>
      </c>
      <c r="D230" s="204">
        <f>기초자료!AW228</f>
        <v>89799</v>
      </c>
      <c r="E230" s="206">
        <f>기초자료!AT228</f>
        <v>450937034</v>
      </c>
      <c r="F230" s="203">
        <f>기초자료!AU228</f>
        <v>140569067</v>
      </c>
      <c r="G230" s="204">
        <f>'3-1도시림 면적 현황 세부내역(시군구)'!C228</f>
        <v>73223812</v>
      </c>
      <c r="H230" s="204">
        <f t="shared" si="44"/>
        <v>804190</v>
      </c>
      <c r="I230" s="205">
        <f t="shared" si="42"/>
        <v>815.41901357476138</v>
      </c>
      <c r="J230" s="205">
        <f t="shared" si="43"/>
        <v>8.9554449381396228</v>
      </c>
      <c r="K230" s="204">
        <f>'4-1. 산자법에 의한 산림과수목(시군구)'!C230</f>
        <v>72708340</v>
      </c>
      <c r="L230" s="204">
        <f>'4-1. 산자법에 의한 산림과수목(시군구)'!D230</f>
        <v>315660</v>
      </c>
      <c r="M230" s="205">
        <f t="shared" si="38"/>
        <v>809.67872693459833</v>
      </c>
      <c r="N230" s="205">
        <f t="shared" si="39"/>
        <v>3.5151839107339726</v>
      </c>
      <c r="O230" s="206">
        <f>'5.1 도시공원법에 의한 공원녹지(시군구)'!C232</f>
        <v>515472</v>
      </c>
      <c r="P230" s="206">
        <f>'5.1 도시공원법에 의한 공원녹지(시군구)'!D232</f>
        <v>488530</v>
      </c>
      <c r="Q230" s="205">
        <f t="shared" si="40"/>
        <v>5.7402866401630304</v>
      </c>
      <c r="R230" s="205">
        <f t="shared" si="41"/>
        <v>5.4402610274056507</v>
      </c>
      <c r="S230" s="54"/>
    </row>
    <row r="231" spans="1:19" s="45" customFormat="1" ht="18" hidden="1" customHeight="1">
      <c r="A231" s="192"/>
      <c r="B231" s="192" t="s">
        <v>492</v>
      </c>
      <c r="C231" s="204">
        <f>기초자료!AV229</f>
        <v>55100</v>
      </c>
      <c r="D231" s="204">
        <f>기초자료!AW229</f>
        <v>15197</v>
      </c>
      <c r="E231" s="206">
        <f>기초자료!AT229</f>
        <v>661483887</v>
      </c>
      <c r="F231" s="203">
        <f>기초자료!AU229</f>
        <v>47417583</v>
      </c>
      <c r="G231" s="204">
        <f>'3-1도시림 면적 현황 세부내역(시군구)'!C229</f>
        <v>21567057</v>
      </c>
      <c r="H231" s="204">
        <f t="shared" si="44"/>
        <v>661982</v>
      </c>
      <c r="I231" s="205">
        <f t="shared" si="42"/>
        <v>1419.1654273869842</v>
      </c>
      <c r="J231" s="205">
        <f t="shared" si="43"/>
        <v>43.560044745673487</v>
      </c>
      <c r="K231" s="204">
        <f>'4-1. 산자법에 의한 산림과수목(시군구)'!C231</f>
        <v>20944259</v>
      </c>
      <c r="L231" s="204">
        <f>'4-1. 산자법에 의한 산림과수목(시군구)'!D231</f>
        <v>39184</v>
      </c>
      <c r="M231" s="205">
        <f t="shared" si="38"/>
        <v>1378.1837862736065</v>
      </c>
      <c r="N231" s="205">
        <f t="shared" si="39"/>
        <v>2.5784036322958479</v>
      </c>
      <c r="O231" s="206">
        <f>'5.1 도시공원법에 의한 공원녹지(시군구)'!C233</f>
        <v>622798</v>
      </c>
      <c r="P231" s="206">
        <f>'5.1 도시공원법에 의한 공원녹지(시군구)'!D233</f>
        <v>622798</v>
      </c>
      <c r="Q231" s="205">
        <f t="shared" si="40"/>
        <v>40.981641113377641</v>
      </c>
      <c r="R231" s="205">
        <f t="shared" si="41"/>
        <v>40.981641113377641</v>
      </c>
      <c r="S231" s="54"/>
    </row>
    <row r="232" spans="1:19" s="45" customFormat="1" ht="18" hidden="1" customHeight="1">
      <c r="A232" s="192"/>
      <c r="B232" s="192" t="s">
        <v>493</v>
      </c>
      <c r="C232" s="204">
        <f>기초자료!AV230</f>
        <v>32150</v>
      </c>
      <c r="D232" s="204">
        <f>기초자료!AW230</f>
        <v>10237</v>
      </c>
      <c r="E232" s="206">
        <f>기초자료!AT230</f>
        <v>1202034344</v>
      </c>
      <c r="F232" s="203">
        <f>기초자료!AU230</f>
        <v>74397227</v>
      </c>
      <c r="G232" s="204">
        <f>'3-1도시림 면적 현황 세부내역(시군구)'!C230</f>
        <v>46333379</v>
      </c>
      <c r="H232" s="204">
        <f t="shared" si="44"/>
        <v>103341</v>
      </c>
      <c r="I232" s="205">
        <f t="shared" si="42"/>
        <v>4526.0700400507958</v>
      </c>
      <c r="J232" s="205">
        <f t="shared" si="43"/>
        <v>10.09485200742405</v>
      </c>
      <c r="K232" s="204">
        <f>'4-1. 산자법에 의한 산림과수목(시군구)'!C232</f>
        <v>46328172</v>
      </c>
      <c r="L232" s="204">
        <f>'4-1. 산자법에 의한 산림과수목(시군구)'!D232</f>
        <v>99374</v>
      </c>
      <c r="M232" s="205">
        <f t="shared" si="38"/>
        <v>4525.561394939924</v>
      </c>
      <c r="N232" s="205">
        <f t="shared" si="39"/>
        <v>9.7073361336329</v>
      </c>
      <c r="O232" s="206">
        <f>'5.1 도시공원법에 의한 공원녹지(시군구)'!C234</f>
        <v>5207</v>
      </c>
      <c r="P232" s="206">
        <f>'5.1 도시공원법에 의한 공원녹지(시군구)'!D234</f>
        <v>3967</v>
      </c>
      <c r="Q232" s="205">
        <f t="shared" si="40"/>
        <v>0.50864511087232589</v>
      </c>
      <c r="R232" s="205">
        <f t="shared" si="41"/>
        <v>0.38751587379114977</v>
      </c>
      <c r="S232" s="54"/>
    </row>
    <row r="233" spans="1:19" s="45" customFormat="1" ht="18" hidden="1" customHeight="1">
      <c r="A233" s="192"/>
      <c r="B233" s="192" t="s">
        <v>494</v>
      </c>
      <c r="C233" s="204">
        <f>기초자료!AV231</f>
        <v>49314</v>
      </c>
      <c r="D233" s="204">
        <f>기초자료!AW231</f>
        <v>17901</v>
      </c>
      <c r="E233" s="206">
        <f>기초자료!AT231</f>
        <v>990043224</v>
      </c>
      <c r="F233" s="203">
        <f>기초자료!AU231</f>
        <v>118815471</v>
      </c>
      <c r="G233" s="204">
        <f>'3-1도시림 면적 현황 세부내역(시군구)'!C231</f>
        <v>88525796</v>
      </c>
      <c r="H233" s="204">
        <f t="shared" si="44"/>
        <v>373248</v>
      </c>
      <c r="I233" s="205">
        <f t="shared" si="42"/>
        <v>4945.2989218479415</v>
      </c>
      <c r="J233" s="205">
        <f t="shared" si="43"/>
        <v>20.850678733031675</v>
      </c>
      <c r="K233" s="204">
        <f>'4-1. 산자법에 의한 산림과수목(시군구)'!C233</f>
        <v>88358482</v>
      </c>
      <c r="L233" s="204">
        <f>'4-1. 산자법에 의한 산림과수목(시군구)'!D233</f>
        <v>205934</v>
      </c>
      <c r="M233" s="205">
        <f t="shared" si="38"/>
        <v>4935.9522931679794</v>
      </c>
      <c r="N233" s="205">
        <f t="shared" si="39"/>
        <v>11.50405005306966</v>
      </c>
      <c r="O233" s="206">
        <f>'5.1 도시공원법에 의한 공원녹지(시군구)'!C235</f>
        <v>167314</v>
      </c>
      <c r="P233" s="206">
        <f>'5.1 도시공원법에 의한 공원녹지(시군구)'!D235</f>
        <v>167314</v>
      </c>
      <c r="Q233" s="205">
        <f t="shared" si="40"/>
        <v>9.3466286799620129</v>
      </c>
      <c r="R233" s="205">
        <f t="shared" si="41"/>
        <v>9.3466286799620129</v>
      </c>
      <c r="S233" s="54"/>
    </row>
    <row r="234" spans="1:19" s="45" customFormat="1" ht="18" hidden="1" customHeight="1">
      <c r="A234" s="192"/>
      <c r="B234" s="192" t="s">
        <v>495</v>
      </c>
      <c r="C234" s="204">
        <f>기초자료!AV232</f>
        <v>9617</v>
      </c>
      <c r="D234" s="204">
        <f>기초자료!AW232</f>
        <v>7267</v>
      </c>
      <c r="E234" s="206">
        <f>기초자료!AT232</f>
        <v>72942203</v>
      </c>
      <c r="F234" s="203">
        <f>기초자료!AU232</f>
        <v>21432634</v>
      </c>
      <c r="G234" s="204">
        <f>'3-1도시림 면적 현황 세부내역(시군구)'!C232</f>
        <v>7774271</v>
      </c>
      <c r="H234" s="204">
        <f t="shared" si="44"/>
        <v>120183</v>
      </c>
      <c r="I234" s="205">
        <f t="shared" ref="I234:I256" si="45">G234/D234</f>
        <v>1069.8047337278106</v>
      </c>
      <c r="J234" s="205">
        <f t="shared" ref="J234:J256" si="46">H234/D234</f>
        <v>16.538186321728361</v>
      </c>
      <c r="K234" s="204">
        <f>'4-1. 산자법에 의한 산림과수목(시군구)'!C234</f>
        <v>7773695</v>
      </c>
      <c r="L234" s="204">
        <f>'4-1. 산자법에 의한 산림과수목(시군구)'!D234</f>
        <v>119607</v>
      </c>
      <c r="M234" s="205">
        <f t="shared" si="38"/>
        <v>1069.7254713086556</v>
      </c>
      <c r="N234" s="205">
        <f t="shared" si="39"/>
        <v>16.458923902573275</v>
      </c>
      <c r="O234" s="206">
        <f>'5.1 도시공원법에 의한 공원녹지(시군구)'!C236</f>
        <v>576</v>
      </c>
      <c r="P234" s="206">
        <f>'5.1 도시공원법에 의한 공원녹지(시군구)'!D236</f>
        <v>576</v>
      </c>
      <c r="Q234" s="205">
        <f t="shared" si="40"/>
        <v>7.9262419155084626E-2</v>
      </c>
      <c r="R234" s="205">
        <f t="shared" si="41"/>
        <v>7.9262419155084626E-2</v>
      </c>
      <c r="S234" s="54"/>
    </row>
    <row r="235" spans="1:19" s="364" customFormat="1" ht="18" customHeight="1">
      <c r="A235" s="377" t="s">
        <v>496</v>
      </c>
      <c r="B235" s="377"/>
      <c r="C235" s="204">
        <f>기초자료!AV233</f>
        <v>3362553</v>
      </c>
      <c r="D235" s="204">
        <f>기초자료!AW233</f>
        <v>2656158</v>
      </c>
      <c r="E235" s="378">
        <f>SUM(E236:E253)</f>
        <v>10540373561</v>
      </c>
      <c r="F235" s="378">
        <f>SUM(F236:F253)</f>
        <v>1814070247</v>
      </c>
      <c r="G235" s="378">
        <f>SUM(G236:G253)</f>
        <v>725105594.19000006</v>
      </c>
      <c r="H235" s="378">
        <f>SUM(H236:H253)</f>
        <v>44870627.989999995</v>
      </c>
      <c r="I235" s="205">
        <f t="shared" si="45"/>
        <v>272.99038467967648</v>
      </c>
      <c r="J235" s="205">
        <f t="shared" si="46"/>
        <v>16.893056809873507</v>
      </c>
      <c r="K235" s="204">
        <f>SUM(K236:K253)</f>
        <v>678542526.5</v>
      </c>
      <c r="L235" s="204">
        <f>SUM(L236:L253)</f>
        <v>7038207.5</v>
      </c>
      <c r="M235" s="205">
        <f t="shared" si="38"/>
        <v>255.46015203161861</v>
      </c>
      <c r="N235" s="205">
        <f t="shared" si="39"/>
        <v>2.649769893206654</v>
      </c>
      <c r="O235" s="206">
        <f>SUM(O236:O253)</f>
        <v>46563067.689999998</v>
      </c>
      <c r="P235" s="206">
        <f>SUM(P236:P253)</f>
        <v>37832420.489999995</v>
      </c>
      <c r="Q235" s="205">
        <f t="shared" si="40"/>
        <v>17.530232648057833</v>
      </c>
      <c r="R235" s="205">
        <f t="shared" si="41"/>
        <v>14.243286916666852</v>
      </c>
      <c r="S235" s="363"/>
    </row>
    <row r="236" spans="1:19" s="45" customFormat="1" ht="18" hidden="1" customHeight="1">
      <c r="A236" s="192"/>
      <c r="B236" s="192" t="s">
        <v>497</v>
      </c>
      <c r="C236" s="204">
        <f>기초자료!AV234</f>
        <v>1044740</v>
      </c>
      <c r="D236" s="204">
        <f>기초자료!AW234</f>
        <v>969608</v>
      </c>
      <c r="E236" s="206">
        <f>기초자료!AT234</f>
        <v>748032641</v>
      </c>
      <c r="F236" s="119">
        <f>기초자료!AU234</f>
        <v>439486927</v>
      </c>
      <c r="G236" s="204">
        <f>'3-1도시림 면적 현황 세부내역(시군구)'!C234</f>
        <v>278374835.69</v>
      </c>
      <c r="H236" s="204">
        <f t="shared" ref="H236:H253" si="47">L236+P236</f>
        <v>14201475.489999998</v>
      </c>
      <c r="I236" s="205">
        <f t="shared" si="45"/>
        <v>287.10039076616528</v>
      </c>
      <c r="J236" s="205">
        <f t="shared" si="46"/>
        <v>14.646615426027836</v>
      </c>
      <c r="K236" s="204">
        <f>'4-1. 산자법에 의한 산림과수목(시군구)'!C236</f>
        <v>256654032</v>
      </c>
      <c r="L236" s="204">
        <f>'4-1. 산자법에 의한 산림과수목(시군구)'!D236</f>
        <v>1023606</v>
      </c>
      <c r="M236" s="205">
        <f t="shared" si="38"/>
        <v>264.69875661091908</v>
      </c>
      <c r="N236" s="205">
        <f t="shared" si="39"/>
        <v>1.0556905471076972</v>
      </c>
      <c r="O236" s="206">
        <f>'5.1 도시공원법에 의한 공원녹지(시군구)'!C238</f>
        <v>21720803.689999998</v>
      </c>
      <c r="P236" s="206">
        <f>'5.1 도시공원법에 의한 공원녹지(시군구)'!D238</f>
        <v>13177869.489999998</v>
      </c>
      <c r="Q236" s="205">
        <f t="shared" si="40"/>
        <v>22.401634155246242</v>
      </c>
      <c r="R236" s="205">
        <f t="shared" si="41"/>
        <v>13.59092487892014</v>
      </c>
      <c r="S236" s="54"/>
    </row>
    <row r="237" spans="1:19" s="45" customFormat="1" ht="18" hidden="1" customHeight="1">
      <c r="A237" s="192"/>
      <c r="B237" s="192" t="s">
        <v>498</v>
      </c>
      <c r="C237" s="204">
        <f>기초자료!AV235</f>
        <v>347334</v>
      </c>
      <c r="D237" s="204">
        <f>기초자료!AW235</f>
        <v>285192</v>
      </c>
      <c r="E237" s="206">
        <f>기초자료!AT235</f>
        <v>712860198</v>
      </c>
      <c r="F237" s="119">
        <f>기초자료!AU235</f>
        <v>110862816</v>
      </c>
      <c r="G237" s="204">
        <f>'3-1도시림 면적 현황 세부내역(시군구)'!C235</f>
        <v>45330546</v>
      </c>
      <c r="H237" s="204">
        <f t="shared" si="47"/>
        <v>3456127</v>
      </c>
      <c r="I237" s="205">
        <f t="shared" si="45"/>
        <v>158.94746696962048</v>
      </c>
      <c r="J237" s="205">
        <f t="shared" si="46"/>
        <v>12.118597295856826</v>
      </c>
      <c r="K237" s="204">
        <f>'4-1. 산자법에 의한 산림과수목(시군구)'!C237</f>
        <v>42141116</v>
      </c>
      <c r="L237" s="204">
        <f>'4-1. 산자법에 의한 산림과수목(시군구)'!D237</f>
        <v>266697</v>
      </c>
      <c r="M237" s="205">
        <f t="shared" si="38"/>
        <v>147.76401862604843</v>
      </c>
      <c r="N237" s="205">
        <f t="shared" si="39"/>
        <v>0.93514895228477657</v>
      </c>
      <c r="O237" s="206">
        <f>'5.1 도시공원법에 의한 공원녹지(시군구)'!C239</f>
        <v>3189430</v>
      </c>
      <c r="P237" s="206">
        <f>'5.1 도시공원법에 의한 공원녹지(시군구)'!D239</f>
        <v>3189430</v>
      </c>
      <c r="Q237" s="205">
        <f t="shared" si="40"/>
        <v>11.183448343572049</v>
      </c>
      <c r="R237" s="205">
        <f t="shared" si="41"/>
        <v>11.183448343572049</v>
      </c>
      <c r="S237" s="54"/>
    </row>
    <row r="238" spans="1:19" s="45" customFormat="1" ht="18" hidden="1" customHeight="1">
      <c r="A238" s="192"/>
      <c r="B238" s="192" t="s">
        <v>499</v>
      </c>
      <c r="C238" s="204">
        <f>기초자료!AV236</f>
        <v>131404</v>
      </c>
      <c r="D238" s="204">
        <f>기초자료!AW236</f>
        <v>78416</v>
      </c>
      <c r="E238" s="206">
        <f>기초자료!AT236</f>
        <v>239860468</v>
      </c>
      <c r="F238" s="143">
        <f>기초자료!AU236</f>
        <v>61873965</v>
      </c>
      <c r="G238" s="204">
        <f>'3-1도시림 면적 현황 세부내역(시군구)'!C236</f>
        <v>38633882</v>
      </c>
      <c r="H238" s="204">
        <f t="shared" si="47"/>
        <v>2762760</v>
      </c>
      <c r="I238" s="205">
        <f t="shared" si="45"/>
        <v>492.67856049785757</v>
      </c>
      <c r="J238" s="205">
        <f t="shared" si="46"/>
        <v>35.232095490716183</v>
      </c>
      <c r="K238" s="204">
        <f>'4-1. 산자법에 의한 산림과수목(시군구)'!C238</f>
        <v>35977904</v>
      </c>
      <c r="L238" s="204">
        <f>'4-1. 산자법에 의한 산림과수목(시군구)'!D238</f>
        <v>107994</v>
      </c>
      <c r="M238" s="205">
        <f t="shared" si="38"/>
        <v>458.8082024076719</v>
      </c>
      <c r="N238" s="205">
        <f t="shared" si="39"/>
        <v>1.3771934299122628</v>
      </c>
      <c r="O238" s="206">
        <f>'5.1 도시공원법에 의한 공원녹지(시군구)'!C240</f>
        <v>2655978</v>
      </c>
      <c r="P238" s="206">
        <f>'5.1 도시공원법에 의한 공원녹지(시군구)'!D240</f>
        <v>2654766</v>
      </c>
      <c r="Q238" s="205">
        <f t="shared" si="40"/>
        <v>33.870358090185675</v>
      </c>
      <c r="R238" s="205">
        <f t="shared" si="41"/>
        <v>33.854902060803916</v>
      </c>
      <c r="S238" s="54"/>
    </row>
    <row r="239" spans="1:19" s="45" customFormat="1" ht="18" hidden="1" customHeight="1">
      <c r="A239" s="192"/>
      <c r="B239" s="192" t="s">
        <v>500</v>
      </c>
      <c r="C239" s="204">
        <f>기초자료!AV237</f>
        <v>111925</v>
      </c>
      <c r="D239" s="204">
        <f>기초자료!AW237</f>
        <v>65451</v>
      </c>
      <c r="E239" s="206">
        <f>기초자료!AT237</f>
        <v>398675093</v>
      </c>
      <c r="F239" s="213">
        <f>기초자료!AU237</f>
        <v>89449987</v>
      </c>
      <c r="G239" s="204">
        <f>'3-1도시림 면적 현황 세부내역(시군구)'!C237</f>
        <v>6711039</v>
      </c>
      <c r="H239" s="204">
        <f t="shared" si="47"/>
        <v>348036</v>
      </c>
      <c r="I239" s="205">
        <f t="shared" si="45"/>
        <v>102.53531649631022</v>
      </c>
      <c r="J239" s="205">
        <f t="shared" si="46"/>
        <v>5.3175046981711507</v>
      </c>
      <c r="K239" s="204">
        <f>'4-1. 산자법에 의한 산림과수목(시군구)'!C239</f>
        <v>6564604</v>
      </c>
      <c r="L239" s="204">
        <f>'4-1. 산자법에 의한 산림과수목(시군구)'!D239</f>
        <v>201601</v>
      </c>
      <c r="M239" s="205">
        <f t="shared" si="38"/>
        <v>100.29799391911506</v>
      </c>
      <c r="N239" s="205">
        <f t="shared" si="39"/>
        <v>3.0801821209759974</v>
      </c>
      <c r="O239" s="206">
        <f>'5.1 도시공원법에 의한 공원녹지(시군구)'!C241</f>
        <v>146435</v>
      </c>
      <c r="P239" s="206">
        <f>'5.1 도시공원법에 의한 공원녹지(시군구)'!D241</f>
        <v>146435</v>
      </c>
      <c r="Q239" s="205">
        <f t="shared" si="40"/>
        <v>2.2373225771951537</v>
      </c>
      <c r="R239" s="205">
        <f t="shared" si="41"/>
        <v>2.2373225771951537</v>
      </c>
      <c r="S239" s="54"/>
    </row>
    <row r="240" spans="1:19" s="45" customFormat="1" ht="18" hidden="1" customHeight="1">
      <c r="A240" s="192"/>
      <c r="B240" s="192" t="s">
        <v>501</v>
      </c>
      <c r="C240" s="204">
        <f>기초자료!AV238</f>
        <v>542455</v>
      </c>
      <c r="D240" s="204">
        <f>기초자료!AW238</f>
        <v>497931</v>
      </c>
      <c r="E240" s="206">
        <f>기초자료!AT238</f>
        <v>463447827</v>
      </c>
      <c r="F240" s="143">
        <f>기초자료!AU238</f>
        <v>158641311</v>
      </c>
      <c r="G240" s="204">
        <f>'3-1도시림 면적 현황 세부내역(시군구)'!C238</f>
        <v>86030693.5</v>
      </c>
      <c r="H240" s="204">
        <f t="shared" si="47"/>
        <v>9456347.5</v>
      </c>
      <c r="I240" s="205">
        <f t="shared" si="45"/>
        <v>172.77633547620053</v>
      </c>
      <c r="J240" s="205">
        <f t="shared" si="46"/>
        <v>18.991280920448816</v>
      </c>
      <c r="K240" s="204">
        <f>'4-1. 산자법에 의한 산림과수목(시군구)'!C240</f>
        <v>77211598.5</v>
      </c>
      <c r="L240" s="204">
        <f>'4-1. 산자법에 의한 산림과수목(시군구)'!D240</f>
        <v>637252.5</v>
      </c>
      <c r="M240" s="205">
        <f t="shared" si="38"/>
        <v>155.06485537152739</v>
      </c>
      <c r="N240" s="205">
        <f t="shared" si="39"/>
        <v>1.2798008157756797</v>
      </c>
      <c r="O240" s="206">
        <f>'5.1 도시공원법에 의한 공원녹지(시군구)'!C242</f>
        <v>8819095</v>
      </c>
      <c r="P240" s="206">
        <f>'5.1 도시공원법에 의한 공원녹지(시군구)'!D242</f>
        <v>8819095</v>
      </c>
      <c r="Q240" s="205">
        <f t="shared" si="40"/>
        <v>17.711480104673136</v>
      </c>
      <c r="R240" s="205">
        <f t="shared" si="41"/>
        <v>17.711480104673136</v>
      </c>
      <c r="S240" s="54"/>
    </row>
    <row r="241" spans="1:19" s="45" customFormat="1" ht="18" hidden="1" customHeight="1">
      <c r="A241" s="192"/>
      <c r="B241" s="192" t="s">
        <v>502</v>
      </c>
      <c r="C241" s="204">
        <f>기초자료!AV239</f>
        <v>105552</v>
      </c>
      <c r="D241" s="204">
        <f>기초자료!AW239</f>
        <v>66478</v>
      </c>
      <c r="E241" s="206">
        <f>기초자료!AT239</f>
        <v>798671224</v>
      </c>
      <c r="F241" s="143">
        <f>기초자료!AU239</f>
        <v>144090958</v>
      </c>
      <c r="G241" s="204">
        <f>'3-1도시림 면적 현황 세부내역(시군구)'!C239</f>
        <v>5421062</v>
      </c>
      <c r="H241" s="204">
        <f t="shared" si="47"/>
        <v>1089747</v>
      </c>
      <c r="I241" s="205">
        <f t="shared" si="45"/>
        <v>81.546707181323143</v>
      </c>
      <c r="J241" s="205">
        <f t="shared" si="46"/>
        <v>16.392596046812479</v>
      </c>
      <c r="K241" s="204">
        <f>'4-1. 산자법에 의한 산림과수목(시군구)'!C241</f>
        <v>4546933</v>
      </c>
      <c r="L241" s="204">
        <f>'4-1. 산자법에 의한 산림과수목(시군구)'!D241</f>
        <v>215618</v>
      </c>
      <c r="M241" s="205">
        <f t="shared" si="38"/>
        <v>68.397560095069039</v>
      </c>
      <c r="N241" s="205">
        <f t="shared" si="39"/>
        <v>3.2434489605583803</v>
      </c>
      <c r="O241" s="206">
        <f>'5.1 도시공원법에 의한 공원녹지(시군구)'!C243</f>
        <v>874129</v>
      </c>
      <c r="P241" s="206">
        <f>'5.1 도시공원법에 의한 공원녹지(시군구)'!D243</f>
        <v>874129</v>
      </c>
      <c r="Q241" s="205">
        <f t="shared" si="40"/>
        <v>13.149147086254098</v>
      </c>
      <c r="R241" s="205">
        <f t="shared" si="41"/>
        <v>13.149147086254098</v>
      </c>
      <c r="S241" s="54"/>
    </row>
    <row r="242" spans="1:19" s="45" customFormat="1" ht="18" hidden="1" customHeight="1">
      <c r="A242" s="192"/>
      <c r="B242" s="192" t="s">
        <v>503</v>
      </c>
      <c r="C242" s="204">
        <f>기초자료!AV240</f>
        <v>248276</v>
      </c>
      <c r="D242" s="204">
        <f>기초자료!AW240</f>
        <v>197862</v>
      </c>
      <c r="E242" s="206">
        <f>기초자료!AT240</f>
        <v>403228579</v>
      </c>
      <c r="F242" s="143">
        <f>기초자료!AU240</f>
        <v>75308679</v>
      </c>
      <c r="G242" s="204">
        <f>'3-1도시림 면적 현황 세부내역(시군구)'!C240</f>
        <v>11529955</v>
      </c>
      <c r="H242" s="204">
        <f t="shared" si="47"/>
        <v>1359819</v>
      </c>
      <c r="I242" s="205">
        <f t="shared" si="45"/>
        <v>58.272710272816404</v>
      </c>
      <c r="J242" s="205">
        <f t="shared" si="46"/>
        <v>6.8725626952118146</v>
      </c>
      <c r="K242" s="204">
        <f>'4-1. 산자법에 의한 산림과수목(시군구)'!C242</f>
        <v>10905743</v>
      </c>
      <c r="L242" s="204">
        <f>'4-1. 산자법에 의한 산림과수목(시군구)'!D242</f>
        <v>735607</v>
      </c>
      <c r="M242" s="205">
        <f t="shared" si="38"/>
        <v>55.117925624930507</v>
      </c>
      <c r="N242" s="205">
        <f t="shared" si="39"/>
        <v>3.7177780473259139</v>
      </c>
      <c r="O242" s="206">
        <f>'5.1 도시공원법에 의한 공원녹지(시군구)'!C244</f>
        <v>624212</v>
      </c>
      <c r="P242" s="206">
        <f>'5.1 도시공원법에 의한 공원녹지(시군구)'!D244</f>
        <v>624212</v>
      </c>
      <c r="Q242" s="205">
        <f t="shared" si="40"/>
        <v>3.1547846478859003</v>
      </c>
      <c r="R242" s="205">
        <f t="shared" si="41"/>
        <v>3.1547846478859003</v>
      </c>
      <c r="S242" s="54"/>
    </row>
    <row r="243" spans="1:19" s="45" customFormat="1" ht="18" hidden="1" customHeight="1">
      <c r="A243" s="192"/>
      <c r="B243" s="192" t="s">
        <v>504</v>
      </c>
      <c r="C243" s="204">
        <f>기초자료!AV241</f>
        <v>350759</v>
      </c>
      <c r="D243" s="204">
        <f>기초자료!AW241</f>
        <v>289963</v>
      </c>
      <c r="E243" s="206">
        <f>기초자료!AT241</f>
        <v>485604354</v>
      </c>
      <c r="F243" s="119">
        <f>기초자료!AU241</f>
        <v>143711959</v>
      </c>
      <c r="G243" s="204">
        <f>'3-1도시림 면적 현황 세부내역(시군구)'!C241</f>
        <v>96149666</v>
      </c>
      <c r="H243" s="204">
        <f t="shared" si="47"/>
        <v>3027839</v>
      </c>
      <c r="I243" s="205">
        <f t="shared" si="45"/>
        <v>331.59287909147031</v>
      </c>
      <c r="J243" s="205">
        <f t="shared" si="46"/>
        <v>10.442156413059598</v>
      </c>
      <c r="K243" s="204">
        <f>'4-1. 산자법에 의한 산림과수목(시군구)'!C243</f>
        <v>93597819</v>
      </c>
      <c r="L243" s="204">
        <f>'4-1. 산자법에 의한 산림과수목(시군구)'!D243</f>
        <v>653847</v>
      </c>
      <c r="M243" s="205">
        <f t="shared" si="38"/>
        <v>322.79228384311102</v>
      </c>
      <c r="N243" s="205">
        <f t="shared" si="39"/>
        <v>2.2549325258739907</v>
      </c>
      <c r="O243" s="206">
        <f>'5.1 도시공원법에 의한 공원녹지(시군구)'!C245</f>
        <v>2551847</v>
      </c>
      <c r="P243" s="206">
        <f>'5.1 도시공원법에 의한 공원녹지(시군구)'!D245</f>
        <v>2373992</v>
      </c>
      <c r="Q243" s="205">
        <f t="shared" si="40"/>
        <v>8.800595248359274</v>
      </c>
      <c r="R243" s="205">
        <f t="shared" si="41"/>
        <v>8.1872238871856062</v>
      </c>
      <c r="S243" s="54"/>
    </row>
    <row r="244" spans="1:19" s="45" customFormat="1" ht="18" hidden="1" customHeight="1">
      <c r="A244" s="192"/>
      <c r="B244" s="192" t="s">
        <v>505</v>
      </c>
      <c r="C244" s="204">
        <f>기초자료!AV242</f>
        <v>27168</v>
      </c>
      <c r="D244" s="204">
        <f>기초자료!AW242</f>
        <v>9512</v>
      </c>
      <c r="E244" s="206">
        <f>기초자료!AT242</f>
        <v>482910830</v>
      </c>
      <c r="F244" s="119">
        <f>기초자료!AU242</f>
        <v>34298251</v>
      </c>
      <c r="G244" s="204">
        <f>'3-1도시림 면적 현황 세부내역(시군구)'!C242</f>
        <v>26775864</v>
      </c>
      <c r="H244" s="204">
        <f t="shared" si="47"/>
        <v>1963862</v>
      </c>
      <c r="I244" s="205">
        <f t="shared" si="45"/>
        <v>2814.9562657695542</v>
      </c>
      <c r="J244" s="205">
        <f t="shared" si="46"/>
        <v>206.46152228763668</v>
      </c>
      <c r="K244" s="204">
        <f>'4-1. 산자법에 의한 산림과수목(시군구)'!C244</f>
        <v>25014450</v>
      </c>
      <c r="L244" s="204">
        <f>'4-1. 산자법에 의한 산림과수목(시군구)'!D244</f>
        <v>202448</v>
      </c>
      <c r="M244" s="205">
        <f t="shared" si="38"/>
        <v>2629.7781749369219</v>
      </c>
      <c r="N244" s="205">
        <f t="shared" si="39"/>
        <v>21.283431455004205</v>
      </c>
      <c r="O244" s="206">
        <f>'5.1 도시공원법에 의한 공원녹지(시군구)'!C246</f>
        <v>1761414</v>
      </c>
      <c r="P244" s="206">
        <f>'5.1 도시공원법에 의한 공원녹지(시군구)'!D246</f>
        <v>1761414</v>
      </c>
      <c r="Q244" s="205">
        <f t="shared" si="40"/>
        <v>185.17809083263248</v>
      </c>
      <c r="R244" s="205">
        <f t="shared" si="41"/>
        <v>185.17809083263248</v>
      </c>
      <c r="S244" s="54"/>
    </row>
    <row r="245" spans="1:19" s="45" customFormat="1" ht="18" hidden="1" customHeight="1">
      <c r="A245" s="192"/>
      <c r="B245" s="192" t="s">
        <v>506</v>
      </c>
      <c r="C245" s="204">
        <f>기초자료!AV243</f>
        <v>65700</v>
      </c>
      <c r="D245" s="204">
        <f>기초자료!AW243</f>
        <v>39135</v>
      </c>
      <c r="E245" s="206">
        <f>기초자료!AT243</f>
        <v>416602010</v>
      </c>
      <c r="F245" s="119">
        <f>기초자료!AU243</f>
        <v>91593453</v>
      </c>
      <c r="G245" s="204">
        <f>'3-1도시림 면적 현황 세부내역(시군구)'!C243</f>
        <v>49038480</v>
      </c>
      <c r="H245" s="204">
        <f t="shared" si="47"/>
        <v>293493</v>
      </c>
      <c r="I245" s="205">
        <f t="shared" si="45"/>
        <v>1253.0594097355308</v>
      </c>
      <c r="J245" s="205">
        <f t="shared" si="46"/>
        <v>7.4995017247987734</v>
      </c>
      <c r="K245" s="204">
        <f>'4-1. 산자법에 의한 산림과수목(시군구)'!C245</f>
        <v>48816911</v>
      </c>
      <c r="L245" s="204">
        <f>'4-1. 산자법에 의한 산림과수목(시군구)'!D245</f>
        <v>71924</v>
      </c>
      <c r="M245" s="205">
        <f t="shared" si="38"/>
        <v>1247.3977513734508</v>
      </c>
      <c r="N245" s="205">
        <f t="shared" si="39"/>
        <v>1.837843362718794</v>
      </c>
      <c r="O245" s="206">
        <f>'5.1 도시공원법에 의한 공원녹지(시군구)'!C247</f>
        <v>221569</v>
      </c>
      <c r="P245" s="206">
        <f>'5.1 도시공원법에 의한 공원녹지(시군구)'!D247</f>
        <v>221569</v>
      </c>
      <c r="Q245" s="205">
        <f t="shared" si="40"/>
        <v>5.6616583620799794</v>
      </c>
      <c r="R245" s="205">
        <f t="shared" si="41"/>
        <v>5.6616583620799794</v>
      </c>
      <c r="S245" s="54"/>
    </row>
    <row r="246" spans="1:19" s="45" customFormat="1" ht="18" hidden="1" customHeight="1">
      <c r="A246" s="192"/>
      <c r="B246" s="192" t="s">
        <v>507</v>
      </c>
      <c r="C246" s="204">
        <f>기초자료!AV244</f>
        <v>62331</v>
      </c>
      <c r="D246" s="204">
        <f>기초자료!AW244</f>
        <v>29740</v>
      </c>
      <c r="E246" s="206">
        <f>기초자료!AT244</f>
        <v>532830708</v>
      </c>
      <c r="F246" s="119">
        <f>기초자료!AU244</f>
        <v>116671911</v>
      </c>
      <c r="G246" s="204">
        <f>'3-1도시림 면적 현황 세부내역(시군구)'!C244</f>
        <v>5873106</v>
      </c>
      <c r="H246" s="204">
        <f t="shared" si="47"/>
        <v>1719609</v>
      </c>
      <c r="I246" s="205">
        <f t="shared" si="45"/>
        <v>197.48170813718897</v>
      </c>
      <c r="J246" s="205">
        <f t="shared" si="46"/>
        <v>57.821418964357768</v>
      </c>
      <c r="K246" s="204">
        <f>'4-1. 산자법에 의한 산림과수목(시군구)'!C246</f>
        <v>4666796</v>
      </c>
      <c r="L246" s="204">
        <f>'4-1. 산자법에 의한 산림과수목(시군구)'!D246</f>
        <v>515957</v>
      </c>
      <c r="M246" s="205">
        <f t="shared" si="38"/>
        <v>156.9198386012105</v>
      </c>
      <c r="N246" s="205">
        <f t="shared" si="39"/>
        <v>17.34892400806994</v>
      </c>
      <c r="O246" s="206">
        <f>'5.1 도시공원법에 의한 공원녹지(시군구)'!C248</f>
        <v>1206310</v>
      </c>
      <c r="P246" s="206">
        <f>'5.1 도시공원법에 의한 공원녹지(시군구)'!D248</f>
        <v>1203652</v>
      </c>
      <c r="Q246" s="205">
        <f t="shared" si="40"/>
        <v>40.561869535978481</v>
      </c>
      <c r="R246" s="205">
        <f t="shared" si="41"/>
        <v>40.472494956287825</v>
      </c>
      <c r="S246" s="54"/>
    </row>
    <row r="247" spans="1:19" s="45" customFormat="1" ht="18" hidden="1" customHeight="1">
      <c r="A247" s="192"/>
      <c r="B247" s="192" t="s">
        <v>403</v>
      </c>
      <c r="C247" s="204">
        <f>기초자료!AV245</f>
        <v>52276</v>
      </c>
      <c r="D247" s="204">
        <f>기초자료!AW245</f>
        <v>24922</v>
      </c>
      <c r="E247" s="206">
        <f>기초자료!AT245</f>
        <v>517957151</v>
      </c>
      <c r="F247" s="119">
        <f>기초자료!AU245</f>
        <v>44109169</v>
      </c>
      <c r="G247" s="204">
        <f>'3-1도시림 면적 현황 세부내역(시군구)'!C245</f>
        <v>14097286</v>
      </c>
      <c r="H247" s="204">
        <f t="shared" si="47"/>
        <v>1002143</v>
      </c>
      <c r="I247" s="205">
        <f t="shared" si="45"/>
        <v>565.65628761736616</v>
      </c>
      <c r="J247" s="205">
        <f t="shared" si="46"/>
        <v>40.211178878099673</v>
      </c>
      <c r="K247" s="204">
        <f>'4-1. 산자법에 의한 산림과수목(시군구)'!C247</f>
        <v>13272636</v>
      </c>
      <c r="L247" s="204">
        <f>'4-1. 산자법에 의한 산림과수목(시군구)'!D247</f>
        <v>177493</v>
      </c>
      <c r="M247" s="205">
        <f t="shared" si="38"/>
        <v>532.56704919348363</v>
      </c>
      <c r="N247" s="205">
        <f t="shared" si="39"/>
        <v>7.1219404542171576</v>
      </c>
      <c r="O247" s="206">
        <f>'5.1 도시공원법에 의한 공원녹지(시군구)'!C249</f>
        <v>824650</v>
      </c>
      <c r="P247" s="206">
        <f>'5.1 도시공원법에 의한 공원녹지(시군구)'!D249</f>
        <v>824650</v>
      </c>
      <c r="Q247" s="205">
        <f t="shared" si="40"/>
        <v>33.089238423882513</v>
      </c>
      <c r="R247" s="205">
        <f t="shared" si="41"/>
        <v>33.089238423882513</v>
      </c>
      <c r="S247" s="54"/>
    </row>
    <row r="248" spans="1:19" s="45" customFormat="1" ht="18" hidden="1" customHeight="1">
      <c r="A248" s="192"/>
      <c r="B248" s="192" t="s">
        <v>508</v>
      </c>
      <c r="C248" s="204">
        <f>기초자료!AV246</f>
        <v>43622</v>
      </c>
      <c r="D248" s="204">
        <f>기초자료!AW246</f>
        <v>13368</v>
      </c>
      <c r="E248" s="206">
        <f>기초자료!AT246</f>
        <v>357545659</v>
      </c>
      <c r="F248" s="119">
        <f>기초자료!AU246</f>
        <v>27152019</v>
      </c>
      <c r="G248" s="204">
        <f>'3-1도시림 면적 현황 세부내역(시군구)'!C246</f>
        <v>1549114</v>
      </c>
      <c r="H248" s="204">
        <f t="shared" si="47"/>
        <v>508581</v>
      </c>
      <c r="I248" s="205">
        <f t="shared" si="45"/>
        <v>115.88225613405146</v>
      </c>
      <c r="J248" s="205">
        <f t="shared" si="46"/>
        <v>38.044658886894076</v>
      </c>
      <c r="K248" s="204">
        <f>'4-1. 산자법에 의한 산림과수목(시군구)'!C248</f>
        <v>1179109</v>
      </c>
      <c r="L248" s="204">
        <f>'4-1. 산자법에 의한 산림과수목(시군구)'!D248</f>
        <v>138576</v>
      </c>
      <c r="M248" s="205">
        <f t="shared" si="38"/>
        <v>88.203845002992225</v>
      </c>
      <c r="N248" s="205">
        <f t="shared" si="39"/>
        <v>10.366247755834829</v>
      </c>
      <c r="O248" s="206">
        <f>'5.1 도시공원법에 의한 공원녹지(시군구)'!C250</f>
        <v>370005</v>
      </c>
      <c r="P248" s="206">
        <f>'5.1 도시공원법에 의한 공원녹지(시군구)'!D250</f>
        <v>370005</v>
      </c>
      <c r="Q248" s="205">
        <f t="shared" si="40"/>
        <v>27.678411131059246</v>
      </c>
      <c r="R248" s="205">
        <f t="shared" si="41"/>
        <v>27.678411131059246</v>
      </c>
      <c r="S248" s="54"/>
    </row>
    <row r="249" spans="1:19" s="45" customFormat="1" ht="18" hidden="1" customHeight="1">
      <c r="A249" s="192"/>
      <c r="B249" s="192" t="s">
        <v>509</v>
      </c>
      <c r="C249" s="204">
        <f>기초자료!AV247</f>
        <v>46574</v>
      </c>
      <c r="D249" s="204">
        <f>기초자료!AW247</f>
        <v>10294</v>
      </c>
      <c r="E249" s="206">
        <f>기초자료!AT247</f>
        <v>675236982</v>
      </c>
      <c r="F249" s="119">
        <f>기초자료!AU247</f>
        <v>29522527</v>
      </c>
      <c r="G249" s="204">
        <f>'3-1도시림 면적 현황 세부내역(시군구)'!C247</f>
        <v>1324805</v>
      </c>
      <c r="H249" s="204">
        <f t="shared" si="47"/>
        <v>417339</v>
      </c>
      <c r="I249" s="205">
        <f t="shared" si="45"/>
        <v>128.69681367787061</v>
      </c>
      <c r="J249" s="205">
        <f t="shared" si="46"/>
        <v>40.541966193899356</v>
      </c>
      <c r="K249" s="204">
        <f>'4-1. 산자법에 의한 산림과수목(시군구)'!C249</f>
        <v>1006833</v>
      </c>
      <c r="L249" s="204">
        <f>'4-1. 산자법에 의한 산림과수목(시군구)'!D249</f>
        <v>99367</v>
      </c>
      <c r="M249" s="205">
        <f t="shared" si="38"/>
        <v>97.807752088595294</v>
      </c>
      <c r="N249" s="205">
        <f t="shared" si="39"/>
        <v>9.6529046046240534</v>
      </c>
      <c r="O249" s="206">
        <f>'5.1 도시공원법에 의한 공원녹지(시군구)'!C251</f>
        <v>317972</v>
      </c>
      <c r="P249" s="206">
        <f>'5.1 도시공원법에 의한 공원녹지(시군구)'!D251</f>
        <v>317972</v>
      </c>
      <c r="Q249" s="205">
        <f t="shared" si="40"/>
        <v>30.889061589275308</v>
      </c>
      <c r="R249" s="205">
        <f t="shared" si="41"/>
        <v>30.889061589275308</v>
      </c>
      <c r="S249" s="54"/>
    </row>
    <row r="250" spans="1:19" s="45" customFormat="1" ht="18" hidden="1" customHeight="1">
      <c r="A250" s="192"/>
      <c r="B250" s="192" t="s">
        <v>510</v>
      </c>
      <c r="C250" s="204">
        <f>기초자료!AV248</f>
        <v>35417</v>
      </c>
      <c r="D250" s="204">
        <f>기초자료!AW248</f>
        <v>6879</v>
      </c>
      <c r="E250" s="206">
        <f>기초자료!AT248</f>
        <v>794604515</v>
      </c>
      <c r="F250" s="119">
        <f>기초자료!AU248</f>
        <v>68902929</v>
      </c>
      <c r="G250" s="204">
        <f>'3-1도시림 면적 현황 세부내역(시군구)'!C248</f>
        <v>5606574</v>
      </c>
      <c r="H250" s="204">
        <f t="shared" si="47"/>
        <v>399296</v>
      </c>
      <c r="I250" s="205">
        <f t="shared" si="45"/>
        <v>815.02747492368076</v>
      </c>
      <c r="J250" s="205">
        <f t="shared" si="46"/>
        <v>58.045646169501381</v>
      </c>
      <c r="K250" s="204">
        <f>'4-1. 산자법에 의한 산림과수목(시군구)'!C250</f>
        <v>5354966</v>
      </c>
      <c r="L250" s="204">
        <f>'4-1. 산자법에 의한 산림과수목(시군구)'!D250</f>
        <v>147688</v>
      </c>
      <c r="M250" s="205">
        <f t="shared" si="38"/>
        <v>778.4512283762175</v>
      </c>
      <c r="N250" s="205">
        <f t="shared" si="39"/>
        <v>21.469399622038086</v>
      </c>
      <c r="O250" s="206">
        <f>'5.1 도시공원법에 의한 공원녹지(시군구)'!C252</f>
        <v>251608</v>
      </c>
      <c r="P250" s="206">
        <f>'5.1 도시공원법에 의한 공원녹지(시군구)'!D252</f>
        <v>251608</v>
      </c>
      <c r="Q250" s="205">
        <f t="shared" si="40"/>
        <v>36.576246547463292</v>
      </c>
      <c r="R250" s="205">
        <f t="shared" si="41"/>
        <v>36.576246547463292</v>
      </c>
      <c r="S250" s="54"/>
    </row>
    <row r="251" spans="1:19" s="45" customFormat="1" ht="18" hidden="1" customHeight="1">
      <c r="A251" s="192"/>
      <c r="B251" s="192" t="s">
        <v>511</v>
      </c>
      <c r="C251" s="204">
        <f>기초자료!AV249</f>
        <v>39637</v>
      </c>
      <c r="D251" s="204">
        <f>기초자료!AW249</f>
        <v>18663</v>
      </c>
      <c r="E251" s="206">
        <f>기초자료!AT249</f>
        <v>725485214</v>
      </c>
      <c r="F251" s="119">
        <f>기초자료!AU249</f>
        <v>69325474</v>
      </c>
      <c r="G251" s="204">
        <f>'3-1도시림 면적 현황 세부내역(시군구)'!C249</f>
        <v>47001554</v>
      </c>
      <c r="H251" s="204">
        <f t="shared" si="47"/>
        <v>835783</v>
      </c>
      <c r="I251" s="205">
        <f t="shared" si="45"/>
        <v>2518.4350854632162</v>
      </c>
      <c r="J251" s="205">
        <f t="shared" si="46"/>
        <v>44.782885924020789</v>
      </c>
      <c r="K251" s="204">
        <f>'4-1. 산자법에 의한 산림과수목(시군구)'!C251</f>
        <v>46359276</v>
      </c>
      <c r="L251" s="204">
        <f>'4-1. 산자법에 의한 산림과수목(시군구)'!D251</f>
        <v>193505</v>
      </c>
      <c r="M251" s="205">
        <f t="shared" si="38"/>
        <v>2484.0205754701815</v>
      </c>
      <c r="N251" s="205">
        <f t="shared" si="39"/>
        <v>10.368375930986444</v>
      </c>
      <c r="O251" s="206">
        <f>'5.1 도시공원법에 의한 공원녹지(시군구)'!C253</f>
        <v>642278</v>
      </c>
      <c r="P251" s="206">
        <f>'5.1 도시공원법에 의한 공원녹지(시군구)'!D253</f>
        <v>642278</v>
      </c>
      <c r="Q251" s="205">
        <f t="shared" si="40"/>
        <v>34.414509993034343</v>
      </c>
      <c r="R251" s="205">
        <f t="shared" si="41"/>
        <v>34.414509993034343</v>
      </c>
      <c r="S251" s="54"/>
    </row>
    <row r="252" spans="1:19" s="45" customFormat="1" ht="18" hidden="1" customHeight="1">
      <c r="A252" s="192"/>
      <c r="B252" s="192" t="s">
        <v>512</v>
      </c>
      <c r="C252" s="204">
        <f>기초자료!AV250</f>
        <v>62179</v>
      </c>
      <c r="D252" s="204">
        <f>기초자료!AW250</f>
        <v>41102</v>
      </c>
      <c r="E252" s="206">
        <f>기초자료!AT250</f>
        <v>803312949</v>
      </c>
      <c r="F252" s="119">
        <f>기초자료!AU250</f>
        <v>56032980</v>
      </c>
      <c r="G252" s="204">
        <f>'3-1도시림 면적 현황 세부내역(시군구)'!C250</f>
        <v>1529711</v>
      </c>
      <c r="H252" s="204">
        <f t="shared" si="47"/>
        <v>464165</v>
      </c>
      <c r="I252" s="205">
        <f t="shared" si="45"/>
        <v>37.21743467471169</v>
      </c>
      <c r="J252" s="205">
        <f t="shared" si="46"/>
        <v>11.293002773587659</v>
      </c>
      <c r="K252" s="204">
        <f>'4-1. 산자법에 의한 산림과수목(시군구)'!C252</f>
        <v>1362228</v>
      </c>
      <c r="L252" s="204">
        <f>'4-1. 산자법에 의한 산림과수목(시군구)'!D252</f>
        <v>302670</v>
      </c>
      <c r="M252" s="205">
        <f t="shared" si="38"/>
        <v>33.142620797041509</v>
      </c>
      <c r="N252" s="205">
        <f t="shared" si="39"/>
        <v>7.3638752372147342</v>
      </c>
      <c r="O252" s="206">
        <f>'5.1 도시공원법에 의한 공원녹지(시군구)'!C254</f>
        <v>167483</v>
      </c>
      <c r="P252" s="206">
        <f>'5.1 도시공원법에 의한 공원녹지(시군구)'!D254</f>
        <v>161495</v>
      </c>
      <c r="Q252" s="205">
        <f t="shared" si="40"/>
        <v>4.0748138776701861</v>
      </c>
      <c r="R252" s="205">
        <f t="shared" si="41"/>
        <v>3.9291275363729259</v>
      </c>
      <c r="S252" s="54"/>
    </row>
    <row r="253" spans="1:19" s="45" customFormat="1" ht="18" hidden="1" customHeight="1">
      <c r="A253" s="192"/>
      <c r="B253" s="192" t="s">
        <v>513</v>
      </c>
      <c r="C253" s="204">
        <f>기초자료!AV251</f>
        <v>45204</v>
      </c>
      <c r="D253" s="204">
        <f>기초자료!AW251</f>
        <v>11642</v>
      </c>
      <c r="E253" s="206">
        <f>기초자료!AT251</f>
        <v>983507159</v>
      </c>
      <c r="F253" s="119">
        <f>기초자료!AU251</f>
        <v>53034932</v>
      </c>
      <c r="G253" s="204">
        <f>'3-1도시림 면적 현황 세부내역(시군구)'!C251</f>
        <v>4127421</v>
      </c>
      <c r="H253" s="204">
        <f t="shared" si="47"/>
        <v>1564206</v>
      </c>
      <c r="I253" s="205">
        <f t="shared" si="45"/>
        <v>354.52851743686654</v>
      </c>
      <c r="J253" s="205">
        <f t="shared" si="46"/>
        <v>134.35887304586842</v>
      </c>
      <c r="K253" s="204">
        <f>'4-1. 산자법에 의한 산림과수목(시군구)'!C253</f>
        <v>3909572</v>
      </c>
      <c r="L253" s="204">
        <f>'4-1. 산자법에 의한 산림과수목(시군구)'!D253</f>
        <v>1346357</v>
      </c>
      <c r="M253" s="205">
        <f t="shared" si="38"/>
        <v>335.81618278646283</v>
      </c>
      <c r="N253" s="205">
        <f t="shared" si="39"/>
        <v>115.6465383954647</v>
      </c>
      <c r="O253" s="206">
        <f>'5.1 도시공원법에 의한 공원녹지(시군구)'!C255</f>
        <v>217849</v>
      </c>
      <c r="P253" s="206">
        <f>'5.1 도시공원법에 의한 공원녹지(시군구)'!D255</f>
        <v>217849</v>
      </c>
      <c r="Q253" s="205">
        <f t="shared" si="40"/>
        <v>18.712334650403712</v>
      </c>
      <c r="R253" s="205">
        <f t="shared" si="41"/>
        <v>18.712334650403712</v>
      </c>
      <c r="S253" s="54"/>
    </row>
    <row r="254" spans="1:19" s="364" customFormat="1" ht="18" customHeight="1">
      <c r="A254" s="382" t="s">
        <v>514</v>
      </c>
      <c r="B254" s="382"/>
      <c r="C254" s="204">
        <f>기초자료!AV252</f>
        <v>670989</v>
      </c>
      <c r="D254" s="217">
        <f>기초자료!AW252</f>
        <v>634050</v>
      </c>
      <c r="E254" s="381">
        <f>SUM(E255:E256)</f>
        <v>1850227390</v>
      </c>
      <c r="F254" s="381">
        <f>SUM(F255:F256)</f>
        <v>1516740242</v>
      </c>
      <c r="G254" s="381">
        <f>SUM(G255:G256)</f>
        <v>422287286.44</v>
      </c>
      <c r="H254" s="381">
        <f>SUM(H255:H256)</f>
        <v>9048977.4399999995</v>
      </c>
      <c r="I254" s="218">
        <f t="shared" si="45"/>
        <v>666.01575024051726</v>
      </c>
      <c r="J254" s="218">
        <f t="shared" si="46"/>
        <v>14.271709549720052</v>
      </c>
      <c r="K254" s="217">
        <f>SUM(K255:K256)</f>
        <v>414838372</v>
      </c>
      <c r="L254" s="217">
        <f>SUM(L255:L256)</f>
        <v>1600063</v>
      </c>
      <c r="M254" s="218">
        <f t="shared" si="38"/>
        <v>654.26760034697577</v>
      </c>
      <c r="N254" s="218">
        <f>L254/D254</f>
        <v>2.5235596561785347</v>
      </c>
      <c r="O254" s="215">
        <f>SUM(O255:O256)</f>
        <v>7448914.4399999995</v>
      </c>
      <c r="P254" s="215">
        <f>SUM(P255:P256)</f>
        <v>7448914.4399999995</v>
      </c>
      <c r="Q254" s="218">
        <f t="shared" si="40"/>
        <v>11.748149893541518</v>
      </c>
      <c r="R254" s="218">
        <f t="shared" si="41"/>
        <v>11.748149893541518</v>
      </c>
      <c r="S254" s="363"/>
    </row>
    <row r="255" spans="1:19" s="45" customFormat="1" ht="18" hidden="1" customHeight="1">
      <c r="A255" s="289"/>
      <c r="B255" s="189" t="s">
        <v>515</v>
      </c>
      <c r="C255" s="204">
        <f>기초자료!AV253</f>
        <v>489405</v>
      </c>
      <c r="D255" s="189">
        <f>기초자료!AW253</f>
        <v>476773</v>
      </c>
      <c r="E255" s="290">
        <f>기초자료!AT253</f>
        <v>978668959</v>
      </c>
      <c r="F255" s="291">
        <f>기초자료!AU253</f>
        <v>886042192</v>
      </c>
      <c r="G255" s="288">
        <f>'3-1도시림 면적 현황 세부내역(시군구)'!C253</f>
        <v>100968378.44</v>
      </c>
      <c r="H255" s="288">
        <f>L255+P255</f>
        <v>5604138.4399999995</v>
      </c>
      <c r="I255" s="285">
        <f t="shared" si="45"/>
        <v>211.77453094030074</v>
      </c>
      <c r="J255" s="285">
        <f t="shared" si="46"/>
        <v>11.754311674528548</v>
      </c>
      <c r="K255" s="288">
        <f>'4-1. 산자법에 의한 산림과수목(시군구)'!C255</f>
        <v>96638923</v>
      </c>
      <c r="L255" s="288">
        <f>'4-1. 산자법에 의한 산림과수목(시군구)'!D255</f>
        <v>1274683</v>
      </c>
      <c r="M255" s="285">
        <f t="shared" si="38"/>
        <v>202.6937829952619</v>
      </c>
      <c r="N255" s="285">
        <f t="shared" si="39"/>
        <v>2.6735637294897154</v>
      </c>
      <c r="O255" s="290">
        <f>'5.1 도시공원법에 의한 공원녹지(시군구)'!C257</f>
        <v>4329455.4399999995</v>
      </c>
      <c r="P255" s="290">
        <f>'5.1 도시공원법에 의한 공원녹지(시군구)'!D257</f>
        <v>4329455.4399999995</v>
      </c>
      <c r="Q255" s="285">
        <f t="shared" si="40"/>
        <v>9.0807479450388335</v>
      </c>
      <c r="R255" s="285">
        <f t="shared" si="41"/>
        <v>9.0807479450388335</v>
      </c>
      <c r="S255" s="54"/>
    </row>
    <row r="256" spans="1:19" s="45" customFormat="1" ht="18" hidden="1" customHeight="1">
      <c r="A256" s="214"/>
      <c r="B256" s="194" t="s">
        <v>516</v>
      </c>
      <c r="C256" s="204">
        <f>기초자료!AV254</f>
        <v>181584</v>
      </c>
      <c r="D256" s="189">
        <f>기초자료!AW254</f>
        <v>157277</v>
      </c>
      <c r="E256" s="215">
        <f>기초자료!AT254</f>
        <v>871558431</v>
      </c>
      <c r="F256" s="216">
        <f>기초자료!AU254</f>
        <v>630698050</v>
      </c>
      <c r="G256" s="217">
        <f>'3-1도시림 면적 현황 세부내역(시군구)'!C254</f>
        <v>321318908</v>
      </c>
      <c r="H256" s="217">
        <f>L256+P256</f>
        <v>3444839</v>
      </c>
      <c r="I256" s="205">
        <f t="shared" si="45"/>
        <v>2043.0126973429046</v>
      </c>
      <c r="J256" s="205">
        <f t="shared" si="46"/>
        <v>21.903005525283419</v>
      </c>
      <c r="K256" s="217">
        <f>'4-1. 산자법에 의한 산림과수목(시군구)'!C256</f>
        <v>318199449</v>
      </c>
      <c r="L256" s="217">
        <f>'4-1. 산자법에 의한 산림과수목(시군구)'!D256</f>
        <v>325380</v>
      </c>
      <c r="M256" s="205">
        <f t="shared" si="38"/>
        <v>2023.1785257857157</v>
      </c>
      <c r="N256" s="205">
        <f t="shared" si="39"/>
        <v>2.0688339680945083</v>
      </c>
      <c r="O256" s="215">
        <f>'5.1 도시공원법에 의한 공원녹지(시군구)'!C258</f>
        <v>3119459</v>
      </c>
      <c r="P256" s="215">
        <f>'5.1 도시공원법에 의한 공원녹지(시군구)'!D258</f>
        <v>3119459</v>
      </c>
      <c r="Q256" s="205">
        <f t="shared" si="40"/>
        <v>19.83417155718891</v>
      </c>
      <c r="R256" s="205">
        <f t="shared" si="41"/>
        <v>19.83417155718891</v>
      </c>
      <c r="S256" s="54"/>
    </row>
    <row r="259" spans="3:10" ht="18" customHeight="1">
      <c r="C259"/>
      <c r="D259" s="302"/>
      <c r="H259" s="302"/>
      <c r="J259" s="303"/>
    </row>
    <row r="260" spans="3:10" ht="18" customHeight="1">
      <c r="C260"/>
      <c r="D260" s="302"/>
      <c r="H260" s="302"/>
      <c r="J260" s="303"/>
    </row>
  </sheetData>
  <mergeCells count="12">
    <mergeCell ref="A5:A7"/>
    <mergeCell ref="B5:B7"/>
    <mergeCell ref="E5:E7"/>
    <mergeCell ref="F5:F7"/>
    <mergeCell ref="C5:C7"/>
    <mergeCell ref="D5:D7"/>
    <mergeCell ref="K5:R5"/>
    <mergeCell ref="K6:N6"/>
    <mergeCell ref="G5:G7"/>
    <mergeCell ref="H5:H7"/>
    <mergeCell ref="I5:I7"/>
    <mergeCell ref="J5:J7"/>
  </mergeCells>
  <phoneticPr fontId="5" type="noConversion"/>
  <pageMargins left="0.35433070866141736" right="0.23622047244094491" top="0.86614173228346458" bottom="0.78740157480314965" header="0.47244094488188981" footer="0.51181102362204722"/>
  <pageSetup paperSize="9" scale="6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3"/>
  <dimension ref="A2:S256"/>
  <sheetViews>
    <sheetView view="pageBreakPreview" topLeftCell="A3" zoomScaleNormal="55" zoomScaleSheetLayoutView="100" workbookViewId="0">
      <pane xSplit="2" ySplit="7" topLeftCell="J25" activePane="bottomRight" state="frozen"/>
      <selection activeCell="A3" sqref="A3"/>
      <selection pane="topRight" activeCell="C3" sqref="C3"/>
      <selection pane="bottomLeft" activeCell="A10" sqref="A10"/>
      <selection pane="bottomRight" activeCell="B11" sqref="B11:B35"/>
    </sheetView>
  </sheetViews>
  <sheetFormatPr defaultRowHeight="18" customHeight="1"/>
  <cols>
    <col min="1" max="1" width="6.5546875" style="56" customWidth="1"/>
    <col min="2" max="2" width="12.6640625" style="56" customWidth="1"/>
    <col min="3" max="4" width="12.6640625" style="56" hidden="1" customWidth="1"/>
    <col min="5" max="6" width="13.88671875" style="56" hidden="1" customWidth="1"/>
    <col min="7" max="7" width="14.6640625" style="56" hidden="1" customWidth="1"/>
    <col min="8" max="8" width="15.33203125" style="56" hidden="1" customWidth="1"/>
    <col min="9" max="9" width="9.21875" style="56" hidden="1" customWidth="1"/>
    <col min="10" max="10" width="9.5546875" style="56" bestFit="1" customWidth="1"/>
    <col min="11" max="11" width="15.33203125" style="56" customWidth="1"/>
    <col min="12" max="12" width="11.5546875" style="56" customWidth="1"/>
    <col min="13" max="13" width="9.77734375" style="56" customWidth="1"/>
    <col min="14" max="14" width="12.5546875" style="56" customWidth="1"/>
    <col min="15" max="15" width="11.6640625" style="56" customWidth="1"/>
    <col min="16" max="16" width="11.33203125" style="56" customWidth="1"/>
    <col min="17" max="17" width="10" style="56" customWidth="1"/>
    <col min="18" max="18" width="11.33203125" style="56" customWidth="1"/>
    <col min="19" max="16384" width="8.88671875" style="56"/>
  </cols>
  <sheetData>
    <row r="2" spans="1:19" s="65" customFormat="1" ht="27.75" customHeight="1">
      <c r="A2" s="65" t="s">
        <v>700</v>
      </c>
    </row>
    <row r="3" spans="1:19" s="65" customFormat="1" ht="27.75" customHeight="1">
      <c r="A3" s="65" t="s">
        <v>751</v>
      </c>
    </row>
    <row r="4" spans="1:19" ht="21" customHeight="1"/>
    <row r="5" spans="1:19" ht="18" customHeight="1">
      <c r="A5" s="121"/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4" t="s">
        <v>332</v>
      </c>
    </row>
    <row r="6" spans="1:19" ht="18" customHeight="1">
      <c r="A6" s="930" t="s">
        <v>259</v>
      </c>
      <c r="B6" s="930" t="s">
        <v>260</v>
      </c>
      <c r="C6" s="939" t="s">
        <v>640</v>
      </c>
      <c r="D6" s="942" t="s">
        <v>641</v>
      </c>
      <c r="E6" s="931" t="s">
        <v>313</v>
      </c>
      <c r="F6" s="931" t="s">
        <v>314</v>
      </c>
      <c r="G6" s="933" t="s">
        <v>642</v>
      </c>
      <c r="H6" s="933" t="s">
        <v>643</v>
      </c>
      <c r="I6" s="935" t="s">
        <v>644</v>
      </c>
      <c r="J6" s="935" t="s">
        <v>645</v>
      </c>
      <c r="K6" s="930" t="s">
        <v>715</v>
      </c>
      <c r="L6" s="930"/>
      <c r="M6" s="930"/>
      <c r="N6" s="930"/>
      <c r="O6" s="930"/>
      <c r="P6" s="930"/>
      <c r="Q6" s="930"/>
      <c r="R6" s="930"/>
      <c r="S6" s="63"/>
    </row>
    <row r="7" spans="1:19" ht="18" customHeight="1">
      <c r="A7" s="930"/>
      <c r="B7" s="930"/>
      <c r="C7" s="940"/>
      <c r="D7" s="940"/>
      <c r="E7" s="931"/>
      <c r="F7" s="931"/>
      <c r="G7" s="934"/>
      <c r="H7" s="934"/>
      <c r="I7" s="935"/>
      <c r="J7" s="935"/>
      <c r="K7" s="930" t="s">
        <v>318</v>
      </c>
      <c r="L7" s="930"/>
      <c r="M7" s="930"/>
      <c r="N7" s="930"/>
      <c r="O7" s="195" t="s">
        <v>262</v>
      </c>
      <c r="P7" s="195"/>
      <c r="Q7" s="196"/>
      <c r="R7" s="196"/>
    </row>
    <row r="8" spans="1:19" ht="60.75" customHeight="1">
      <c r="A8" s="930"/>
      <c r="B8" s="930"/>
      <c r="C8" s="941"/>
      <c r="D8" s="941"/>
      <c r="E8" s="931"/>
      <c r="F8" s="931"/>
      <c r="G8" s="934"/>
      <c r="H8" s="934"/>
      <c r="I8" s="935"/>
      <c r="J8" s="935"/>
      <c r="K8" s="186" t="s">
        <v>636</v>
      </c>
      <c r="L8" s="186" t="s">
        <v>646</v>
      </c>
      <c r="M8" s="186" t="s">
        <v>647</v>
      </c>
      <c r="N8" s="186" t="s">
        <v>648</v>
      </c>
      <c r="O8" s="186" t="s">
        <v>638</v>
      </c>
      <c r="P8" s="186" t="s">
        <v>649</v>
      </c>
      <c r="Q8" s="186" t="s">
        <v>650</v>
      </c>
      <c r="R8" s="186" t="s">
        <v>651</v>
      </c>
      <c r="S8" s="64"/>
    </row>
    <row r="9" spans="1:19" s="61" customFormat="1" ht="18" customHeight="1">
      <c r="A9" s="187" t="s">
        <v>231</v>
      </c>
      <c r="B9" s="187"/>
      <c r="C9" s="197">
        <f>SUM(C10,C36,C53,C62,C73,C79,C85,C93,C125,C144,C157,C173,C188,C211,C235,C254,C91)</f>
        <v>51849861</v>
      </c>
      <c r="D9" s="197">
        <f>SUM(D10,D36,D53,D62,D73,D79,D85,D93,D125,D144,D157,D173,D188,D211,D235,D254,D91)</f>
        <v>47240850</v>
      </c>
      <c r="E9" s="197" t="e">
        <f>SUM(E10,E36,E53,E62,E73,E79,E85,E93,E125,E144,E157,E173,E188,E211,E235,E254,E91)</f>
        <v>#REF!</v>
      </c>
      <c r="F9" s="197" t="e">
        <f>SUM(F10,F36,F53,F62,F73,F79,F85,F93,F125,F144,F157,F173,F188,F211,F235,F254,F91)</f>
        <v>#REF!</v>
      </c>
      <c r="G9" s="197">
        <f>SUM(G10,G36,G53,G62,G73,G79,G85,G91,G93,G125,G144,G157,G173,G188,G211,G235,G254)</f>
        <v>12122978329.384987</v>
      </c>
      <c r="H9" s="197">
        <f>SUM(H10,H36,H53,H62,H73,H79,H85,H91,H93,H125,H144,H157,H173,H188,H211,H235,H254)</f>
        <v>543543962.90498734</v>
      </c>
      <c r="I9" s="199">
        <f>G9/D9</f>
        <v>256.62066472946583</v>
      </c>
      <c r="J9" s="199">
        <f>H9/D9</f>
        <v>11.505804042581524</v>
      </c>
      <c r="K9" s="197">
        <f>SUM(K10,K36,K53,K62,K73,K79,K85,K93,K125,K144,K157,K173,K188,K211,K235,K254,K91)</f>
        <v>11534022777.485882</v>
      </c>
      <c r="L9" s="197">
        <f>SUM(L10,L36,L53,L62,L73,L79,L85,L93,L125,L144,L157,L173,L188,L211,L235,L254,L91)</f>
        <v>113241186.40588184</v>
      </c>
      <c r="M9" s="199">
        <f>K9/D9</f>
        <v>244.15358270407671</v>
      </c>
      <c r="N9" s="199">
        <f>L9/D9</f>
        <v>2.3971030666442674</v>
      </c>
      <c r="O9" s="197">
        <f>SUM(O10,O36,O53,O62,O73,O79,O85,O93,O125,O144,O157,O173,O188,O211,O235,O254,O91)</f>
        <v>588955551.89910555</v>
      </c>
      <c r="P9" s="197">
        <f>SUM(P10,P36,P53,P62,P73,P79,P85,P93,P125,P144,P157,P173,P188,P211,P235,P254,P91)</f>
        <v>430302776.49910539</v>
      </c>
      <c r="Q9" s="199">
        <f>O9/D9</f>
        <v>12.467082025389161</v>
      </c>
      <c r="R9" s="199">
        <f>P9/D9</f>
        <v>9.1087009759372535</v>
      </c>
      <c r="S9" s="60"/>
    </row>
    <row r="10" spans="1:19" s="45" customFormat="1" ht="18" customHeight="1">
      <c r="A10" s="200" t="s">
        <v>275</v>
      </c>
      <c r="B10" s="200"/>
      <c r="C10" s="201">
        <f t="shared" ref="C10:H10" si="0">SUM(C11:C35)</f>
        <v>9729107</v>
      </c>
      <c r="D10" s="201">
        <f t="shared" si="0"/>
        <v>9729107</v>
      </c>
      <c r="E10" s="201">
        <f t="shared" si="0"/>
        <v>605237005</v>
      </c>
      <c r="F10" s="201">
        <f t="shared" si="0"/>
        <v>605237005</v>
      </c>
      <c r="G10" s="201">
        <f t="shared" si="0"/>
        <v>180287524.33767545</v>
      </c>
      <c r="H10" s="201">
        <f t="shared" si="0"/>
        <v>66846771.33767543</v>
      </c>
      <c r="I10" s="287">
        <f>G10/D10</f>
        <v>18.530737131133971</v>
      </c>
      <c r="J10" s="287">
        <f>H10/D10</f>
        <v>6.8708023601421413</v>
      </c>
      <c r="K10" s="201">
        <f>SUM(K11:K35)</f>
        <v>86197302.780000001</v>
      </c>
      <c r="L10" s="201">
        <f>SUM(L11:L35)</f>
        <v>15756882.780000001</v>
      </c>
      <c r="M10" s="287">
        <f>K10/D10</f>
        <v>8.8597342777708175</v>
      </c>
      <c r="N10" s="287">
        <f>L10/D10</f>
        <v>1.6195610532395215</v>
      </c>
      <c r="O10" s="201">
        <f>SUM(O11:O35)</f>
        <v>94090221.557675436</v>
      </c>
      <c r="P10" s="201">
        <f>SUM(P11:P35)</f>
        <v>51089888.557675436</v>
      </c>
      <c r="Q10" s="287">
        <f>O10/D10</f>
        <v>9.671002853363154</v>
      </c>
      <c r="R10" s="287">
        <f>P10/D10</f>
        <v>5.2512413069026209</v>
      </c>
      <c r="S10" s="54"/>
    </row>
    <row r="11" spans="1:19" s="45" customFormat="1" ht="18" customHeight="1">
      <c r="A11" s="192"/>
      <c r="B11" s="820" t="s">
        <v>894</v>
      </c>
      <c r="C11" s="204">
        <f>기초자료!AV8</f>
        <v>151290</v>
      </c>
      <c r="D11" s="204">
        <f>기초자료!AW8</f>
        <v>151290</v>
      </c>
      <c r="E11" s="203">
        <f>기초자료!AT8</f>
        <v>23913280</v>
      </c>
      <c r="F11" s="203">
        <f>기초자료!AU8</f>
        <v>23913280</v>
      </c>
      <c r="G11" s="204">
        <f>'3-1도시림 면적 현황 세부내역(시군구)'!C8</f>
        <v>13277114.300000001</v>
      </c>
      <c r="H11" s="204">
        <f>L11+P11</f>
        <v>2501869.2999999998</v>
      </c>
      <c r="I11" s="205">
        <f>G11/D11</f>
        <v>87.759364796086984</v>
      </c>
      <c r="J11" s="205">
        <f>H11/D11</f>
        <v>16.53691123008791</v>
      </c>
      <c r="K11" s="204">
        <f>'4-1. 산자법에 의한 산림과수목(시군구)'!C10</f>
        <v>7137961.2999999998</v>
      </c>
      <c r="L11" s="204">
        <f>'4-1. 산자법에 의한 산림과수목(시군구)'!D10</f>
        <v>96782.3</v>
      </c>
      <c r="M11" s="205">
        <f>K11/D11</f>
        <v>47.180655033379601</v>
      </c>
      <c r="N11" s="205">
        <f>L11/D11</f>
        <v>0.63971379469892264</v>
      </c>
      <c r="O11" s="206">
        <f>'5.1 도시공원법에 의한 공원녹지(시군구)'!C12</f>
        <v>6139153</v>
      </c>
      <c r="P11" s="206">
        <f>'5.1 도시공원법에 의한 공원녹지(시군구)'!D12</f>
        <v>2405087</v>
      </c>
      <c r="Q11" s="205">
        <f>O11/D11</f>
        <v>40.578709762707383</v>
      </c>
      <c r="R11" s="205">
        <f>P11/D11</f>
        <v>15.897197435388987</v>
      </c>
      <c r="S11" s="54"/>
    </row>
    <row r="12" spans="1:19" s="45" customFormat="1" ht="18" customHeight="1">
      <c r="A12" s="192"/>
      <c r="B12" s="820" t="s">
        <v>895</v>
      </c>
      <c r="C12" s="204">
        <f>기초자료!AV9</f>
        <v>126171</v>
      </c>
      <c r="D12" s="204">
        <f>기초자료!AW9</f>
        <v>126171</v>
      </c>
      <c r="E12" s="203">
        <f>기초자료!AT9</f>
        <v>9959983</v>
      </c>
      <c r="F12" s="203">
        <f>기초자료!AU9</f>
        <v>9959983</v>
      </c>
      <c r="G12" s="204">
        <f>'3-1도시림 면적 현황 세부내역(시군구)'!C9</f>
        <v>5417625.7000000002</v>
      </c>
      <c r="H12" s="204">
        <f t="shared" ref="H12:H24" si="1">L12+P12</f>
        <v>1506737.7</v>
      </c>
      <c r="I12" s="205">
        <f t="shared" ref="I12:I23" si="2">G12/D12</f>
        <v>42.938755339975117</v>
      </c>
      <c r="J12" s="205">
        <f t="shared" ref="J12:J23" si="3">H12/D12</f>
        <v>11.942028675369141</v>
      </c>
      <c r="K12" s="204">
        <f>'4-1. 산자법에 의한 산림과수목(시군구)'!C11</f>
        <v>2448952.2000000002</v>
      </c>
      <c r="L12" s="204">
        <f>'4-1. 산자법에 의한 산림과수목(시군구)'!D11</f>
        <v>161341.20000000001</v>
      </c>
      <c r="M12" s="205">
        <f t="shared" ref="M12:M23" si="4">K12/D12</f>
        <v>19.40978671802554</v>
      </c>
      <c r="N12" s="205">
        <f t="shared" ref="N12:N23" si="5">L12/D12</f>
        <v>1.2787502674941151</v>
      </c>
      <c r="O12" s="206">
        <f>'5.1 도시공원법에 의한 공원녹지(시군구)'!C13</f>
        <v>2968673.5</v>
      </c>
      <c r="P12" s="206">
        <f>'5.1 도시공원법에 의한 공원녹지(시군구)'!D13</f>
        <v>1345396.5</v>
      </c>
      <c r="Q12" s="205">
        <f t="shared" ref="Q12:Q23" si="6">O12/D12</f>
        <v>23.528968621949577</v>
      </c>
      <c r="R12" s="205">
        <f t="shared" ref="R12:R24" si="7">P12/D12</f>
        <v>10.663278407875026</v>
      </c>
      <c r="S12" s="54"/>
    </row>
    <row r="13" spans="1:19" s="45" customFormat="1" ht="18" customHeight="1">
      <c r="A13" s="192"/>
      <c r="B13" s="820" t="s">
        <v>896</v>
      </c>
      <c r="C13" s="204">
        <f>기초자료!AV10</f>
        <v>228670</v>
      </c>
      <c r="D13" s="204">
        <f>기초자료!AW10</f>
        <v>228670</v>
      </c>
      <c r="E13" s="203">
        <f>기초자료!AT10</f>
        <v>21866384</v>
      </c>
      <c r="F13" s="203">
        <f>기초자료!AU10</f>
        <v>21866384</v>
      </c>
      <c r="G13" s="204">
        <f>'3-1도시림 면적 현황 세부내역(시군구)'!C10</f>
        <v>2005971</v>
      </c>
      <c r="H13" s="204">
        <f t="shared" si="1"/>
        <v>809094</v>
      </c>
      <c r="I13" s="205">
        <f t="shared" si="2"/>
        <v>8.7723400533519911</v>
      </c>
      <c r="J13" s="205">
        <f t="shared" si="3"/>
        <v>3.5382603752131891</v>
      </c>
      <c r="K13" s="204">
        <f>'4-1. 산자법에 의한 산림과수목(시군구)'!C12</f>
        <v>1701851</v>
      </c>
      <c r="L13" s="204">
        <f>'4-1. 산자법에 의한 산림과수목(시군구)'!D12</f>
        <v>504974</v>
      </c>
      <c r="M13" s="205">
        <f t="shared" si="4"/>
        <v>7.4423885949184418</v>
      </c>
      <c r="N13" s="205">
        <f t="shared" si="5"/>
        <v>2.2083089167796386</v>
      </c>
      <c r="O13" s="206">
        <f>'5.1 도시공원법에 의한 공원녹지(시군구)'!C14</f>
        <v>304120</v>
      </c>
      <c r="P13" s="206">
        <f>'5.1 도시공원법에 의한 공원녹지(시군구)'!D14</f>
        <v>304120</v>
      </c>
      <c r="Q13" s="205">
        <f t="shared" si="6"/>
        <v>1.3299514584335506</v>
      </c>
      <c r="R13" s="205">
        <f t="shared" si="7"/>
        <v>1.3299514584335506</v>
      </c>
      <c r="S13" s="54"/>
    </row>
    <row r="14" spans="1:19" s="45" customFormat="1" ht="18" customHeight="1">
      <c r="A14" s="192"/>
      <c r="B14" s="820" t="s">
        <v>897</v>
      </c>
      <c r="C14" s="204">
        <f>기초자료!AV11</f>
        <v>300889</v>
      </c>
      <c r="D14" s="204">
        <f>기초자료!AW11</f>
        <v>300889</v>
      </c>
      <c r="E14" s="203">
        <f>기초자료!AT11</f>
        <v>16859343</v>
      </c>
      <c r="F14" s="203">
        <f>기초자료!AU11</f>
        <v>16859343</v>
      </c>
      <c r="G14" s="204">
        <f>'3-1도시림 면적 현황 세부내역(시군구)'!C11</f>
        <v>1388926</v>
      </c>
      <c r="H14" s="204">
        <f t="shared" si="1"/>
        <v>1184497</v>
      </c>
      <c r="I14" s="205">
        <f t="shared" si="2"/>
        <v>4.6160743662945469</v>
      </c>
      <c r="J14" s="205">
        <f t="shared" si="3"/>
        <v>3.9366577043361506</v>
      </c>
      <c r="K14" s="204">
        <f>'4-1. 산자법에 의한 산림과수목(시군구)'!C13</f>
        <v>528307</v>
      </c>
      <c r="L14" s="204">
        <f>'4-1. 산자법에 의한 산림과수목(시군구)'!D13</f>
        <v>323878</v>
      </c>
      <c r="M14" s="205">
        <f t="shared" si="4"/>
        <v>1.75582025265131</v>
      </c>
      <c r="N14" s="205">
        <f t="shared" si="5"/>
        <v>1.0764035906929132</v>
      </c>
      <c r="O14" s="206">
        <f>'5.1 도시공원법에 의한 공원녹지(시군구)'!C15</f>
        <v>860619</v>
      </c>
      <c r="P14" s="206">
        <f>'5.1 도시공원법에 의한 공원녹지(시군구)'!D15</f>
        <v>860619</v>
      </c>
      <c r="Q14" s="205">
        <f t="shared" si="6"/>
        <v>2.8602541136432373</v>
      </c>
      <c r="R14" s="205">
        <f t="shared" si="7"/>
        <v>2.8602541136432373</v>
      </c>
      <c r="S14" s="54"/>
    </row>
    <row r="15" spans="1:19" s="45" customFormat="1" ht="18" customHeight="1">
      <c r="A15" s="192"/>
      <c r="B15" s="820" t="s">
        <v>898</v>
      </c>
      <c r="C15" s="204">
        <f>기초자료!AV12</f>
        <v>351350</v>
      </c>
      <c r="D15" s="204">
        <f>기초자료!AW12</f>
        <v>351350</v>
      </c>
      <c r="E15" s="203">
        <f>기초자료!AT12</f>
        <v>17062949</v>
      </c>
      <c r="F15" s="203">
        <f>기초자료!AU12</f>
        <v>17062949</v>
      </c>
      <c r="G15" s="204">
        <f>'3-1도시림 면적 현황 세부내역(시군구)'!C12</f>
        <v>6073160.2800000003</v>
      </c>
      <c r="H15" s="204">
        <f t="shared" si="1"/>
        <v>1287528.28</v>
      </c>
      <c r="I15" s="205">
        <f t="shared" si="2"/>
        <v>17.285214970826811</v>
      </c>
      <c r="J15" s="205">
        <f t="shared" si="3"/>
        <v>3.6645176604525402</v>
      </c>
      <c r="K15" s="204">
        <f>'4-1. 산자법에 의한 산림과수목(시군구)'!C14</f>
        <v>3146822.2800000003</v>
      </c>
      <c r="L15" s="204">
        <f>'4-1. 산자법에 의한 산림과수목(시군구)'!D14</f>
        <v>667918.28</v>
      </c>
      <c r="M15" s="205">
        <f t="shared" si="4"/>
        <v>8.9563747829799354</v>
      </c>
      <c r="N15" s="205">
        <f t="shared" si="5"/>
        <v>1.9010054930980504</v>
      </c>
      <c r="O15" s="206">
        <f>'5.1 도시공원법에 의한 공원녹지(시군구)'!C16</f>
        <v>2926338</v>
      </c>
      <c r="P15" s="206">
        <f>'5.1 도시공원법에 의한 공원녹지(시군구)'!D16</f>
        <v>619610</v>
      </c>
      <c r="Q15" s="205">
        <f t="shared" si="6"/>
        <v>8.3288401878468772</v>
      </c>
      <c r="R15" s="205">
        <f t="shared" si="7"/>
        <v>1.7635121673544898</v>
      </c>
      <c r="S15" s="54"/>
    </row>
    <row r="16" spans="1:19" s="45" customFormat="1" ht="18" customHeight="1">
      <c r="A16" s="192"/>
      <c r="B16" s="820" t="s">
        <v>899</v>
      </c>
      <c r="C16" s="204">
        <f>기초자료!AV13</f>
        <v>346194</v>
      </c>
      <c r="D16" s="204">
        <f>기초자료!AW13</f>
        <v>346194</v>
      </c>
      <c r="E16" s="203">
        <f>기초자료!AT13</f>
        <v>14215360</v>
      </c>
      <c r="F16" s="203">
        <f>기초자료!AU13</f>
        <v>14215360</v>
      </c>
      <c r="G16" s="204">
        <f>'3-1도시림 면적 현황 세부내역(시군구)'!C13</f>
        <v>1470284.05</v>
      </c>
      <c r="H16" s="204">
        <f t="shared" si="1"/>
        <v>847482.05</v>
      </c>
      <c r="I16" s="205">
        <f t="shared" si="2"/>
        <v>4.246994604181471</v>
      </c>
      <c r="J16" s="205">
        <f t="shared" si="3"/>
        <v>2.4479975100666103</v>
      </c>
      <c r="K16" s="204">
        <f>'4-1. 산자법에 의한 산림과수목(시군구)'!C15</f>
        <v>974292</v>
      </c>
      <c r="L16" s="204">
        <f>'4-1. 산자법에 의한 산림과수목(시군구)'!D15</f>
        <v>351490</v>
      </c>
      <c r="M16" s="205">
        <f t="shared" si="4"/>
        <v>2.8142948751278185</v>
      </c>
      <c r="N16" s="205">
        <f t="shared" si="5"/>
        <v>1.015297781012958</v>
      </c>
      <c r="O16" s="206">
        <f>'5.1 도시공원법에 의한 공원녹지(시군구)'!C17</f>
        <v>495992.05</v>
      </c>
      <c r="P16" s="206">
        <f>'5.1 도시공원법에 의한 공원녹지(시군구)'!D17</f>
        <v>495992.05</v>
      </c>
      <c r="Q16" s="205">
        <f t="shared" si="6"/>
        <v>1.4326997290536521</v>
      </c>
      <c r="R16" s="205">
        <f t="shared" si="7"/>
        <v>1.4326997290536521</v>
      </c>
      <c r="S16" s="54"/>
    </row>
    <row r="17" spans="1:19" s="45" customFormat="1" ht="18" customHeight="1">
      <c r="A17" s="192"/>
      <c r="B17" s="820" t="s">
        <v>900</v>
      </c>
      <c r="C17" s="204">
        <f>기초자료!AV14</f>
        <v>397015</v>
      </c>
      <c r="D17" s="204">
        <f>기초자료!AW14</f>
        <v>397015</v>
      </c>
      <c r="E17" s="203">
        <f>기초자료!AT14</f>
        <v>18496071</v>
      </c>
      <c r="F17" s="203">
        <f>기초자료!AU14</f>
        <v>18496071</v>
      </c>
      <c r="G17" s="204">
        <f>'3-1도시림 면적 현황 세부내역(시군구)'!C14</f>
        <v>6274698</v>
      </c>
      <c r="H17" s="204">
        <f t="shared" si="1"/>
        <v>1477730</v>
      </c>
      <c r="I17" s="205">
        <f t="shared" si="2"/>
        <v>15.804687480321903</v>
      </c>
      <c r="J17" s="205">
        <f t="shared" si="3"/>
        <v>3.722101180056169</v>
      </c>
      <c r="K17" s="204">
        <f>'4-1. 산자법에 의한 산림과수목(시군구)'!C16</f>
        <v>1695785</v>
      </c>
      <c r="L17" s="204">
        <f>'4-1. 산자법에 의한 산림과수목(시군구)'!D16</f>
        <v>102902</v>
      </c>
      <c r="M17" s="205">
        <f t="shared" si="4"/>
        <v>4.2713373550117755</v>
      </c>
      <c r="N17" s="205">
        <f t="shared" si="5"/>
        <v>0.25918919940052643</v>
      </c>
      <c r="O17" s="206">
        <f>'5.1 도시공원법에 의한 공원녹지(시군구)'!C18</f>
        <v>4578913</v>
      </c>
      <c r="P17" s="206">
        <f>'5.1 도시공원법에 의한 공원녹지(시군구)'!D18</f>
        <v>1374828</v>
      </c>
      <c r="Q17" s="205">
        <f t="shared" si="6"/>
        <v>11.533350125310127</v>
      </c>
      <c r="R17" s="205">
        <f t="shared" si="7"/>
        <v>3.4629119806556425</v>
      </c>
      <c r="S17" s="54"/>
    </row>
    <row r="18" spans="1:19" s="45" customFormat="1" ht="18" customHeight="1">
      <c r="A18" s="192"/>
      <c r="B18" s="820" t="s">
        <v>901</v>
      </c>
      <c r="C18" s="204">
        <f>기초자료!AV15</f>
        <v>442650</v>
      </c>
      <c r="D18" s="204">
        <f>기초자료!AW15</f>
        <v>442650</v>
      </c>
      <c r="E18" s="203">
        <f>기초자료!AT15</f>
        <v>24574349</v>
      </c>
      <c r="F18" s="203">
        <f>기초자료!AU15</f>
        <v>24574349</v>
      </c>
      <c r="G18" s="204">
        <f>'3-1도시림 면적 현황 세부내역(시군구)'!C15</f>
        <v>8813956</v>
      </c>
      <c r="H18" s="204">
        <f t="shared" si="1"/>
        <v>1009189</v>
      </c>
      <c r="I18" s="205">
        <f t="shared" si="2"/>
        <v>19.911794871794871</v>
      </c>
      <c r="J18" s="205">
        <f t="shared" si="3"/>
        <v>2.2798802665763018</v>
      </c>
      <c r="K18" s="204">
        <f>'4-1. 산자법에 의한 산림과수목(시군구)'!C17</f>
        <v>5840185</v>
      </c>
      <c r="L18" s="204">
        <f>'4-1. 산자법에 의한 산림과수목(시군구)'!D17</f>
        <v>83987</v>
      </c>
      <c r="M18" s="205">
        <f t="shared" si="4"/>
        <v>13.193685756240823</v>
      </c>
      <c r="N18" s="205">
        <f t="shared" si="5"/>
        <v>0.18973681237998419</v>
      </c>
      <c r="O18" s="206">
        <f>'5.1 도시공원법에 의한 공원녹지(시군구)'!C19</f>
        <v>2973771</v>
      </c>
      <c r="P18" s="206">
        <f>'5.1 도시공원법에 의한 공원녹지(시군구)'!D19</f>
        <v>925202</v>
      </c>
      <c r="Q18" s="205">
        <f t="shared" si="6"/>
        <v>6.7181091155540491</v>
      </c>
      <c r="R18" s="205">
        <f t="shared" si="7"/>
        <v>2.0901434541963178</v>
      </c>
      <c r="S18" s="54"/>
    </row>
    <row r="19" spans="1:19" s="45" customFormat="1" ht="18" customHeight="1">
      <c r="A19" s="192"/>
      <c r="B19" s="820" t="s">
        <v>902</v>
      </c>
      <c r="C19" s="204">
        <f>기초자료!AV16</f>
        <v>313954</v>
      </c>
      <c r="D19" s="204">
        <f>기초자료!AW16</f>
        <v>313954</v>
      </c>
      <c r="E19" s="203">
        <f>기초자료!AT16</f>
        <v>23600102</v>
      </c>
      <c r="F19" s="203">
        <f>기초자료!AU16</f>
        <v>23600102</v>
      </c>
      <c r="G19" s="204">
        <f>'3-1도시림 면적 현황 세부내역(시군구)'!C16</f>
        <v>11500610</v>
      </c>
      <c r="H19" s="204">
        <f t="shared" si="1"/>
        <v>2099240</v>
      </c>
      <c r="I19" s="205">
        <f t="shared" si="2"/>
        <v>36.631512896793801</v>
      </c>
      <c r="J19" s="205">
        <f t="shared" si="3"/>
        <v>6.6864572516992933</v>
      </c>
      <c r="K19" s="204">
        <f>'4-1. 산자법에 의한 산림과수목(시군구)'!C18</f>
        <v>9813725</v>
      </c>
      <c r="L19" s="204">
        <f>'4-1. 산자법에 의한 산림과수목(시군구)'!D18</f>
        <v>524048</v>
      </c>
      <c r="M19" s="205">
        <f t="shared" si="4"/>
        <v>31.258480541735413</v>
      </c>
      <c r="N19" s="205">
        <f t="shared" si="5"/>
        <v>1.669187205768998</v>
      </c>
      <c r="O19" s="206">
        <f>'5.1 도시공원법에 의한 공원녹지(시군구)'!C20</f>
        <v>1686885</v>
      </c>
      <c r="P19" s="206">
        <f>'5.1 도시공원법에 의한 공원녹지(시군구)'!D20</f>
        <v>1575192</v>
      </c>
      <c r="Q19" s="205">
        <f t="shared" si="6"/>
        <v>5.3730323550583847</v>
      </c>
      <c r="R19" s="205">
        <f t="shared" si="7"/>
        <v>5.0172700459302959</v>
      </c>
      <c r="S19" s="54"/>
    </row>
    <row r="20" spans="1:19" s="45" customFormat="1" ht="18" customHeight="1">
      <c r="A20" s="192"/>
      <c r="B20" s="820" t="s">
        <v>903</v>
      </c>
      <c r="C20" s="204">
        <f>기초자료!AV17</f>
        <v>333362</v>
      </c>
      <c r="D20" s="204">
        <f>기초자료!AW17</f>
        <v>333362</v>
      </c>
      <c r="E20" s="203">
        <f>기초자료!AT17</f>
        <v>20660965</v>
      </c>
      <c r="F20" s="203">
        <f>기초자료!AU17</f>
        <v>20660965</v>
      </c>
      <c r="G20" s="204">
        <f>'3-1도시림 면적 현황 세부내역(시군구)'!C17</f>
        <v>2992345</v>
      </c>
      <c r="H20" s="204">
        <f t="shared" si="1"/>
        <v>1452016</v>
      </c>
      <c r="I20" s="205">
        <f t="shared" si="2"/>
        <v>8.9762630413784414</v>
      </c>
      <c r="J20" s="205">
        <f t="shared" si="3"/>
        <v>4.3556734120865608</v>
      </c>
      <c r="K20" s="204">
        <f>'4-1. 산자법에 의한 산림과수목(시군구)'!C19</f>
        <v>1706386</v>
      </c>
      <c r="L20" s="204">
        <f>'4-1. 산자법에 의한 산림과수목(시군구)'!D19</f>
        <v>205426</v>
      </c>
      <c r="M20" s="205">
        <f t="shared" si="4"/>
        <v>5.1187177902700371</v>
      </c>
      <c r="N20" s="205">
        <f t="shared" si="5"/>
        <v>0.61622500464960017</v>
      </c>
      <c r="O20" s="206">
        <f>'5.1 도시공원법에 의한 공원녹지(시군구)'!C21</f>
        <v>1285959</v>
      </c>
      <c r="P20" s="206">
        <f>'5.1 도시공원법에 의한 공원녹지(시군구)'!D21</f>
        <v>1246590</v>
      </c>
      <c r="Q20" s="205">
        <f t="shared" si="6"/>
        <v>3.8575452511084047</v>
      </c>
      <c r="R20" s="205">
        <f t="shared" si="7"/>
        <v>3.7394484074369605</v>
      </c>
      <c r="S20" s="54"/>
    </row>
    <row r="21" spans="1:19" s="45" customFormat="1" ht="18" customHeight="1">
      <c r="A21" s="192"/>
      <c r="B21" s="820" t="s">
        <v>904</v>
      </c>
      <c r="C21" s="204">
        <f>기초자료!AV18</f>
        <v>532905</v>
      </c>
      <c r="D21" s="204">
        <f>기초자료!AW18</f>
        <v>532905</v>
      </c>
      <c r="E21" s="203">
        <f>기초자료!AT18</f>
        <v>35437538</v>
      </c>
      <c r="F21" s="203">
        <f>기초자료!AU18</f>
        <v>35437538</v>
      </c>
      <c r="G21" s="204">
        <f>'3-1도시림 면적 현황 세부내역(시군구)'!C18</f>
        <v>14715090</v>
      </c>
      <c r="H21" s="204">
        <f t="shared" si="1"/>
        <v>1457052</v>
      </c>
      <c r="I21" s="205">
        <f t="shared" si="2"/>
        <v>27.612970416866045</v>
      </c>
      <c r="J21" s="205">
        <f t="shared" si="3"/>
        <v>2.7341683789793678</v>
      </c>
      <c r="K21" s="204">
        <f>'4-1. 산자법에 의한 산림과수목(시군구)'!C20</f>
        <v>6358157</v>
      </c>
      <c r="L21" s="204">
        <f>'4-1. 산자법에 의한 산림과수목(시군구)'!D20</f>
        <v>410030</v>
      </c>
      <c r="M21" s="205">
        <f t="shared" si="4"/>
        <v>11.931126561019319</v>
      </c>
      <c r="N21" s="205">
        <f t="shared" si="5"/>
        <v>0.76942419380565019</v>
      </c>
      <c r="O21" s="206">
        <f>'5.1 도시공원법에 의한 공원녹지(시군구)'!C22</f>
        <v>8356933</v>
      </c>
      <c r="P21" s="206">
        <f>'5.1 도시공원법에 의한 공원녹지(시군구)'!D22</f>
        <v>1047022</v>
      </c>
      <c r="Q21" s="205">
        <f t="shared" si="6"/>
        <v>15.681843855846727</v>
      </c>
      <c r="R21" s="205">
        <f t="shared" si="7"/>
        <v>1.9647441851737177</v>
      </c>
      <c r="S21" s="54"/>
    </row>
    <row r="22" spans="1:19" s="45" customFormat="1" ht="18" customHeight="1">
      <c r="A22" s="192"/>
      <c r="B22" s="820" t="s">
        <v>905</v>
      </c>
      <c r="C22" s="204">
        <f>기초자료!AV19</f>
        <v>480032</v>
      </c>
      <c r="D22" s="204">
        <f>기초자료!AW19</f>
        <v>480032</v>
      </c>
      <c r="E22" s="203">
        <f>기초자료!AT19</f>
        <v>29711421</v>
      </c>
      <c r="F22" s="203">
        <f>기초자료!AU19</f>
        <v>29711421</v>
      </c>
      <c r="G22" s="204">
        <f>'3-1도시림 면적 현황 세부내역(시군구)'!C19</f>
        <v>11318891</v>
      </c>
      <c r="H22" s="204">
        <f t="shared" si="1"/>
        <v>2608784</v>
      </c>
      <c r="I22" s="205">
        <f t="shared" si="2"/>
        <v>23.579450953269781</v>
      </c>
      <c r="J22" s="205">
        <f t="shared" si="3"/>
        <v>5.4346043597093523</v>
      </c>
      <c r="K22" s="204">
        <f>'4-1. 산자법에 의한 산림과수목(시군구)'!C21</f>
        <v>6952979</v>
      </c>
      <c r="L22" s="204">
        <f>'4-1. 산자법에 의한 산림과수목(시군구)'!D21</f>
        <v>254353</v>
      </c>
      <c r="M22" s="205">
        <f t="shared" si="4"/>
        <v>14.484407289514033</v>
      </c>
      <c r="N22" s="205">
        <f t="shared" si="5"/>
        <v>0.52986675888274115</v>
      </c>
      <c r="O22" s="206">
        <f>'5.1 도시공원법에 의한 공원녹지(시군구)'!C23</f>
        <v>4365912</v>
      </c>
      <c r="P22" s="206">
        <f>'5.1 도시공원법에 의한 공원녹지(시군구)'!D23</f>
        <v>2354431</v>
      </c>
      <c r="Q22" s="205">
        <f t="shared" si="6"/>
        <v>9.0950436637557495</v>
      </c>
      <c r="R22" s="205">
        <f t="shared" si="7"/>
        <v>4.9047376008266115</v>
      </c>
      <c r="S22" s="54"/>
    </row>
    <row r="23" spans="1:19" s="45" customFormat="1" ht="18" customHeight="1">
      <c r="A23" s="192"/>
      <c r="B23" s="820" t="s">
        <v>906</v>
      </c>
      <c r="C23" s="204">
        <f>기초자료!AV20</f>
        <v>309397</v>
      </c>
      <c r="D23" s="204">
        <f>기초자료!AW20</f>
        <v>309397</v>
      </c>
      <c r="E23" s="203">
        <f>기초자료!AT20</f>
        <v>17625638</v>
      </c>
      <c r="F23" s="203">
        <f>기초자료!AU20</f>
        <v>17625638</v>
      </c>
      <c r="G23" s="204">
        <f>'3-1도시림 면적 현황 세부내역(시군구)'!C20</f>
        <v>6748518</v>
      </c>
      <c r="H23" s="204">
        <f t="shared" si="1"/>
        <v>1028651</v>
      </c>
      <c r="I23" s="205">
        <f t="shared" si="2"/>
        <v>21.81184045094167</v>
      </c>
      <c r="J23" s="205">
        <f t="shared" si="3"/>
        <v>3.3246961024185753</v>
      </c>
      <c r="K23" s="204">
        <f>'4-1. 산자법에 의한 산림과수목(시군구)'!C22</f>
        <v>3064132</v>
      </c>
      <c r="L23" s="204">
        <f>'4-1. 산자법에 의한 산림과수목(시군구)'!D22</f>
        <v>103885</v>
      </c>
      <c r="M23" s="205">
        <f t="shared" si="4"/>
        <v>9.9035607972927977</v>
      </c>
      <c r="N23" s="205">
        <f t="shared" si="5"/>
        <v>0.33576602229498026</v>
      </c>
      <c r="O23" s="206">
        <f>'5.1 도시공원법에 의한 공원녹지(시군구)'!C24</f>
        <v>3684386</v>
      </c>
      <c r="P23" s="206">
        <f>'5.1 도시공원법에 의한 공원녹지(시군구)'!D24</f>
        <v>924766</v>
      </c>
      <c r="Q23" s="205">
        <f t="shared" si="6"/>
        <v>11.908279653648872</v>
      </c>
      <c r="R23" s="205">
        <f t="shared" si="7"/>
        <v>2.9889300801235952</v>
      </c>
      <c r="S23" s="54"/>
    </row>
    <row r="24" spans="1:19" s="45" customFormat="1" ht="18" customHeight="1">
      <c r="A24" s="192"/>
      <c r="B24" s="820" t="s">
        <v>907</v>
      </c>
      <c r="C24" s="204">
        <f>기초자료!AV21</f>
        <v>374035</v>
      </c>
      <c r="D24" s="204">
        <f>기초자료!AW21</f>
        <v>374035</v>
      </c>
      <c r="E24" s="203">
        <f>기초자료!AT21</f>
        <v>23851343</v>
      </c>
      <c r="F24" s="203">
        <f>기초자료!AU21</f>
        <v>23851343</v>
      </c>
      <c r="G24" s="204">
        <f>'3-1도시림 면적 현황 세부내역(시군구)'!C21</f>
        <v>3977249.95</v>
      </c>
      <c r="H24" s="204">
        <f t="shared" si="1"/>
        <v>3956309.95</v>
      </c>
      <c r="I24" s="205">
        <f>G24/D24</f>
        <v>10.633363054259629</v>
      </c>
      <c r="J24" s="205">
        <f>H24/D24</f>
        <v>10.577378988597324</v>
      </c>
      <c r="K24" s="204">
        <f>'4-1. 산자법에 의한 산림과수목(시군구)'!C23</f>
        <v>1485873</v>
      </c>
      <c r="L24" s="204">
        <f>'4-1. 산자법에 의한 산림과수목(시군구)'!D23</f>
        <v>1481682</v>
      </c>
      <c r="M24" s="205">
        <f>K24/D24</f>
        <v>3.9725506971272742</v>
      </c>
      <c r="N24" s="205">
        <f>L24/D24</f>
        <v>3.9613458633550338</v>
      </c>
      <c r="O24" s="206">
        <f>'5.1 도시공원법에 의한 공원녹지(시군구)'!C25</f>
        <v>2491376.9500000002</v>
      </c>
      <c r="P24" s="206">
        <f>'5.1 도시공원법에 의한 공원녹지(시군구)'!D25</f>
        <v>2474627.9500000002</v>
      </c>
      <c r="Q24" s="205">
        <f>O24/D24</f>
        <v>6.6608123571323548</v>
      </c>
      <c r="R24" s="205">
        <f t="shared" si="7"/>
        <v>6.616033125242291</v>
      </c>
      <c r="S24" s="54"/>
    </row>
    <row r="25" spans="1:19" s="45" customFormat="1" ht="18" customHeight="1">
      <c r="A25" s="192"/>
      <c r="B25" s="820" t="s">
        <v>908</v>
      </c>
      <c r="C25" s="204">
        <f>기초자료!AV22</f>
        <v>458165</v>
      </c>
      <c r="D25" s="204">
        <f>기초자료!AW22</f>
        <v>458165</v>
      </c>
      <c r="E25" s="203">
        <f>기초자료!AT22</f>
        <v>17405710</v>
      </c>
      <c r="F25" s="203">
        <f>기초자료!AU22</f>
        <v>17405710</v>
      </c>
      <c r="G25" s="204">
        <f>'3-1도시림 면적 현황 세부내역(시군구)'!C22</f>
        <v>3659173</v>
      </c>
      <c r="H25" s="204">
        <f t="shared" ref="H25:H35" si="8">L25+P25</f>
        <v>1860690</v>
      </c>
      <c r="I25" s="205">
        <f t="shared" ref="I25:I35" si="9">G25/D25</f>
        <v>7.986583436098349</v>
      </c>
      <c r="J25" s="205">
        <f t="shared" ref="J25:J35" si="10">H25/D25</f>
        <v>4.0611788329531935</v>
      </c>
      <c r="K25" s="204">
        <f>'4-1. 산자법에 의한 산림과수목(시군구)'!C24</f>
        <v>1158930</v>
      </c>
      <c r="L25" s="204">
        <f>'4-1. 산자법에 의한 산림과수목(시군구)'!D24</f>
        <v>363918</v>
      </c>
      <c r="M25" s="205">
        <f t="shared" ref="M25:M35" si="11">K25/D25</f>
        <v>2.5295035631268212</v>
      </c>
      <c r="N25" s="205">
        <f t="shared" ref="N25:N35" si="12">L25/D25</f>
        <v>0.79429463184660543</v>
      </c>
      <c r="O25" s="206">
        <f>'5.1 도시공원법에 의한 공원녹지(시군구)'!C26</f>
        <v>2500243</v>
      </c>
      <c r="P25" s="206">
        <f>'5.1 도시공원법에 의한 공원녹지(시군구)'!D26</f>
        <v>1496772</v>
      </c>
      <c r="Q25" s="205">
        <f t="shared" ref="Q25:Q35" si="13">O25/D25</f>
        <v>5.4570798729715273</v>
      </c>
      <c r="R25" s="205">
        <f t="shared" ref="R25:R35" si="14">P25/D25</f>
        <v>3.2668842011065884</v>
      </c>
      <c r="S25" s="54"/>
    </row>
    <row r="26" spans="1:19" s="45" customFormat="1" ht="18" customHeight="1">
      <c r="A26" s="192"/>
      <c r="B26" s="820" t="s">
        <v>909</v>
      </c>
      <c r="C26" s="204">
        <f>기초자료!AV23</f>
        <v>591796</v>
      </c>
      <c r="D26" s="204">
        <f>기초자료!AW23</f>
        <v>591796</v>
      </c>
      <c r="E26" s="203">
        <f>기초자료!AT23</f>
        <v>41436853</v>
      </c>
      <c r="F26" s="203">
        <f>기초자료!AU23</f>
        <v>41436853</v>
      </c>
      <c r="G26" s="204">
        <f>'3-1도시림 면적 현황 세부내역(시군구)'!C23</f>
        <v>8294106.0576754324</v>
      </c>
      <c r="H26" s="204">
        <f t="shared" si="8"/>
        <v>4322172.0576754324</v>
      </c>
      <c r="I26" s="205">
        <f t="shared" si="9"/>
        <v>14.015143829419991</v>
      </c>
      <c r="J26" s="205">
        <f t="shared" si="10"/>
        <v>7.303483054423201</v>
      </c>
      <c r="K26" s="204">
        <f>'4-1. 산자법에 의한 산림과수목(시군구)'!C25</f>
        <v>4976295</v>
      </c>
      <c r="L26" s="204">
        <f>'4-1. 산자법에 의한 산림과수목(시군구)'!D25</f>
        <v>1006231</v>
      </c>
      <c r="M26" s="205">
        <f t="shared" si="11"/>
        <v>8.4088013437062763</v>
      </c>
      <c r="N26" s="205">
        <f t="shared" si="12"/>
        <v>1.7003004413683094</v>
      </c>
      <c r="O26" s="206">
        <f>'5.1 도시공원법에 의한 공원녹지(시군구)'!C27</f>
        <v>3317811.0576754324</v>
      </c>
      <c r="P26" s="206">
        <f>'5.1 도시공원법에 의한 공원녹지(시군구)'!D27</f>
        <v>3315941.0576754324</v>
      </c>
      <c r="Q26" s="205">
        <f t="shared" si="13"/>
        <v>5.6063424857137125</v>
      </c>
      <c r="R26" s="205">
        <f t="shared" si="14"/>
        <v>5.6031826130548916</v>
      </c>
      <c r="S26" s="54"/>
    </row>
    <row r="27" spans="1:19" s="45" customFormat="1" ht="18" customHeight="1">
      <c r="A27" s="192"/>
      <c r="B27" s="820" t="s">
        <v>910</v>
      </c>
      <c r="C27" s="204">
        <f>기초자료!AV24</f>
        <v>406664</v>
      </c>
      <c r="D27" s="204">
        <f>기초자료!AW24</f>
        <v>406664</v>
      </c>
      <c r="E27" s="203">
        <f>기초자료!AT24</f>
        <v>20120106</v>
      </c>
      <c r="F27" s="203">
        <f>기초자료!AU24</f>
        <v>20120106</v>
      </c>
      <c r="G27" s="204">
        <f>'3-1도시림 면적 현황 세부내역(시군구)'!C24</f>
        <v>3432140</v>
      </c>
      <c r="H27" s="204">
        <f t="shared" si="8"/>
        <v>1325089</v>
      </c>
      <c r="I27" s="205">
        <f t="shared" si="9"/>
        <v>8.4397438671728988</v>
      </c>
      <c r="J27" s="205">
        <f t="shared" si="10"/>
        <v>3.2584369405701019</v>
      </c>
      <c r="K27" s="204">
        <f>'4-1. 산자법에 의한 산림과수목(시군구)'!C26</f>
        <v>1025784</v>
      </c>
      <c r="L27" s="204">
        <f>'4-1. 산자법에 의한 산림과수목(시군구)'!D26</f>
        <v>608749</v>
      </c>
      <c r="M27" s="205">
        <f t="shared" si="11"/>
        <v>2.5224362126964768</v>
      </c>
      <c r="N27" s="205">
        <f t="shared" si="12"/>
        <v>1.4969335864497473</v>
      </c>
      <c r="O27" s="206">
        <f>'5.1 도시공원법에 의한 공원녹지(시군구)'!C28</f>
        <v>2406356</v>
      </c>
      <c r="P27" s="206">
        <f>'5.1 도시공원법에 의한 공원녹지(시군구)'!D28</f>
        <v>716340</v>
      </c>
      <c r="Q27" s="205">
        <f t="shared" si="13"/>
        <v>5.9173076544764225</v>
      </c>
      <c r="R27" s="205">
        <f t="shared" si="14"/>
        <v>1.7615033541203549</v>
      </c>
      <c r="S27" s="54"/>
    </row>
    <row r="28" spans="1:19" s="45" customFormat="1" ht="18" customHeight="1">
      <c r="A28" s="192"/>
      <c r="B28" s="820" t="s">
        <v>911</v>
      </c>
      <c r="C28" s="204">
        <f>기초자료!AV25</f>
        <v>232810</v>
      </c>
      <c r="D28" s="204">
        <f>기초자료!AW25</f>
        <v>232810</v>
      </c>
      <c r="E28" s="203">
        <f>기초자료!AT25</f>
        <v>13020260</v>
      </c>
      <c r="F28" s="203">
        <f>기초자료!AU25</f>
        <v>13020260</v>
      </c>
      <c r="G28" s="204">
        <f>'3-1도시림 면적 현황 세부내역(시군구)'!C25</f>
        <v>3126930</v>
      </c>
      <c r="H28" s="204">
        <f t="shared" si="8"/>
        <v>413950</v>
      </c>
      <c r="I28" s="205">
        <f t="shared" si="9"/>
        <v>13.431252953051844</v>
      </c>
      <c r="J28" s="205">
        <f t="shared" si="10"/>
        <v>1.7780593617112668</v>
      </c>
      <c r="K28" s="204">
        <f>'4-1. 산자법에 의한 산림과수목(시군구)'!C27</f>
        <v>1238323</v>
      </c>
      <c r="L28" s="204">
        <f>'4-1. 산자법에 의한 산림과수목(시군구)'!D27</f>
        <v>325825</v>
      </c>
      <c r="M28" s="205">
        <f t="shared" si="11"/>
        <v>5.3190283922511918</v>
      </c>
      <c r="N28" s="205">
        <f t="shared" si="12"/>
        <v>1.3995318070529617</v>
      </c>
      <c r="O28" s="206">
        <f>'5.1 도시공원법에 의한 공원녹지(시군구)'!C29</f>
        <v>1888607</v>
      </c>
      <c r="P28" s="206">
        <f>'5.1 도시공원법에 의한 공원녹지(시군구)'!D29</f>
        <v>88125</v>
      </c>
      <c r="Q28" s="205">
        <f t="shared" si="13"/>
        <v>8.1122245608006534</v>
      </c>
      <c r="R28" s="205">
        <f t="shared" si="14"/>
        <v>0.37852755465830507</v>
      </c>
      <c r="S28" s="54"/>
    </row>
    <row r="29" spans="1:19" s="45" customFormat="1" ht="18" customHeight="1">
      <c r="A29" s="192"/>
      <c r="B29" s="820" t="s">
        <v>912</v>
      </c>
      <c r="C29" s="204">
        <f>기초자료!AV26</f>
        <v>367678</v>
      </c>
      <c r="D29" s="204">
        <f>기초자료!AW26</f>
        <v>367678</v>
      </c>
      <c r="E29" s="203">
        <f>기초자료!AT26</f>
        <v>24548520</v>
      </c>
      <c r="F29" s="203">
        <f>기초자료!AU26</f>
        <v>24548520</v>
      </c>
      <c r="G29" s="204">
        <f>'3-1도시림 면적 현황 세부내역(시군구)'!C26</f>
        <v>2558024</v>
      </c>
      <c r="H29" s="204">
        <f t="shared" si="8"/>
        <v>2525751</v>
      </c>
      <c r="I29" s="205">
        <f t="shared" si="9"/>
        <v>6.9572397587019079</v>
      </c>
      <c r="J29" s="205">
        <f t="shared" si="10"/>
        <v>6.8694645858604542</v>
      </c>
      <c r="K29" s="204">
        <f>'4-1. 산자법에 의한 산림과수목(시군구)'!C28</f>
        <v>1939073</v>
      </c>
      <c r="L29" s="204">
        <f>'4-1. 산자법에 의한 산림과수목(시군구)'!D28</f>
        <v>1906800</v>
      </c>
      <c r="M29" s="205">
        <f t="shared" si="11"/>
        <v>5.273834714070464</v>
      </c>
      <c r="N29" s="205">
        <f t="shared" si="12"/>
        <v>5.1860595412290103</v>
      </c>
      <c r="O29" s="206">
        <f>'5.1 도시공원법에 의한 공원녹지(시군구)'!C30</f>
        <v>618951</v>
      </c>
      <c r="P29" s="206">
        <f>'5.1 도시공원법에 의한 공원녹지(시군구)'!D30</f>
        <v>618951</v>
      </c>
      <c r="Q29" s="205">
        <f t="shared" si="13"/>
        <v>1.6834050446314439</v>
      </c>
      <c r="R29" s="205">
        <f t="shared" si="14"/>
        <v>1.6834050446314439</v>
      </c>
      <c r="S29" s="54"/>
    </row>
    <row r="30" spans="1:19" s="45" customFormat="1" ht="18" customHeight="1">
      <c r="A30" s="192"/>
      <c r="B30" s="820" t="s">
        <v>913</v>
      </c>
      <c r="C30" s="204">
        <f>기초자료!AV27</f>
        <v>395963</v>
      </c>
      <c r="D30" s="204">
        <f>기초자료!AW27</f>
        <v>395963</v>
      </c>
      <c r="E30" s="203">
        <f>기초자료!AT27</f>
        <v>16354618</v>
      </c>
      <c r="F30" s="203">
        <f>기초자료!AU27</f>
        <v>16354618</v>
      </c>
      <c r="G30" s="204">
        <f>'3-1도시림 면적 현황 세부내역(시군구)'!C27</f>
        <v>3862343</v>
      </c>
      <c r="H30" s="204">
        <f t="shared" si="8"/>
        <v>2338377</v>
      </c>
      <c r="I30" s="205">
        <f t="shared" si="9"/>
        <v>9.7543028010192874</v>
      </c>
      <c r="J30" s="205">
        <f t="shared" si="10"/>
        <v>5.9055442048878302</v>
      </c>
      <c r="K30" s="204">
        <f>'4-1. 산자법에 의한 산림과수목(시군구)'!C29</f>
        <v>1208925</v>
      </c>
      <c r="L30" s="204">
        <f>'4-1. 산자법에 의한 산림과수목(시군구)'!D29</f>
        <v>327242</v>
      </c>
      <c r="M30" s="205">
        <f t="shared" si="11"/>
        <v>3.0531261759305792</v>
      </c>
      <c r="N30" s="205">
        <f t="shared" si="12"/>
        <v>0.82644590529923245</v>
      </c>
      <c r="O30" s="206">
        <f>'5.1 도시공원법에 의한 공원녹지(시군구)'!C31</f>
        <v>2653418</v>
      </c>
      <c r="P30" s="206">
        <f>'5.1 도시공원법에 의한 공원녹지(시군구)'!D31</f>
        <v>2011135</v>
      </c>
      <c r="Q30" s="205">
        <f t="shared" si="13"/>
        <v>6.7011766250887081</v>
      </c>
      <c r="R30" s="205">
        <f t="shared" si="14"/>
        <v>5.0790982995885976</v>
      </c>
      <c r="S30" s="54"/>
    </row>
    <row r="31" spans="1:19" s="45" customFormat="1" ht="18" customHeight="1">
      <c r="A31" s="192"/>
      <c r="B31" s="820" t="s">
        <v>914</v>
      </c>
      <c r="C31" s="204">
        <f>기초자료!AV28</f>
        <v>500094</v>
      </c>
      <c r="D31" s="204">
        <f>기초자료!AW28</f>
        <v>500094</v>
      </c>
      <c r="E31" s="203">
        <f>기초자료!AT28</f>
        <v>29568929</v>
      </c>
      <c r="F31" s="203">
        <f>기초자료!AU28</f>
        <v>29568929</v>
      </c>
      <c r="G31" s="204">
        <f>'3-1도시림 면적 현황 세부내역(시군구)'!C28</f>
        <v>15833597</v>
      </c>
      <c r="H31" s="204">
        <f t="shared" si="8"/>
        <v>539962</v>
      </c>
      <c r="I31" s="205">
        <f t="shared" si="9"/>
        <v>31.661241686562928</v>
      </c>
      <c r="J31" s="205">
        <f t="shared" si="10"/>
        <v>1.0797210124496595</v>
      </c>
      <c r="K31" s="204">
        <f>'4-1. 산자법에 의한 산림과수목(시군구)'!C30</f>
        <v>5329207</v>
      </c>
      <c r="L31" s="204">
        <f>'4-1. 산자법에 의한 산림과수목(시군구)'!D30</f>
        <v>282483</v>
      </c>
      <c r="M31" s="205">
        <f t="shared" si="11"/>
        <v>10.656410594808175</v>
      </c>
      <c r="N31" s="205">
        <f t="shared" si="12"/>
        <v>0.56485980635640498</v>
      </c>
      <c r="O31" s="206">
        <f>'5.1 도시공원법에 의한 공원녹지(시군구)'!C32</f>
        <v>10504390</v>
      </c>
      <c r="P31" s="206">
        <f>'5.1 도시공원법에 의한 공원녹지(시군구)'!D32</f>
        <v>257479</v>
      </c>
      <c r="Q31" s="205">
        <f t="shared" si="13"/>
        <v>21.004831091754749</v>
      </c>
      <c r="R31" s="205">
        <f t="shared" si="14"/>
        <v>0.51486120609325448</v>
      </c>
      <c r="S31" s="54"/>
    </row>
    <row r="32" spans="1:19" s="45" customFormat="1" ht="18" customHeight="1">
      <c r="A32" s="192"/>
      <c r="B32" s="820" t="s">
        <v>915</v>
      </c>
      <c r="C32" s="204">
        <f>기초자료!AV29</f>
        <v>430826</v>
      </c>
      <c r="D32" s="204">
        <f>기초자료!AW29</f>
        <v>430826</v>
      </c>
      <c r="E32" s="203">
        <f>기초자료!AT29</f>
        <v>46983285</v>
      </c>
      <c r="F32" s="203">
        <f>기초자료!AU29</f>
        <v>46983285</v>
      </c>
      <c r="G32" s="204">
        <f>'3-1도시림 면적 현황 세부내역(시군구)'!C29</f>
        <v>16751343</v>
      </c>
      <c r="H32" s="204">
        <f t="shared" si="8"/>
        <v>16088754</v>
      </c>
      <c r="I32" s="205">
        <f t="shared" si="9"/>
        <v>38.881922168114272</v>
      </c>
      <c r="J32" s="205">
        <f t="shared" si="10"/>
        <v>37.343971812286163</v>
      </c>
      <c r="K32" s="204">
        <f>'4-1. 산자법에 의한 산림과수목(시군구)'!C31</f>
        <v>2093288</v>
      </c>
      <c r="L32" s="204">
        <f>'4-1. 산자법에 의한 산림과수목(시군구)'!D31</f>
        <v>1430699</v>
      </c>
      <c r="M32" s="205">
        <f t="shared" si="11"/>
        <v>4.8587782538658297</v>
      </c>
      <c r="N32" s="205">
        <f t="shared" si="12"/>
        <v>3.3208278980377228</v>
      </c>
      <c r="O32" s="206">
        <f>'5.1 도시공원법에 의한 공원녹지(시군구)'!C33</f>
        <v>14658055</v>
      </c>
      <c r="P32" s="206">
        <f>'5.1 도시공원법에 의한 공원녹지(시군구)'!D33</f>
        <v>14658055</v>
      </c>
      <c r="Q32" s="205">
        <f t="shared" si="13"/>
        <v>34.023143914248443</v>
      </c>
      <c r="R32" s="205">
        <f t="shared" si="14"/>
        <v>34.023143914248443</v>
      </c>
      <c r="S32" s="54"/>
    </row>
    <row r="33" spans="1:19" s="45" customFormat="1" ht="18" customHeight="1">
      <c r="A33" s="192"/>
      <c r="B33" s="820" t="s">
        <v>916</v>
      </c>
      <c r="C33" s="204">
        <f>기초자료!AV30</f>
        <v>545169</v>
      </c>
      <c r="D33" s="204">
        <f>기초자료!AW30</f>
        <v>545169</v>
      </c>
      <c r="E33" s="203">
        <f>기초자료!AT30</f>
        <v>39501013</v>
      </c>
      <c r="F33" s="203">
        <f>기초자료!AU30</f>
        <v>39501013</v>
      </c>
      <c r="G33" s="204">
        <f>'3-1도시림 면적 현황 세부내역(시군구)'!C30</f>
        <v>14160969</v>
      </c>
      <c r="H33" s="204">
        <f t="shared" si="8"/>
        <v>4560597</v>
      </c>
      <c r="I33" s="205">
        <f t="shared" si="9"/>
        <v>25.975374608607606</v>
      </c>
      <c r="J33" s="205">
        <f t="shared" si="10"/>
        <v>8.3654738255476744</v>
      </c>
      <c r="K33" s="204">
        <f>'4-1. 산자법에 의한 산림과수목(시군구)'!C32</f>
        <v>8347453</v>
      </c>
      <c r="L33" s="204">
        <f>'4-1. 산자법에 의한 산림과수목(시군구)'!D32</f>
        <v>1196833</v>
      </c>
      <c r="M33" s="205">
        <f t="shared" si="11"/>
        <v>15.311679497550301</v>
      </c>
      <c r="N33" s="205">
        <f t="shared" si="12"/>
        <v>2.195343095443798</v>
      </c>
      <c r="O33" s="206">
        <f>'5.1 도시공원법에 의한 공원녹지(시군구)'!C34</f>
        <v>5813516</v>
      </c>
      <c r="P33" s="206">
        <f>'5.1 도시공원법에 의한 공원녹지(시군구)'!D34</f>
        <v>3363764</v>
      </c>
      <c r="Q33" s="205">
        <f t="shared" si="13"/>
        <v>10.663695111057304</v>
      </c>
      <c r="R33" s="205">
        <f t="shared" si="14"/>
        <v>6.1701307301038764</v>
      </c>
      <c r="S33" s="54"/>
    </row>
    <row r="34" spans="1:19" s="45" customFormat="1" ht="18" customHeight="1">
      <c r="A34" s="192"/>
      <c r="B34" s="820" t="s">
        <v>917</v>
      </c>
      <c r="C34" s="204">
        <f>기초자료!AV31</f>
        <v>675961</v>
      </c>
      <c r="D34" s="204">
        <f>기초자료!AW31</f>
        <v>675961</v>
      </c>
      <c r="E34" s="203">
        <f>기초자료!AT31</f>
        <v>33872729</v>
      </c>
      <c r="F34" s="203">
        <f>기초자료!AU31</f>
        <v>33872729</v>
      </c>
      <c r="G34" s="204">
        <f>'3-1도시림 면적 현황 세부내역(시군구)'!C31</f>
        <v>5691832</v>
      </c>
      <c r="H34" s="204">
        <f t="shared" si="8"/>
        <v>5685855</v>
      </c>
      <c r="I34" s="205">
        <f t="shared" si="9"/>
        <v>8.4203556122320666</v>
      </c>
      <c r="J34" s="205">
        <f t="shared" si="10"/>
        <v>8.4115133861273055</v>
      </c>
      <c r="K34" s="204">
        <f>'4-1. 산자법에 의한 산림과수목(시군구)'!C33</f>
        <v>854263</v>
      </c>
      <c r="L34" s="204">
        <f>'4-1. 산자법에 의한 산림과수목(시군구)'!D33</f>
        <v>848286</v>
      </c>
      <c r="M34" s="205">
        <f t="shared" si="11"/>
        <v>1.2637755728510964</v>
      </c>
      <c r="N34" s="205">
        <f t="shared" si="12"/>
        <v>1.2549333467463359</v>
      </c>
      <c r="O34" s="206">
        <f>'5.1 도시공원법에 의한 공원녹지(시군구)'!C35</f>
        <v>4837569</v>
      </c>
      <c r="P34" s="206">
        <f>'5.1 도시공원법에 의한 공원녹지(시군구)'!D35</f>
        <v>4837569</v>
      </c>
      <c r="Q34" s="205">
        <f t="shared" si="13"/>
        <v>7.1565800393809704</v>
      </c>
      <c r="R34" s="205">
        <f t="shared" si="14"/>
        <v>7.1565800393809704</v>
      </c>
      <c r="S34" s="54"/>
    </row>
    <row r="35" spans="1:19" s="45" customFormat="1" ht="18" customHeight="1">
      <c r="A35" s="192"/>
      <c r="B35" s="820" t="s">
        <v>918</v>
      </c>
      <c r="C35" s="204">
        <f>기초자료!AV32</f>
        <v>436067</v>
      </c>
      <c r="D35" s="204">
        <f>기초자료!AW32</f>
        <v>436067</v>
      </c>
      <c r="E35" s="203">
        <f>기초자료!AT32</f>
        <v>24590256</v>
      </c>
      <c r="F35" s="203">
        <f>기초자료!AU32</f>
        <v>24590256</v>
      </c>
      <c r="G35" s="204">
        <f>'3-1도시림 면적 현황 세부내역(시군구)'!C32</f>
        <v>6942628</v>
      </c>
      <c r="H35" s="204">
        <f t="shared" si="8"/>
        <v>3959394</v>
      </c>
      <c r="I35" s="205">
        <f t="shared" si="9"/>
        <v>15.921012138043007</v>
      </c>
      <c r="J35" s="205">
        <f t="shared" si="10"/>
        <v>9.0797836112340526</v>
      </c>
      <c r="K35" s="204">
        <f>'4-1. 산자법에 의한 산림과수목(시군구)'!C34</f>
        <v>5170354</v>
      </c>
      <c r="L35" s="204">
        <f>'4-1. 산자법에 의한 산림과수목(시군구)'!D34</f>
        <v>2187120</v>
      </c>
      <c r="M35" s="205">
        <f t="shared" si="11"/>
        <v>11.85678806238491</v>
      </c>
      <c r="N35" s="205">
        <f t="shared" si="12"/>
        <v>5.0155595355759548</v>
      </c>
      <c r="O35" s="206">
        <f>'5.1 도시공원법에 의한 공원녹지(시군구)'!C36</f>
        <v>1772274</v>
      </c>
      <c r="P35" s="206">
        <f>'5.1 도시공원법에 의한 공원녹지(시군구)'!D36</f>
        <v>1772274</v>
      </c>
      <c r="Q35" s="205">
        <f t="shared" si="13"/>
        <v>4.0642240756580987</v>
      </c>
      <c r="R35" s="205">
        <f t="shared" si="14"/>
        <v>4.0642240756580987</v>
      </c>
      <c r="S35" s="54"/>
    </row>
    <row r="36" spans="1:19" s="45" customFormat="1" ht="18" customHeight="1">
      <c r="A36" s="207" t="s">
        <v>301</v>
      </c>
      <c r="B36" s="207"/>
      <c r="C36" s="277">
        <f>기초자료!AV33</f>
        <v>3413841</v>
      </c>
      <c r="D36" s="277">
        <f>기초자료!AW33</f>
        <v>3396773</v>
      </c>
      <c r="E36" s="208">
        <f>SUM(E37:E52)</f>
        <v>770073413</v>
      </c>
      <c r="F36" s="208">
        <f>SUM(F37:F52)</f>
        <v>680359263</v>
      </c>
      <c r="G36" s="208">
        <f>SUM(G37:G52)</f>
        <v>309607390.25999999</v>
      </c>
      <c r="H36" s="208">
        <f>SUM(H37:H52)</f>
        <v>45247130.860000007</v>
      </c>
      <c r="I36" s="275">
        <f>G36/D36</f>
        <v>91.147506842523768</v>
      </c>
      <c r="J36" s="275">
        <f>H36/D36</f>
        <v>13.320622502592904</v>
      </c>
      <c r="K36" s="208">
        <f>SUM(K37:K52)</f>
        <v>270478565.69999999</v>
      </c>
      <c r="L36" s="208">
        <f>SUM(L37:L52)</f>
        <v>7169313</v>
      </c>
      <c r="M36" s="275">
        <f>K36/D36</f>
        <v>79.628095754411603</v>
      </c>
      <c r="N36" s="275">
        <f>L36/D36</f>
        <v>2.1106247017389741</v>
      </c>
      <c r="O36" s="210">
        <f>SUM(O37:O52)</f>
        <v>39128824.560000002</v>
      </c>
      <c r="P36" s="210">
        <f>SUM(P37:P52)</f>
        <v>38077817.860000007</v>
      </c>
      <c r="Q36" s="275">
        <f>O36/D36</f>
        <v>11.519411088112159</v>
      </c>
      <c r="R36" s="275">
        <f>P36/D36</f>
        <v>11.20999780085393</v>
      </c>
      <c r="S36" s="54"/>
    </row>
    <row r="37" spans="1:19" s="45" customFormat="1" ht="18" customHeight="1">
      <c r="A37" s="192"/>
      <c r="B37" s="483" t="s">
        <v>5</v>
      </c>
      <c r="C37" s="204">
        <f>기초자료!AV34</f>
        <v>41910</v>
      </c>
      <c r="D37" s="204">
        <f>기초자료!AW34</f>
        <v>41910</v>
      </c>
      <c r="E37" s="203">
        <f>기초자료!AT34</f>
        <v>2825782</v>
      </c>
      <c r="F37" s="203">
        <f>기초자료!AU34</f>
        <v>2825782</v>
      </c>
      <c r="G37" s="204">
        <f>'3-1도시림 면적 현황 세부내역(시군구)'!C34</f>
        <v>2578722.0499999998</v>
      </c>
      <c r="H37" s="204">
        <f>L37+P37</f>
        <v>2458992.0499999998</v>
      </c>
      <c r="I37" s="205">
        <f>G37/D37</f>
        <v>61.529994034836548</v>
      </c>
      <c r="J37" s="205">
        <f>H37/D37</f>
        <v>58.673157957528034</v>
      </c>
      <c r="K37" s="204">
        <f>'4-1. 산자법에 의한 산림과수목(시군구)'!C36</f>
        <v>232503</v>
      </c>
      <c r="L37" s="204">
        <f>'4-1. 산자법에 의한 산림과수목(시군구)'!D36</f>
        <v>112773</v>
      </c>
      <c r="M37" s="205">
        <f>K37/D37</f>
        <v>5.5476735862562636</v>
      </c>
      <c r="N37" s="205">
        <f>L37/D37</f>
        <v>2.690837508947745</v>
      </c>
      <c r="O37" s="206">
        <f>'5.1 도시공원법에 의한 공원녹지(시군구)'!C38</f>
        <v>2346219.0499999998</v>
      </c>
      <c r="P37" s="206">
        <f>'5.1 도시공원법에 의한 공원녹지(시군구)'!D38</f>
        <v>2346219.0499999998</v>
      </c>
      <c r="Q37" s="205">
        <f>O37/D37</f>
        <v>55.982320448580289</v>
      </c>
      <c r="R37" s="205">
        <f>P37/D37</f>
        <v>55.982320448580289</v>
      </c>
      <c r="S37" s="54"/>
    </row>
    <row r="38" spans="1:19" s="45" customFormat="1" ht="18" customHeight="1">
      <c r="A38" s="192"/>
      <c r="B38" s="483" t="s">
        <v>30</v>
      </c>
      <c r="C38" s="204">
        <f>기초자료!AV35</f>
        <v>108229</v>
      </c>
      <c r="D38" s="204">
        <f>기초자료!AW35</f>
        <v>108229</v>
      </c>
      <c r="E38" s="203">
        <f>기초자료!AT35</f>
        <v>13979612</v>
      </c>
      <c r="F38" s="203">
        <f>기초자료!AU35</f>
        <v>13979612</v>
      </c>
      <c r="G38" s="204">
        <f>'3-1도시림 면적 현황 세부내역(시군구)'!C35</f>
        <v>9425551.0999999996</v>
      </c>
      <c r="H38" s="204">
        <f t="shared" ref="H38:H52" si="15">L38+P38</f>
        <v>2664181</v>
      </c>
      <c r="I38" s="205">
        <f t="shared" ref="I38:I52" si="16">G38/D38</f>
        <v>87.088960444982391</v>
      </c>
      <c r="J38" s="205">
        <f t="shared" ref="J38:J52" si="17">H38/D38</f>
        <v>24.616147243345129</v>
      </c>
      <c r="K38" s="204">
        <f>'4-1. 산자법에 의한 산림과수목(시군구)'!C37</f>
        <v>6817507.0999999996</v>
      </c>
      <c r="L38" s="204">
        <f>'4-1. 산자법에 의한 산림과수목(시군구)'!D37</f>
        <v>56137</v>
      </c>
      <c r="M38" s="205">
        <f t="shared" ref="M38:M52" si="18">K38/D38</f>
        <v>62.991500429644546</v>
      </c>
      <c r="N38" s="205">
        <f t="shared" ref="N38:N52" si="19">L38/D38</f>
        <v>0.51868722800728084</v>
      </c>
      <c r="O38" s="206">
        <f>'5.1 도시공원법에 의한 공원녹지(시군구)'!C39</f>
        <v>2608044</v>
      </c>
      <c r="P38" s="206">
        <f>'5.1 도시공원법에 의한 공원녹지(시군구)'!D39</f>
        <v>2608044</v>
      </c>
      <c r="Q38" s="205">
        <f t="shared" ref="Q38:Q52" si="20">O38/D38</f>
        <v>24.097460015337848</v>
      </c>
      <c r="R38" s="205">
        <f t="shared" ref="R38:R52" si="21">P38/D38</f>
        <v>24.097460015337848</v>
      </c>
      <c r="S38" s="54"/>
    </row>
    <row r="39" spans="1:19" s="45" customFormat="1" ht="18" customHeight="1">
      <c r="A39" s="192"/>
      <c r="B39" s="483" t="s">
        <v>31</v>
      </c>
      <c r="C39" s="204">
        <f>기초자료!AV36</f>
        <v>88165</v>
      </c>
      <c r="D39" s="204">
        <f>기초자료!AW36</f>
        <v>88165</v>
      </c>
      <c r="E39" s="203">
        <f>기초자료!AT36</f>
        <v>9865235</v>
      </c>
      <c r="F39" s="203">
        <f>기초자료!AU36</f>
        <v>9865235</v>
      </c>
      <c r="G39" s="204">
        <f>'3-1도시림 면적 현황 세부내역(시군구)'!C36</f>
        <v>3956005.5</v>
      </c>
      <c r="H39" s="204">
        <f t="shared" si="15"/>
        <v>1175640.5</v>
      </c>
      <c r="I39" s="205">
        <f t="shared" si="16"/>
        <v>44.87047581239721</v>
      </c>
      <c r="J39" s="205">
        <f t="shared" si="17"/>
        <v>13.33454885725628</v>
      </c>
      <c r="K39" s="204">
        <f>'4-1. 산자법에 의한 산림과수목(시군구)'!C38</f>
        <v>2928111</v>
      </c>
      <c r="L39" s="204">
        <f>'4-1. 산자법에 의한 산림과수목(시군구)'!D38</f>
        <v>152931</v>
      </c>
      <c r="M39" s="205">
        <f t="shared" si="18"/>
        <v>33.211716667611867</v>
      </c>
      <c r="N39" s="205">
        <f t="shared" si="19"/>
        <v>1.7345998979186752</v>
      </c>
      <c r="O39" s="206">
        <f>'5.1 도시공원법에 의한 공원녹지(시군구)'!C40</f>
        <v>1027894.5</v>
      </c>
      <c r="P39" s="206">
        <f>'5.1 도시공원법에 의한 공원녹지(시군구)'!D40</f>
        <v>1022709.5</v>
      </c>
      <c r="Q39" s="205">
        <f t="shared" si="20"/>
        <v>11.658759144785346</v>
      </c>
      <c r="R39" s="205">
        <f t="shared" si="21"/>
        <v>11.599948959337606</v>
      </c>
      <c r="S39" s="54"/>
    </row>
    <row r="40" spans="1:19" s="45" customFormat="1" ht="18" customHeight="1">
      <c r="A40" s="192"/>
      <c r="B40" s="483" t="s">
        <v>32</v>
      </c>
      <c r="C40" s="204">
        <f>기초자료!AV37</f>
        <v>116711</v>
      </c>
      <c r="D40" s="204">
        <f>기초자료!AW37</f>
        <v>116711</v>
      </c>
      <c r="E40" s="203">
        <f>기초자료!AT37</f>
        <v>14199595</v>
      </c>
      <c r="F40" s="203">
        <f>기초자료!AU37</f>
        <v>14199595</v>
      </c>
      <c r="G40" s="204">
        <f>'3-1도시림 면적 현황 세부내역(시군구)'!C37</f>
        <v>4388418</v>
      </c>
      <c r="H40" s="204">
        <f t="shared" si="15"/>
        <v>2498800</v>
      </c>
      <c r="I40" s="205">
        <f t="shared" si="16"/>
        <v>37.600723153772996</v>
      </c>
      <c r="J40" s="205">
        <f t="shared" si="17"/>
        <v>21.410149857339924</v>
      </c>
      <c r="K40" s="204">
        <f>'4-1. 산자법에 의한 산림과수목(시군구)'!C39</f>
        <v>2056175</v>
      </c>
      <c r="L40" s="204">
        <f>'4-1. 산자법에 의한 산림과수목(시군구)'!D39</f>
        <v>166557</v>
      </c>
      <c r="M40" s="205">
        <f t="shared" si="18"/>
        <v>17.617662431133311</v>
      </c>
      <c r="N40" s="205">
        <f t="shared" si="19"/>
        <v>1.4270891347002426</v>
      </c>
      <c r="O40" s="206">
        <f>'5.1 도시공원법에 의한 공원녹지(시군구)'!C41</f>
        <v>2332243</v>
      </c>
      <c r="P40" s="206">
        <f>'5.1 도시공원법에 의한 공원녹지(시군구)'!D41</f>
        <v>2332243</v>
      </c>
      <c r="Q40" s="205">
        <f t="shared" si="20"/>
        <v>19.983060722639681</v>
      </c>
      <c r="R40" s="205">
        <f t="shared" si="21"/>
        <v>19.983060722639681</v>
      </c>
      <c r="S40" s="54"/>
    </row>
    <row r="41" spans="1:19" s="45" customFormat="1" ht="18" customHeight="1">
      <c r="A41" s="192"/>
      <c r="B41" s="483" t="s">
        <v>33</v>
      </c>
      <c r="C41" s="204">
        <f>기초자료!AV38</f>
        <v>357880</v>
      </c>
      <c r="D41" s="204">
        <f>기초자료!AW38</f>
        <v>357880</v>
      </c>
      <c r="E41" s="203">
        <f>기초자료!AT38</f>
        <v>29666238</v>
      </c>
      <c r="F41" s="203">
        <f>기초자료!AU38</f>
        <v>29666238</v>
      </c>
      <c r="G41" s="204">
        <f>'3-1도시림 면적 현황 세부내역(시군구)'!C38</f>
        <v>8626374.6999999993</v>
      </c>
      <c r="H41" s="204">
        <f t="shared" si="15"/>
        <v>6672257.7000000002</v>
      </c>
      <c r="I41" s="205">
        <f t="shared" si="16"/>
        <v>24.104098301106514</v>
      </c>
      <c r="J41" s="205">
        <f t="shared" si="17"/>
        <v>18.643840672851237</v>
      </c>
      <c r="K41" s="204">
        <f>'4-1. 산자법에 의한 산림과수목(시군구)'!C40</f>
        <v>2430497</v>
      </c>
      <c r="L41" s="204">
        <f>'4-1. 산자법에 의한 산림과수목(시군구)'!D40</f>
        <v>476380</v>
      </c>
      <c r="M41" s="205">
        <f t="shared" si="18"/>
        <v>6.7913742036436791</v>
      </c>
      <c r="N41" s="205">
        <f t="shared" si="19"/>
        <v>1.3311165753883984</v>
      </c>
      <c r="O41" s="206">
        <f>'5.1 도시공원법에 의한 공원녹지(시군구)'!C42</f>
        <v>6195877.7000000002</v>
      </c>
      <c r="P41" s="206">
        <f>'5.1 도시공원법에 의한 공원녹지(시군구)'!D42</f>
        <v>6195877.7000000002</v>
      </c>
      <c r="Q41" s="205">
        <f t="shared" si="20"/>
        <v>17.312724097462837</v>
      </c>
      <c r="R41" s="205">
        <f t="shared" si="21"/>
        <v>17.312724097462837</v>
      </c>
      <c r="S41" s="54"/>
    </row>
    <row r="42" spans="1:19" s="45" customFormat="1" ht="18" customHeight="1">
      <c r="A42" s="192"/>
      <c r="B42" s="483" t="s">
        <v>34</v>
      </c>
      <c r="C42" s="204">
        <f>기초자료!AV39</f>
        <v>271247</v>
      </c>
      <c r="D42" s="204">
        <f>기초자료!AW39</f>
        <v>271247</v>
      </c>
      <c r="E42" s="203">
        <f>기초자료!AT39</f>
        <v>16631774</v>
      </c>
      <c r="F42" s="203">
        <f>기초자료!AU39</f>
        <v>16631774</v>
      </c>
      <c r="G42" s="204">
        <f>'3-1도시림 면적 현황 세부내역(시군구)'!C39</f>
        <v>2165926.2000000002</v>
      </c>
      <c r="H42" s="204">
        <f t="shared" si="15"/>
        <v>1663428.5</v>
      </c>
      <c r="I42" s="205">
        <f t="shared" si="16"/>
        <v>7.9850696966233734</v>
      </c>
      <c r="J42" s="205">
        <f t="shared" si="17"/>
        <v>6.1325231246797198</v>
      </c>
      <c r="K42" s="204">
        <f>'4-1. 산자법에 의한 산림과수목(시군구)'!C41</f>
        <v>708775</v>
      </c>
      <c r="L42" s="204">
        <f>'4-1. 산자법에 의한 산림과수목(시군구)'!D41</f>
        <v>209223</v>
      </c>
      <c r="M42" s="205">
        <f t="shared" si="18"/>
        <v>2.6130242915129016</v>
      </c>
      <c r="N42" s="205">
        <f t="shared" si="19"/>
        <v>0.77133756318042224</v>
      </c>
      <c r="O42" s="206">
        <f>'5.1 도시공원법에 의한 공원녹지(시군구)'!C43</f>
        <v>1457151.2</v>
      </c>
      <c r="P42" s="206">
        <f>'5.1 도시공원법에 의한 공원녹지(시군구)'!D43</f>
        <v>1454205.5</v>
      </c>
      <c r="Q42" s="205">
        <f t="shared" si="20"/>
        <v>5.3720454051104713</v>
      </c>
      <c r="R42" s="205">
        <f t="shared" si="21"/>
        <v>5.3611855614992976</v>
      </c>
      <c r="S42" s="54"/>
    </row>
    <row r="43" spans="1:19" s="45" customFormat="1" ht="18" customHeight="1">
      <c r="A43" s="192"/>
      <c r="B43" s="483" t="s">
        <v>35</v>
      </c>
      <c r="C43" s="204">
        <f>기초자료!AV40</f>
        <v>274480</v>
      </c>
      <c r="D43" s="204">
        <f>기초자료!AW40</f>
        <v>274480</v>
      </c>
      <c r="E43" s="203">
        <f>기초자료!AT40</f>
        <v>26818105</v>
      </c>
      <c r="F43" s="203">
        <f>기초자료!AU40</f>
        <v>26818105</v>
      </c>
      <c r="G43" s="204">
        <f>'3-1도시림 면적 현황 세부내역(시군구)'!C40</f>
        <v>4406505.67</v>
      </c>
      <c r="H43" s="204">
        <f t="shared" si="15"/>
        <v>2039341.07</v>
      </c>
      <c r="I43" s="205">
        <f t="shared" si="16"/>
        <v>16.054013662197608</v>
      </c>
      <c r="J43" s="205">
        <f t="shared" si="17"/>
        <v>7.4298348513552899</v>
      </c>
      <c r="K43" s="204">
        <f>'4-1. 산자법에 의한 산림과수목(시군구)'!C42</f>
        <v>2341277.6</v>
      </c>
      <c r="L43" s="204">
        <f>'4-1. 산자법에 의한 산림과수목(시군구)'!D42</f>
        <v>139573</v>
      </c>
      <c r="M43" s="205">
        <f t="shared" si="18"/>
        <v>8.5298659283007865</v>
      </c>
      <c r="N43" s="205">
        <f t="shared" si="19"/>
        <v>0.50849970853978432</v>
      </c>
      <c r="O43" s="206">
        <f>'5.1 도시공원법에 의한 공원녹지(시군구)'!C44</f>
        <v>2065228.07</v>
      </c>
      <c r="P43" s="206">
        <f>'5.1 도시공원법에 의한 공원녹지(시군구)'!D44</f>
        <v>1899768.07</v>
      </c>
      <c r="Q43" s="205">
        <f t="shared" si="20"/>
        <v>7.5241477338968235</v>
      </c>
      <c r="R43" s="205">
        <f t="shared" si="21"/>
        <v>6.9213351428155061</v>
      </c>
      <c r="S43" s="54"/>
    </row>
    <row r="44" spans="1:19" s="45" customFormat="1" ht="18" customHeight="1">
      <c r="A44" s="192"/>
      <c r="B44" s="483" t="s">
        <v>36</v>
      </c>
      <c r="C44" s="204">
        <f>기초자료!AV41</f>
        <v>291132</v>
      </c>
      <c r="D44" s="204">
        <f>기초자료!AW41</f>
        <v>291132</v>
      </c>
      <c r="E44" s="203">
        <f>기초자료!AT41</f>
        <v>39370091</v>
      </c>
      <c r="F44" s="203">
        <f>기초자료!AU41</f>
        <v>39370091</v>
      </c>
      <c r="G44" s="204">
        <f>'3-1도시림 면적 현황 세부내역(시군구)'!C41</f>
        <v>21479066.5</v>
      </c>
      <c r="H44" s="204">
        <f t="shared" si="15"/>
        <v>943397.5</v>
      </c>
      <c r="I44" s="205">
        <f t="shared" si="16"/>
        <v>73.777758886003596</v>
      </c>
      <c r="J44" s="205">
        <f t="shared" si="17"/>
        <v>3.2404459145679625</v>
      </c>
      <c r="K44" s="204">
        <f>'4-1. 산자법에 의한 산림과수목(시군구)'!C43</f>
        <v>20747142</v>
      </c>
      <c r="L44" s="204">
        <f>'4-1. 산자법에 의한 산림과수목(시군구)'!D43</f>
        <v>211473</v>
      </c>
      <c r="M44" s="205">
        <f t="shared" si="18"/>
        <v>71.263694818845053</v>
      </c>
      <c r="N44" s="205">
        <f t="shared" si="19"/>
        <v>0.72638184740942258</v>
      </c>
      <c r="O44" s="206">
        <f>'5.1 도시공원법에 의한 공원녹지(시군구)'!C45</f>
        <v>731924.5</v>
      </c>
      <c r="P44" s="206">
        <f>'5.1 도시공원법에 의한 공원녹지(시군구)'!D45</f>
        <v>731924.5</v>
      </c>
      <c r="Q44" s="205">
        <f t="shared" si="20"/>
        <v>2.5140640671585399</v>
      </c>
      <c r="R44" s="205">
        <f t="shared" si="21"/>
        <v>2.5140640671585399</v>
      </c>
      <c r="S44" s="54"/>
    </row>
    <row r="45" spans="1:19" s="45" customFormat="1" ht="18" customHeight="1">
      <c r="A45" s="192"/>
      <c r="B45" s="483" t="s">
        <v>37</v>
      </c>
      <c r="C45" s="204">
        <f>기초자료!AV42</f>
        <v>406102</v>
      </c>
      <c r="D45" s="204">
        <f>기초자료!AW42</f>
        <v>406102</v>
      </c>
      <c r="E45" s="203">
        <f>기초자료!AT42</f>
        <v>51474858</v>
      </c>
      <c r="F45" s="203">
        <f>기초자료!AU42</f>
        <v>51474858</v>
      </c>
      <c r="G45" s="204">
        <f>'3-1도시림 면적 현황 세부내역(시군구)'!C42</f>
        <v>9581549</v>
      </c>
      <c r="H45" s="204">
        <f t="shared" si="15"/>
        <v>2911926</v>
      </c>
      <c r="I45" s="205">
        <f t="shared" si="16"/>
        <v>23.593946840941438</v>
      </c>
      <c r="J45" s="205">
        <f t="shared" si="17"/>
        <v>7.1704300889924202</v>
      </c>
      <c r="K45" s="204">
        <f>'4-1. 산자법에 의한 산림과수목(시군구)'!C44</f>
        <v>7157155</v>
      </c>
      <c r="L45" s="204">
        <f>'4-1. 산자법에 의한 산림과수목(시군구)'!D44</f>
        <v>487532</v>
      </c>
      <c r="M45" s="205">
        <f t="shared" si="18"/>
        <v>17.624032878439408</v>
      </c>
      <c r="N45" s="205">
        <f t="shared" si="19"/>
        <v>1.2005161264903892</v>
      </c>
      <c r="O45" s="206">
        <f>'5.1 도시공원법에 의한 공원녹지(시군구)'!C46</f>
        <v>2424394</v>
      </c>
      <c r="P45" s="206">
        <f>'5.1 도시공원법에 의한 공원녹지(시군구)'!D46</f>
        <v>2424394</v>
      </c>
      <c r="Q45" s="205">
        <f t="shared" si="20"/>
        <v>5.9699139625020319</v>
      </c>
      <c r="R45" s="205">
        <f t="shared" si="21"/>
        <v>5.9699139625020319</v>
      </c>
      <c r="S45" s="54"/>
    </row>
    <row r="46" spans="1:19" s="45" customFormat="1" ht="18" customHeight="1">
      <c r="A46" s="192"/>
      <c r="B46" s="483" t="s">
        <v>38</v>
      </c>
      <c r="C46" s="204">
        <f>기초자료!AV43</f>
        <v>321004</v>
      </c>
      <c r="D46" s="204">
        <f>기초자료!AW43</f>
        <v>321004</v>
      </c>
      <c r="E46" s="203">
        <f>기초자료!AT43</f>
        <v>41769978</v>
      </c>
      <c r="F46" s="203">
        <f>기초자료!AU43</f>
        <v>41769978</v>
      </c>
      <c r="G46" s="204">
        <f>'3-1도시림 면적 현황 세부내역(시군구)'!C43</f>
        <v>13089777.01</v>
      </c>
      <c r="H46" s="204">
        <f t="shared" si="15"/>
        <v>1162050.01</v>
      </c>
      <c r="I46" s="205">
        <f t="shared" si="16"/>
        <v>40.777613394225618</v>
      </c>
      <c r="J46" s="205">
        <f t="shared" si="17"/>
        <v>3.6200483794594458</v>
      </c>
      <c r="K46" s="204">
        <f>'4-1. 산자법에 의한 산림과수목(시군구)'!C45</f>
        <v>12433864</v>
      </c>
      <c r="L46" s="204">
        <f>'4-1. 산자법에 의한 산림과수목(시군구)'!D45</f>
        <v>506137</v>
      </c>
      <c r="M46" s="205">
        <f t="shared" si="18"/>
        <v>38.734296145842421</v>
      </c>
      <c r="N46" s="205">
        <f t="shared" si="19"/>
        <v>1.5767311310762482</v>
      </c>
      <c r="O46" s="206">
        <f>'5.1 도시공원법에 의한 공원녹지(시군구)'!C47</f>
        <v>655913.01</v>
      </c>
      <c r="P46" s="206">
        <f>'5.1 도시공원법에 의한 공원녹지(시군구)'!D47</f>
        <v>655913.01</v>
      </c>
      <c r="Q46" s="205">
        <f t="shared" si="20"/>
        <v>2.0433172483831976</v>
      </c>
      <c r="R46" s="205">
        <f t="shared" si="21"/>
        <v>2.0433172483831976</v>
      </c>
      <c r="S46" s="54"/>
    </row>
    <row r="47" spans="1:19" s="45" customFormat="1" ht="18" customHeight="1">
      <c r="A47" s="192"/>
      <c r="B47" s="483" t="s">
        <v>39</v>
      </c>
      <c r="C47" s="204">
        <f>기초자료!AV44</f>
        <v>239062</v>
      </c>
      <c r="D47" s="204">
        <f>기초자료!AW44</f>
        <v>239062</v>
      </c>
      <c r="E47" s="203">
        <f>기초자료!AT44</f>
        <v>65274057</v>
      </c>
      <c r="F47" s="203">
        <f>기초자료!AU44</f>
        <v>65274057</v>
      </c>
      <c r="G47" s="204">
        <f>'3-1도시림 면적 현황 세부내역(시군구)'!C44</f>
        <v>17347805.579999998</v>
      </c>
      <c r="H47" s="204">
        <f t="shared" si="15"/>
        <v>9294587.5800000001</v>
      </c>
      <c r="I47" s="205">
        <f t="shared" si="16"/>
        <v>72.566135897800564</v>
      </c>
      <c r="J47" s="205">
        <f t="shared" si="17"/>
        <v>38.879401912474592</v>
      </c>
      <c r="K47" s="204">
        <f>'4-1. 산자법에 의한 산림과수목(시군구)'!C46</f>
        <v>7840755</v>
      </c>
      <c r="L47" s="204">
        <f>'4-1. 산자법에 의한 산림과수목(시군구)'!D46</f>
        <v>178092</v>
      </c>
      <c r="M47" s="205">
        <f t="shared" si="18"/>
        <v>32.797998008884726</v>
      </c>
      <c r="N47" s="205">
        <f t="shared" si="19"/>
        <v>0.74496155808953324</v>
      </c>
      <c r="O47" s="206">
        <f>'5.1 도시공원법에 의한 공원녹지(시군구)'!C48</f>
        <v>9507050.5800000001</v>
      </c>
      <c r="P47" s="206">
        <f>'5.1 도시공원법에 의한 공원녹지(시군구)'!D48</f>
        <v>9116495.5800000001</v>
      </c>
      <c r="Q47" s="205">
        <f t="shared" si="20"/>
        <v>39.768137888915845</v>
      </c>
      <c r="R47" s="205">
        <f t="shared" si="21"/>
        <v>38.134440354385056</v>
      </c>
      <c r="S47" s="54"/>
    </row>
    <row r="48" spans="1:19" s="45" customFormat="1" ht="18" customHeight="1">
      <c r="A48" s="192"/>
      <c r="B48" s="483" t="s">
        <v>19</v>
      </c>
      <c r="C48" s="204">
        <f>기초자료!AV45</f>
        <v>129566</v>
      </c>
      <c r="D48" s="204">
        <f>기초자료!AW45</f>
        <v>129566</v>
      </c>
      <c r="E48" s="203">
        <f>기초자료!AT45</f>
        <v>181494645</v>
      </c>
      <c r="F48" s="203">
        <f>기초자료!AU45</f>
        <v>181494645</v>
      </c>
      <c r="G48" s="204">
        <f>'3-1도시림 면적 현황 세부내역(시군구)'!C45</f>
        <v>49599440</v>
      </c>
      <c r="H48" s="204">
        <f t="shared" si="15"/>
        <v>5863574</v>
      </c>
      <c r="I48" s="205">
        <f t="shared" si="16"/>
        <v>382.81215751045801</v>
      </c>
      <c r="J48" s="205">
        <f t="shared" si="17"/>
        <v>45.255499127857618</v>
      </c>
      <c r="K48" s="204">
        <f>'4-1. 산자법에 의한 산림과수목(시군구)'!C47</f>
        <v>45478680</v>
      </c>
      <c r="L48" s="204">
        <f>'4-1. 산자법에 의한 산림과수목(시군구)'!D47</f>
        <v>1742814</v>
      </c>
      <c r="M48" s="205">
        <f t="shared" si="18"/>
        <v>351.00782612722475</v>
      </c>
      <c r="N48" s="205">
        <f t="shared" si="19"/>
        <v>13.451167744624362</v>
      </c>
      <c r="O48" s="206">
        <f>'5.1 도시공원법에 의한 공원녹지(시군구)'!C49</f>
        <v>4120760</v>
      </c>
      <c r="P48" s="206">
        <f>'5.1 도시공원법에 의한 공원녹지(시군구)'!D49</f>
        <v>4120760</v>
      </c>
      <c r="Q48" s="205">
        <f t="shared" si="20"/>
        <v>31.804331383233254</v>
      </c>
      <c r="R48" s="205">
        <f t="shared" si="21"/>
        <v>31.804331383233254</v>
      </c>
      <c r="S48" s="54"/>
    </row>
    <row r="49" spans="1:19" s="45" customFormat="1" ht="18" customHeight="1">
      <c r="A49" s="192"/>
      <c r="B49" s="483" t="s">
        <v>40</v>
      </c>
      <c r="C49" s="204">
        <f>기초자료!AV46</f>
        <v>209395</v>
      </c>
      <c r="D49" s="204">
        <f>기초자료!AW46</f>
        <v>209395</v>
      </c>
      <c r="E49" s="203">
        <f>기초자료!AT46</f>
        <v>12098903</v>
      </c>
      <c r="F49" s="203">
        <f>기초자료!AU46</f>
        <v>12098903</v>
      </c>
      <c r="G49" s="204">
        <f>'3-1도시림 면적 현황 세부내역(시군구)'!C46</f>
        <v>4319245</v>
      </c>
      <c r="H49" s="204">
        <f t="shared" si="15"/>
        <v>1371459</v>
      </c>
      <c r="I49" s="205">
        <f t="shared" si="16"/>
        <v>20.627259485661071</v>
      </c>
      <c r="J49" s="205">
        <f t="shared" si="17"/>
        <v>6.5496263043530174</v>
      </c>
      <c r="K49" s="204">
        <f>'4-1. 산자법에 의한 산림과수목(시군구)'!C48</f>
        <v>3099277</v>
      </c>
      <c r="L49" s="204">
        <f>'4-1. 산자법에 의한 산림과수목(시군구)'!D48</f>
        <v>151491</v>
      </c>
      <c r="M49" s="205">
        <f t="shared" si="18"/>
        <v>14.801103178203872</v>
      </c>
      <c r="N49" s="205">
        <f t="shared" si="19"/>
        <v>0.72346999689581892</v>
      </c>
      <c r="O49" s="206">
        <f>'5.1 도시공원법에 의한 공원녹지(시군구)'!C50</f>
        <v>1219968</v>
      </c>
      <c r="P49" s="206">
        <f>'5.1 도시공원법에 의한 공원녹지(시군구)'!D50</f>
        <v>1219968</v>
      </c>
      <c r="Q49" s="205">
        <f t="shared" si="20"/>
        <v>5.8261563074571985</v>
      </c>
      <c r="R49" s="205">
        <f t="shared" si="21"/>
        <v>5.8261563074571985</v>
      </c>
      <c r="S49" s="54"/>
    </row>
    <row r="50" spans="1:19" s="45" customFormat="1" ht="18" customHeight="1">
      <c r="A50" s="192"/>
      <c r="B50" s="483" t="s">
        <v>41</v>
      </c>
      <c r="C50" s="204">
        <f>기초자료!AV47</f>
        <v>176148</v>
      </c>
      <c r="D50" s="204">
        <f>기초자료!AW47</f>
        <v>176148</v>
      </c>
      <c r="E50" s="203">
        <f>기초자료!AT47</f>
        <v>10212429</v>
      </c>
      <c r="F50" s="203">
        <f>기초자료!AU47</f>
        <v>10212429</v>
      </c>
      <c r="G50" s="204">
        <f>'3-1도시림 면적 현황 세부내역(시군구)'!C47</f>
        <v>2568563.11</v>
      </c>
      <c r="H50" s="204">
        <f t="shared" si="15"/>
        <v>231115.11000000002</v>
      </c>
      <c r="I50" s="205">
        <f t="shared" si="16"/>
        <v>14.581846572200648</v>
      </c>
      <c r="J50" s="205">
        <f t="shared" si="17"/>
        <v>1.3120507187138089</v>
      </c>
      <c r="K50" s="204">
        <f>'4-1. 산자법에 의한 산림과수목(시군구)'!C49</f>
        <v>2416816</v>
      </c>
      <c r="L50" s="204">
        <f>'4-1. 산자법에 의한 산림과수목(시군구)'!D49</f>
        <v>79368</v>
      </c>
      <c r="M50" s="205">
        <f t="shared" si="18"/>
        <v>13.720371505779232</v>
      </c>
      <c r="N50" s="205">
        <f t="shared" si="19"/>
        <v>0.45057565229239049</v>
      </c>
      <c r="O50" s="206">
        <f>'5.1 도시공원법에 의한 공원녹지(시군구)'!C51</f>
        <v>151747.11000000002</v>
      </c>
      <c r="P50" s="206">
        <f>'5.1 도시공원법에 의한 공원녹지(시군구)'!D51</f>
        <v>151747.11000000002</v>
      </c>
      <c r="Q50" s="205">
        <f t="shared" si="20"/>
        <v>0.86147506642141847</v>
      </c>
      <c r="R50" s="205">
        <f t="shared" si="21"/>
        <v>0.86147506642141847</v>
      </c>
      <c r="S50" s="54"/>
    </row>
    <row r="51" spans="1:19" s="45" customFormat="1" ht="18" customHeight="1">
      <c r="A51" s="192"/>
      <c r="B51" s="483" t="s">
        <v>42</v>
      </c>
      <c r="C51" s="204">
        <f>기초자료!AV48</f>
        <v>218094</v>
      </c>
      <c r="D51" s="204">
        <f>기초자료!AW48</f>
        <v>218094</v>
      </c>
      <c r="E51" s="203">
        <f>기초자료!AT48</f>
        <v>36093426</v>
      </c>
      <c r="F51" s="203">
        <f>기초자료!AU48</f>
        <v>36093426</v>
      </c>
      <c r="G51" s="204">
        <f>'3-1도시림 면적 현황 세부내역(시군구)'!C48</f>
        <v>14392303.640000001</v>
      </c>
      <c r="H51" s="204">
        <f t="shared" si="15"/>
        <v>2154516.64</v>
      </c>
      <c r="I51" s="205">
        <f t="shared" si="16"/>
        <v>65.991286509486741</v>
      </c>
      <c r="J51" s="205">
        <f t="shared" si="17"/>
        <v>9.878844168110998</v>
      </c>
      <c r="K51" s="204">
        <f>'4-1. 산자법에 의한 산림과수목(시군구)'!C50</f>
        <v>14322134</v>
      </c>
      <c r="L51" s="204">
        <f>'4-1. 산자법에 의한 산림과수목(시군구)'!D50</f>
        <v>2084347</v>
      </c>
      <c r="M51" s="205">
        <f t="shared" si="18"/>
        <v>65.669546158995658</v>
      </c>
      <c r="N51" s="205">
        <f t="shared" si="19"/>
        <v>9.5571038176199252</v>
      </c>
      <c r="O51" s="206">
        <f>'5.1 도시공원법에 의한 공원녹지(시군구)'!C52</f>
        <v>70169.64</v>
      </c>
      <c r="P51" s="206">
        <f>'5.1 도시공원법에 의한 공원녹지(시군구)'!D52</f>
        <v>70169.64</v>
      </c>
      <c r="Q51" s="205">
        <f t="shared" si="20"/>
        <v>0.32174035049107264</v>
      </c>
      <c r="R51" s="205">
        <f t="shared" si="21"/>
        <v>0.32174035049107264</v>
      </c>
      <c r="S51" s="54"/>
    </row>
    <row r="52" spans="1:19" s="45" customFormat="1" ht="18" customHeight="1">
      <c r="A52" s="192"/>
      <c r="B52" s="483" t="s">
        <v>43</v>
      </c>
      <c r="C52" s="204">
        <f>기초자료!AV49</f>
        <v>164716</v>
      </c>
      <c r="D52" s="204">
        <f>기초자료!AW49</f>
        <v>147648</v>
      </c>
      <c r="E52" s="203">
        <f>기초자료!AT49</f>
        <v>218298685</v>
      </c>
      <c r="F52" s="203">
        <f>기초자료!AU49</f>
        <v>128584535</v>
      </c>
      <c r="G52" s="204">
        <f>'3-1도시림 면적 현황 세부내역(시군구)'!C49</f>
        <v>141682137.19999999</v>
      </c>
      <c r="H52" s="204">
        <f t="shared" si="15"/>
        <v>2141864.2000000002</v>
      </c>
      <c r="I52" s="205">
        <f t="shared" si="16"/>
        <v>959.59401549631548</v>
      </c>
      <c r="J52" s="205">
        <f t="shared" si="17"/>
        <v>14.506557488079759</v>
      </c>
      <c r="K52" s="204">
        <f>'4-1. 산자법에 의한 산림과수목(시군구)'!C51</f>
        <v>139467897</v>
      </c>
      <c r="L52" s="204">
        <f>'4-1. 산자법에 의한 산림과수목(시군구)'!D51</f>
        <v>414485</v>
      </c>
      <c r="M52" s="205">
        <f t="shared" si="18"/>
        <v>944.59726511703514</v>
      </c>
      <c r="N52" s="205">
        <f t="shared" si="19"/>
        <v>2.8072510294755095</v>
      </c>
      <c r="O52" s="206">
        <f>'5.1 도시공원법에 의한 공원녹지(시군구)'!C53</f>
        <v>2214240.2000000002</v>
      </c>
      <c r="P52" s="206">
        <f>'5.1 도시공원법에 의한 공원녹지(시군구)'!D53</f>
        <v>1727379.2</v>
      </c>
      <c r="Q52" s="205">
        <f t="shared" si="20"/>
        <v>14.996750379280453</v>
      </c>
      <c r="R52" s="205">
        <f t="shared" si="21"/>
        <v>11.699306458604248</v>
      </c>
      <c r="S52" s="54"/>
    </row>
    <row r="53" spans="1:19" s="45" customFormat="1" ht="18" customHeight="1">
      <c r="A53" s="278" t="s">
        <v>334</v>
      </c>
      <c r="B53" s="278"/>
      <c r="C53" s="279">
        <f>기초자료!AV50</f>
        <v>2438031</v>
      </c>
      <c r="D53" s="279">
        <f>기초자료!AW50</f>
        <v>2416915</v>
      </c>
      <c r="E53" s="280">
        <f>SUM(E54:E61)</f>
        <v>883517309</v>
      </c>
      <c r="F53" s="280">
        <f>SUM(F54:F61)</f>
        <v>695805681</v>
      </c>
      <c r="G53" s="280">
        <f>SUM(G54:G61)</f>
        <v>363411286.82000005</v>
      </c>
      <c r="H53" s="280">
        <f>SUM(H54:H61)</f>
        <v>30207806.800000001</v>
      </c>
      <c r="I53" s="281">
        <f>G53/D53</f>
        <v>150.36163324734218</v>
      </c>
      <c r="J53" s="281">
        <f>H53/D53</f>
        <v>12.498497795743749</v>
      </c>
      <c r="K53" s="282">
        <f>SUM(K54:K61)</f>
        <v>325487857.01999998</v>
      </c>
      <c r="L53" s="282">
        <f>SUM(L54:L61)</f>
        <v>7663596</v>
      </c>
      <c r="M53" s="281">
        <f>K53/D53</f>
        <v>134.67079190621101</v>
      </c>
      <c r="N53" s="281">
        <f>L53/D53</f>
        <v>3.1708173435971063</v>
      </c>
      <c r="O53" s="280">
        <f>SUM(O54:O61)</f>
        <v>37923429.799999997</v>
      </c>
      <c r="P53" s="280">
        <f>SUM(P54:P61)</f>
        <v>22544210.800000001</v>
      </c>
      <c r="Q53" s="281">
        <f>O53/D53</f>
        <v>15.690841341131151</v>
      </c>
      <c r="R53" s="281">
        <f>P53/D53</f>
        <v>9.327680452146641</v>
      </c>
      <c r="S53" s="54"/>
    </row>
    <row r="54" spans="1:19" s="45" customFormat="1" ht="18" customHeight="1">
      <c r="A54" s="192"/>
      <c r="B54" s="484" t="s">
        <v>5</v>
      </c>
      <c r="C54" s="204">
        <f>기초자료!AV51</f>
        <v>77421</v>
      </c>
      <c r="D54" s="204">
        <f>기초자료!AW51</f>
        <v>77421</v>
      </c>
      <c r="E54" s="203">
        <f>기초자료!AT51</f>
        <v>7055185</v>
      </c>
      <c r="F54" s="203">
        <f>기초자료!AU51</f>
        <v>7055185</v>
      </c>
      <c r="G54" s="204">
        <f>'3-1도시림 면적 현황 세부내역(시군구)'!C51</f>
        <v>383571</v>
      </c>
      <c r="H54" s="204">
        <f>L54+P54</f>
        <v>374151</v>
      </c>
      <c r="I54" s="205">
        <f>G54/D54</f>
        <v>4.9543534699887628</v>
      </c>
      <c r="J54" s="205">
        <f>H54/D54</f>
        <v>4.8326810555275701</v>
      </c>
      <c r="K54" s="204">
        <f>'4-1. 산자법에 의한 산림과수목(시군구)'!C53</f>
        <v>137512</v>
      </c>
      <c r="L54" s="204">
        <f>'4-1. 산자법에 의한 산림과수목(시군구)'!D53</f>
        <v>137512</v>
      </c>
      <c r="M54" s="205">
        <f>K54/D54</f>
        <v>1.7761589232895467</v>
      </c>
      <c r="N54" s="205">
        <f>L54/D54</f>
        <v>1.7761589232895467</v>
      </c>
      <c r="O54" s="206">
        <f>'5.1 도시공원법에 의한 공원녹지(시군구)'!C55</f>
        <v>246059</v>
      </c>
      <c r="P54" s="206">
        <f>'5.1 도시공원법에 의한 공원녹지(시군구)'!D55</f>
        <v>236639</v>
      </c>
      <c r="Q54" s="205">
        <f>O54/D54</f>
        <v>3.1781945466992161</v>
      </c>
      <c r="R54" s="205">
        <f>P54/D54</f>
        <v>3.0565221322380234</v>
      </c>
      <c r="S54" s="54"/>
    </row>
    <row r="55" spans="1:19" s="45" customFormat="1" ht="18" customHeight="1">
      <c r="A55" s="192"/>
      <c r="B55" s="484" t="s">
        <v>31</v>
      </c>
      <c r="C55" s="204">
        <f>기초자료!AV52</f>
        <v>345469</v>
      </c>
      <c r="D55" s="204">
        <f>기초자료!AW52</f>
        <v>345469</v>
      </c>
      <c r="E55" s="203">
        <f>기초자료!AT52</f>
        <v>182145982</v>
      </c>
      <c r="F55" s="203">
        <f>기초자료!AU52</f>
        <v>182145982</v>
      </c>
      <c r="G55" s="204">
        <f>'3-1도시림 면적 현황 세부내역(시군구)'!C52</f>
        <v>84335108</v>
      </c>
      <c r="H55" s="204">
        <f t="shared" ref="H55:H61" si="22">L55+P55</f>
        <v>5052541</v>
      </c>
      <c r="I55" s="205">
        <f t="shared" ref="I55:I61" si="23">G55/D55</f>
        <v>244.11772981077897</v>
      </c>
      <c r="J55" s="205">
        <f t="shared" ref="J55:J61" si="24">H55/D55</f>
        <v>14.625164631269376</v>
      </c>
      <c r="K55" s="204">
        <f>'4-1. 산자법에 의한 산림과수목(시군구)'!C54</f>
        <v>78937716</v>
      </c>
      <c r="L55" s="204">
        <f>'4-1. 산자법에 의한 산림과수목(시군구)'!D54</f>
        <v>1333571</v>
      </c>
      <c r="M55" s="205">
        <f t="shared" ref="M55:M61" si="25">K55/D55</f>
        <v>228.49435405202783</v>
      </c>
      <c r="N55" s="205">
        <f t="shared" ref="N55:N61" si="26">L55/D55</f>
        <v>3.8601755873898962</v>
      </c>
      <c r="O55" s="206">
        <f>'5.1 도시공원법에 의한 공원녹지(시군구)'!C56</f>
        <v>5397392</v>
      </c>
      <c r="P55" s="206">
        <f>'5.1 도시공원법에 의한 공원녹지(시군구)'!D56</f>
        <v>3718970</v>
      </c>
      <c r="Q55" s="205">
        <f t="shared" ref="Q55:Q61" si="27">O55/D55</f>
        <v>15.623375758751147</v>
      </c>
      <c r="R55" s="205">
        <f t="shared" ref="R55:R61" si="28">P55/D55</f>
        <v>10.76498904387948</v>
      </c>
      <c r="S55" s="54"/>
    </row>
    <row r="56" spans="1:19" s="45" customFormat="1" ht="18" customHeight="1">
      <c r="A56" s="192"/>
      <c r="B56" s="484" t="s">
        <v>30</v>
      </c>
      <c r="C56" s="204">
        <f>기초자료!AV53</f>
        <v>175277</v>
      </c>
      <c r="D56" s="204">
        <f>기초자료!AW53</f>
        <v>175277</v>
      </c>
      <c r="E56" s="203">
        <f>기초자료!AT53</f>
        <v>17333125</v>
      </c>
      <c r="F56" s="203">
        <f>기초자료!AU53</f>
        <v>17333125</v>
      </c>
      <c r="G56" s="204">
        <f>'3-1도시림 면적 현황 세부내역(시군구)'!C53</f>
        <v>2940993</v>
      </c>
      <c r="H56" s="204">
        <f t="shared" si="22"/>
        <v>979879</v>
      </c>
      <c r="I56" s="205">
        <f t="shared" si="23"/>
        <v>16.779115343142568</v>
      </c>
      <c r="J56" s="205">
        <f t="shared" si="24"/>
        <v>5.5904596724042515</v>
      </c>
      <c r="K56" s="204">
        <f>'4-1. 산자법에 의한 산림과수목(시군구)'!C55</f>
        <v>2236484</v>
      </c>
      <c r="L56" s="204">
        <f>'4-1. 산자법에 의한 산림과수목(시군구)'!D55</f>
        <v>279740</v>
      </c>
      <c r="M56" s="205">
        <f t="shared" si="25"/>
        <v>12.759711770511819</v>
      </c>
      <c r="N56" s="205">
        <f t="shared" si="26"/>
        <v>1.5959880646063089</v>
      </c>
      <c r="O56" s="206">
        <f>'5.1 도시공원법에 의한 공원녹지(시군구)'!C57</f>
        <v>704509</v>
      </c>
      <c r="P56" s="206">
        <f>'5.1 도시공원법에 의한 공원녹지(시군구)'!D57</f>
        <v>700139</v>
      </c>
      <c r="Q56" s="205">
        <f t="shared" si="27"/>
        <v>4.0194035726307504</v>
      </c>
      <c r="R56" s="205">
        <f t="shared" si="28"/>
        <v>3.9944716077979425</v>
      </c>
      <c r="S56" s="54"/>
    </row>
    <row r="57" spans="1:19" s="45" customFormat="1" ht="18" customHeight="1">
      <c r="A57" s="192"/>
      <c r="B57" s="484" t="s">
        <v>35</v>
      </c>
      <c r="C57" s="204">
        <f>기초자료!AV54</f>
        <v>148113</v>
      </c>
      <c r="D57" s="204">
        <f>기초자료!AW54</f>
        <v>148113</v>
      </c>
      <c r="E57" s="203">
        <f>기초자료!AT54</f>
        <v>17431532</v>
      </c>
      <c r="F57" s="203">
        <f>기초자료!AU54</f>
        <v>17431532</v>
      </c>
      <c r="G57" s="204">
        <f>'3-1도시림 면적 현황 세부내역(시군구)'!C54</f>
        <v>7741745</v>
      </c>
      <c r="H57" s="204">
        <f t="shared" si="22"/>
        <v>3823745</v>
      </c>
      <c r="I57" s="205">
        <f t="shared" si="23"/>
        <v>52.269179612863155</v>
      </c>
      <c r="J57" s="205">
        <f t="shared" si="24"/>
        <v>25.816403691775875</v>
      </c>
      <c r="K57" s="204">
        <f>'4-1. 산자법에 의한 산림과수목(시군구)'!C56</f>
        <v>266973</v>
      </c>
      <c r="L57" s="204">
        <f>'4-1. 산자법에 의한 산림과수목(시군구)'!D56</f>
        <v>186973</v>
      </c>
      <c r="M57" s="205">
        <f t="shared" si="25"/>
        <v>1.8024953920317595</v>
      </c>
      <c r="N57" s="205">
        <f t="shared" si="26"/>
        <v>1.2623672466292628</v>
      </c>
      <c r="O57" s="206">
        <f>'5.1 도시공원법에 의한 공원녹지(시군구)'!C58</f>
        <v>7474772</v>
      </c>
      <c r="P57" s="206">
        <f>'5.1 도시공원법에 의한 공원녹지(시군구)'!D58</f>
        <v>3636772</v>
      </c>
      <c r="Q57" s="205">
        <f t="shared" si="27"/>
        <v>50.466684220831389</v>
      </c>
      <c r="R57" s="205">
        <f t="shared" si="28"/>
        <v>24.554036445146611</v>
      </c>
      <c r="S57" s="54"/>
    </row>
    <row r="58" spans="1:19" s="45" customFormat="1" ht="18" customHeight="1">
      <c r="A58" s="192"/>
      <c r="B58" s="484" t="s">
        <v>36</v>
      </c>
      <c r="C58" s="204">
        <f>기초자료!AV55</f>
        <v>437710</v>
      </c>
      <c r="D58" s="204">
        <f>기초자료!AW55</f>
        <v>437710</v>
      </c>
      <c r="E58" s="203">
        <f>기초자료!AT55</f>
        <v>93983908</v>
      </c>
      <c r="F58" s="203">
        <f>기초자료!AU55</f>
        <v>93983908</v>
      </c>
      <c r="G58" s="204">
        <f>'3-1도시림 면적 현황 세부내역(시군구)'!C55</f>
        <v>49470269</v>
      </c>
      <c r="H58" s="204">
        <f t="shared" si="22"/>
        <v>3297042</v>
      </c>
      <c r="I58" s="205">
        <f t="shared" si="23"/>
        <v>113.02065065911219</v>
      </c>
      <c r="J58" s="205">
        <f t="shared" si="24"/>
        <v>7.5324804094034867</v>
      </c>
      <c r="K58" s="204">
        <f>'4-1. 산자법에 의한 산림과수목(시군구)'!C57</f>
        <v>47247105</v>
      </c>
      <c r="L58" s="204">
        <f>'4-1. 산자법에 의한 산림과수목(시군구)'!D57</f>
        <v>1210857</v>
      </c>
      <c r="M58" s="205">
        <f t="shared" si="25"/>
        <v>107.94157090310937</v>
      </c>
      <c r="N58" s="205">
        <f t="shared" si="26"/>
        <v>2.7663452971145279</v>
      </c>
      <c r="O58" s="206">
        <f>'5.1 도시공원법에 의한 공원녹지(시군구)'!C59</f>
        <v>2223164</v>
      </c>
      <c r="P58" s="206">
        <f>'5.1 도시공원법에 의한 공원녹지(시군구)'!D59</f>
        <v>2086185</v>
      </c>
      <c r="Q58" s="205">
        <f t="shared" si="27"/>
        <v>5.0790797560028329</v>
      </c>
      <c r="R58" s="205">
        <f t="shared" si="28"/>
        <v>4.7661351122889588</v>
      </c>
      <c r="S58" s="54"/>
    </row>
    <row r="59" spans="1:19" s="45" customFormat="1" ht="18" customHeight="1">
      <c r="A59" s="192"/>
      <c r="B59" s="484" t="s">
        <v>45</v>
      </c>
      <c r="C59" s="204">
        <f>기초자료!AV56</f>
        <v>428614</v>
      </c>
      <c r="D59" s="204">
        <f>기초자료!AW56</f>
        <v>428614</v>
      </c>
      <c r="E59" s="203">
        <f>기초자료!AT56</f>
        <v>76535345</v>
      </c>
      <c r="F59" s="203">
        <f>기초자료!AU56</f>
        <v>76535345</v>
      </c>
      <c r="G59" s="204">
        <f>'3-1도시림 면적 현황 세부내역(시군구)'!C56</f>
        <v>45619432.799999997</v>
      </c>
      <c r="H59" s="204">
        <f t="shared" si="22"/>
        <v>5834539.7999999998</v>
      </c>
      <c r="I59" s="205">
        <f t="shared" si="23"/>
        <v>106.43477067944583</v>
      </c>
      <c r="J59" s="205">
        <f t="shared" si="24"/>
        <v>13.61257401764758</v>
      </c>
      <c r="K59" s="204">
        <f>'4-1. 산자법에 의한 산림과수목(시군구)'!C58</f>
        <v>36899059</v>
      </c>
      <c r="L59" s="204">
        <f>'4-1. 산자법에 의한 산림과수목(시군구)'!D58</f>
        <v>804610</v>
      </c>
      <c r="M59" s="205">
        <f t="shared" si="25"/>
        <v>86.089252800888445</v>
      </c>
      <c r="N59" s="205">
        <f t="shared" si="26"/>
        <v>1.8772368611384602</v>
      </c>
      <c r="O59" s="206">
        <f>'5.1 도시공원법에 의한 공원녹지(시군구)'!C60</f>
        <v>8720373.8000000007</v>
      </c>
      <c r="P59" s="206">
        <f>'5.1 도시공원법에 의한 공원녹지(시군구)'!D60</f>
        <v>5029929.8</v>
      </c>
      <c r="Q59" s="205">
        <f t="shared" si="27"/>
        <v>20.345517878557398</v>
      </c>
      <c r="R59" s="205">
        <f t="shared" si="28"/>
        <v>11.73533715650912</v>
      </c>
      <c r="S59" s="54"/>
    </row>
    <row r="60" spans="1:19" s="45" customFormat="1" ht="18" customHeight="1">
      <c r="A60" s="192"/>
      <c r="B60" s="484" t="s">
        <v>46</v>
      </c>
      <c r="C60" s="204">
        <f>기초자료!AV57</f>
        <v>568887</v>
      </c>
      <c r="D60" s="204">
        <f>기초자료!AW57</f>
        <v>568887</v>
      </c>
      <c r="E60" s="203">
        <f>기초자료!AT57</f>
        <v>62339700</v>
      </c>
      <c r="F60" s="203">
        <f>기초자료!AU57</f>
        <v>62339700</v>
      </c>
      <c r="G60" s="204">
        <f>'3-1도시림 면적 현황 세부내역(시군구)'!C57</f>
        <v>33013601.02</v>
      </c>
      <c r="H60" s="204">
        <f t="shared" si="22"/>
        <v>5897663</v>
      </c>
      <c r="I60" s="205">
        <f t="shared" si="23"/>
        <v>58.031913227055632</v>
      </c>
      <c r="J60" s="205">
        <f t="shared" si="24"/>
        <v>10.367020163934137</v>
      </c>
      <c r="K60" s="204">
        <f>'4-1. 산자법에 의한 산림과수목(시군구)'!C59</f>
        <v>23139230.02</v>
      </c>
      <c r="L60" s="204">
        <f>'4-1. 산자법에 의한 산림과수목(시군구)'!D59</f>
        <v>1818823</v>
      </c>
      <c r="M60" s="205">
        <f t="shared" si="25"/>
        <v>40.674562821790616</v>
      </c>
      <c r="N60" s="205">
        <f t="shared" si="26"/>
        <v>3.1971604202592081</v>
      </c>
      <c r="O60" s="206">
        <f>'5.1 도시공원법에 의한 공원녹지(시군구)'!C61</f>
        <v>9874371</v>
      </c>
      <c r="P60" s="206">
        <f>'5.1 도시공원법에 의한 공원녹지(시군구)'!D61</f>
        <v>4078840</v>
      </c>
      <c r="Q60" s="205">
        <f t="shared" si="27"/>
        <v>17.357350405265016</v>
      </c>
      <c r="R60" s="205">
        <f t="shared" si="28"/>
        <v>7.1698597436749303</v>
      </c>
      <c r="S60" s="54"/>
    </row>
    <row r="61" spans="1:19" s="45" customFormat="1" ht="18" customHeight="1">
      <c r="A61" s="192"/>
      <c r="B61" s="484" t="s">
        <v>47</v>
      </c>
      <c r="C61" s="204">
        <f>기초자료!AV58</f>
        <v>256540</v>
      </c>
      <c r="D61" s="204">
        <f>기초자료!AW58</f>
        <v>235424</v>
      </c>
      <c r="E61" s="203">
        <f>기초자료!AT58</f>
        <v>426692532</v>
      </c>
      <c r="F61" s="203">
        <f>기초자료!AU58</f>
        <v>238980904</v>
      </c>
      <c r="G61" s="204">
        <f>'3-1도시림 면적 현황 세부내역(시군구)'!C58</f>
        <v>139906567</v>
      </c>
      <c r="H61" s="204">
        <f t="shared" si="22"/>
        <v>4948246</v>
      </c>
      <c r="I61" s="205">
        <f t="shared" si="23"/>
        <v>594.27487002174803</v>
      </c>
      <c r="J61" s="205">
        <f t="shared" si="24"/>
        <v>21.018443319287755</v>
      </c>
      <c r="K61" s="204">
        <f>'4-1. 산자법에 의한 산림과수목(시군구)'!C60</f>
        <v>136623778</v>
      </c>
      <c r="L61" s="204">
        <f>'4-1. 산자법에 의한 산림과수목(시군구)'!D60</f>
        <v>1891510</v>
      </c>
      <c r="M61" s="205">
        <f t="shared" si="25"/>
        <v>580.33071394590183</v>
      </c>
      <c r="N61" s="205">
        <f t="shared" si="26"/>
        <v>8.0344824656789449</v>
      </c>
      <c r="O61" s="206">
        <f>'5.1 도시공원법에 의한 공원녹지(시군구)'!C62</f>
        <v>3282789</v>
      </c>
      <c r="P61" s="206">
        <f>'5.1 도시공원법에 의한 공원녹지(시군구)'!D62</f>
        <v>3056736</v>
      </c>
      <c r="Q61" s="205">
        <f t="shared" si="27"/>
        <v>13.944156075846132</v>
      </c>
      <c r="R61" s="205">
        <f t="shared" si="28"/>
        <v>12.983960853608808</v>
      </c>
      <c r="S61" s="54"/>
    </row>
    <row r="62" spans="1:19" s="45" customFormat="1" ht="18" customHeight="1">
      <c r="A62" s="278" t="s">
        <v>343</v>
      </c>
      <c r="B62" s="278"/>
      <c r="C62" s="279">
        <f>기초자료!AV59</f>
        <v>2957026</v>
      </c>
      <c r="D62" s="279">
        <f>기초자료!AW59</f>
        <v>2892036</v>
      </c>
      <c r="E62" s="283">
        <f>SUM(E63:E72)</f>
        <v>1063257852</v>
      </c>
      <c r="F62" s="283">
        <f>SUM(F63:F72)</f>
        <v>503906568</v>
      </c>
      <c r="G62" s="283">
        <f>SUM(G63:G72)</f>
        <v>142432853.04634002</v>
      </c>
      <c r="H62" s="283">
        <f>SUM(H63:H72)</f>
        <v>28614385.846340004</v>
      </c>
      <c r="I62" s="281">
        <f t="shared" ref="I62:I71" si="29">G62/D62</f>
        <v>49.250027678196268</v>
      </c>
      <c r="J62" s="281">
        <f t="shared" ref="J62:J74" si="30">H62/D62</f>
        <v>9.8942011255530726</v>
      </c>
      <c r="K62" s="282">
        <f>SUM(K63:K72)</f>
        <v>96474437.700000003</v>
      </c>
      <c r="L62" s="282">
        <f>SUM(L63:L72)</f>
        <v>5888752.7000000002</v>
      </c>
      <c r="M62" s="281">
        <f t="shared" ref="M62:M74" si="31">K62/D62</f>
        <v>33.358657257378539</v>
      </c>
      <c r="N62" s="281">
        <f t="shared" ref="N62:N74" si="32">L62/D62</f>
        <v>2.0361961953447332</v>
      </c>
      <c r="O62" s="280">
        <f>SUM(O63:O72)</f>
        <v>45958415.346340001</v>
      </c>
      <c r="P62" s="280">
        <f>SUM(P63:P72)</f>
        <v>22725633.146340001</v>
      </c>
      <c r="Q62" s="281">
        <f t="shared" ref="Q62:Q74" si="33">O62/D62</f>
        <v>15.891370420817722</v>
      </c>
      <c r="R62" s="281">
        <f t="shared" ref="R62:R71" si="34">P62/D62</f>
        <v>7.8580049302083381</v>
      </c>
      <c r="S62" s="54"/>
    </row>
    <row r="63" spans="1:19" s="45" customFormat="1" ht="18" customHeight="1">
      <c r="A63" s="192"/>
      <c r="B63" s="485" t="s">
        <v>5</v>
      </c>
      <c r="C63" s="204">
        <f>기초자료!AV61</f>
        <v>135135</v>
      </c>
      <c r="D63" s="204">
        <f>기초자료!AW61</f>
        <v>135135</v>
      </c>
      <c r="E63" s="206">
        <f>기초자료!AT61</f>
        <v>140286900</v>
      </c>
      <c r="F63" s="203">
        <f>기초자료!AU61</f>
        <v>140286900</v>
      </c>
      <c r="G63" s="204">
        <f>'3-1도시림 면적 현황 세부내역(시군구)'!C61</f>
        <v>41481887.001000002</v>
      </c>
      <c r="H63" s="204">
        <f t="shared" ref="H63:H72" si="35">L63+P63</f>
        <v>5397492.0010000002</v>
      </c>
      <c r="I63" s="205">
        <f t="shared" si="29"/>
        <v>306.96627077367077</v>
      </c>
      <c r="J63" s="205">
        <f t="shared" si="30"/>
        <v>39.94148074888075</v>
      </c>
      <c r="K63" s="204">
        <f>'4-1. 산자법에 의한 산림과수목(시군구)'!C63</f>
        <v>25338162</v>
      </c>
      <c r="L63" s="204">
        <f>'4-1. 산자법에 의한 산림과수목(시군구)'!D63</f>
        <v>494097</v>
      </c>
      <c r="M63" s="205">
        <f t="shared" si="31"/>
        <v>187.50258630258631</v>
      </c>
      <c r="N63" s="205">
        <f t="shared" si="32"/>
        <v>3.6563214563214563</v>
      </c>
      <c r="O63" s="206">
        <f>'5.1 도시공원법에 의한 공원녹지(시군구)'!C65</f>
        <v>16143725.001</v>
      </c>
      <c r="P63" s="206">
        <f>'5.1 도시공원법에 의한 공원녹지(시군구)'!D65</f>
        <v>4903395.0010000002</v>
      </c>
      <c r="Q63" s="205">
        <f t="shared" si="33"/>
        <v>119.46368447108448</v>
      </c>
      <c r="R63" s="205">
        <f t="shared" si="34"/>
        <v>36.285159292559293</v>
      </c>
      <c r="S63" s="54"/>
    </row>
    <row r="64" spans="1:19" s="45" customFormat="1" ht="18" customHeight="1">
      <c r="A64" s="192"/>
      <c r="B64" s="485" t="s">
        <v>31</v>
      </c>
      <c r="C64" s="204">
        <f>기초자료!AV62</f>
        <v>64427</v>
      </c>
      <c r="D64" s="204">
        <f>기초자료!AW62</f>
        <v>64427</v>
      </c>
      <c r="E64" s="206">
        <f>기초자료!AT62</f>
        <v>7194831</v>
      </c>
      <c r="F64" s="203">
        <f>기초자료!AU62</f>
        <v>7194831</v>
      </c>
      <c r="G64" s="204">
        <f>'3-1도시림 면적 현황 세부내역(시군구)'!C62</f>
        <v>401067.51</v>
      </c>
      <c r="H64" s="204">
        <f t="shared" si="35"/>
        <v>397767.51</v>
      </c>
      <c r="I64" s="205">
        <f t="shared" si="29"/>
        <v>6.2251464448135101</v>
      </c>
      <c r="J64" s="205">
        <f t="shared" si="30"/>
        <v>6.1739256833315226</v>
      </c>
      <c r="K64" s="204">
        <f>'4-1. 산자법에 의한 산림과수목(시군구)'!C64</f>
        <v>106410.4</v>
      </c>
      <c r="L64" s="204">
        <f>'4-1. 산자법에 의한 산림과수목(시군구)'!D64</f>
        <v>103110.39999999999</v>
      </c>
      <c r="M64" s="205">
        <f t="shared" si="31"/>
        <v>1.6516429447281418</v>
      </c>
      <c r="N64" s="205">
        <f t="shared" si="32"/>
        <v>1.6004221832461545</v>
      </c>
      <c r="O64" s="206">
        <f>'5.1 도시공원법에 의한 공원녹지(시군구)'!C66</f>
        <v>294657.11</v>
      </c>
      <c r="P64" s="206">
        <f>'5.1 도시공원법에 의한 공원녹지(시군구)'!D66</f>
        <v>294657.11</v>
      </c>
      <c r="Q64" s="205">
        <f t="shared" si="33"/>
        <v>4.5735035000853674</v>
      </c>
      <c r="R64" s="205">
        <f t="shared" si="34"/>
        <v>4.5735035000853674</v>
      </c>
      <c r="S64" s="54"/>
    </row>
    <row r="65" spans="1:19" s="45" customFormat="1" ht="18" customHeight="1">
      <c r="A65" s="192"/>
      <c r="B65" s="485" t="s">
        <v>757</v>
      </c>
      <c r="C65" s="204">
        <f>기초자료!AV63</f>
        <v>408862</v>
      </c>
      <c r="D65" s="204">
        <f>기초자료!AW63</f>
        <v>408862</v>
      </c>
      <c r="E65" s="206">
        <f>기초자료!AT63</f>
        <v>24835030</v>
      </c>
      <c r="F65" s="203">
        <f>기초자료!AU63</f>
        <v>24835030</v>
      </c>
      <c r="G65" s="204">
        <f>'3-1도시림 면적 현황 세부내역(시군구)'!C63</f>
        <v>3520338.2199999997</v>
      </c>
      <c r="H65" s="204">
        <f t="shared" si="35"/>
        <v>950015.22</v>
      </c>
      <c r="I65" s="205">
        <f t="shared" si="29"/>
        <v>8.610089027593661</v>
      </c>
      <c r="J65" s="205">
        <f t="shared" si="30"/>
        <v>2.3235595873424284</v>
      </c>
      <c r="K65" s="204">
        <f>'4-1. 산자법에 의한 산림과수목(시군구)'!C65</f>
        <v>2070519.8</v>
      </c>
      <c r="L65" s="204">
        <f>'4-1. 산자법에 의한 산림과수목(시군구)'!D65</f>
        <v>432068.8</v>
      </c>
      <c r="M65" s="205">
        <f t="shared" si="31"/>
        <v>5.0641042699003576</v>
      </c>
      <c r="N65" s="205">
        <f t="shared" si="32"/>
        <v>1.0567594934232087</v>
      </c>
      <c r="O65" s="206">
        <f>'5.1 도시공원법에 의한 공원녹지(시군구)'!C67</f>
        <v>1449818.42</v>
      </c>
      <c r="P65" s="206">
        <f>'5.1 도시공원법에 의한 공원녹지(시군구)'!D67</f>
        <v>517946.42000000004</v>
      </c>
      <c r="Q65" s="205">
        <f t="shared" si="33"/>
        <v>3.5459847576933048</v>
      </c>
      <c r="R65" s="205">
        <f t="shared" si="34"/>
        <v>1.2668000939192199</v>
      </c>
      <c r="S65" s="54"/>
    </row>
    <row r="66" spans="1:19" s="45" customFormat="1" ht="18" customHeight="1">
      <c r="A66" s="192"/>
      <c r="B66" s="485" t="s">
        <v>50</v>
      </c>
      <c r="C66" s="204">
        <f>기초자료!AV64</f>
        <v>366550</v>
      </c>
      <c r="D66" s="204">
        <f>기초자료!AW64</f>
        <v>366550</v>
      </c>
      <c r="E66" s="206">
        <f>기초자료!AT64</f>
        <v>54947866</v>
      </c>
      <c r="F66" s="203">
        <f>기초자료!AU64</f>
        <v>54947866</v>
      </c>
      <c r="G66" s="204">
        <f>'3-1도시림 면적 현황 세부내역(시군구)'!C64</f>
        <v>11281800.9878</v>
      </c>
      <c r="H66" s="204">
        <f t="shared" si="35"/>
        <v>6338070.7878</v>
      </c>
      <c r="I66" s="205">
        <f t="shared" si="29"/>
        <v>30.77834125712727</v>
      </c>
      <c r="J66" s="205">
        <f t="shared" si="30"/>
        <v>17.291149332423952</v>
      </c>
      <c r="K66" s="204">
        <f>'4-1. 산자법에 의한 산림과수목(시군구)'!C66</f>
        <v>4213753</v>
      </c>
      <c r="L66" s="204">
        <f>'4-1. 산자법에 의한 산림과수목(시군구)'!D66</f>
        <v>1646640</v>
      </c>
      <c r="M66" s="205">
        <f t="shared" si="31"/>
        <v>11.495711362706315</v>
      </c>
      <c r="N66" s="205">
        <f t="shared" si="32"/>
        <v>4.4922657209111989</v>
      </c>
      <c r="O66" s="206">
        <f>'5.1 도시공원법에 의한 공원녹지(시군구)'!C68</f>
        <v>7068047.9878000002</v>
      </c>
      <c r="P66" s="206">
        <f>'5.1 도시공원법에 의한 공원녹지(시군구)'!D68</f>
        <v>4691430.7878</v>
      </c>
      <c r="Q66" s="205">
        <f t="shared" si="33"/>
        <v>19.282629894420953</v>
      </c>
      <c r="R66" s="205">
        <f t="shared" si="34"/>
        <v>12.798883611512753</v>
      </c>
      <c r="S66" s="54"/>
    </row>
    <row r="67" spans="1:19" s="45" customFormat="1" ht="18" customHeight="1">
      <c r="A67" s="192"/>
      <c r="B67" s="485" t="s">
        <v>51</v>
      </c>
      <c r="C67" s="204">
        <f>기초자료!AV65</f>
        <v>532704</v>
      </c>
      <c r="D67" s="204">
        <f>기초자료!AW65</f>
        <v>532704</v>
      </c>
      <c r="E67" s="206">
        <f>기초자료!AT65</f>
        <v>57016644</v>
      </c>
      <c r="F67" s="203">
        <f>기초자료!AU65</f>
        <v>57016644</v>
      </c>
      <c r="G67" s="204">
        <f>'3-1도시림 면적 현황 세부내역(시군구)'!C65</f>
        <v>18875639.588540003</v>
      </c>
      <c r="H67" s="204">
        <f t="shared" si="35"/>
        <v>7824405.5885400008</v>
      </c>
      <c r="I67" s="205">
        <f t="shared" si="29"/>
        <v>35.433635918896805</v>
      </c>
      <c r="J67" s="205">
        <f t="shared" si="30"/>
        <v>14.688092427577043</v>
      </c>
      <c r="K67" s="204">
        <f>'4-1. 산자법에 의한 산림과수목(시군구)'!C67</f>
        <v>10978046.5</v>
      </c>
      <c r="L67" s="204">
        <f>'4-1. 산자법에 의한 산림과수목(시군구)'!D67</f>
        <v>1106489.5</v>
      </c>
      <c r="M67" s="205">
        <f t="shared" si="31"/>
        <v>20.608154810176007</v>
      </c>
      <c r="N67" s="205">
        <f t="shared" si="32"/>
        <v>2.077118812698985</v>
      </c>
      <c r="O67" s="206">
        <f>'5.1 도시공원법에 의한 공원녹지(시군구)'!C69</f>
        <v>7897593.0885400008</v>
      </c>
      <c r="P67" s="206">
        <f>'5.1 도시공원법에 의한 공원녹지(시군구)'!D69</f>
        <v>6717916.0885400008</v>
      </c>
      <c r="Q67" s="205">
        <f t="shared" si="33"/>
        <v>14.825481108720792</v>
      </c>
      <c r="R67" s="205">
        <f t="shared" si="34"/>
        <v>12.610973614878057</v>
      </c>
      <c r="S67" s="54"/>
    </row>
    <row r="68" spans="1:19" s="45" customFormat="1" ht="18" customHeight="1">
      <c r="A68" s="192"/>
      <c r="B68" s="485" t="s">
        <v>52</v>
      </c>
      <c r="C68" s="204">
        <f>기초자료!AV66</f>
        <v>511577</v>
      </c>
      <c r="D68" s="204">
        <f>기초자료!AW66</f>
        <v>511577</v>
      </c>
      <c r="E68" s="206">
        <f>기초자료!AT66</f>
        <v>32008762</v>
      </c>
      <c r="F68" s="203">
        <f>기초자료!AU66</f>
        <v>32008762</v>
      </c>
      <c r="G68" s="204">
        <f>'3-1도시림 면적 현황 세부내역(시군구)'!C66</f>
        <v>10003350.385</v>
      </c>
      <c r="H68" s="204">
        <f t="shared" si="35"/>
        <v>1534841.9849999999</v>
      </c>
      <c r="I68" s="205">
        <f t="shared" si="29"/>
        <v>19.553948643117263</v>
      </c>
      <c r="J68" s="205">
        <f t="shared" si="30"/>
        <v>3.0002169468134805</v>
      </c>
      <c r="K68" s="204">
        <f>'4-1. 산자법에 의한 산림과수목(시군구)'!C68</f>
        <v>7447975</v>
      </c>
      <c r="L68" s="204">
        <f>'4-1. 산자법에 의한 산림과수목(시군구)'!D68</f>
        <v>303553</v>
      </c>
      <c r="M68" s="205">
        <f t="shared" si="31"/>
        <v>14.55885428781982</v>
      </c>
      <c r="N68" s="205">
        <f t="shared" si="32"/>
        <v>0.59336717639768788</v>
      </c>
      <c r="O68" s="206">
        <f>'5.1 도시공원법에 의한 공원녹지(시군구)'!C70</f>
        <v>2555375.3849999998</v>
      </c>
      <c r="P68" s="206">
        <f>'5.1 도시공원법에 의한 공원녹지(시군구)'!D70</f>
        <v>1231288.9849999999</v>
      </c>
      <c r="Q68" s="205">
        <f t="shared" si="33"/>
        <v>4.9950943552974429</v>
      </c>
      <c r="R68" s="205">
        <f t="shared" si="34"/>
        <v>2.4068497704157923</v>
      </c>
      <c r="S68" s="54"/>
    </row>
    <row r="69" spans="1:19" s="45" customFormat="1" ht="18" customHeight="1">
      <c r="A69" s="192"/>
      <c r="B69" s="485" t="s">
        <v>53</v>
      </c>
      <c r="C69" s="204">
        <f>기초자료!AV67</f>
        <v>303471</v>
      </c>
      <c r="D69" s="204">
        <f>기초자료!AW67</f>
        <v>303471</v>
      </c>
      <c r="E69" s="206">
        <f>기초자료!AT67</f>
        <v>45565180</v>
      </c>
      <c r="F69" s="203">
        <f>기초자료!AU67</f>
        <v>45565180</v>
      </c>
      <c r="G69" s="204">
        <f>'3-1도시림 면적 현황 세부내역(시군구)'!C67</f>
        <v>12764438.634</v>
      </c>
      <c r="H69" s="204">
        <f t="shared" si="35"/>
        <v>1120226.034</v>
      </c>
      <c r="I69" s="205">
        <f t="shared" si="29"/>
        <v>42.061477485492844</v>
      </c>
      <c r="J69" s="205">
        <f t="shared" si="30"/>
        <v>3.6913775418409007</v>
      </c>
      <c r="K69" s="204">
        <f>'4-1. 산자법에 의한 산림과수목(시군구)'!C69</f>
        <v>9640612</v>
      </c>
      <c r="L69" s="204">
        <f>'4-1. 산자법에 의한 산림과수목(시군구)'!D69</f>
        <v>346130</v>
      </c>
      <c r="M69" s="205">
        <f t="shared" si="31"/>
        <v>31.767819659868653</v>
      </c>
      <c r="N69" s="205">
        <f t="shared" si="32"/>
        <v>1.1405702686582901</v>
      </c>
      <c r="O69" s="206">
        <f>'5.1 도시공원법에 의한 공원녹지(시군구)'!C71</f>
        <v>3123826.6340000001</v>
      </c>
      <c r="P69" s="206">
        <f>'5.1 도시공원법에 의한 공원녹지(시군구)'!D71</f>
        <v>774096.03399999999</v>
      </c>
      <c r="Q69" s="205">
        <f t="shared" si="33"/>
        <v>10.293657825624194</v>
      </c>
      <c r="R69" s="205">
        <f t="shared" si="34"/>
        <v>2.5508072731826106</v>
      </c>
      <c r="S69" s="54"/>
    </row>
    <row r="70" spans="1:19" s="45" customFormat="1" ht="18" customHeight="1">
      <c r="A70" s="192"/>
      <c r="B70" s="485" t="s">
        <v>30</v>
      </c>
      <c r="C70" s="204">
        <f>기초자료!AV68</f>
        <v>544556</v>
      </c>
      <c r="D70" s="204">
        <f>기초자료!AW68</f>
        <v>544556</v>
      </c>
      <c r="E70" s="206">
        <f>기초자료!AT68</f>
        <v>117087390</v>
      </c>
      <c r="F70" s="203">
        <f>기초자료!AU68</f>
        <v>117087390</v>
      </c>
      <c r="G70" s="204">
        <f>'3-1도시림 면적 현황 세부내역(시군구)'!C68</f>
        <v>33860127.920000002</v>
      </c>
      <c r="H70" s="204">
        <f t="shared" si="35"/>
        <v>4403189.92</v>
      </c>
      <c r="I70" s="205">
        <f t="shared" si="29"/>
        <v>62.179331271714943</v>
      </c>
      <c r="J70" s="205">
        <f t="shared" si="30"/>
        <v>8.0858349187227763</v>
      </c>
      <c r="K70" s="204">
        <f>'4-1. 산자법에 의한 산림과수목(시군구)'!C70</f>
        <v>27849344</v>
      </c>
      <c r="L70" s="204">
        <f>'4-1. 산자법에 의한 산림과수목(시군구)'!D70</f>
        <v>846476</v>
      </c>
      <c r="M70" s="205">
        <f t="shared" si="31"/>
        <v>51.141377562638183</v>
      </c>
      <c r="N70" s="205">
        <f t="shared" si="32"/>
        <v>1.5544333365163545</v>
      </c>
      <c r="O70" s="206">
        <f>'5.1 도시공원법에 의한 공원녹지(시군구)'!C72</f>
        <v>6010783.9199999999</v>
      </c>
      <c r="P70" s="206">
        <f>'5.1 도시공원법에 의한 공원녹지(시군구)'!D72</f>
        <v>3556713.92</v>
      </c>
      <c r="Q70" s="205">
        <f t="shared" si="33"/>
        <v>11.037953709076753</v>
      </c>
      <c r="R70" s="205">
        <f t="shared" si="34"/>
        <v>6.5314015822064215</v>
      </c>
      <c r="S70" s="54"/>
    </row>
    <row r="71" spans="1:19" s="45" customFormat="1" ht="18" customHeight="1">
      <c r="A71" s="192"/>
      <c r="B71" s="485" t="s">
        <v>54</v>
      </c>
      <c r="C71" s="204">
        <f>기초자료!AV69</f>
        <v>69178</v>
      </c>
      <c r="D71" s="204">
        <f>기초자료!AW69</f>
        <v>23130</v>
      </c>
      <c r="E71" s="206">
        <f>기초자료!AT69</f>
        <v>411411035</v>
      </c>
      <c r="F71" s="203">
        <f>기초자료!AU69</f>
        <v>24963965</v>
      </c>
      <c r="G71" s="204">
        <f>'3-1도시림 면적 현황 세부내역(시군구)'!C69</f>
        <v>10244202.800000001</v>
      </c>
      <c r="H71" s="204">
        <f t="shared" si="35"/>
        <v>648376.80000000005</v>
      </c>
      <c r="I71" s="205">
        <f t="shared" si="29"/>
        <v>442.89679204496326</v>
      </c>
      <c r="J71" s="205">
        <f t="shared" si="30"/>
        <v>28.031854734111544</v>
      </c>
      <c r="K71" s="204">
        <f>'4-1. 산자법에 의한 산림과수목(시군구)'!C71</f>
        <v>8829615</v>
      </c>
      <c r="L71" s="204">
        <f>'4-1. 산자법에 의한 산림과수목(시군구)'!D71</f>
        <v>610188</v>
      </c>
      <c r="M71" s="205">
        <f t="shared" si="31"/>
        <v>381.73865110246436</v>
      </c>
      <c r="N71" s="205">
        <f t="shared" si="32"/>
        <v>26.380804150453955</v>
      </c>
      <c r="O71" s="206">
        <f>'5.1 도시공원법에 의한 공원녹지(시군구)'!C73</f>
        <v>1414587.8</v>
      </c>
      <c r="P71" s="206">
        <f>'5.1 도시공원법에 의한 공원녹지(시군구)'!D73</f>
        <v>38188.800000000003</v>
      </c>
      <c r="Q71" s="205">
        <f t="shared" si="33"/>
        <v>61.158140942498925</v>
      </c>
      <c r="R71" s="205">
        <f t="shared" si="34"/>
        <v>1.6510505836575877</v>
      </c>
      <c r="S71" s="54"/>
    </row>
    <row r="72" spans="1:19" s="45" customFormat="1" ht="18" customHeight="1">
      <c r="A72" s="192"/>
      <c r="B72" s="485" t="s">
        <v>55</v>
      </c>
      <c r="C72" s="204">
        <f>기초자료!AV70</f>
        <v>20566</v>
      </c>
      <c r="D72" s="204">
        <f>기초자료!AW70</f>
        <v>1624</v>
      </c>
      <c r="E72" s="206">
        <f>기초자료!AT70</f>
        <v>172904214</v>
      </c>
      <c r="F72" s="203">
        <f>기초자료!AU70</f>
        <v>0</v>
      </c>
      <c r="G72" s="204">
        <f>'3-1도시림 면적 현황 세부내역(시군구)'!C70</f>
        <v>0</v>
      </c>
      <c r="H72" s="204">
        <f t="shared" si="35"/>
        <v>0</v>
      </c>
      <c r="I72" s="205"/>
      <c r="J72" s="205">
        <f t="shared" si="30"/>
        <v>0</v>
      </c>
      <c r="K72" s="204">
        <f>'4-1. 산자법에 의한 산림과수목(시군구)'!C72</f>
        <v>0</v>
      </c>
      <c r="L72" s="204">
        <f>'4-1. 산자법에 의한 산림과수목(시군구)'!D72</f>
        <v>0</v>
      </c>
      <c r="M72" s="205">
        <f t="shared" si="31"/>
        <v>0</v>
      </c>
      <c r="N72" s="205">
        <f t="shared" si="32"/>
        <v>0</v>
      </c>
      <c r="O72" s="206">
        <f>'5.1 도시공원법에 의한 공원녹지(시군구)'!C74</f>
        <v>0</v>
      </c>
      <c r="P72" s="206">
        <f>'5.1 도시공원법에 의한 공원녹지(시군구)'!D74</f>
        <v>0</v>
      </c>
      <c r="Q72" s="205">
        <f t="shared" si="33"/>
        <v>0</v>
      </c>
      <c r="R72" s="205">
        <f t="shared" ref="R72:R137" si="36">P72/D72</f>
        <v>0</v>
      </c>
      <c r="S72" s="54"/>
    </row>
    <row r="73" spans="1:19" s="45" customFormat="1" ht="18" customHeight="1">
      <c r="A73" s="278" t="s">
        <v>351</v>
      </c>
      <c r="B73" s="278"/>
      <c r="C73" s="279">
        <f>기초자료!AV71</f>
        <v>1456468</v>
      </c>
      <c r="D73" s="279">
        <f>기초자료!AW71</f>
        <v>1456468</v>
      </c>
      <c r="E73" s="283">
        <f>SUM(E74:E78)</f>
        <v>501136261</v>
      </c>
      <c r="F73" s="283">
        <f>SUM(F74:F78)</f>
        <v>501136261</v>
      </c>
      <c r="G73" s="283">
        <f>SUM(G74:G78)</f>
        <v>188001341.49000001</v>
      </c>
      <c r="H73" s="283">
        <f>SUM(H74:H78)</f>
        <v>17905492.490000002</v>
      </c>
      <c r="I73" s="281">
        <f>G73/D73</f>
        <v>129.08031037413798</v>
      </c>
      <c r="J73" s="281">
        <f t="shared" si="30"/>
        <v>12.293776787406248</v>
      </c>
      <c r="K73" s="282">
        <f>SUM(K74:K78)</f>
        <v>176478216</v>
      </c>
      <c r="L73" s="282">
        <f>SUM(L74:L78)</f>
        <v>8321726</v>
      </c>
      <c r="M73" s="281">
        <f t="shared" si="31"/>
        <v>121.168618877998</v>
      </c>
      <c r="N73" s="281">
        <f t="shared" si="32"/>
        <v>5.7136346284298725</v>
      </c>
      <c r="O73" s="280">
        <f>SUM(O74:O78)</f>
        <v>11523125.49</v>
      </c>
      <c r="P73" s="280">
        <f>SUM(P74:P78)</f>
        <v>9583766.4900000002</v>
      </c>
      <c r="Q73" s="281">
        <f t="shared" si="33"/>
        <v>7.9116914961399774</v>
      </c>
      <c r="R73" s="281">
        <f t="shared" si="36"/>
        <v>6.5801421589763729</v>
      </c>
      <c r="S73" s="54"/>
    </row>
    <row r="74" spans="1:19" s="45" customFormat="1" ht="18" customHeight="1">
      <c r="A74" s="192"/>
      <c r="B74" s="486" t="s">
        <v>31</v>
      </c>
      <c r="C74" s="204">
        <f>기초자료!AV72</f>
        <v>98585</v>
      </c>
      <c r="D74" s="204">
        <f>기초자료!AW72</f>
        <v>98585</v>
      </c>
      <c r="E74" s="206">
        <f>기초자료!AT72</f>
        <v>49312364</v>
      </c>
      <c r="F74" s="203">
        <f>기초자료!AU72</f>
        <v>49312364</v>
      </c>
      <c r="G74" s="204">
        <f>'3-1도시림 면적 현황 세부내역(시군구)'!C72</f>
        <v>16326699</v>
      </c>
      <c r="H74" s="204">
        <f>L74+P74</f>
        <v>2174981</v>
      </c>
      <c r="I74" s="205">
        <f>G74/D74</f>
        <v>165.61037683217529</v>
      </c>
      <c r="J74" s="205">
        <f t="shared" si="30"/>
        <v>22.061987117715677</v>
      </c>
      <c r="K74" s="204">
        <f>'4-1. 산자법에 의한 산림과수목(시군구)'!C74</f>
        <v>14909088</v>
      </c>
      <c r="L74" s="204">
        <f>'4-1. 산자법에 의한 산림과수목(시군구)'!D74</f>
        <v>759915</v>
      </c>
      <c r="M74" s="205">
        <f t="shared" si="31"/>
        <v>151.23079576000407</v>
      </c>
      <c r="N74" s="205">
        <f t="shared" si="32"/>
        <v>7.7082213318456159</v>
      </c>
      <c r="O74" s="206">
        <f>'5.1 도시공원법에 의한 공원녹지(시군구)'!C76</f>
        <v>1417611</v>
      </c>
      <c r="P74" s="206">
        <f>'5.1 도시공원법에 의한 공원녹지(시군구)'!D76</f>
        <v>1415066</v>
      </c>
      <c r="Q74" s="205">
        <f t="shared" si="33"/>
        <v>14.379581072171224</v>
      </c>
      <c r="R74" s="205">
        <f t="shared" si="36"/>
        <v>14.353765785870062</v>
      </c>
      <c r="S74" s="54"/>
    </row>
    <row r="75" spans="1:19" s="45" customFormat="1" ht="18" customHeight="1">
      <c r="A75" s="192"/>
      <c r="B75" s="486" t="s">
        <v>30</v>
      </c>
      <c r="C75" s="204">
        <f>기초자료!AV73</f>
        <v>300975</v>
      </c>
      <c r="D75" s="204">
        <f>기초자료!AW73</f>
        <v>300975</v>
      </c>
      <c r="E75" s="206">
        <f>기초자료!AT73</f>
        <v>47748121</v>
      </c>
      <c r="F75" s="203">
        <f>기초자료!AU73</f>
        <v>47748121</v>
      </c>
      <c r="G75" s="204">
        <f>'3-1도시림 면적 현황 세부내역(시군구)'!C73</f>
        <v>9546076</v>
      </c>
      <c r="H75" s="204">
        <f>L75+P75</f>
        <v>2957812</v>
      </c>
      <c r="I75" s="205">
        <f t="shared" ref="I75:I140" si="37">G75/D75</f>
        <v>31.717172522634769</v>
      </c>
      <c r="J75" s="205">
        <f t="shared" ref="J75:J140" si="38">H75/D75</f>
        <v>9.8274341722734455</v>
      </c>
      <c r="K75" s="204">
        <f>'4-1. 산자법에 의한 산림과수목(시군구)'!C75</f>
        <v>8158834</v>
      </c>
      <c r="L75" s="204">
        <f>'4-1. 산자법에 의한 산림과수목(시군구)'!D75</f>
        <v>1677757</v>
      </c>
      <c r="M75" s="205">
        <f t="shared" ref="M75:M140" si="39">K75/D75</f>
        <v>27.108012293379847</v>
      </c>
      <c r="N75" s="205">
        <f t="shared" ref="N75:N140" si="40">L75/D75</f>
        <v>5.5744065121687845</v>
      </c>
      <c r="O75" s="206">
        <f>'5.1 도시공원법에 의한 공원녹지(시군구)'!C77</f>
        <v>1387242</v>
      </c>
      <c r="P75" s="206">
        <f>'5.1 도시공원법에 의한 공원녹지(시군구)'!D77</f>
        <v>1280055</v>
      </c>
      <c r="Q75" s="205">
        <f t="shared" ref="Q75:Q140" si="41">O75/D75</f>
        <v>4.6091602292549219</v>
      </c>
      <c r="R75" s="205">
        <f t="shared" si="36"/>
        <v>4.2530276601046602</v>
      </c>
      <c r="S75" s="54"/>
    </row>
    <row r="76" spans="1:19" s="45" customFormat="1" ht="18" customHeight="1">
      <c r="A76" s="192"/>
      <c r="B76" s="486" t="s">
        <v>35</v>
      </c>
      <c r="C76" s="204">
        <f>기초자료!AV74</f>
        <v>218060</v>
      </c>
      <c r="D76" s="204">
        <f>기초자료!AW74</f>
        <v>218060</v>
      </c>
      <c r="E76" s="206">
        <f>기초자료!AT74</f>
        <v>61018238</v>
      </c>
      <c r="F76" s="203">
        <f>기초자료!AU74</f>
        <v>61018238</v>
      </c>
      <c r="G76" s="204">
        <f>'3-1도시림 면적 현황 세부내역(시군구)'!C74</f>
        <v>19954189.199999999</v>
      </c>
      <c r="H76" s="204">
        <f>L76+P76</f>
        <v>1118375.2</v>
      </c>
      <c r="I76" s="205">
        <f t="shared" si="37"/>
        <v>91.507792350729147</v>
      </c>
      <c r="J76" s="205">
        <f t="shared" si="38"/>
        <v>5.1287498853526552</v>
      </c>
      <c r="K76" s="204">
        <f>'4-1. 산자법에 의한 산림과수목(시군구)'!C76</f>
        <v>19247087</v>
      </c>
      <c r="L76" s="204">
        <f>'4-1. 산자법에 의한 산림과수목(시군구)'!D76</f>
        <v>426678</v>
      </c>
      <c r="M76" s="205">
        <f t="shared" si="39"/>
        <v>88.265096762358979</v>
      </c>
      <c r="N76" s="205">
        <f t="shared" si="40"/>
        <v>1.9566999908282123</v>
      </c>
      <c r="O76" s="206">
        <f>'5.1 도시공원법에 의한 공원녹지(시군구)'!C78</f>
        <v>707102.2</v>
      </c>
      <c r="P76" s="206">
        <f>'5.1 도시공원법에 의한 공원녹지(시군구)'!D78</f>
        <v>691697.2</v>
      </c>
      <c r="Q76" s="205">
        <f t="shared" si="41"/>
        <v>3.2426955883701734</v>
      </c>
      <c r="R76" s="205">
        <f t="shared" si="36"/>
        <v>3.1720498945244424</v>
      </c>
      <c r="S76" s="54"/>
    </row>
    <row r="77" spans="1:19" s="45" customFormat="1" ht="18" customHeight="1">
      <c r="A77" s="192"/>
      <c r="B77" s="486" t="s">
        <v>36</v>
      </c>
      <c r="C77" s="204">
        <f>기초자료!AV75</f>
        <v>433533</v>
      </c>
      <c r="D77" s="204">
        <f>기초자료!AW75</f>
        <v>433533</v>
      </c>
      <c r="E77" s="206">
        <f>기초자료!AT75</f>
        <v>120280473</v>
      </c>
      <c r="F77" s="203">
        <f>기초자료!AU75</f>
        <v>120280473</v>
      </c>
      <c r="G77" s="204">
        <f>'3-1도시림 면적 현황 세부내역(시군구)'!C75</f>
        <v>57392449.799999997</v>
      </c>
      <c r="H77" s="204">
        <f>L77+P77</f>
        <v>4569808.8</v>
      </c>
      <c r="I77" s="205">
        <f t="shared" si="37"/>
        <v>132.38311685615628</v>
      </c>
      <c r="J77" s="205">
        <f t="shared" si="38"/>
        <v>10.5408557134059</v>
      </c>
      <c r="K77" s="204">
        <f>'4-1. 산자법에 의한 산림과수목(시군구)'!C77</f>
        <v>53451398</v>
      </c>
      <c r="L77" s="204">
        <f>'4-1. 산자법에 의한 산림과수목(시군구)'!D77</f>
        <v>2433947</v>
      </c>
      <c r="M77" s="205">
        <f t="shared" si="39"/>
        <v>123.29257057709563</v>
      </c>
      <c r="N77" s="205">
        <f t="shared" si="40"/>
        <v>5.6142139122050683</v>
      </c>
      <c r="O77" s="206">
        <f>'5.1 도시공원법에 의한 공원녹지(시군구)'!C79</f>
        <v>3941051.8</v>
      </c>
      <c r="P77" s="206">
        <f>'5.1 도시공원법에 의한 공원녹지(시군구)'!D79</f>
        <v>2135861.7999999998</v>
      </c>
      <c r="Q77" s="205">
        <f t="shared" si="41"/>
        <v>9.0905462790606482</v>
      </c>
      <c r="R77" s="205">
        <f t="shared" si="36"/>
        <v>4.9266418012008311</v>
      </c>
      <c r="S77" s="54"/>
    </row>
    <row r="78" spans="1:19" s="45" customFormat="1" ht="18" customHeight="1">
      <c r="A78" s="192"/>
      <c r="B78" s="486" t="s">
        <v>57</v>
      </c>
      <c r="C78" s="204">
        <f>기초자료!AV76</f>
        <v>405315</v>
      </c>
      <c r="D78" s="204">
        <f>기초자료!AW76</f>
        <v>405315</v>
      </c>
      <c r="E78" s="206">
        <f>기초자료!AT76</f>
        <v>222777065</v>
      </c>
      <c r="F78" s="203">
        <f>기초자료!AU76</f>
        <v>222777065</v>
      </c>
      <c r="G78" s="204">
        <f>'3-1도시림 면적 현황 세부내역(시군구)'!C76</f>
        <v>84781927.489999995</v>
      </c>
      <c r="H78" s="204">
        <f>L78+P78</f>
        <v>7084515.4900000002</v>
      </c>
      <c r="I78" s="205">
        <f t="shared" si="37"/>
        <v>209.1754005896648</v>
      </c>
      <c r="J78" s="205">
        <f t="shared" si="38"/>
        <v>17.479036033702183</v>
      </c>
      <c r="K78" s="204">
        <f>'4-1. 산자법에 의한 산림과수목(시군구)'!C78</f>
        <v>80711809</v>
      </c>
      <c r="L78" s="204">
        <f>'4-1. 산자법에 의한 산림과수목(시군구)'!D78</f>
        <v>3023429</v>
      </c>
      <c r="M78" s="205">
        <f t="shared" si="39"/>
        <v>199.13353564511553</v>
      </c>
      <c r="N78" s="205">
        <f t="shared" si="40"/>
        <v>7.4594549917965036</v>
      </c>
      <c r="O78" s="206">
        <f>'5.1 도시공원법에 의한 공원녹지(시군구)'!C80</f>
        <v>4070118.4899999998</v>
      </c>
      <c r="P78" s="206">
        <f>'5.1 도시공원법에 의한 공원녹지(시군구)'!D80</f>
        <v>4061086.4899999998</v>
      </c>
      <c r="Q78" s="205">
        <f t="shared" si="41"/>
        <v>10.041864944549301</v>
      </c>
      <c r="R78" s="205">
        <f t="shared" si="36"/>
        <v>10.019581041905678</v>
      </c>
      <c r="S78" s="54"/>
    </row>
    <row r="79" spans="1:19" s="45" customFormat="1" ht="18" customHeight="1">
      <c r="A79" s="278" t="s">
        <v>353</v>
      </c>
      <c r="B79" s="278"/>
      <c r="C79" s="279">
        <f>기초자료!AV77</f>
        <v>1474870</v>
      </c>
      <c r="D79" s="279">
        <f>기초자료!AW77</f>
        <v>1474870</v>
      </c>
      <c r="E79" s="283">
        <f>SUM(E80:E84)</f>
        <v>539626515</v>
      </c>
      <c r="F79" s="283">
        <f>SUM(F80:F84)</f>
        <v>539626515</v>
      </c>
      <c r="G79" s="283">
        <f>SUM(G80:G84)</f>
        <v>279013471.27508998</v>
      </c>
      <c r="H79" s="283">
        <f>SUM(H80:H84)</f>
        <v>16580009.975090003</v>
      </c>
      <c r="I79" s="281">
        <f t="shared" si="37"/>
        <v>189.17834878673372</v>
      </c>
      <c r="J79" s="281">
        <f t="shared" si="38"/>
        <v>11.241675520615377</v>
      </c>
      <c r="K79" s="282">
        <f>SUM(K80:K84)</f>
        <v>257326527.39999998</v>
      </c>
      <c r="L79" s="282">
        <f>SUM(L80:L84)</f>
        <v>5787195.4000000004</v>
      </c>
      <c r="M79" s="281">
        <f t="shared" si="39"/>
        <v>174.47404001708622</v>
      </c>
      <c r="N79" s="281">
        <f t="shared" si="40"/>
        <v>3.9238681375307656</v>
      </c>
      <c r="O79" s="280">
        <f>SUM(O80:O84)</f>
        <v>21686943.875089996</v>
      </c>
      <c r="P79" s="280">
        <f>SUM(P80:P84)</f>
        <v>10792814.57509</v>
      </c>
      <c r="Q79" s="281">
        <f t="shared" si="41"/>
        <v>14.704308769647492</v>
      </c>
      <c r="R79" s="281">
        <f t="shared" si="36"/>
        <v>7.3178073830846113</v>
      </c>
      <c r="S79" s="54"/>
    </row>
    <row r="80" spans="1:19" s="45" customFormat="1" ht="18" customHeight="1">
      <c r="A80" s="192"/>
      <c r="B80" s="487" t="s">
        <v>31</v>
      </c>
      <c r="C80" s="204">
        <f>기초자료!AV78</f>
        <v>226771</v>
      </c>
      <c r="D80" s="204">
        <f>기초자료!AW78</f>
        <v>226771</v>
      </c>
      <c r="E80" s="206">
        <f>기초자료!AT78</f>
        <v>136679755</v>
      </c>
      <c r="F80" s="203">
        <f>기초자료!AU78</f>
        <v>136679755</v>
      </c>
      <c r="G80" s="204">
        <f>'3-1도시림 면적 현황 세부내역(시군구)'!C78</f>
        <v>94845440.699090004</v>
      </c>
      <c r="H80" s="204">
        <f>L80+P80</f>
        <v>1325163.0990900001</v>
      </c>
      <c r="I80" s="205">
        <f t="shared" si="37"/>
        <v>418.24325288105626</v>
      </c>
      <c r="J80" s="205">
        <f t="shared" si="38"/>
        <v>5.8436180071084936</v>
      </c>
      <c r="K80" s="204">
        <f>'4-1. 산자법에 의한 산림과수목(시군구)'!C80</f>
        <v>94284434</v>
      </c>
      <c r="L80" s="204">
        <f>'4-1. 산자법에 의한 산림과수목(시군구)'!D80</f>
        <v>768900</v>
      </c>
      <c r="M80" s="205">
        <f t="shared" si="39"/>
        <v>415.76936204364756</v>
      </c>
      <c r="N80" s="205">
        <f t="shared" si="40"/>
        <v>3.3906451883177304</v>
      </c>
      <c r="O80" s="206">
        <f>'5.1 도시공원법에 의한 공원녹지(시군구)'!C82</f>
        <v>561006.69909000001</v>
      </c>
      <c r="P80" s="206">
        <f>'5.1 도시공원법에 의한 공원녹지(시군구)'!D82</f>
        <v>556263.09909000003</v>
      </c>
      <c r="Q80" s="205">
        <f t="shared" si="41"/>
        <v>2.4738908374086632</v>
      </c>
      <c r="R80" s="205">
        <f t="shared" si="36"/>
        <v>2.4529728187907627</v>
      </c>
      <c r="S80" s="54"/>
    </row>
    <row r="81" spans="1:19" s="45" customFormat="1" ht="18" customHeight="1">
      <c r="A81" s="192"/>
      <c r="B81" s="487" t="s">
        <v>5</v>
      </c>
      <c r="C81" s="204">
        <f>기초자료!AV79</f>
        <v>240473</v>
      </c>
      <c r="D81" s="204">
        <f>기초자료!AW79</f>
        <v>240473</v>
      </c>
      <c r="E81" s="206">
        <f>기초자료!AT79</f>
        <v>62179185</v>
      </c>
      <c r="F81" s="203">
        <f>기초자료!AU79</f>
        <v>62179185</v>
      </c>
      <c r="G81" s="204">
        <f>'3-1도시림 면적 현황 세부내역(시군구)'!C79</f>
        <v>45839435.549999997</v>
      </c>
      <c r="H81" s="204">
        <f>L81+P81</f>
        <v>1581094.55</v>
      </c>
      <c r="I81" s="205">
        <f t="shared" si="37"/>
        <v>190.6219640042749</v>
      </c>
      <c r="J81" s="205">
        <f t="shared" si="38"/>
        <v>6.5749358555846191</v>
      </c>
      <c r="K81" s="204">
        <f>'4-1. 산자법에 의한 산림과수목(시군구)'!C81</f>
        <v>36655518.600000001</v>
      </c>
      <c r="L81" s="204">
        <f>'4-1. 산자법에 의한 산림과수목(시군구)'!D81</f>
        <v>631062.6</v>
      </c>
      <c r="M81" s="205">
        <f t="shared" si="39"/>
        <v>152.43091157843085</v>
      </c>
      <c r="N81" s="205">
        <f t="shared" si="40"/>
        <v>2.6242555297268297</v>
      </c>
      <c r="O81" s="206">
        <f>'5.1 도시공원법에 의한 공원녹지(시군구)'!C83</f>
        <v>9183916.9499999993</v>
      </c>
      <c r="P81" s="206">
        <f>'5.1 도시공원법에 의한 공원녹지(시군구)'!D83</f>
        <v>950031.95000000007</v>
      </c>
      <c r="Q81" s="205">
        <f t="shared" si="41"/>
        <v>38.191052425844063</v>
      </c>
      <c r="R81" s="205">
        <f t="shared" si="36"/>
        <v>3.9506803258577889</v>
      </c>
      <c r="S81" s="54"/>
    </row>
    <row r="82" spans="1:19" s="45" customFormat="1" ht="18" customHeight="1">
      <c r="A82" s="192"/>
      <c r="B82" s="487" t="s">
        <v>30</v>
      </c>
      <c r="C82" s="204">
        <f>기초자료!AV80</f>
        <v>481222</v>
      </c>
      <c r="D82" s="204">
        <f>기초자료!AW80</f>
        <v>481222</v>
      </c>
      <c r="E82" s="206">
        <f>기초자료!AT80</f>
        <v>95525521</v>
      </c>
      <c r="F82" s="203">
        <f>기초자료!AU80</f>
        <v>95525521</v>
      </c>
      <c r="G82" s="204">
        <f>'3-1도시림 면적 현황 세부내역(시군구)'!C80</f>
        <v>14646871.42</v>
      </c>
      <c r="H82" s="204">
        <f>L82+P82</f>
        <v>8230967.4199999999</v>
      </c>
      <c r="I82" s="205">
        <f t="shared" si="37"/>
        <v>30.436828366117926</v>
      </c>
      <c r="J82" s="205">
        <f t="shared" si="38"/>
        <v>17.104304084185678</v>
      </c>
      <c r="K82" s="204">
        <f>'4-1. 산자법에 의한 산림과수목(시군구)'!C82</f>
        <v>8262163</v>
      </c>
      <c r="L82" s="204">
        <f>'4-1. 산자법에 의한 산림과수목(시군구)'!D82</f>
        <v>1846259</v>
      </c>
      <c r="M82" s="205">
        <f t="shared" si="39"/>
        <v>17.169129840281617</v>
      </c>
      <c r="N82" s="205">
        <f t="shared" si="40"/>
        <v>3.836605558349369</v>
      </c>
      <c r="O82" s="206">
        <f>'5.1 도시공원법에 의한 공원녹지(시군구)'!C84</f>
        <v>6384708.4199999999</v>
      </c>
      <c r="P82" s="206">
        <f>'5.1 도시공원법에 의한 공원녹지(시군구)'!D84</f>
        <v>6384708.4199999999</v>
      </c>
      <c r="Q82" s="205">
        <f t="shared" si="41"/>
        <v>13.267698525836309</v>
      </c>
      <c r="R82" s="205">
        <f t="shared" si="36"/>
        <v>13.267698525836309</v>
      </c>
      <c r="S82" s="54"/>
    </row>
    <row r="83" spans="1:19" s="45" customFormat="1" ht="18" customHeight="1">
      <c r="A83" s="192"/>
      <c r="B83" s="487" t="s">
        <v>59</v>
      </c>
      <c r="C83" s="204">
        <f>기초자료!AV81</f>
        <v>349373</v>
      </c>
      <c r="D83" s="204">
        <f>기초자료!AW81</f>
        <v>349373</v>
      </c>
      <c r="E83" s="206">
        <f>기초자료!AT81</f>
        <v>176529023</v>
      </c>
      <c r="F83" s="203">
        <f>기초자료!AU81</f>
        <v>176529023</v>
      </c>
      <c r="G83" s="204">
        <f>'3-1도시림 면적 현황 세부내역(시군구)'!C81</f>
        <v>92713989.275999993</v>
      </c>
      <c r="H83" s="204">
        <f>L83+P83</f>
        <v>3794581.5760000004</v>
      </c>
      <c r="I83" s="205">
        <f t="shared" si="37"/>
        <v>265.37250811024319</v>
      </c>
      <c r="J83" s="205">
        <f t="shared" si="38"/>
        <v>10.861118563827199</v>
      </c>
      <c r="K83" s="204">
        <f>'4-1. 산자법에 의한 산림과수목(시군구)'!C83</f>
        <v>88295268.799999997</v>
      </c>
      <c r="L83" s="204">
        <f>'4-1. 산자법에 의한 산림과수목(시군구)'!D83</f>
        <v>1717408.8</v>
      </c>
      <c r="M83" s="205">
        <f t="shared" si="39"/>
        <v>252.72493524113196</v>
      </c>
      <c r="N83" s="205">
        <f t="shared" si="40"/>
        <v>4.9156883903449895</v>
      </c>
      <c r="O83" s="206">
        <f>'5.1 도시공원법에 의한 공원녹지(시군구)'!C85</f>
        <v>4418720.4759999998</v>
      </c>
      <c r="P83" s="206">
        <f>'5.1 도시공원법에 의한 공원녹지(시군구)'!D85</f>
        <v>2077172.7760000001</v>
      </c>
      <c r="Q83" s="205">
        <f t="shared" si="41"/>
        <v>12.647572869111237</v>
      </c>
      <c r="R83" s="205">
        <f t="shared" si="36"/>
        <v>5.9454301734822099</v>
      </c>
      <c r="S83" s="54"/>
    </row>
    <row r="84" spans="1:19" s="45" customFormat="1" ht="18" customHeight="1">
      <c r="A84" s="192"/>
      <c r="B84" s="487" t="s">
        <v>60</v>
      </c>
      <c r="C84" s="204">
        <f>기초자료!AV82</f>
        <v>177031</v>
      </c>
      <c r="D84" s="204">
        <f>기초자료!AW82</f>
        <v>177031</v>
      </c>
      <c r="E84" s="206">
        <f>기초자료!AT82</f>
        <v>68713031</v>
      </c>
      <c r="F84" s="203">
        <f>기초자료!AU82</f>
        <v>68713031</v>
      </c>
      <c r="G84" s="204">
        <f>'3-1도시림 면적 현황 세부내역(시군구)'!C82</f>
        <v>30967734.329999998</v>
      </c>
      <c r="H84" s="204">
        <f>L84+P84</f>
        <v>1648203.33</v>
      </c>
      <c r="I84" s="205">
        <f t="shared" si="37"/>
        <v>174.92831385463563</v>
      </c>
      <c r="J84" s="205">
        <f t="shared" si="38"/>
        <v>9.3102526111246053</v>
      </c>
      <c r="K84" s="204">
        <f>'4-1. 산자법에 의한 산림과수목(시군구)'!C84</f>
        <v>29829143</v>
      </c>
      <c r="L84" s="204">
        <f>'4-1. 산자법에 의한 산림과수목(시군구)'!D84</f>
        <v>823565</v>
      </c>
      <c r="M84" s="205">
        <f t="shared" si="39"/>
        <v>168.49672091328637</v>
      </c>
      <c r="N84" s="205">
        <f t="shared" si="40"/>
        <v>4.6520948308488341</v>
      </c>
      <c r="O84" s="206">
        <f>'5.1 도시공원법에 의한 공원녹지(시군구)'!C86</f>
        <v>1138591.33</v>
      </c>
      <c r="P84" s="206">
        <f>'5.1 도시공원법에 의한 공원녹지(시군구)'!D86</f>
        <v>824638.33000000007</v>
      </c>
      <c r="Q84" s="205">
        <f t="shared" si="41"/>
        <v>6.4315929413492556</v>
      </c>
      <c r="R84" s="205">
        <f t="shared" si="36"/>
        <v>4.6581577802757712</v>
      </c>
      <c r="S84" s="54"/>
    </row>
    <row r="85" spans="1:19" s="45" customFormat="1" ht="18" customHeight="1">
      <c r="A85" s="278" t="s">
        <v>356</v>
      </c>
      <c r="B85" s="278"/>
      <c r="C85" s="279">
        <f>기초자료!AV83</f>
        <v>1148019</v>
      </c>
      <c r="D85" s="279">
        <f>기초자료!AW83</f>
        <v>1093572</v>
      </c>
      <c r="E85" s="283">
        <f>SUM(E86:E90)</f>
        <v>1062038815</v>
      </c>
      <c r="F85" s="283">
        <f>SUM(F86:F90)</f>
        <v>614385001</v>
      </c>
      <c r="G85" s="283">
        <f>SUM(G86:G90)</f>
        <v>363345751</v>
      </c>
      <c r="H85" s="283">
        <f>SUM(H86:H90)</f>
        <v>20903659</v>
      </c>
      <c r="I85" s="281">
        <f t="shared" si="37"/>
        <v>332.25590176046938</v>
      </c>
      <c r="J85" s="281">
        <f t="shared" si="38"/>
        <v>19.115027634211557</v>
      </c>
      <c r="K85" s="282">
        <f>SUM(K86:K90)</f>
        <v>345589188</v>
      </c>
      <c r="L85" s="282">
        <f>SUM(L86:L90)</f>
        <v>6882876</v>
      </c>
      <c r="M85" s="281">
        <f t="shared" si="39"/>
        <v>316.01868738409541</v>
      </c>
      <c r="N85" s="281">
        <f t="shared" si="40"/>
        <v>6.2939394936958886</v>
      </c>
      <c r="O85" s="280">
        <f>SUM(O86:O90)</f>
        <v>17756563</v>
      </c>
      <c r="P85" s="280">
        <f>SUM(P86:P90)</f>
        <v>14020783</v>
      </c>
      <c r="Q85" s="281">
        <f t="shared" si="41"/>
        <v>16.237214376373938</v>
      </c>
      <c r="R85" s="281">
        <f t="shared" si="36"/>
        <v>12.821088140515668</v>
      </c>
      <c r="S85" s="54"/>
    </row>
    <row r="86" spans="1:19" s="45" customFormat="1" ht="18" customHeight="1">
      <c r="A86" s="192"/>
      <c r="B86" s="488" t="s">
        <v>5</v>
      </c>
      <c r="C86" s="204">
        <f>기초자료!AV84</f>
        <v>223581</v>
      </c>
      <c r="D86" s="204">
        <f>기초자료!AW84</f>
        <v>223581</v>
      </c>
      <c r="E86" s="206">
        <f>기초자료!AT84</f>
        <v>37010509</v>
      </c>
      <c r="F86" s="203">
        <f>기초자료!AU84</f>
        <v>37010509</v>
      </c>
      <c r="G86" s="204">
        <f>'3-1도시림 면적 현황 세부내역(시군구)'!C84</f>
        <v>16224738</v>
      </c>
      <c r="H86" s="204">
        <f>L86+P86</f>
        <v>1503453</v>
      </c>
      <c r="I86" s="205">
        <f t="shared" si="37"/>
        <v>72.567606370845468</v>
      </c>
      <c r="J86" s="205">
        <f t="shared" si="38"/>
        <v>6.7244220215492376</v>
      </c>
      <c r="K86" s="204">
        <f>'4-1. 산자법에 의한 산림과수목(시군구)'!C86</f>
        <v>15291995</v>
      </c>
      <c r="L86" s="204">
        <f>'4-1. 산자법에 의한 산림과수목(시군구)'!D86</f>
        <v>622244</v>
      </c>
      <c r="M86" s="205">
        <f t="shared" si="39"/>
        <v>68.395771554828002</v>
      </c>
      <c r="N86" s="205">
        <f t="shared" si="40"/>
        <v>2.7830808521296531</v>
      </c>
      <c r="O86" s="206">
        <f>'5.1 도시공원법에 의한 공원녹지(시군구)'!C88</f>
        <v>932743</v>
      </c>
      <c r="P86" s="206">
        <f>'5.1 도시공원법에 의한 공원녹지(시군구)'!D88</f>
        <v>881209</v>
      </c>
      <c r="Q86" s="205">
        <f t="shared" si="41"/>
        <v>4.1718348160174612</v>
      </c>
      <c r="R86" s="205">
        <f t="shared" si="36"/>
        <v>3.9413411694195841</v>
      </c>
      <c r="S86" s="54"/>
    </row>
    <row r="87" spans="1:19" s="45" customFormat="1" ht="18" customHeight="1">
      <c r="A87" s="192"/>
      <c r="B87" s="488" t="s">
        <v>35</v>
      </c>
      <c r="C87" s="204">
        <f>기초자료!AV85</f>
        <v>323819</v>
      </c>
      <c r="D87" s="204">
        <f>기초자료!AW85</f>
        <v>323819</v>
      </c>
      <c r="E87" s="206">
        <f>기초자료!AT85</f>
        <v>73466522</v>
      </c>
      <c r="F87" s="203">
        <f>기초자료!AU85</f>
        <v>73466522</v>
      </c>
      <c r="G87" s="204">
        <f>'3-1도시림 면적 현황 세부내역(시군구)'!C85</f>
        <v>30535565</v>
      </c>
      <c r="H87" s="204">
        <f>L87+P87</f>
        <v>10598822</v>
      </c>
      <c r="I87" s="205">
        <f t="shared" si="37"/>
        <v>94.298249948273579</v>
      </c>
      <c r="J87" s="205">
        <f t="shared" si="38"/>
        <v>32.730698322210863</v>
      </c>
      <c r="K87" s="204">
        <f>'4-1. 산자법에 의한 산림과수목(시군구)'!C87</f>
        <v>23379689</v>
      </c>
      <c r="L87" s="204">
        <f>'4-1. 산자법에 의한 산림과수목(시군구)'!D87</f>
        <v>3646336</v>
      </c>
      <c r="M87" s="205">
        <f t="shared" si="39"/>
        <v>72.199867827397398</v>
      </c>
      <c r="N87" s="205">
        <f t="shared" si="40"/>
        <v>11.260413996708037</v>
      </c>
      <c r="O87" s="206">
        <f>'5.1 도시공원법에 의한 공원녹지(시군구)'!C89</f>
        <v>7155876</v>
      </c>
      <c r="P87" s="206">
        <f>'5.1 도시공원법에 의한 공원녹지(시군구)'!D89</f>
        <v>6952486</v>
      </c>
      <c r="Q87" s="205">
        <f t="shared" si="41"/>
        <v>22.098382120876167</v>
      </c>
      <c r="R87" s="205">
        <f t="shared" si="36"/>
        <v>21.470284325502828</v>
      </c>
      <c r="S87" s="54"/>
    </row>
    <row r="88" spans="1:19" s="45" customFormat="1" ht="18" customHeight="1">
      <c r="A88" s="192"/>
      <c r="B88" s="488" t="s">
        <v>31</v>
      </c>
      <c r="C88" s="204">
        <f>기초자료!AV86</f>
        <v>159656</v>
      </c>
      <c r="D88" s="204">
        <f>기초자료!AW86</f>
        <v>159656</v>
      </c>
      <c r="E88" s="206">
        <f>기초자료!AT86</f>
        <v>36074686</v>
      </c>
      <c r="F88" s="203">
        <f>기초자료!AU86</f>
        <v>36074686</v>
      </c>
      <c r="G88" s="204">
        <f>'3-1도시림 면적 현황 세부내역(시군구)'!C86</f>
        <v>10285540</v>
      </c>
      <c r="H88" s="204">
        <f>L88+P88</f>
        <v>4095460</v>
      </c>
      <c r="I88" s="205">
        <f t="shared" si="37"/>
        <v>64.42313473969034</v>
      </c>
      <c r="J88" s="205">
        <f t="shared" si="38"/>
        <v>25.651776319086036</v>
      </c>
      <c r="K88" s="204">
        <f>'4-1. 산자법에 의한 산림과수목(시군구)'!C88</f>
        <v>3322229</v>
      </c>
      <c r="L88" s="204">
        <f>'4-1. 산자법에 의한 산림과수목(시군구)'!D88</f>
        <v>586868</v>
      </c>
      <c r="M88" s="205">
        <f t="shared" si="39"/>
        <v>20.808669890264067</v>
      </c>
      <c r="N88" s="205">
        <f t="shared" si="40"/>
        <v>3.6758280302650701</v>
      </c>
      <c r="O88" s="206">
        <f>'5.1 도시공원법에 의한 공원녹지(시군구)'!C90</f>
        <v>6963311</v>
      </c>
      <c r="P88" s="206">
        <f>'5.1 도시공원법에 의한 공원녹지(시군구)'!D90</f>
        <v>3508592</v>
      </c>
      <c r="Q88" s="205">
        <f t="shared" si="41"/>
        <v>43.61446484942627</v>
      </c>
      <c r="R88" s="205">
        <f t="shared" si="36"/>
        <v>21.975948288820966</v>
      </c>
      <c r="S88" s="54"/>
    </row>
    <row r="89" spans="1:19" s="45" customFormat="1" ht="18" customHeight="1">
      <c r="A89" s="192"/>
      <c r="B89" s="488" t="s">
        <v>36</v>
      </c>
      <c r="C89" s="204">
        <f>기초자료!AV87</f>
        <v>217796</v>
      </c>
      <c r="D89" s="204">
        <f>기초자료!AW87</f>
        <v>217796</v>
      </c>
      <c r="E89" s="206">
        <f>기초자료!AT87</f>
        <v>157357088</v>
      </c>
      <c r="F89" s="203">
        <f>기초자료!AU87</f>
        <v>157357088</v>
      </c>
      <c r="G89" s="204">
        <f>'3-1도시림 면적 현황 세부내역(시군구)'!C87</f>
        <v>102833991</v>
      </c>
      <c r="H89" s="204">
        <f>L89+P89</f>
        <v>2198518</v>
      </c>
      <c r="I89" s="205">
        <f t="shared" si="37"/>
        <v>472.1573904020276</v>
      </c>
      <c r="J89" s="205">
        <f t="shared" si="38"/>
        <v>10.094391081562563</v>
      </c>
      <c r="K89" s="204">
        <f>'4-1. 산자법에 의한 산림과수목(시군구)'!C89</f>
        <v>101527292</v>
      </c>
      <c r="L89" s="204">
        <f>'4-1. 산자법에 의한 산림과수목(시군구)'!D89</f>
        <v>917956</v>
      </c>
      <c r="M89" s="205">
        <f t="shared" si="39"/>
        <v>466.1577439438741</v>
      </c>
      <c r="N89" s="205">
        <f t="shared" si="40"/>
        <v>4.2147514187588389</v>
      </c>
      <c r="O89" s="206">
        <f>'5.1 도시공원법에 의한 공원녹지(시군구)'!C91</f>
        <v>1306699</v>
      </c>
      <c r="P89" s="206">
        <f>'5.1 도시공원법에 의한 공원녹지(시군구)'!D91</f>
        <v>1280562</v>
      </c>
      <c r="Q89" s="205">
        <f t="shared" si="41"/>
        <v>5.9996464581535012</v>
      </c>
      <c r="R89" s="205">
        <f t="shared" si="36"/>
        <v>5.8796396628037249</v>
      </c>
      <c r="S89" s="54"/>
    </row>
    <row r="90" spans="1:19" s="45" customFormat="1" ht="18" customHeight="1">
      <c r="A90" s="192"/>
      <c r="B90" s="488" t="s">
        <v>62</v>
      </c>
      <c r="C90" s="204">
        <f>기초자료!AV88</f>
        <v>223167</v>
      </c>
      <c r="D90" s="204">
        <f>기초자료!AW88</f>
        <v>168720</v>
      </c>
      <c r="E90" s="206">
        <f>기초자료!AT88</f>
        <v>758130010</v>
      </c>
      <c r="F90" s="203">
        <f>기초자료!AU88</f>
        <v>310476196</v>
      </c>
      <c r="G90" s="204">
        <f>'3-1도시림 면적 현황 세부내역(시군구)'!C88</f>
        <v>203465917</v>
      </c>
      <c r="H90" s="204">
        <f>L90+P90</f>
        <v>2507406</v>
      </c>
      <c r="I90" s="205">
        <f t="shared" si="37"/>
        <v>1205.9383416311048</v>
      </c>
      <c r="J90" s="205">
        <f t="shared" si="38"/>
        <v>14.861344238975818</v>
      </c>
      <c r="K90" s="204">
        <f>'4-1. 산자법에 의한 산림과수목(시군구)'!C90</f>
        <v>202067983</v>
      </c>
      <c r="L90" s="204">
        <f>'4-1. 산자법에 의한 산림과수목(시군구)'!D90</f>
        <v>1109472</v>
      </c>
      <c r="M90" s="205">
        <f t="shared" si="39"/>
        <v>1197.6528153153154</v>
      </c>
      <c r="N90" s="205">
        <f t="shared" si="40"/>
        <v>6.5758179231863441</v>
      </c>
      <c r="O90" s="206">
        <f>'5.1 도시공원법에 의한 공원녹지(시군구)'!C92</f>
        <v>1397934</v>
      </c>
      <c r="P90" s="206">
        <f>'5.1 도시공원법에 의한 공원녹지(시군구)'!D92</f>
        <v>1397934</v>
      </c>
      <c r="Q90" s="205">
        <f t="shared" si="41"/>
        <v>8.2855263157894736</v>
      </c>
      <c r="R90" s="205">
        <f t="shared" si="36"/>
        <v>8.2855263157894736</v>
      </c>
      <c r="S90" s="54"/>
    </row>
    <row r="91" spans="1:19" s="45" customFormat="1" ht="18" customHeight="1">
      <c r="A91" s="278" t="s">
        <v>755</v>
      </c>
      <c r="B91" s="278"/>
      <c r="C91" s="282">
        <f>기초자료!AV89</f>
        <v>340575</v>
      </c>
      <c r="D91" s="282">
        <f>기초자료!AW89</f>
        <v>293820</v>
      </c>
      <c r="E91" s="283" t="e">
        <f>SUM(E92:E259)</f>
        <v>#REF!</v>
      </c>
      <c r="F91" s="283" t="e">
        <f>SUM(F92:F259)</f>
        <v>#REF!</v>
      </c>
      <c r="G91" s="283">
        <f>SUM(G92)</f>
        <v>15134146</v>
      </c>
      <c r="H91" s="283">
        <f>SUM(H92)</f>
        <v>6223500</v>
      </c>
      <c r="I91" s="281">
        <f>G91/D91</f>
        <v>51.508222721394048</v>
      </c>
      <c r="J91" s="281">
        <f>H91/D91</f>
        <v>21.181335511537675</v>
      </c>
      <c r="K91" s="283">
        <f>SUM(K92)</f>
        <v>9423649</v>
      </c>
      <c r="L91" s="283">
        <f>SUM(L92)</f>
        <v>867041</v>
      </c>
      <c r="M91" s="281">
        <f t="shared" si="39"/>
        <v>32.072864338710772</v>
      </c>
      <c r="N91" s="281">
        <f>L91/D91</f>
        <v>2.9509257368456878</v>
      </c>
      <c r="O91" s="283">
        <f>SUM(O92)</f>
        <v>5710497</v>
      </c>
      <c r="P91" s="283">
        <f>SUM(P92)</f>
        <v>5356459</v>
      </c>
      <c r="Q91" s="281">
        <f>O91/D91</f>
        <v>19.435358382683276</v>
      </c>
      <c r="R91" s="281">
        <f>P91/D91</f>
        <v>18.230409774691989</v>
      </c>
      <c r="S91" s="54"/>
    </row>
    <row r="92" spans="1:19" s="45" customFormat="1" ht="18" customHeight="1">
      <c r="A92" s="56"/>
      <c r="B92" s="192" t="s">
        <v>739</v>
      </c>
      <c r="C92" s="204">
        <f>기초자료!AV90</f>
        <v>340575</v>
      </c>
      <c r="D92" s="204">
        <f>기초자료!AW90</f>
        <v>293820</v>
      </c>
      <c r="E92" s="206" t="e">
        <f>기초자료!#REF!</f>
        <v>#REF!</v>
      </c>
      <c r="F92" s="203" t="e">
        <f>기초자료!#REF!</f>
        <v>#REF!</v>
      </c>
      <c r="G92" s="204">
        <f>'3-1도시림 면적 현황 세부내역(시군구)'!C90</f>
        <v>15134146</v>
      </c>
      <c r="H92" s="204">
        <f>L92+P92</f>
        <v>6223500</v>
      </c>
      <c r="I92" s="205">
        <f>G92/D92</f>
        <v>51.508222721394048</v>
      </c>
      <c r="J92" s="205">
        <f>H92/D92</f>
        <v>21.181335511537675</v>
      </c>
      <c r="K92" s="204">
        <f>'4-1. 산자법에 의한 산림과수목(시군구)'!C92</f>
        <v>9423649</v>
      </c>
      <c r="L92" s="204">
        <f>'4-1. 산자법에 의한 산림과수목(시군구)'!D92</f>
        <v>867041</v>
      </c>
      <c r="M92" s="205">
        <f>K92/D92</f>
        <v>32.072864338710772</v>
      </c>
      <c r="N92" s="205">
        <f>L92/D92</f>
        <v>2.9509257368456878</v>
      </c>
      <c r="O92" s="206">
        <f>'5.1 도시공원법에 의한 공원녹지(시군구)'!C94</f>
        <v>5710497</v>
      </c>
      <c r="P92" s="206">
        <f>'5.1 도시공원법에 의한 공원녹지(시군구)'!D94</f>
        <v>5356459</v>
      </c>
      <c r="Q92" s="205">
        <f>O92/D92</f>
        <v>19.435358382683276</v>
      </c>
      <c r="R92" s="205">
        <f>P92/D92</f>
        <v>18.230409774691989</v>
      </c>
      <c r="S92" s="54"/>
    </row>
    <row r="93" spans="1:19" s="45" customFormat="1" ht="18" customHeight="1">
      <c r="A93" s="278" t="s">
        <v>358</v>
      </c>
      <c r="B93" s="278"/>
      <c r="C93" s="279">
        <f>기초자료!AV91</f>
        <v>13239666</v>
      </c>
      <c r="D93" s="279">
        <f>기초자료!AW91</f>
        <v>12505872</v>
      </c>
      <c r="E93" s="283">
        <f>SUM(E94:E124)</f>
        <v>10192514247</v>
      </c>
      <c r="F93" s="283">
        <f>SUM(F94:F124)</f>
        <v>4204750006</v>
      </c>
      <c r="G93" s="283">
        <f>SUM(G94:G124)</f>
        <v>1496511062.9000001</v>
      </c>
      <c r="H93" s="283">
        <f>SUM(H94:H124)</f>
        <v>104619787.54000001</v>
      </c>
      <c r="I93" s="281">
        <f t="shared" si="37"/>
        <v>119.66467135598383</v>
      </c>
      <c r="J93" s="281">
        <f t="shared" si="38"/>
        <v>8.3656531539743888</v>
      </c>
      <c r="K93" s="282">
        <f>SUM(K94:K124)</f>
        <v>1388865192.24</v>
      </c>
      <c r="L93" s="282">
        <f>SUM(L94:L124)</f>
        <v>12685733.68</v>
      </c>
      <c r="M93" s="281">
        <f t="shared" si="39"/>
        <v>111.05704522163668</v>
      </c>
      <c r="N93" s="281">
        <f t="shared" si="40"/>
        <v>1.0143821782279556</v>
      </c>
      <c r="O93" s="280">
        <f>SUM(O94:O124)</f>
        <v>107645870.66</v>
      </c>
      <c r="P93" s="280">
        <f>SUM(P94:P124)</f>
        <v>91934053.859999999</v>
      </c>
      <c r="Q93" s="281">
        <f t="shared" si="41"/>
        <v>8.6076261343471288</v>
      </c>
      <c r="R93" s="281">
        <f t="shared" si="36"/>
        <v>7.3512709757464334</v>
      </c>
      <c r="S93" s="54"/>
    </row>
    <row r="94" spans="1:19" s="45" customFormat="1" ht="18" customHeight="1">
      <c r="A94" s="192"/>
      <c r="B94" s="489" t="s">
        <v>64</v>
      </c>
      <c r="C94" s="204">
        <f>기초자료!AV92</f>
        <v>1194465</v>
      </c>
      <c r="D94" s="204">
        <f>기초자료!AW92</f>
        <v>1194465</v>
      </c>
      <c r="E94" s="206">
        <f>기초자료!AT92</f>
        <v>121092176</v>
      </c>
      <c r="F94" s="204">
        <f>기초자료!AU92</f>
        <v>121092176</v>
      </c>
      <c r="G94" s="204">
        <f>'3-1도시림 면적 현황 세부내역(시군구)'!C92</f>
        <v>36128679</v>
      </c>
      <c r="H94" s="204">
        <f t="shared" ref="H94:H124" si="42">L94+P94</f>
        <v>9392923</v>
      </c>
      <c r="I94" s="205">
        <f t="shared" si="37"/>
        <v>30.246745614145244</v>
      </c>
      <c r="J94" s="205">
        <f t="shared" si="38"/>
        <v>7.8637071827135996</v>
      </c>
      <c r="K94" s="204">
        <f>'4-1. 산자법에 의한 산림과수목(시군구)'!C94</f>
        <v>28311118</v>
      </c>
      <c r="L94" s="204">
        <f>'4-1. 산자법에 의한 산림과수목(시군구)'!D94</f>
        <v>1575362</v>
      </c>
      <c r="M94" s="205">
        <f t="shared" si="39"/>
        <v>23.701923455270769</v>
      </c>
      <c r="N94" s="205">
        <f t="shared" si="40"/>
        <v>1.3188850238391245</v>
      </c>
      <c r="O94" s="206">
        <f>'5.1 도시공원법에 의한 공원녹지(시군구)'!C96</f>
        <v>7817561</v>
      </c>
      <c r="P94" s="206">
        <f>'5.1 도시공원법에 의한 공원녹지(시군구)'!D96</f>
        <v>7817561</v>
      </c>
      <c r="Q94" s="205">
        <f t="shared" si="41"/>
        <v>6.5448221588744753</v>
      </c>
      <c r="R94" s="205">
        <f t="shared" si="36"/>
        <v>6.5448221588744753</v>
      </c>
      <c r="S94" s="54"/>
    </row>
    <row r="95" spans="1:19" s="45" customFormat="1" ht="18" customHeight="1">
      <c r="A95" s="192"/>
      <c r="B95" s="489" t="s">
        <v>65</v>
      </c>
      <c r="C95" s="204">
        <f>기초자료!AV93</f>
        <v>942724</v>
      </c>
      <c r="D95" s="204">
        <f>기초자료!AW93</f>
        <v>942724</v>
      </c>
      <c r="E95" s="206">
        <f>기초자료!AT93</f>
        <v>141633070</v>
      </c>
      <c r="F95" s="204">
        <f>기초자료!AU93</f>
        <v>141633070</v>
      </c>
      <c r="G95" s="204">
        <f>'3-1도시림 면적 현황 세부내역(시군구)'!C93</f>
        <v>18100380</v>
      </c>
      <c r="H95" s="204">
        <f t="shared" si="42"/>
        <v>6936881</v>
      </c>
      <c r="I95" s="205">
        <f t="shared" si="37"/>
        <v>19.200084011863492</v>
      </c>
      <c r="J95" s="205">
        <f t="shared" si="38"/>
        <v>7.3583371166958731</v>
      </c>
      <c r="K95" s="204">
        <f>'4-1. 산자법에 의한 산림과수목(시군구)'!C95</f>
        <v>10331805</v>
      </c>
      <c r="L95" s="204">
        <f>'4-1. 산자법에 의한 산림과수목(시군구)'!D95</f>
        <v>350249</v>
      </c>
      <c r="M95" s="205">
        <f t="shared" si="39"/>
        <v>10.95952261743628</v>
      </c>
      <c r="N95" s="205">
        <f t="shared" si="40"/>
        <v>0.37152867647370813</v>
      </c>
      <c r="O95" s="206">
        <f>'5.1 도시공원법에 의한 공원녹지(시군구)'!C97</f>
        <v>7768575</v>
      </c>
      <c r="P95" s="206">
        <f>'5.1 도시공원법에 의한 공원녹지(시군구)'!D97</f>
        <v>6586632</v>
      </c>
      <c r="Q95" s="205">
        <f t="shared" si="41"/>
        <v>8.2405613944272122</v>
      </c>
      <c r="R95" s="205">
        <f t="shared" si="36"/>
        <v>6.9868084402221644</v>
      </c>
      <c r="S95" s="54"/>
    </row>
    <row r="96" spans="1:19" s="45" customFormat="1" ht="18" customHeight="1">
      <c r="A96" s="192"/>
      <c r="B96" s="489" t="s">
        <v>85</v>
      </c>
      <c r="C96" s="204">
        <f>기초자료!AV94</f>
        <v>1066351</v>
      </c>
      <c r="D96" s="204">
        <f>기초자료!AW94</f>
        <v>1066351</v>
      </c>
      <c r="E96" s="206">
        <f>기초자료!AT94</f>
        <v>268088330</v>
      </c>
      <c r="F96" s="204">
        <f>기초자료!AU94</f>
        <v>268088330</v>
      </c>
      <c r="G96" s="204">
        <f>'3-1도시림 면적 현황 세부내역(시군구)'!C94</f>
        <v>23054341.049999997</v>
      </c>
      <c r="H96" s="204">
        <f t="shared" si="42"/>
        <v>5977859.0500000007</v>
      </c>
      <c r="I96" s="205">
        <f t="shared" si="37"/>
        <v>21.619842856620377</v>
      </c>
      <c r="J96" s="205">
        <f t="shared" si="38"/>
        <v>5.6059018559554978</v>
      </c>
      <c r="K96" s="204">
        <f>'4-1. 산자법에 의한 산림과수목(시군구)'!C96</f>
        <v>17590797.899999999</v>
      </c>
      <c r="L96" s="204">
        <f>'4-1. 산자법에 의한 산림과수목(시군구)'!D96</f>
        <v>514315.9</v>
      </c>
      <c r="M96" s="205">
        <f t="shared" si="39"/>
        <v>16.496254891682007</v>
      </c>
      <c r="N96" s="205">
        <f t="shared" si="40"/>
        <v>0.48231389101712291</v>
      </c>
      <c r="O96" s="206">
        <f>'5.1 도시공원법에 의한 공원녹지(시군구)'!C98</f>
        <v>5463543.1500000004</v>
      </c>
      <c r="P96" s="206">
        <f>'5.1 도시공원법에 의한 공원녹지(시군구)'!D98</f>
        <v>5463543.1500000004</v>
      </c>
      <c r="Q96" s="205">
        <f t="shared" si="41"/>
        <v>5.1235879649383742</v>
      </c>
      <c r="R96" s="205">
        <f t="shared" si="36"/>
        <v>5.1235879649383742</v>
      </c>
      <c r="S96" s="54"/>
    </row>
    <row r="97" spans="1:19" s="45" customFormat="1" ht="18" customHeight="1">
      <c r="A97" s="192"/>
      <c r="B97" s="489" t="s">
        <v>69</v>
      </c>
      <c r="C97" s="204">
        <f>기초자료!AV95</f>
        <v>1059609</v>
      </c>
      <c r="D97" s="204">
        <f>기초자료!AW95</f>
        <v>1001593</v>
      </c>
      <c r="E97" s="206">
        <f>기초자료!AT95</f>
        <v>591259247</v>
      </c>
      <c r="F97" s="204">
        <f>기초자료!AU95</f>
        <v>349027878</v>
      </c>
      <c r="G97" s="204">
        <f>'3-1도시림 면적 현황 세부내역(시군구)'!C95</f>
        <v>44385887</v>
      </c>
      <c r="H97" s="204">
        <f t="shared" si="42"/>
        <v>6195227</v>
      </c>
      <c r="I97" s="205">
        <f t="shared" si="37"/>
        <v>44.315292738667303</v>
      </c>
      <c r="J97" s="205">
        <f t="shared" si="38"/>
        <v>6.1853736996963837</v>
      </c>
      <c r="K97" s="204">
        <f>'4-1. 산자법에 의한 산림과수목(시군구)'!C97</f>
        <v>30902919</v>
      </c>
      <c r="L97" s="204">
        <f>'4-1. 산자법에 의한 산림과수목(시군구)'!D97</f>
        <v>516264</v>
      </c>
      <c r="M97" s="205">
        <f t="shared" si="39"/>
        <v>30.853768946068911</v>
      </c>
      <c r="N97" s="205">
        <f t="shared" si="40"/>
        <v>0.5154428994611584</v>
      </c>
      <c r="O97" s="206">
        <f>'5.1 도시공원법에 의한 공원녹지(시군구)'!C99</f>
        <v>13482968</v>
      </c>
      <c r="P97" s="206">
        <f>'5.1 도시공원법에 의한 공원녹지(시군구)'!D99</f>
        <v>5678963</v>
      </c>
      <c r="Q97" s="205">
        <f t="shared" si="41"/>
        <v>13.46152379259839</v>
      </c>
      <c r="R97" s="205">
        <f t="shared" si="36"/>
        <v>5.6699308002352256</v>
      </c>
      <c r="S97" s="54"/>
    </row>
    <row r="98" spans="1:19" s="45" customFormat="1" ht="18" customHeight="1">
      <c r="A98" s="192"/>
      <c r="B98" s="489" t="s">
        <v>66</v>
      </c>
      <c r="C98" s="204">
        <f>기초자료!AV96</f>
        <v>829996</v>
      </c>
      <c r="D98" s="204">
        <f>기초자료!AW96</f>
        <v>829996</v>
      </c>
      <c r="E98" s="206">
        <f>기초자료!AT96</f>
        <v>53446246</v>
      </c>
      <c r="F98" s="204">
        <f>기초자료!AU96</f>
        <v>53446246</v>
      </c>
      <c r="G98" s="204">
        <f>'3-1도시림 면적 현황 세부내역(시군구)'!C96</f>
        <v>7797479.5499999998</v>
      </c>
      <c r="H98" s="204">
        <f t="shared" si="42"/>
        <v>3219204.25</v>
      </c>
      <c r="I98" s="205">
        <f t="shared" si="37"/>
        <v>9.3945989498744567</v>
      </c>
      <c r="J98" s="205">
        <f t="shared" si="38"/>
        <v>3.8785780292917074</v>
      </c>
      <c r="K98" s="204">
        <f>'4-1. 산자법에 의한 산림과수목(시군구)'!C98</f>
        <v>4825708.3</v>
      </c>
      <c r="L98" s="204">
        <f>'4-1. 산자법에 의한 산림과수목(시군구)'!D98</f>
        <v>281829</v>
      </c>
      <c r="M98" s="205">
        <f t="shared" si="39"/>
        <v>5.8141344054670139</v>
      </c>
      <c r="N98" s="205">
        <f t="shared" si="40"/>
        <v>0.33955464845613714</v>
      </c>
      <c r="O98" s="206">
        <f>'5.1 도시공원법에 의한 공원녹지(시군구)'!C100</f>
        <v>2971771.25</v>
      </c>
      <c r="P98" s="206">
        <f>'5.1 도시공원법에 의한 공원녹지(시군구)'!D100</f>
        <v>2937375.25</v>
      </c>
      <c r="Q98" s="205">
        <f t="shared" si="41"/>
        <v>3.5804645444074428</v>
      </c>
      <c r="R98" s="205">
        <f t="shared" si="36"/>
        <v>3.5390233808355704</v>
      </c>
      <c r="S98" s="54"/>
    </row>
    <row r="99" spans="1:19" s="45" customFormat="1" ht="18" customHeight="1">
      <c r="A99" s="192"/>
      <c r="B99" s="489" t="s">
        <v>68</v>
      </c>
      <c r="C99" s="204">
        <f>기초자료!AV97</f>
        <v>650918</v>
      </c>
      <c r="D99" s="204">
        <f>기초자료!AW97</f>
        <v>650918</v>
      </c>
      <c r="E99" s="206">
        <f>기초자료!AT97</f>
        <v>155730955</v>
      </c>
      <c r="F99" s="204">
        <f>기초자료!AU97</f>
        <v>155730955</v>
      </c>
      <c r="G99" s="204">
        <f>'3-1도시림 면적 현황 세부내역(시군구)'!C97</f>
        <v>73610832.099999994</v>
      </c>
      <c r="H99" s="204">
        <f t="shared" si="42"/>
        <v>9576855.0999999996</v>
      </c>
      <c r="I99" s="205">
        <f t="shared" si="37"/>
        <v>113.08771934406484</v>
      </c>
      <c r="J99" s="205">
        <f t="shared" si="38"/>
        <v>14.712844167775357</v>
      </c>
      <c r="K99" s="204">
        <f>'4-1. 산자법에 의한 산림과수목(시군구)'!C99</f>
        <v>64249220</v>
      </c>
      <c r="L99" s="204">
        <f>'4-1. 산자법에 의한 산림과수목(시군구)'!D99</f>
        <v>653399</v>
      </c>
      <c r="M99" s="205">
        <f t="shared" si="39"/>
        <v>98.705551236868544</v>
      </c>
      <c r="N99" s="205">
        <f t="shared" si="40"/>
        <v>1.0038115400096479</v>
      </c>
      <c r="O99" s="206">
        <f>'5.1 도시공원법에 의한 공원녹지(시군구)'!C101</f>
        <v>9361612.0999999996</v>
      </c>
      <c r="P99" s="206">
        <f>'5.1 도시공원법에 의한 공원녹지(시군구)'!D101</f>
        <v>8923456.0999999996</v>
      </c>
      <c r="Q99" s="205">
        <f t="shared" si="41"/>
        <v>14.382168107196298</v>
      </c>
      <c r="R99" s="205">
        <f t="shared" si="36"/>
        <v>13.709032627765708</v>
      </c>
      <c r="S99" s="54"/>
    </row>
    <row r="100" spans="1:19" s="45" customFormat="1" ht="18" customHeight="1">
      <c r="A100" s="192"/>
      <c r="B100" s="489" t="s">
        <v>67</v>
      </c>
      <c r="C100" s="204">
        <f>기초자료!AV98</f>
        <v>567044</v>
      </c>
      <c r="D100" s="204">
        <f>기초자료!AW98</f>
        <v>567044</v>
      </c>
      <c r="E100" s="206">
        <f>기초자료!AT98</f>
        <v>58467312</v>
      </c>
      <c r="F100" s="204">
        <f>기초자료!AU98</f>
        <v>58467312</v>
      </c>
      <c r="G100" s="204">
        <f>'3-1도시림 면적 현황 세부내역(시군구)'!C98</f>
        <v>31529384</v>
      </c>
      <c r="H100" s="204">
        <f t="shared" si="42"/>
        <v>1799384</v>
      </c>
      <c r="I100" s="205">
        <f t="shared" si="37"/>
        <v>55.603064312469577</v>
      </c>
      <c r="J100" s="205">
        <f t="shared" si="38"/>
        <v>3.1732705045816552</v>
      </c>
      <c r="K100" s="204">
        <f>'4-1. 산자법에 의한 산림과수목(시군구)'!C100</f>
        <v>29925526</v>
      </c>
      <c r="L100" s="204">
        <f>'4-1. 산자법에 의한 산림과수목(시군구)'!D100</f>
        <v>195526</v>
      </c>
      <c r="M100" s="205">
        <f t="shared" si="39"/>
        <v>52.774610083168149</v>
      </c>
      <c r="N100" s="205">
        <f t="shared" si="40"/>
        <v>0.34481627528022518</v>
      </c>
      <c r="O100" s="206">
        <f>'5.1 도시공원법에 의한 공원녹지(시군구)'!C102</f>
        <v>1603858</v>
      </c>
      <c r="P100" s="206">
        <f>'5.1 도시공원법에 의한 공원녹지(시군구)'!D102</f>
        <v>1603858</v>
      </c>
      <c r="Q100" s="205">
        <f t="shared" si="41"/>
        <v>2.8284542293014301</v>
      </c>
      <c r="R100" s="205">
        <f t="shared" si="36"/>
        <v>2.8284542293014301</v>
      </c>
      <c r="S100" s="54"/>
    </row>
    <row r="101" spans="1:19" s="45" customFormat="1" ht="18" customHeight="1">
      <c r="A101" s="192"/>
      <c r="B101" s="489" t="s">
        <v>728</v>
      </c>
      <c r="C101" s="204">
        <f>기초자료!AV99</f>
        <v>701830</v>
      </c>
      <c r="D101" s="204">
        <f>기초자료!AW99</f>
        <v>668362</v>
      </c>
      <c r="E101" s="206">
        <f>기초자료!AT99</f>
        <v>458115470</v>
      </c>
      <c r="F101" s="204">
        <f>기초자료!AU99</f>
        <v>312534183</v>
      </c>
      <c r="G101" s="204">
        <f>'3-1도시림 면적 현황 세부내역(시군구)'!C99</f>
        <v>17956403</v>
      </c>
      <c r="H101" s="204">
        <f t="shared" si="42"/>
        <v>3896708</v>
      </c>
      <c r="I101" s="205">
        <f t="shared" si="37"/>
        <v>26.866283540955351</v>
      </c>
      <c r="J101" s="205">
        <f t="shared" si="38"/>
        <v>5.8302357105879752</v>
      </c>
      <c r="K101" s="204">
        <f>'4-1. 산자법에 의한 산림과수목(시군구)'!C101</f>
        <v>13675296</v>
      </c>
      <c r="L101" s="204">
        <f>'4-1. 산자법에 의한 산림과수목(시군구)'!D101</f>
        <v>415864</v>
      </c>
      <c r="M101" s="205">
        <f t="shared" si="39"/>
        <v>20.460911901035665</v>
      </c>
      <c r="N101" s="205">
        <f t="shared" si="40"/>
        <v>0.62221371053411179</v>
      </c>
      <c r="O101" s="206">
        <f>'5.1 도시공원법에 의한 공원녹지(시군구)'!C103</f>
        <v>4281107</v>
      </c>
      <c r="P101" s="206">
        <f>'5.1 도시공원법에 의한 공원녹지(시군구)'!D103</f>
        <v>3480844</v>
      </c>
      <c r="Q101" s="205">
        <f t="shared" si="41"/>
        <v>6.4053716399196841</v>
      </c>
      <c r="R101" s="205">
        <f t="shared" si="36"/>
        <v>5.2080220000538633</v>
      </c>
      <c r="S101" s="54"/>
    </row>
    <row r="102" spans="1:19" s="45" customFormat="1" ht="18" customHeight="1">
      <c r="A102" s="192"/>
      <c r="B102" s="489" t="s">
        <v>74</v>
      </c>
      <c r="C102" s="204">
        <f>기초자료!AV100</f>
        <v>815396</v>
      </c>
      <c r="D102" s="204">
        <f>기초자료!AW100</f>
        <v>741774</v>
      </c>
      <c r="E102" s="206">
        <f>기초자료!AT100</f>
        <v>697766499</v>
      </c>
      <c r="F102" s="204">
        <f>기초자료!AU100</f>
        <v>308091300</v>
      </c>
      <c r="G102" s="204">
        <f>'3-1도시림 면적 현황 세부내역(시군구)'!C100</f>
        <v>24747958</v>
      </c>
      <c r="H102" s="204">
        <f t="shared" si="42"/>
        <v>9280993</v>
      </c>
      <c r="I102" s="205">
        <f t="shared" si="37"/>
        <v>33.36320496539377</v>
      </c>
      <c r="J102" s="205">
        <f t="shared" si="38"/>
        <v>12.511887717822409</v>
      </c>
      <c r="K102" s="204">
        <f>'4-1. 산자법에 의한 산림과수목(시군구)'!C102</f>
        <v>15903725</v>
      </c>
      <c r="L102" s="204">
        <f>'4-1. 산자법에 의한 산림과수목(시군구)'!D102</f>
        <v>475173</v>
      </c>
      <c r="M102" s="205">
        <f t="shared" si="39"/>
        <v>21.440121923928313</v>
      </c>
      <c r="N102" s="205">
        <f t="shared" si="40"/>
        <v>0.64058999102152403</v>
      </c>
      <c r="O102" s="206">
        <f>'5.1 도시공원법에 의한 공원녹지(시군구)'!C104</f>
        <v>8844233</v>
      </c>
      <c r="P102" s="206">
        <f>'5.1 도시공원법에 의한 공원녹지(시군구)'!D104</f>
        <v>8805820</v>
      </c>
      <c r="Q102" s="205">
        <f t="shared" si="41"/>
        <v>11.92308304146546</v>
      </c>
      <c r="R102" s="205">
        <f t="shared" si="36"/>
        <v>11.871297726800885</v>
      </c>
      <c r="S102" s="54"/>
    </row>
    <row r="103" spans="1:19" s="45" customFormat="1" ht="18" customHeight="1">
      <c r="A103" s="192"/>
      <c r="B103" s="489" t="s">
        <v>70</v>
      </c>
      <c r="C103" s="204">
        <f>기초자료!AV101</f>
        <v>513027</v>
      </c>
      <c r="D103" s="204">
        <f>기초자료!AW101</f>
        <v>470669</v>
      </c>
      <c r="E103" s="206">
        <f>기초자료!AT101</f>
        <v>458244178</v>
      </c>
      <c r="F103" s="204">
        <f>기초자료!AU101</f>
        <v>279170179</v>
      </c>
      <c r="G103" s="204">
        <f>'3-1도시림 면적 현황 세부내역(시군구)'!C101</f>
        <v>60703317.5</v>
      </c>
      <c r="H103" s="204">
        <f t="shared" si="42"/>
        <v>7625685.0999999996</v>
      </c>
      <c r="I103" s="205">
        <f t="shared" si="37"/>
        <v>128.97241479681051</v>
      </c>
      <c r="J103" s="205">
        <f t="shared" si="38"/>
        <v>16.201800203540067</v>
      </c>
      <c r="K103" s="204">
        <f>'4-1. 산자법에 의한 산림과수목(시군구)'!C103</f>
        <v>51264584.399999999</v>
      </c>
      <c r="L103" s="204">
        <f>'4-1. 산자법에 의한 산림과수목(시군구)'!D103</f>
        <v>382850</v>
      </c>
      <c r="M103" s="205">
        <f t="shared" si="39"/>
        <v>108.91854870407866</v>
      </c>
      <c r="N103" s="205">
        <f t="shared" si="40"/>
        <v>0.81341664736789554</v>
      </c>
      <c r="O103" s="206">
        <f>'5.1 도시공원법에 의한 공원녹지(시군구)'!C105</f>
        <v>9438733.0999999996</v>
      </c>
      <c r="P103" s="206">
        <f>'5.1 도시공원법에 의한 공원녹지(시군구)'!D105</f>
        <v>7242835.0999999996</v>
      </c>
      <c r="Q103" s="205">
        <f t="shared" si="41"/>
        <v>20.053866092731834</v>
      </c>
      <c r="R103" s="205">
        <f t="shared" si="36"/>
        <v>15.388383556172171</v>
      </c>
      <c r="S103" s="54"/>
    </row>
    <row r="104" spans="1:19" s="45" customFormat="1" ht="18" customHeight="1">
      <c r="A104" s="192"/>
      <c r="B104" s="489" t="s">
        <v>729</v>
      </c>
      <c r="C104" s="204">
        <f>기초자료!AV102</f>
        <v>451868</v>
      </c>
      <c r="D104" s="204">
        <f>기초자료!AW102</f>
        <v>451868</v>
      </c>
      <c r="E104" s="206">
        <f>기초자료!AT102</f>
        <v>81544832</v>
      </c>
      <c r="F104" s="204">
        <f>기초자료!AU102</f>
        <v>81544832</v>
      </c>
      <c r="G104" s="204">
        <f>'3-1도시림 면적 현황 세부내역(시군구)'!C102</f>
        <v>48702430.700000003</v>
      </c>
      <c r="H104" s="204">
        <f t="shared" si="42"/>
        <v>2505812.2000000002</v>
      </c>
      <c r="I104" s="205">
        <f t="shared" si="37"/>
        <v>107.78021612506308</v>
      </c>
      <c r="J104" s="205">
        <f t="shared" si="38"/>
        <v>5.545451769100711</v>
      </c>
      <c r="K104" s="204">
        <f>'4-1. 산자법에 의한 산림과수목(시군구)'!C104</f>
        <v>46455473.5</v>
      </c>
      <c r="L104" s="204">
        <f>'4-1. 산자법에 의한 산림과수목(시군구)'!D104</f>
        <v>258855</v>
      </c>
      <c r="M104" s="205">
        <f t="shared" si="39"/>
        <v>102.80761970309914</v>
      </c>
      <c r="N104" s="205">
        <f t="shared" si="40"/>
        <v>0.57285534713677444</v>
      </c>
      <c r="O104" s="206">
        <f>'5.1 도시공원법에 의한 공원녹지(시군구)'!C106</f>
        <v>2246957.2000000002</v>
      </c>
      <c r="P104" s="206">
        <f>'5.1 도시공원법에 의한 공원녹지(시군구)'!D106</f>
        <v>2246957.2000000002</v>
      </c>
      <c r="Q104" s="205">
        <f t="shared" si="41"/>
        <v>4.9725964219639369</v>
      </c>
      <c r="R104" s="205">
        <f t="shared" si="36"/>
        <v>4.9725964219639369</v>
      </c>
      <c r="S104" s="54"/>
    </row>
    <row r="105" spans="1:19" s="45" customFormat="1" ht="18" customHeight="1">
      <c r="A105" s="192"/>
      <c r="B105" s="489" t="s">
        <v>72</v>
      </c>
      <c r="C105" s="204">
        <f>기초자료!AV103</f>
        <v>473682</v>
      </c>
      <c r="D105" s="204">
        <f>기초자료!AW103</f>
        <v>473682</v>
      </c>
      <c r="E105" s="206">
        <f>기초자료!AT103</f>
        <v>138660046</v>
      </c>
      <c r="F105" s="204">
        <f>기초자료!AU103</f>
        <v>138660046</v>
      </c>
      <c r="G105" s="204">
        <f>'3-1도시림 면적 현황 세부내역(시군구)'!C103</f>
        <v>42671674</v>
      </c>
      <c r="H105" s="204">
        <f t="shared" si="42"/>
        <v>4700098</v>
      </c>
      <c r="I105" s="205">
        <f t="shared" si="37"/>
        <v>90.085065508083488</v>
      </c>
      <c r="J105" s="205">
        <f t="shared" si="38"/>
        <v>9.9224754159963862</v>
      </c>
      <c r="K105" s="204">
        <f>'4-1. 산자법에 의한 산림과수목(시군구)'!C105</f>
        <v>38285619</v>
      </c>
      <c r="L105" s="204">
        <f>'4-1. 산자법에 의한 산림과수목(시군구)'!D105</f>
        <v>314043</v>
      </c>
      <c r="M105" s="205">
        <f t="shared" si="39"/>
        <v>80.825572852673318</v>
      </c>
      <c r="N105" s="205">
        <f t="shared" si="40"/>
        <v>0.66298276058621608</v>
      </c>
      <c r="O105" s="206">
        <f>'5.1 도시공원법에 의한 공원녹지(시군구)'!C107</f>
        <v>4386055</v>
      </c>
      <c r="P105" s="206">
        <f>'5.1 도시공원법에 의한 공원녹지(시군구)'!D107</f>
        <v>4386055</v>
      </c>
      <c r="Q105" s="205">
        <f t="shared" si="41"/>
        <v>9.2594926554101704</v>
      </c>
      <c r="R105" s="205">
        <f t="shared" si="36"/>
        <v>9.2594926554101704</v>
      </c>
      <c r="S105" s="54"/>
    </row>
    <row r="106" spans="1:19" s="45" customFormat="1" ht="18" customHeight="1">
      <c r="A106" s="192"/>
      <c r="B106" s="489" t="s">
        <v>88</v>
      </c>
      <c r="C106" s="204">
        <f>기초자료!AV104</f>
        <v>454040</v>
      </c>
      <c r="D106" s="204">
        <f>기초자료!AW104</f>
        <v>407607</v>
      </c>
      <c r="E106" s="206">
        <f>기초자료!AT104</f>
        <v>673229199</v>
      </c>
      <c r="F106" s="204">
        <f>기초자료!AU104</f>
        <v>258247346</v>
      </c>
      <c r="G106" s="204">
        <f>'3-1도시림 면적 현황 세부내역(시군구)'!C104</f>
        <v>108768983.45000002</v>
      </c>
      <c r="H106" s="204">
        <f t="shared" si="42"/>
        <v>4170613.7199999997</v>
      </c>
      <c r="I106" s="205">
        <f t="shared" si="37"/>
        <v>266.84768281702725</v>
      </c>
      <c r="J106" s="205">
        <f t="shared" si="38"/>
        <v>10.231948224637947</v>
      </c>
      <c r="K106" s="204">
        <f>'4-1. 산자법에 의한 산림과수목(시군구)'!C106</f>
        <v>105832521.91000001</v>
      </c>
      <c r="L106" s="204">
        <f>'4-1. 산자법에 의한 산림과수목(시군구)'!D106</f>
        <v>1312698.18</v>
      </c>
      <c r="M106" s="205">
        <f t="shared" si="39"/>
        <v>259.64353386963427</v>
      </c>
      <c r="N106" s="205">
        <f t="shared" si="40"/>
        <v>3.2204995988783311</v>
      </c>
      <c r="O106" s="206">
        <f>'5.1 도시공원법에 의한 공원녹지(시군구)'!C108</f>
        <v>2936461.54</v>
      </c>
      <c r="P106" s="206">
        <f>'5.1 도시공원법에 의한 공원녹지(시군구)'!D108</f>
        <v>2857915.54</v>
      </c>
      <c r="Q106" s="205">
        <f t="shared" si="41"/>
        <v>7.2041489473929543</v>
      </c>
      <c r="R106" s="205">
        <f t="shared" si="36"/>
        <v>7.0114486257596162</v>
      </c>
      <c r="S106" s="54"/>
    </row>
    <row r="107" spans="1:19" s="45" customFormat="1" ht="18" customHeight="1">
      <c r="A107" s="192"/>
      <c r="B107" s="489" t="s">
        <v>71</v>
      </c>
      <c r="C107" s="204">
        <f>기초자료!AV105</f>
        <v>316552</v>
      </c>
      <c r="D107" s="204">
        <f>기초자료!AW105</f>
        <v>316552</v>
      </c>
      <c r="E107" s="206">
        <f>기초자료!AT105</f>
        <v>38526428</v>
      </c>
      <c r="F107" s="204">
        <f>기초자료!AU105</f>
        <v>38526428</v>
      </c>
      <c r="G107" s="204">
        <f>'3-1도시림 면적 현황 세부내역(시군구)'!C105</f>
        <v>14684119</v>
      </c>
      <c r="H107" s="204">
        <f t="shared" si="42"/>
        <v>928439</v>
      </c>
      <c r="I107" s="205">
        <f t="shared" si="37"/>
        <v>46.387699335338269</v>
      </c>
      <c r="J107" s="205">
        <f t="shared" si="38"/>
        <v>2.9329746771462508</v>
      </c>
      <c r="K107" s="204">
        <f>'4-1. 산자법에 의한 산림과수목(시군구)'!C107</f>
        <v>13857176</v>
      </c>
      <c r="L107" s="204">
        <f>'4-1. 산자법에 의한 산림과수목(시군구)'!D107</f>
        <v>110977</v>
      </c>
      <c r="M107" s="205">
        <f t="shared" si="39"/>
        <v>43.775354444135559</v>
      </c>
      <c r="N107" s="205">
        <f t="shared" si="40"/>
        <v>0.35058063130228206</v>
      </c>
      <c r="O107" s="206">
        <f>'5.1 도시공원법에 의한 공원녹지(시군구)'!C109</f>
        <v>826943</v>
      </c>
      <c r="P107" s="206">
        <f>'5.1 도시공원법에 의한 공원녹지(시군구)'!D109</f>
        <v>817462</v>
      </c>
      <c r="Q107" s="205">
        <f t="shared" si="41"/>
        <v>2.6123448912027092</v>
      </c>
      <c r="R107" s="205">
        <f t="shared" si="36"/>
        <v>2.5823940458439689</v>
      </c>
      <c r="S107" s="54"/>
    </row>
    <row r="108" spans="1:19" s="45" customFormat="1" ht="18" customHeight="1">
      <c r="A108" s="192"/>
      <c r="B108" s="489" t="s">
        <v>76</v>
      </c>
      <c r="C108" s="204">
        <f>기초자료!AV106</f>
        <v>437221</v>
      </c>
      <c r="D108" s="204">
        <f>기초자료!AW106</f>
        <v>413642</v>
      </c>
      <c r="E108" s="206">
        <f>기초자료!AT106</f>
        <v>276612088</v>
      </c>
      <c r="F108" s="204">
        <f>기초자료!AU106</f>
        <v>127053570</v>
      </c>
      <c r="G108" s="204">
        <f>'3-1도시림 면적 현황 세부내역(시군구)'!C106</f>
        <v>20080432.5</v>
      </c>
      <c r="H108" s="204">
        <f t="shared" si="42"/>
        <v>3825932</v>
      </c>
      <c r="I108" s="205">
        <f t="shared" si="37"/>
        <v>48.54543905116018</v>
      </c>
      <c r="J108" s="205">
        <f t="shared" si="38"/>
        <v>9.2493798985596243</v>
      </c>
      <c r="K108" s="204">
        <f>'4-1. 산자법에 의한 산림과수목(시군구)'!C108</f>
        <v>15840498.699999999</v>
      </c>
      <c r="L108" s="204">
        <f>'4-1. 산자법에 의한 산림과수목(시군구)'!D108</f>
        <v>132391</v>
      </c>
      <c r="M108" s="205">
        <f t="shared" si="39"/>
        <v>38.2951893182994</v>
      </c>
      <c r="N108" s="205">
        <f t="shared" si="40"/>
        <v>0.32006179256458483</v>
      </c>
      <c r="O108" s="206">
        <f>'5.1 도시공원법에 의한 공원녹지(시군구)'!C110</f>
        <v>4239933.8</v>
      </c>
      <c r="P108" s="206">
        <f>'5.1 도시공원법에 의한 공원녹지(시군구)'!D110</f>
        <v>3693541</v>
      </c>
      <c r="Q108" s="205">
        <f t="shared" si="41"/>
        <v>10.250249732860782</v>
      </c>
      <c r="R108" s="205">
        <f t="shared" si="36"/>
        <v>8.9293181059950388</v>
      </c>
      <c r="S108" s="54"/>
    </row>
    <row r="109" spans="1:19" s="45" customFormat="1" ht="18" customHeight="1">
      <c r="A109" s="192"/>
      <c r="B109" s="489" t="s">
        <v>73</v>
      </c>
      <c r="C109" s="204">
        <f>기초자료!AV107</f>
        <v>275852</v>
      </c>
      <c r="D109" s="204">
        <f>기초자료!AW107</f>
        <v>275852</v>
      </c>
      <c r="E109" s="206">
        <f>기초자료!AT107</f>
        <v>36416854</v>
      </c>
      <c r="F109" s="204">
        <f>기초자료!AU107</f>
        <v>36416854</v>
      </c>
      <c r="G109" s="204">
        <f>'3-1도시림 면적 현황 세부내역(시군구)'!C107</f>
        <v>1556997.4</v>
      </c>
      <c r="H109" s="204">
        <f t="shared" si="42"/>
        <v>1294138.4000000001</v>
      </c>
      <c r="I109" s="205">
        <f t="shared" si="37"/>
        <v>5.6443215927381347</v>
      </c>
      <c r="J109" s="205">
        <f t="shared" si="38"/>
        <v>4.6914229369371991</v>
      </c>
      <c r="K109" s="204">
        <f>'4-1. 산자법에 의한 산림과수목(시군구)'!C109</f>
        <v>320126.59999999998</v>
      </c>
      <c r="L109" s="204">
        <f>'4-1. 산자법에 의한 산림과수목(시군구)'!D109</f>
        <v>58967.6</v>
      </c>
      <c r="M109" s="205">
        <f t="shared" si="39"/>
        <v>1.1605012832968402</v>
      </c>
      <c r="N109" s="205">
        <f t="shared" si="40"/>
        <v>0.21376535243536388</v>
      </c>
      <c r="O109" s="206">
        <f>'5.1 도시공원법에 의한 공원녹지(시군구)'!C111</f>
        <v>1236870.8</v>
      </c>
      <c r="P109" s="206">
        <f>'5.1 도시공원법에 의한 공원녹지(시군구)'!D111</f>
        <v>1235170.8</v>
      </c>
      <c r="Q109" s="205">
        <f t="shared" si="41"/>
        <v>4.4838203094412945</v>
      </c>
      <c r="R109" s="205">
        <f t="shared" si="36"/>
        <v>4.4776575845018343</v>
      </c>
      <c r="S109" s="54"/>
    </row>
    <row r="110" spans="1:19" s="45" customFormat="1" ht="18" customHeight="1">
      <c r="A110" s="192"/>
      <c r="B110" s="489" t="s">
        <v>77</v>
      </c>
      <c r="C110" s="204">
        <f>기초자료!AV108</f>
        <v>372654</v>
      </c>
      <c r="D110" s="204">
        <f>기초자료!AW108</f>
        <v>344916</v>
      </c>
      <c r="E110" s="206">
        <f>기초자료!AT108</f>
        <v>430990347</v>
      </c>
      <c r="F110" s="204">
        <f>기초자료!AU108</f>
        <v>235823277</v>
      </c>
      <c r="G110" s="204">
        <f>'3-1도시림 면적 현황 세부내역(시군구)'!C108</f>
        <v>162147060.19999999</v>
      </c>
      <c r="H110" s="204">
        <f t="shared" si="42"/>
        <v>1081588.2</v>
      </c>
      <c r="I110" s="205">
        <f t="shared" si="37"/>
        <v>470.10593941713341</v>
      </c>
      <c r="J110" s="205">
        <f t="shared" si="38"/>
        <v>3.1358017604286261</v>
      </c>
      <c r="K110" s="204">
        <f>'4-1. 산자법에 의한 산림과수목(시군구)'!C110</f>
        <v>161462749</v>
      </c>
      <c r="L110" s="204">
        <f>'4-1. 산자법에 의한 산림과수목(시군구)'!D110</f>
        <v>403483</v>
      </c>
      <c r="M110" s="205">
        <f t="shared" si="39"/>
        <v>468.12194563313966</v>
      </c>
      <c r="N110" s="205">
        <f t="shared" si="40"/>
        <v>1.1698007630843452</v>
      </c>
      <c r="O110" s="206">
        <f>'5.1 도시공원법에 의한 공원녹지(시군구)'!C112</f>
        <v>684311.2</v>
      </c>
      <c r="P110" s="206">
        <f>'5.1 도시공원법에 의한 공원녹지(시군구)'!D112</f>
        <v>678105.2</v>
      </c>
      <c r="Q110" s="205">
        <f t="shared" si="41"/>
        <v>1.9839937839937838</v>
      </c>
      <c r="R110" s="205">
        <f t="shared" si="36"/>
        <v>1.9660009973442807</v>
      </c>
      <c r="S110" s="54"/>
    </row>
    <row r="111" spans="1:19" s="45" customFormat="1" ht="18" customHeight="1">
      <c r="A111" s="192"/>
      <c r="B111" s="489" t="s">
        <v>75</v>
      </c>
      <c r="C111" s="204">
        <f>기초자료!AV109</f>
        <v>215834</v>
      </c>
      <c r="D111" s="204">
        <f>기초자료!AW109</f>
        <v>146823</v>
      </c>
      <c r="E111" s="206">
        <f>기초자료!AT109</f>
        <v>461421891</v>
      </c>
      <c r="F111" s="204">
        <f>기초자료!AU109</f>
        <v>142162577</v>
      </c>
      <c r="G111" s="204">
        <f>'3-1도시림 면적 현황 세부내역(시군구)'!C109</f>
        <v>11689636</v>
      </c>
      <c r="H111" s="204">
        <f t="shared" si="42"/>
        <v>1908344</v>
      </c>
      <c r="I111" s="205">
        <f t="shared" si="37"/>
        <v>79.617198940220533</v>
      </c>
      <c r="J111" s="205">
        <f t="shared" si="38"/>
        <v>12.997582122691949</v>
      </c>
      <c r="K111" s="204">
        <f>'4-1. 산자법에 의한 산림과수목(시군구)'!C111</f>
        <v>9893875</v>
      </c>
      <c r="L111" s="204">
        <f>'4-1. 산자법에 의한 산림과수목(시군구)'!D111</f>
        <v>112583</v>
      </c>
      <c r="M111" s="205">
        <f t="shared" si="39"/>
        <v>67.386410848436554</v>
      </c>
      <c r="N111" s="205">
        <f t="shared" si="40"/>
        <v>0.76679403090796405</v>
      </c>
      <c r="O111" s="206">
        <f>'5.1 도시공원법에 의한 공원녹지(시군구)'!C113</f>
        <v>1795761</v>
      </c>
      <c r="P111" s="206">
        <f>'5.1 도시공원법에 의한 공원녹지(시군구)'!D113</f>
        <v>1795761</v>
      </c>
      <c r="Q111" s="205">
        <f t="shared" si="41"/>
        <v>12.230788091783985</v>
      </c>
      <c r="R111" s="205">
        <f t="shared" si="36"/>
        <v>12.230788091783985</v>
      </c>
      <c r="S111" s="54"/>
    </row>
    <row r="112" spans="1:19" s="45" customFormat="1" ht="18" customHeight="1">
      <c r="A112" s="192"/>
      <c r="B112" s="489" t="s">
        <v>91</v>
      </c>
      <c r="C112" s="204">
        <f>기초자료!AV110</f>
        <v>222314</v>
      </c>
      <c r="D112" s="204">
        <f>기초자료!AW110</f>
        <v>186247</v>
      </c>
      <c r="E112" s="206">
        <f>기초자료!AT110</f>
        <v>310390297</v>
      </c>
      <c r="F112" s="204">
        <f>기초자료!AU110</f>
        <v>127261940</v>
      </c>
      <c r="G112" s="204">
        <f>'3-1도시림 면적 현황 세부내역(시군구)'!C110</f>
        <v>67297909</v>
      </c>
      <c r="H112" s="204">
        <f t="shared" si="42"/>
        <v>1724508</v>
      </c>
      <c r="I112" s="205">
        <f t="shared" si="37"/>
        <v>361.33687522483586</v>
      </c>
      <c r="J112" s="205">
        <f t="shared" si="38"/>
        <v>9.2592524980268145</v>
      </c>
      <c r="K112" s="204">
        <f>'4-1. 산자법에 의한 산림과수목(시군구)'!C112</f>
        <v>65743248</v>
      </c>
      <c r="L112" s="204">
        <f>'4-1. 산자법에 의한 산림과수목(시군구)'!D112</f>
        <v>169847</v>
      </c>
      <c r="M112" s="205">
        <f t="shared" si="39"/>
        <v>352.98956761719654</v>
      </c>
      <c r="N112" s="205">
        <f t="shared" si="40"/>
        <v>0.91194489038749615</v>
      </c>
      <c r="O112" s="206">
        <f>'5.1 도시공원법에 의한 공원녹지(시군구)'!C114</f>
        <v>1554661</v>
      </c>
      <c r="P112" s="206">
        <f>'5.1 도시공원법에 의한 공원녹지(시군구)'!D114</f>
        <v>1554661</v>
      </c>
      <c r="Q112" s="205">
        <f t="shared" si="41"/>
        <v>8.3473076076393173</v>
      </c>
      <c r="R112" s="205">
        <f t="shared" si="36"/>
        <v>8.3473076076393173</v>
      </c>
      <c r="S112" s="54"/>
    </row>
    <row r="113" spans="1:19" s="45" customFormat="1" ht="18" customHeight="1">
      <c r="A113" s="192"/>
      <c r="B113" s="489" t="s">
        <v>81</v>
      </c>
      <c r="C113" s="204">
        <f>기초자료!AV111</f>
        <v>226379</v>
      </c>
      <c r="D113" s="204">
        <f>기초자료!AW111</f>
        <v>226379</v>
      </c>
      <c r="E113" s="206">
        <f>기초자료!AT111</f>
        <v>42707724</v>
      </c>
      <c r="F113" s="204">
        <f>기초자료!AU111</f>
        <v>42707724</v>
      </c>
      <c r="G113" s="204">
        <f>'3-1도시림 면적 현황 세부내역(시군구)'!C111</f>
        <v>2676726</v>
      </c>
      <c r="H113" s="204">
        <f t="shared" si="42"/>
        <v>2431642</v>
      </c>
      <c r="I113" s="205">
        <f t="shared" si="37"/>
        <v>11.824091457246476</v>
      </c>
      <c r="J113" s="205">
        <f t="shared" si="38"/>
        <v>10.741464535137977</v>
      </c>
      <c r="K113" s="204">
        <f>'4-1. 산자법에 의한 산림과수목(시군구)'!C113</f>
        <v>866595</v>
      </c>
      <c r="L113" s="204">
        <f>'4-1. 산자법에 의한 산림과수목(시군구)'!D113</f>
        <v>621511</v>
      </c>
      <c r="M113" s="205">
        <f t="shared" si="39"/>
        <v>3.8280715083996308</v>
      </c>
      <c r="N113" s="205">
        <f t="shared" si="40"/>
        <v>2.7454445862911312</v>
      </c>
      <c r="O113" s="206">
        <f>'5.1 도시공원법에 의한 공원녹지(시군구)'!C115</f>
        <v>1810131</v>
      </c>
      <c r="P113" s="206">
        <f>'5.1 도시공원법에 의한 공원녹지(시군구)'!D115</f>
        <v>1810131</v>
      </c>
      <c r="Q113" s="205">
        <f t="shared" si="41"/>
        <v>7.9960199488468451</v>
      </c>
      <c r="R113" s="205">
        <f t="shared" si="36"/>
        <v>7.9960199488468451</v>
      </c>
      <c r="S113" s="54"/>
    </row>
    <row r="114" spans="1:19" s="45" customFormat="1" ht="18" customHeight="1">
      <c r="A114" s="192"/>
      <c r="B114" s="489" t="s">
        <v>89</v>
      </c>
      <c r="C114" s="204">
        <f>기초자료!AV112</f>
        <v>199265</v>
      </c>
      <c r="D114" s="204">
        <f>기초자료!AW112</f>
        <v>199265</v>
      </c>
      <c r="E114" s="206">
        <f>기초자료!AT112</f>
        <v>33325064</v>
      </c>
      <c r="F114" s="204">
        <f>기초자료!AU112</f>
        <v>33325064</v>
      </c>
      <c r="G114" s="204">
        <f>'3-1도시림 면적 현황 세부내역(시군구)'!C112</f>
        <v>4155362.1</v>
      </c>
      <c r="H114" s="204">
        <f t="shared" si="42"/>
        <v>1009996.1</v>
      </c>
      <c r="I114" s="205">
        <f t="shared" si="37"/>
        <v>20.853446917421525</v>
      </c>
      <c r="J114" s="205">
        <f t="shared" si="38"/>
        <v>5.0686076330514638</v>
      </c>
      <c r="K114" s="204">
        <f>'4-1. 산자법에 의한 산림과수목(시군구)'!C114</f>
        <v>1253641</v>
      </c>
      <c r="L114" s="204">
        <f>'4-1. 산자법에 의한 산림과수목(시군구)'!D114</f>
        <v>284325</v>
      </c>
      <c r="M114" s="205">
        <f t="shared" si="39"/>
        <v>6.291325621659599</v>
      </c>
      <c r="N114" s="205">
        <f t="shared" si="40"/>
        <v>1.4268687426291622</v>
      </c>
      <c r="O114" s="206">
        <f>'5.1 도시공원법에 의한 공원녹지(시군구)'!C116</f>
        <v>2901721.1</v>
      </c>
      <c r="P114" s="206">
        <f>'5.1 도시공원법에 의한 공원녹지(시군구)'!D116</f>
        <v>725671.1</v>
      </c>
      <c r="Q114" s="205">
        <f t="shared" si="41"/>
        <v>14.562121295761926</v>
      </c>
      <c r="R114" s="205">
        <f t="shared" si="36"/>
        <v>3.6417388904223018</v>
      </c>
      <c r="S114" s="54"/>
    </row>
    <row r="115" spans="1:19" s="45" customFormat="1" ht="18" customHeight="1">
      <c r="A115" s="192"/>
      <c r="B115" s="489" t="s">
        <v>78</v>
      </c>
      <c r="C115" s="204">
        <f>기초자료!AV113</f>
        <v>183405</v>
      </c>
      <c r="D115" s="204">
        <f>기초자료!AW113</f>
        <v>114275</v>
      </c>
      <c r="E115" s="206">
        <f>기초자료!AT113</f>
        <v>553418704</v>
      </c>
      <c r="F115" s="204">
        <f>기초자료!AU113</f>
        <v>56890556</v>
      </c>
      <c r="G115" s="204">
        <f>'3-1도시림 면적 현황 세부내역(시군구)'!C113</f>
        <v>16650766.119999999</v>
      </c>
      <c r="H115" s="204">
        <f t="shared" si="42"/>
        <v>743941.52</v>
      </c>
      <c r="I115" s="205">
        <f t="shared" si="37"/>
        <v>145.70786366221833</v>
      </c>
      <c r="J115" s="205">
        <f t="shared" si="38"/>
        <v>6.5100986217457892</v>
      </c>
      <c r="K115" s="204">
        <f>'4-1. 산자법에 의한 산림과수목(시군구)'!C115</f>
        <v>16069962.6</v>
      </c>
      <c r="L115" s="204">
        <f>'4-1. 산자법에 의한 산림과수목(시군구)'!D115</f>
        <v>163138</v>
      </c>
      <c r="M115" s="205">
        <f t="shared" si="39"/>
        <v>140.62535637716036</v>
      </c>
      <c r="N115" s="205">
        <f t="shared" si="40"/>
        <v>1.4275913366878146</v>
      </c>
      <c r="O115" s="206">
        <f>'5.1 도시공원법에 의한 공원녹지(시군구)'!C117</f>
        <v>580803.52</v>
      </c>
      <c r="P115" s="206">
        <f>'5.1 도시공원법에 의한 공원녹지(시군구)'!D117</f>
        <v>580803.52</v>
      </c>
      <c r="Q115" s="205">
        <f t="shared" si="41"/>
        <v>5.0825072850579742</v>
      </c>
      <c r="R115" s="205">
        <f t="shared" si="36"/>
        <v>5.0825072850579742</v>
      </c>
      <c r="S115" s="54"/>
    </row>
    <row r="116" spans="1:19" s="45" customFormat="1" ht="18" customHeight="1">
      <c r="A116" s="192"/>
      <c r="B116" s="489" t="s">
        <v>90</v>
      </c>
      <c r="C116" s="204">
        <f>기초자료!AV114</f>
        <v>148379</v>
      </c>
      <c r="D116" s="204">
        <f>기초자료!AW114</f>
        <v>77662</v>
      </c>
      <c r="E116" s="206">
        <f>기초자료!AT114</f>
        <v>826957493</v>
      </c>
      <c r="F116" s="204">
        <f>기초자료!AU114</f>
        <v>81539271</v>
      </c>
      <c r="G116" s="204">
        <f>'3-1도시림 면적 현황 세부내역(시군구)'!C114</f>
        <v>138720258</v>
      </c>
      <c r="H116" s="204">
        <f t="shared" si="42"/>
        <v>288233</v>
      </c>
      <c r="I116" s="205">
        <f t="shared" si="37"/>
        <v>1786.2050681156807</v>
      </c>
      <c r="J116" s="205">
        <f t="shared" si="38"/>
        <v>3.7113775076614046</v>
      </c>
      <c r="K116" s="204">
        <f>'4-1. 산자법에 의한 산림과수목(시군구)'!C116</f>
        <v>138479477</v>
      </c>
      <c r="L116" s="204">
        <f>'4-1. 산자법에 의한 산림과수목(시군구)'!D116</f>
        <v>47452</v>
      </c>
      <c r="M116" s="205">
        <f t="shared" si="39"/>
        <v>1783.1046972779479</v>
      </c>
      <c r="N116" s="205">
        <f t="shared" si="40"/>
        <v>0.61100666992866526</v>
      </c>
      <c r="O116" s="206">
        <f>'5.1 도시공원법에 의한 공원녹지(시군구)'!C118</f>
        <v>240781</v>
      </c>
      <c r="P116" s="206">
        <f>'5.1 도시공원법에 의한 공원녹지(시군구)'!D118</f>
        <v>240781</v>
      </c>
      <c r="Q116" s="205">
        <f t="shared" si="41"/>
        <v>3.1003708377327395</v>
      </c>
      <c r="R116" s="205">
        <f t="shared" si="36"/>
        <v>3.1003708377327395</v>
      </c>
      <c r="S116" s="54"/>
    </row>
    <row r="117" spans="1:19" s="45" customFormat="1" ht="18" customHeight="1">
      <c r="A117" s="192"/>
      <c r="B117" s="489" t="s">
        <v>80</v>
      </c>
      <c r="C117" s="204">
        <f>기초자료!AV115</f>
        <v>161153</v>
      </c>
      <c r="D117" s="204">
        <f>기초자료!AW115</f>
        <v>161153</v>
      </c>
      <c r="E117" s="206">
        <f>기초자료!AT115</f>
        <v>53987611</v>
      </c>
      <c r="F117" s="204">
        <f>기초자료!AU115</f>
        <v>53987611</v>
      </c>
      <c r="G117" s="204">
        <f>'3-1도시림 면적 현황 세부내역(시군구)'!C115</f>
        <v>34327027</v>
      </c>
      <c r="H117" s="204">
        <f t="shared" si="42"/>
        <v>2301560</v>
      </c>
      <c r="I117" s="205">
        <f t="shared" si="37"/>
        <v>213.00892319721009</v>
      </c>
      <c r="J117" s="205">
        <f t="shared" si="38"/>
        <v>14.281831551382847</v>
      </c>
      <c r="K117" s="204">
        <f>'4-1. 산자법에 의한 산림과수목(시군구)'!C117</f>
        <v>32400661</v>
      </c>
      <c r="L117" s="204">
        <f>'4-1. 산자법에 의한 산림과수목(시군구)'!D117</f>
        <v>570890</v>
      </c>
      <c r="M117" s="205">
        <f t="shared" si="39"/>
        <v>201.05527666255048</v>
      </c>
      <c r="N117" s="205">
        <f t="shared" si="40"/>
        <v>3.5425341135442716</v>
      </c>
      <c r="O117" s="206">
        <f>'5.1 도시공원법에 의한 공원녹지(시군구)'!C119</f>
        <v>1926366</v>
      </c>
      <c r="P117" s="206">
        <f>'5.1 도시공원법에 의한 공원녹지(시군구)'!D119</f>
        <v>1730670</v>
      </c>
      <c r="Q117" s="205">
        <f t="shared" si="41"/>
        <v>11.95364653465961</v>
      </c>
      <c r="R117" s="205">
        <f t="shared" si="36"/>
        <v>10.739297437838577</v>
      </c>
      <c r="S117" s="54"/>
    </row>
    <row r="118" spans="1:19" s="45" customFormat="1" ht="18" customHeight="1">
      <c r="A118" s="192"/>
      <c r="B118" s="489" t="s">
        <v>79</v>
      </c>
      <c r="C118" s="204">
        <f>기초자료!AV116</f>
        <v>272455</v>
      </c>
      <c r="D118" s="204">
        <f>기초자료!AW116</f>
        <v>272455</v>
      </c>
      <c r="E118" s="206">
        <f>기초자료!AT116</f>
        <v>92991186</v>
      </c>
      <c r="F118" s="204">
        <f>기초자료!AU116</f>
        <v>92991186</v>
      </c>
      <c r="G118" s="204">
        <f>'3-1도시림 면적 현황 세부내역(시군구)'!C116</f>
        <v>51731686</v>
      </c>
      <c r="H118" s="204">
        <f t="shared" si="42"/>
        <v>2662563</v>
      </c>
      <c r="I118" s="205">
        <f t="shared" si="37"/>
        <v>189.87240461727626</v>
      </c>
      <c r="J118" s="205">
        <f t="shared" si="38"/>
        <v>9.7724871997210556</v>
      </c>
      <c r="K118" s="204">
        <f>'4-1. 산자법에 의한 산림과수목(시군구)'!C118</f>
        <v>49513565</v>
      </c>
      <c r="L118" s="204">
        <f>'4-1. 산자법에 의한 산림과수목(시군구)'!D118</f>
        <v>453289</v>
      </c>
      <c r="M118" s="205">
        <f t="shared" si="39"/>
        <v>181.73116661467031</v>
      </c>
      <c r="N118" s="205">
        <f t="shared" si="40"/>
        <v>1.6637206144133894</v>
      </c>
      <c r="O118" s="206">
        <f>'5.1 도시공원법에 의한 공원녹지(시군구)'!C120</f>
        <v>2218121</v>
      </c>
      <c r="P118" s="206">
        <f>'5.1 도시공원법에 의한 공원녹지(시군구)'!D120</f>
        <v>2209274</v>
      </c>
      <c r="Q118" s="205">
        <f t="shared" si="41"/>
        <v>8.1412380026059346</v>
      </c>
      <c r="R118" s="205">
        <f t="shared" si="36"/>
        <v>8.1087665853076647</v>
      </c>
      <c r="S118" s="54"/>
    </row>
    <row r="119" spans="1:19" s="45" customFormat="1" ht="18" customHeight="1">
      <c r="A119" s="192"/>
      <c r="B119" s="489" t="s">
        <v>727</v>
      </c>
      <c r="C119" s="204">
        <f>기초자료!AV117</f>
        <v>111083</v>
      </c>
      <c r="D119" s="204">
        <f>기초자료!AW117</f>
        <v>73152</v>
      </c>
      <c r="E119" s="206">
        <f>기초자료!AT117</f>
        <v>608298372</v>
      </c>
      <c r="F119" s="204">
        <f>기초자료!AU117</f>
        <v>148683946</v>
      </c>
      <c r="G119" s="204">
        <f>'3-1도시림 면적 현황 세부내역(시군구)'!C117</f>
        <v>15486739</v>
      </c>
      <c r="H119" s="204">
        <f t="shared" si="42"/>
        <v>1561843</v>
      </c>
      <c r="I119" s="205">
        <f t="shared" si="37"/>
        <v>211.70629647856518</v>
      </c>
      <c r="J119" s="205">
        <f t="shared" si="38"/>
        <v>21.350653433945755</v>
      </c>
      <c r="K119" s="204">
        <f>'4-1. 산자법에 의한 산림과수목(시군구)'!C119</f>
        <v>14476022</v>
      </c>
      <c r="L119" s="204">
        <f>'4-1. 산자법에 의한 산림과수목(시군구)'!D119</f>
        <v>554265</v>
      </c>
      <c r="M119" s="205">
        <f t="shared" si="39"/>
        <v>197.88962707786527</v>
      </c>
      <c r="N119" s="205">
        <f t="shared" si="40"/>
        <v>7.5768946850393704</v>
      </c>
      <c r="O119" s="206">
        <f>'5.1 도시공원법에 의한 공원녹지(시군구)'!C121</f>
        <v>1010717</v>
      </c>
      <c r="P119" s="206">
        <f>'5.1 도시공원법에 의한 공원녹지(시군구)'!D121</f>
        <v>1007578</v>
      </c>
      <c r="Q119" s="205">
        <f t="shared" si="41"/>
        <v>13.816669400699913</v>
      </c>
      <c r="R119" s="205">
        <f t="shared" si="36"/>
        <v>13.773758748906387</v>
      </c>
      <c r="S119" s="54"/>
    </row>
    <row r="120" spans="1:19" s="45" customFormat="1" ht="18" customHeight="1">
      <c r="A120" s="192"/>
      <c r="B120" s="489" t="s">
        <v>83</v>
      </c>
      <c r="C120" s="204">
        <f>기초자료!AV118</f>
        <v>116874</v>
      </c>
      <c r="D120" s="204">
        <f>기초자료!AW118</f>
        <v>30540</v>
      </c>
      <c r="E120" s="206">
        <f>기초자료!AT118</f>
        <v>877651360</v>
      </c>
      <c r="F120" s="204">
        <f>기초자료!AU118</f>
        <v>42221957</v>
      </c>
      <c r="G120" s="204">
        <f>'3-1도시림 면적 현황 세부내역(시군구)'!C118</f>
        <v>267924170</v>
      </c>
      <c r="H120" s="204">
        <f t="shared" si="42"/>
        <v>320828</v>
      </c>
      <c r="I120" s="205">
        <f t="shared" si="37"/>
        <v>8772.8935821872947</v>
      </c>
      <c r="J120" s="205">
        <f t="shared" si="38"/>
        <v>10.505173542894564</v>
      </c>
      <c r="K120" s="204">
        <f>'4-1. 산자법에 의한 산림과수목(시군구)'!C120</f>
        <v>267680514</v>
      </c>
      <c r="L120" s="204">
        <f>'4-1. 산자법에 의한 산림과수목(시군구)'!D120</f>
        <v>77172</v>
      </c>
      <c r="M120" s="205">
        <f t="shared" si="39"/>
        <v>8764.9153241650292</v>
      </c>
      <c r="N120" s="205">
        <f t="shared" si="40"/>
        <v>2.5269155206286835</v>
      </c>
      <c r="O120" s="206">
        <f>'5.1 도시공원법에 의한 공원녹지(시군구)'!C122</f>
        <v>243656</v>
      </c>
      <c r="P120" s="206">
        <f>'5.1 도시공원법에 의한 공원녹지(시군구)'!D122</f>
        <v>243656</v>
      </c>
      <c r="Q120" s="205">
        <f t="shared" si="41"/>
        <v>7.978258022265881</v>
      </c>
      <c r="R120" s="205">
        <f t="shared" si="36"/>
        <v>7.978258022265881</v>
      </c>
      <c r="S120" s="54"/>
    </row>
    <row r="121" spans="1:19" s="45" customFormat="1" ht="18" customHeight="1">
      <c r="A121" s="192"/>
      <c r="B121" s="489" t="s">
        <v>730</v>
      </c>
      <c r="C121" s="204">
        <f>기초자료!AV119</f>
        <v>94768</v>
      </c>
      <c r="D121" s="204">
        <f>기초자료!AW119</f>
        <v>94768</v>
      </c>
      <c r="E121" s="206">
        <f>기초자료!AT119</f>
        <v>95664308</v>
      </c>
      <c r="F121" s="204">
        <f>기초자료!AU119</f>
        <v>95664308</v>
      </c>
      <c r="G121" s="204">
        <f>'3-1도시림 면적 현황 세부내역(시군구)'!C119</f>
        <v>6778268.6300000008</v>
      </c>
      <c r="H121" s="204">
        <f t="shared" si="42"/>
        <v>380466.9</v>
      </c>
      <c r="I121" s="205">
        <f t="shared" si="37"/>
        <v>71.524867360290401</v>
      </c>
      <c r="J121" s="205">
        <f t="shared" si="38"/>
        <v>4.0147191034948504</v>
      </c>
      <c r="K121" s="204">
        <f>'4-1. 산자법에 의한 산림과수목(시군구)'!C121</f>
        <v>6309051.7300000004</v>
      </c>
      <c r="L121" s="204">
        <f>'4-1. 산자법에 의한 산림과수목(시군구)'!D121</f>
        <v>88335</v>
      </c>
      <c r="M121" s="205">
        <f t="shared" si="39"/>
        <v>66.573650704879284</v>
      </c>
      <c r="N121" s="205">
        <f t="shared" si="40"/>
        <v>0.93211843660307281</v>
      </c>
      <c r="O121" s="206">
        <f>'5.1 도시공원법에 의한 공원녹지(시군구)'!C123</f>
        <v>469216.9</v>
      </c>
      <c r="P121" s="206">
        <f>'5.1 도시공원법에 의한 공원녹지(시군구)'!D123</f>
        <v>292131.90000000002</v>
      </c>
      <c r="Q121" s="205">
        <f t="shared" si="41"/>
        <v>4.9512166554111099</v>
      </c>
      <c r="R121" s="205">
        <f t="shared" si="36"/>
        <v>3.082600666891778</v>
      </c>
      <c r="S121" s="54"/>
    </row>
    <row r="122" spans="1:19" s="45" customFormat="1" ht="18" customHeight="1">
      <c r="A122" s="192"/>
      <c r="B122" s="489" t="s">
        <v>84</v>
      </c>
      <c r="C122" s="204">
        <f>기초자료!AV120</f>
        <v>58289</v>
      </c>
      <c r="D122" s="204">
        <f>기초자료!AW120</f>
        <v>58289</v>
      </c>
      <c r="E122" s="206">
        <f>기초자료!AT120</f>
        <v>35868319</v>
      </c>
      <c r="F122" s="204">
        <f>기초자료!AU120</f>
        <v>35868319</v>
      </c>
      <c r="G122" s="204">
        <f>'3-1도시림 면적 현황 세부내역(시군구)'!C120</f>
        <v>28185799.600000001</v>
      </c>
      <c r="H122" s="204">
        <f t="shared" si="42"/>
        <v>5384579</v>
      </c>
      <c r="I122" s="205">
        <f t="shared" si="37"/>
        <v>483.55263600336258</v>
      </c>
      <c r="J122" s="205">
        <f t="shared" si="38"/>
        <v>92.377275300657075</v>
      </c>
      <c r="K122" s="204">
        <f>'4-1. 산자법에 의한 산림과수목(시군구)'!C122</f>
        <v>23249120.600000001</v>
      </c>
      <c r="L122" s="204">
        <f>'4-1. 산자법에 의한 산림과수목(시군구)'!D122</f>
        <v>447900</v>
      </c>
      <c r="M122" s="205">
        <f t="shared" si="39"/>
        <v>398.85948635248508</v>
      </c>
      <c r="N122" s="205">
        <f t="shared" si="40"/>
        <v>7.6841256497795465</v>
      </c>
      <c r="O122" s="206">
        <f>'5.1 도시공원법에 의한 공원녹지(시군구)'!C124</f>
        <v>4936679</v>
      </c>
      <c r="P122" s="206">
        <f>'5.1 도시공원법에 의한 공원녹지(시군구)'!D124</f>
        <v>4936679</v>
      </c>
      <c r="Q122" s="205">
        <f t="shared" si="41"/>
        <v>84.69314965087753</v>
      </c>
      <c r="R122" s="205">
        <f t="shared" si="36"/>
        <v>84.69314965087753</v>
      </c>
      <c r="S122" s="54"/>
    </row>
    <row r="123" spans="1:19" s="45" customFormat="1" ht="18" customHeight="1">
      <c r="A123" s="192"/>
      <c r="B123" s="489" t="s">
        <v>93</v>
      </c>
      <c r="C123" s="204">
        <f>기초자료!AV121</f>
        <v>62415</v>
      </c>
      <c r="D123" s="204">
        <f>기초자료!AW121</f>
        <v>19632</v>
      </c>
      <c r="E123" s="206">
        <f>기초자료!AT121</f>
        <v>843690575</v>
      </c>
      <c r="F123" s="204">
        <f>기초자료!AU121</f>
        <v>144861606</v>
      </c>
      <c r="G123" s="204">
        <f>'3-1도시림 면적 현황 세부내역(시군구)'!C121</f>
        <v>107226368</v>
      </c>
      <c r="H123" s="204">
        <f t="shared" si="42"/>
        <v>403778</v>
      </c>
      <c r="I123" s="205">
        <f t="shared" si="37"/>
        <v>5461.8158109209453</v>
      </c>
      <c r="J123" s="205">
        <f t="shared" si="38"/>
        <v>20.567339038304809</v>
      </c>
      <c r="K123" s="204">
        <f>'4-1. 산자법에 의한 산림과수목(시군구)'!C123</f>
        <v>107102578</v>
      </c>
      <c r="L123" s="204">
        <f>'4-1. 산자법에 의한 산림과수목(시군구)'!D123</f>
        <v>279988</v>
      </c>
      <c r="M123" s="205">
        <f t="shared" si="39"/>
        <v>5455.5102893235535</v>
      </c>
      <c r="N123" s="205">
        <f t="shared" si="40"/>
        <v>14.261817440912795</v>
      </c>
      <c r="O123" s="206">
        <f>'5.1 도시공원법에 의한 공원녹지(시군구)'!C125</f>
        <v>123790</v>
      </c>
      <c r="P123" s="206">
        <f>'5.1 도시공원법에 의한 공원녹지(시군구)'!D125</f>
        <v>123790</v>
      </c>
      <c r="Q123" s="205">
        <f t="shared" si="41"/>
        <v>6.3055215973920129</v>
      </c>
      <c r="R123" s="205">
        <f t="shared" si="36"/>
        <v>6.3055215973920129</v>
      </c>
      <c r="S123" s="54"/>
    </row>
    <row r="124" spans="1:19" s="45" customFormat="1" ht="18" customHeight="1">
      <c r="A124" s="192"/>
      <c r="B124" s="489" t="s">
        <v>94</v>
      </c>
      <c r="C124" s="204">
        <f>기초자료!AV122</f>
        <v>43824</v>
      </c>
      <c r="D124" s="204">
        <f>기초자료!AW122</f>
        <v>27217</v>
      </c>
      <c r="E124" s="206">
        <f>기초자료!AT122</f>
        <v>676318066</v>
      </c>
      <c r="F124" s="204">
        <f>기초자료!AU122</f>
        <v>143029959</v>
      </c>
      <c r="G124" s="204">
        <f>'3-1도시림 면적 현황 세부내역(시군구)'!C122</f>
        <v>7033989</v>
      </c>
      <c r="H124" s="204">
        <f t="shared" si="42"/>
        <v>1089164</v>
      </c>
      <c r="I124" s="205">
        <f t="shared" si="37"/>
        <v>258.44101113274792</v>
      </c>
      <c r="J124" s="205">
        <f t="shared" si="38"/>
        <v>40.017783003270019</v>
      </c>
      <c r="K124" s="204">
        <f>'4-1. 산자법에 의한 산림과수목(시군구)'!C124</f>
        <v>6792017</v>
      </c>
      <c r="L124" s="204">
        <f>'4-1. 산자법에 의한 산림과수목(시군구)'!D124</f>
        <v>862792</v>
      </c>
      <c r="M124" s="205">
        <f t="shared" si="39"/>
        <v>249.5505382665246</v>
      </c>
      <c r="N124" s="205">
        <f t="shared" si="40"/>
        <v>31.700481316824042</v>
      </c>
      <c r="O124" s="206">
        <f>'5.1 도시공원법에 의한 공원녹지(시군구)'!C126</f>
        <v>241972</v>
      </c>
      <c r="P124" s="206">
        <f>'5.1 도시공원법에 의한 공원녹지(시군구)'!D126</f>
        <v>226372</v>
      </c>
      <c r="Q124" s="205">
        <f t="shared" si="41"/>
        <v>8.8904728662233161</v>
      </c>
      <c r="R124" s="205">
        <f t="shared" si="36"/>
        <v>8.3173016864459708</v>
      </c>
      <c r="S124" s="54"/>
    </row>
    <row r="125" spans="1:19" s="45" customFormat="1" ht="18" customHeight="1">
      <c r="A125" s="278" t="s">
        <v>386</v>
      </c>
      <c r="B125" s="278"/>
      <c r="C125" s="279">
        <f>기초자료!AV123</f>
        <v>1541502</v>
      </c>
      <c r="D125" s="279">
        <f>기초자료!AW123</f>
        <v>1191688</v>
      </c>
      <c r="E125" s="283">
        <f>SUM(E126:E143)</f>
        <v>16828280729</v>
      </c>
      <c r="F125" s="283">
        <f>SUM(F126:F143)</f>
        <v>4064900399</v>
      </c>
      <c r="G125" s="283">
        <f>SUM(G126:G143)</f>
        <v>3037405668</v>
      </c>
      <c r="H125" s="283">
        <f>SUM(H126:H143)</f>
        <v>25055309</v>
      </c>
      <c r="I125" s="281">
        <f t="shared" si="37"/>
        <v>2548.8262598935294</v>
      </c>
      <c r="J125" s="281">
        <f t="shared" si="38"/>
        <v>21.025057733232188</v>
      </c>
      <c r="K125" s="282">
        <f>SUM(K126:K143)</f>
        <v>3018353272</v>
      </c>
      <c r="L125" s="282">
        <f>SUM(L126:L143)</f>
        <v>9841722</v>
      </c>
      <c r="M125" s="281">
        <f t="shared" si="39"/>
        <v>2532.8385214922027</v>
      </c>
      <c r="N125" s="281">
        <f t="shared" si="40"/>
        <v>8.2586398453286431</v>
      </c>
      <c r="O125" s="280">
        <f>SUM(O126:O143)</f>
        <v>19052396</v>
      </c>
      <c r="P125" s="280">
        <f>SUM(P126:P143)</f>
        <v>15213587</v>
      </c>
      <c r="Q125" s="281">
        <f t="shared" si="41"/>
        <v>15.987738401326522</v>
      </c>
      <c r="R125" s="281">
        <f t="shared" si="36"/>
        <v>12.766417887903545</v>
      </c>
      <c r="S125" s="54"/>
    </row>
    <row r="126" spans="1:19" s="45" customFormat="1" ht="18" customHeight="1">
      <c r="A126" s="192"/>
      <c r="B126" s="490" t="s">
        <v>96</v>
      </c>
      <c r="C126" s="204">
        <f>기초자료!AV124</f>
        <v>281291</v>
      </c>
      <c r="D126" s="204">
        <f>기초자료!AW124</f>
        <v>227681</v>
      </c>
      <c r="E126" s="206">
        <f>기초자료!AT124</f>
        <v>1116373900</v>
      </c>
      <c r="F126" s="119">
        <f>기초자료!AU124</f>
        <v>110442842</v>
      </c>
      <c r="G126" s="204">
        <f>'3-1도시림 면적 현황 세부내역(시군구)'!C124</f>
        <v>48171817</v>
      </c>
      <c r="H126" s="204">
        <f t="shared" ref="H126:H143" si="43">L126+P126</f>
        <v>3338829</v>
      </c>
      <c r="I126" s="205">
        <f t="shared" si="37"/>
        <v>211.5759198176396</v>
      </c>
      <c r="J126" s="205">
        <f t="shared" si="38"/>
        <v>14.664504284503318</v>
      </c>
      <c r="K126" s="204">
        <f>'4-1. 산자법에 의한 산림과수목(시군구)'!C126</f>
        <v>43105023</v>
      </c>
      <c r="L126" s="204">
        <f>'4-1. 산자법에 의한 산림과수목(시군구)'!D126</f>
        <v>804662</v>
      </c>
      <c r="M126" s="205">
        <f t="shared" si="39"/>
        <v>189.32200315353498</v>
      </c>
      <c r="N126" s="205">
        <f t="shared" si="40"/>
        <v>3.5341640277405668</v>
      </c>
      <c r="O126" s="206">
        <f>'5.1 도시공원법에 의한 공원녹지(시군구)'!C128</f>
        <v>5066794</v>
      </c>
      <c r="P126" s="206">
        <f>'5.1 도시공원법에 의한 공원녹지(시군구)'!D128</f>
        <v>2534167</v>
      </c>
      <c r="Q126" s="205">
        <f t="shared" si="41"/>
        <v>22.253916664104601</v>
      </c>
      <c r="R126" s="205">
        <f t="shared" si="36"/>
        <v>11.130340256762752</v>
      </c>
      <c r="S126" s="54"/>
    </row>
    <row r="127" spans="1:19" s="45" customFormat="1" ht="18" customHeight="1">
      <c r="A127" s="192"/>
      <c r="B127" s="490" t="s">
        <v>97</v>
      </c>
      <c r="C127" s="204">
        <f>기초자료!AV125</f>
        <v>349215</v>
      </c>
      <c r="D127" s="204">
        <f>기초자료!AW125</f>
        <v>292135</v>
      </c>
      <c r="E127" s="206">
        <f>기초자료!AT125</f>
        <v>868240238</v>
      </c>
      <c r="F127" s="119">
        <f>기초자료!AU125</f>
        <v>188983180</v>
      </c>
      <c r="G127" s="204">
        <f>'3-1도시림 면적 현황 세부내역(시군구)'!C125</f>
        <v>109402759</v>
      </c>
      <c r="H127" s="204">
        <f t="shared" si="43"/>
        <v>4151137</v>
      </c>
      <c r="I127" s="205">
        <f t="shared" si="37"/>
        <v>374.4938435997056</v>
      </c>
      <c r="J127" s="205">
        <f t="shared" si="38"/>
        <v>14.209653071353998</v>
      </c>
      <c r="K127" s="204">
        <f>'4-1. 산자법에 의한 산림과수목(시군구)'!C127</f>
        <v>107738031</v>
      </c>
      <c r="L127" s="204">
        <f>'4-1. 산자법에 의한 산림과수목(시군구)'!D127</f>
        <v>2489604</v>
      </c>
      <c r="M127" s="205">
        <f t="shared" si="39"/>
        <v>368.79535488729528</v>
      </c>
      <c r="N127" s="205">
        <f t="shared" si="40"/>
        <v>8.5221010834032214</v>
      </c>
      <c r="O127" s="206">
        <f>'5.1 도시공원법에 의한 공원녹지(시군구)'!C129</f>
        <v>1664728</v>
      </c>
      <c r="P127" s="206">
        <f>'5.1 도시공원법에 의한 공원녹지(시군구)'!D129</f>
        <v>1661533</v>
      </c>
      <c r="Q127" s="205">
        <f t="shared" si="41"/>
        <v>5.6984887124103585</v>
      </c>
      <c r="R127" s="205">
        <f t="shared" si="36"/>
        <v>5.6875519879507763</v>
      </c>
      <c r="S127" s="54"/>
    </row>
    <row r="128" spans="1:19" s="45" customFormat="1" ht="18" customHeight="1">
      <c r="A128" s="192"/>
      <c r="B128" s="490" t="s">
        <v>98</v>
      </c>
      <c r="C128" s="204">
        <f>기초자료!AV126</f>
        <v>213442</v>
      </c>
      <c r="D128" s="204">
        <f>기초자료!AW126</f>
        <v>185002</v>
      </c>
      <c r="E128" s="206">
        <f>기초자료!AT126</f>
        <v>1040783864</v>
      </c>
      <c r="F128" s="119">
        <f>기초자료!AU126</f>
        <v>137020546</v>
      </c>
      <c r="G128" s="204">
        <f>'3-1도시림 면적 현황 세부내역(시군구)'!C126</f>
        <v>64901332</v>
      </c>
      <c r="H128" s="204">
        <f t="shared" si="43"/>
        <v>1077371</v>
      </c>
      <c r="I128" s="205">
        <f t="shared" si="37"/>
        <v>350.81421822466785</v>
      </c>
      <c r="J128" s="205">
        <f t="shared" si="38"/>
        <v>5.8235640695776265</v>
      </c>
      <c r="K128" s="204">
        <f>'4-1. 산자법에 의한 산림과수목(시군구)'!C128</f>
        <v>64271615</v>
      </c>
      <c r="L128" s="204">
        <f>'4-1. 산자법에 의한 산림과수목(시군구)'!D128</f>
        <v>447654</v>
      </c>
      <c r="M128" s="205">
        <f t="shared" si="39"/>
        <v>347.41037934725028</v>
      </c>
      <c r="N128" s="205">
        <f t="shared" si="40"/>
        <v>2.4197251921600849</v>
      </c>
      <c r="O128" s="206">
        <f>'5.1 도시공원법에 의한 공원녹지(시군구)'!C130</f>
        <v>629717</v>
      </c>
      <c r="P128" s="206">
        <f>'5.1 도시공원법에 의한 공원녹지(시군구)'!D130</f>
        <v>629717</v>
      </c>
      <c r="Q128" s="205">
        <f t="shared" si="41"/>
        <v>3.4038388774175417</v>
      </c>
      <c r="R128" s="205">
        <f t="shared" si="36"/>
        <v>3.4038388774175417</v>
      </c>
      <c r="S128" s="54"/>
    </row>
    <row r="129" spans="1:19" s="45" customFormat="1" ht="18" customHeight="1">
      <c r="A129" s="192"/>
      <c r="B129" s="490" t="s">
        <v>99</v>
      </c>
      <c r="C129" s="204">
        <f>기초자료!AV127</f>
        <v>90522</v>
      </c>
      <c r="D129" s="204">
        <f>기초자료!AW127</f>
        <v>90522</v>
      </c>
      <c r="E129" s="206">
        <f>기초자료!AT127</f>
        <v>180201980</v>
      </c>
      <c r="F129" s="119">
        <f>기초자료!AU127</f>
        <v>180201980</v>
      </c>
      <c r="G129" s="204">
        <f>'3-1도시림 면적 현황 세부내역(시군구)'!C127</f>
        <v>149517217</v>
      </c>
      <c r="H129" s="204">
        <f t="shared" si="43"/>
        <v>1656473</v>
      </c>
      <c r="I129" s="205">
        <f t="shared" si="37"/>
        <v>1651.7224210689114</v>
      </c>
      <c r="J129" s="205">
        <f t="shared" si="38"/>
        <v>18.299120655752194</v>
      </c>
      <c r="K129" s="204">
        <f>'4-1. 산자법에 의한 산림과수목(시군구)'!C129</f>
        <v>148343300</v>
      </c>
      <c r="L129" s="204">
        <f>'4-1. 산자법에 의한 산림과수목(시군구)'!D129</f>
        <v>482879</v>
      </c>
      <c r="M129" s="205">
        <f t="shared" si="39"/>
        <v>1638.7541150217626</v>
      </c>
      <c r="N129" s="205">
        <f t="shared" si="40"/>
        <v>5.3343828019707917</v>
      </c>
      <c r="O129" s="206">
        <f>'5.1 도시공원법에 의한 공원녹지(시군구)'!C131</f>
        <v>1173917</v>
      </c>
      <c r="P129" s="206">
        <f>'5.1 도시공원법에 의한 공원녹지(시군구)'!D131</f>
        <v>1173594</v>
      </c>
      <c r="Q129" s="205">
        <f t="shared" si="41"/>
        <v>12.96830604714876</v>
      </c>
      <c r="R129" s="205">
        <f t="shared" si="36"/>
        <v>12.964737853781401</v>
      </c>
      <c r="S129" s="54"/>
    </row>
    <row r="130" spans="1:19" s="45" customFormat="1" ht="18" customHeight="1">
      <c r="A130" s="192"/>
      <c r="B130" s="490" t="s">
        <v>100</v>
      </c>
      <c r="C130" s="204">
        <f>기초자료!AV128</f>
        <v>43866</v>
      </c>
      <c r="D130" s="204">
        <f>기초자료!AW128</f>
        <v>43866</v>
      </c>
      <c r="E130" s="206">
        <f>기초자료!AT128</f>
        <v>303521188</v>
      </c>
      <c r="F130" s="119">
        <f>기초자료!AU128</f>
        <v>303521188</v>
      </c>
      <c r="G130" s="204">
        <f>'3-1도시림 면적 현황 세부내역(시군구)'!C128</f>
        <v>273539872</v>
      </c>
      <c r="H130" s="204">
        <f t="shared" si="43"/>
        <v>5541875</v>
      </c>
      <c r="I130" s="205">
        <f t="shared" si="37"/>
        <v>6235.8061368713807</v>
      </c>
      <c r="J130" s="205">
        <f t="shared" si="38"/>
        <v>126.33645648110154</v>
      </c>
      <c r="K130" s="204">
        <f>'4-1. 산자법에 의한 산림과수목(시군구)'!C130</f>
        <v>269605711</v>
      </c>
      <c r="L130" s="204">
        <f>'4-1. 산자법에 의한 산림과수목(시군구)'!D130</f>
        <v>1607714</v>
      </c>
      <c r="M130" s="205">
        <f t="shared" si="39"/>
        <v>6146.1202525874251</v>
      </c>
      <c r="N130" s="205">
        <f t="shared" si="40"/>
        <v>36.650572197145856</v>
      </c>
      <c r="O130" s="206">
        <f>'5.1 도시공원법에 의한 공원녹지(시군구)'!C132</f>
        <v>3934161</v>
      </c>
      <c r="P130" s="206">
        <f>'5.1 도시공원법에 의한 공원녹지(시군구)'!D132</f>
        <v>3934161</v>
      </c>
      <c r="Q130" s="205">
        <f t="shared" si="41"/>
        <v>89.685884283955687</v>
      </c>
      <c r="R130" s="205">
        <f t="shared" si="36"/>
        <v>89.685884283955687</v>
      </c>
      <c r="S130" s="54"/>
    </row>
    <row r="131" spans="1:19" s="45" customFormat="1" ht="18" customHeight="1">
      <c r="A131" s="192"/>
      <c r="B131" s="490" t="s">
        <v>101</v>
      </c>
      <c r="C131" s="204">
        <f>기초자료!AV129</f>
        <v>81786</v>
      </c>
      <c r="D131" s="204">
        <f>기초자료!AW129</f>
        <v>81786</v>
      </c>
      <c r="E131" s="206">
        <f>기초자료!AT129</f>
        <v>105760448</v>
      </c>
      <c r="F131" s="119">
        <f>기초자료!AU129</f>
        <v>105760448</v>
      </c>
      <c r="G131" s="204">
        <f>'3-1도시림 면적 현황 세부내역(시군구)'!C129</f>
        <v>22098798</v>
      </c>
      <c r="H131" s="204">
        <f t="shared" si="43"/>
        <v>948198</v>
      </c>
      <c r="I131" s="205">
        <f t="shared" si="37"/>
        <v>270.20269972855988</v>
      </c>
      <c r="J131" s="205">
        <f t="shared" si="38"/>
        <v>11.59364683442154</v>
      </c>
      <c r="K131" s="204">
        <f>'4-1. 산자법에 의한 산림과수목(시군구)'!C131</f>
        <v>21454978</v>
      </c>
      <c r="L131" s="204">
        <f>'4-1. 산자법에 의한 산림과수목(시군구)'!D131</f>
        <v>334788</v>
      </c>
      <c r="M131" s="205">
        <f t="shared" si="39"/>
        <v>262.33069229452474</v>
      </c>
      <c r="N131" s="205">
        <f t="shared" si="40"/>
        <v>4.09346342894872</v>
      </c>
      <c r="O131" s="206">
        <f>'5.1 도시공원법에 의한 공원녹지(시군구)'!C133</f>
        <v>643820</v>
      </c>
      <c r="P131" s="206">
        <f>'5.1 도시공원법에 의한 공원녹지(시군구)'!D133</f>
        <v>613410</v>
      </c>
      <c r="Q131" s="205">
        <f t="shared" si="41"/>
        <v>7.8720074340351651</v>
      </c>
      <c r="R131" s="205">
        <f t="shared" si="36"/>
        <v>7.5001834054728196</v>
      </c>
      <c r="S131" s="54"/>
    </row>
    <row r="132" spans="1:19" s="45" customFormat="1" ht="18" customHeight="1">
      <c r="A132" s="192"/>
      <c r="B132" s="490" t="s">
        <v>102</v>
      </c>
      <c r="C132" s="204">
        <f>기초자료!AV130</f>
        <v>67228</v>
      </c>
      <c r="D132" s="204">
        <f>기초자료!AW130</f>
        <v>56560</v>
      </c>
      <c r="E132" s="206">
        <f>기초자료!AT130</f>
        <v>1187839038</v>
      </c>
      <c r="F132" s="119">
        <f>기초자료!AU130</f>
        <v>395661864</v>
      </c>
      <c r="G132" s="204">
        <f>'3-1도시림 면적 현황 세부내역(시군구)'!C130</f>
        <v>407066603</v>
      </c>
      <c r="H132" s="204">
        <f t="shared" si="43"/>
        <v>739404</v>
      </c>
      <c r="I132" s="205">
        <f t="shared" si="37"/>
        <v>7197.075724893918</v>
      </c>
      <c r="J132" s="205">
        <f t="shared" si="38"/>
        <v>13.072913719943424</v>
      </c>
      <c r="K132" s="204">
        <f>'4-1. 산자법에 의한 산림과수목(시군구)'!C132</f>
        <v>406816389</v>
      </c>
      <c r="L132" s="204">
        <f>'4-1. 산자법에 의한 산림과수목(시군구)'!D132</f>
        <v>492066</v>
      </c>
      <c r="M132" s="205">
        <f t="shared" si="39"/>
        <v>7192.6518564356438</v>
      </c>
      <c r="N132" s="205">
        <f t="shared" si="40"/>
        <v>8.6998939179632249</v>
      </c>
      <c r="O132" s="206">
        <f>'5.1 도시공원법에 의한 공원녹지(시군구)'!C134</f>
        <v>250214</v>
      </c>
      <c r="P132" s="206">
        <f>'5.1 도시공원법에 의한 공원녹지(시군구)'!D134</f>
        <v>247338</v>
      </c>
      <c r="Q132" s="205">
        <f t="shared" si="41"/>
        <v>4.4238684582743986</v>
      </c>
      <c r="R132" s="205">
        <f t="shared" si="36"/>
        <v>4.373019801980198</v>
      </c>
      <c r="S132" s="54"/>
    </row>
    <row r="133" spans="1:19" s="45" customFormat="1" ht="18" customHeight="1">
      <c r="A133" s="192"/>
      <c r="B133" s="490" t="s">
        <v>103</v>
      </c>
      <c r="C133" s="204">
        <f>기초자료!AV131</f>
        <v>69150</v>
      </c>
      <c r="D133" s="204">
        <f>기초자료!AW131</f>
        <v>35042</v>
      </c>
      <c r="E133" s="206">
        <f>기초자료!AT131</f>
        <v>1820310462</v>
      </c>
      <c r="F133" s="119">
        <f>기초자료!AU131</f>
        <v>107403724</v>
      </c>
      <c r="G133" s="204">
        <f>'3-1도시림 면적 현황 세부내역(시군구)'!C131</f>
        <v>40238338</v>
      </c>
      <c r="H133" s="204">
        <f t="shared" si="43"/>
        <v>530437</v>
      </c>
      <c r="I133" s="205">
        <f t="shared" si="37"/>
        <v>1148.288853375949</v>
      </c>
      <c r="J133" s="205">
        <f t="shared" si="38"/>
        <v>15.137178243250956</v>
      </c>
      <c r="K133" s="204">
        <f>'4-1. 산자법에 의한 산림과수목(시군구)'!C133</f>
        <v>40018830</v>
      </c>
      <c r="L133" s="204">
        <f>'4-1. 산자법에 의한 산림과수목(시군구)'!D133</f>
        <v>310929</v>
      </c>
      <c r="M133" s="205">
        <f t="shared" si="39"/>
        <v>1142.0247132013012</v>
      </c>
      <c r="N133" s="205">
        <f t="shared" si="40"/>
        <v>8.8730380686033907</v>
      </c>
      <c r="O133" s="206">
        <f>'5.1 도시공원법에 의한 공원녹지(시군구)'!C135</f>
        <v>219508</v>
      </c>
      <c r="P133" s="206">
        <f>'5.1 도시공원법에 의한 공원녹지(시군구)'!D135</f>
        <v>219508</v>
      </c>
      <c r="Q133" s="205">
        <f t="shared" si="41"/>
        <v>6.264140174647566</v>
      </c>
      <c r="R133" s="205">
        <f t="shared" si="36"/>
        <v>6.264140174647566</v>
      </c>
      <c r="S133" s="54"/>
    </row>
    <row r="134" spans="1:19" s="45" customFormat="1" ht="18" customHeight="1">
      <c r="A134" s="192"/>
      <c r="B134" s="490" t="s">
        <v>104</v>
      </c>
      <c r="C134" s="204">
        <f>기초자료!AV132</f>
        <v>46575</v>
      </c>
      <c r="D134" s="204">
        <f>기초자료!AW132</f>
        <v>20978</v>
      </c>
      <c r="E134" s="206">
        <f>기초자료!AT132</f>
        <v>998066556</v>
      </c>
      <c r="F134" s="119">
        <f>기초자료!AU132</f>
        <v>72421950</v>
      </c>
      <c r="G134" s="204">
        <f>'3-1도시림 면적 현황 세부내역(시군구)'!C132</f>
        <v>42975107</v>
      </c>
      <c r="H134" s="204">
        <f t="shared" si="43"/>
        <v>595469</v>
      </c>
      <c r="I134" s="205">
        <f t="shared" si="37"/>
        <v>2048.5797978834971</v>
      </c>
      <c r="J134" s="205">
        <f t="shared" si="38"/>
        <v>28.385403756316141</v>
      </c>
      <c r="K134" s="204">
        <f>'4-1. 산자법에 의한 산림과수목(시군구)'!C134</f>
        <v>42454923</v>
      </c>
      <c r="L134" s="204">
        <f>'4-1. 산자법에 의한 산림과수목(시군구)'!D134</f>
        <v>84519</v>
      </c>
      <c r="M134" s="205">
        <f t="shared" si="39"/>
        <v>2023.7831537801505</v>
      </c>
      <c r="N134" s="205">
        <f t="shared" si="40"/>
        <v>4.0289350748403088</v>
      </c>
      <c r="O134" s="206">
        <f>'5.1 도시공원법에 의한 공원녹지(시군구)'!C136</f>
        <v>520184</v>
      </c>
      <c r="P134" s="206">
        <f>'5.1 도시공원법에 의한 공원녹지(시군구)'!D136</f>
        <v>510950</v>
      </c>
      <c r="Q134" s="205">
        <f t="shared" si="41"/>
        <v>24.796644103346363</v>
      </c>
      <c r="R134" s="205">
        <f t="shared" si="36"/>
        <v>24.356468681475832</v>
      </c>
      <c r="S134" s="54"/>
    </row>
    <row r="135" spans="1:19" s="45" customFormat="1" ht="18" customHeight="1">
      <c r="A135" s="192"/>
      <c r="B135" s="490" t="s">
        <v>105</v>
      </c>
      <c r="C135" s="204">
        <f>기초자료!AV133</f>
        <v>39127</v>
      </c>
      <c r="D135" s="204">
        <f>기초자료!AW133</f>
        <v>24260</v>
      </c>
      <c r="E135" s="206">
        <f>기초자료!AT133</f>
        <v>1127289702</v>
      </c>
      <c r="F135" s="119">
        <f>기초자료!AU133</f>
        <v>312242328</v>
      </c>
      <c r="G135" s="204">
        <f>'3-1도시림 면적 현황 세부내역(시군구)'!C133</f>
        <v>280491312</v>
      </c>
      <c r="H135" s="204">
        <f t="shared" si="43"/>
        <v>1926139</v>
      </c>
      <c r="I135" s="205">
        <f t="shared" si="37"/>
        <v>11561.88425391591</v>
      </c>
      <c r="J135" s="205">
        <f t="shared" si="38"/>
        <v>79.395671887881292</v>
      </c>
      <c r="K135" s="204">
        <f>'4-1. 산자법에 의한 산림과수목(시군구)'!C135</f>
        <v>278520448</v>
      </c>
      <c r="L135" s="204">
        <f>'4-1. 산자법에 의한 산림과수목(시군구)'!D135</f>
        <v>1049264</v>
      </c>
      <c r="M135" s="205">
        <f t="shared" si="39"/>
        <v>11480.645012366034</v>
      </c>
      <c r="N135" s="205">
        <f t="shared" si="40"/>
        <v>43.250783182192912</v>
      </c>
      <c r="O135" s="206">
        <f>'5.1 도시공원법에 의한 공원녹지(시군구)'!C137</f>
        <v>1970864</v>
      </c>
      <c r="P135" s="206">
        <f>'5.1 도시공원법에 의한 공원녹지(시군구)'!D137</f>
        <v>876875</v>
      </c>
      <c r="Q135" s="205">
        <f t="shared" si="41"/>
        <v>81.23924154987634</v>
      </c>
      <c r="R135" s="205">
        <f t="shared" si="36"/>
        <v>36.144888705688373</v>
      </c>
      <c r="S135" s="54"/>
    </row>
    <row r="136" spans="1:19" s="45" customFormat="1" ht="18" customHeight="1">
      <c r="A136" s="192"/>
      <c r="B136" s="490" t="s">
        <v>106</v>
      </c>
      <c r="C136" s="204">
        <f>기초자료!AV134</f>
        <v>42106</v>
      </c>
      <c r="D136" s="204">
        <f>기초자료!AW134</f>
        <v>10258</v>
      </c>
      <c r="E136" s="206">
        <f>기초자료!AT134</f>
        <v>1463928054</v>
      </c>
      <c r="F136" s="119">
        <f>기초자료!AU134</f>
        <v>161233874</v>
      </c>
      <c r="G136" s="204">
        <f>'3-1도시림 면적 현황 세부내역(시군구)'!C134</f>
        <v>82575448</v>
      </c>
      <c r="H136" s="204">
        <f t="shared" si="43"/>
        <v>657168</v>
      </c>
      <c r="I136" s="205">
        <f t="shared" si="37"/>
        <v>8049.8584519399492</v>
      </c>
      <c r="J136" s="205">
        <f t="shared" si="38"/>
        <v>64.063950087736401</v>
      </c>
      <c r="K136" s="204">
        <f>'4-1. 산자법에 의한 산림과수목(시군구)'!C136</f>
        <v>81947972</v>
      </c>
      <c r="L136" s="204">
        <f>'4-1. 산자법에 의한 산림과수목(시군구)'!D136</f>
        <v>29692</v>
      </c>
      <c r="M136" s="205">
        <f t="shared" si="39"/>
        <v>7988.6890232014039</v>
      </c>
      <c r="N136" s="205">
        <f t="shared" si="40"/>
        <v>2.8945213491908754</v>
      </c>
      <c r="O136" s="206">
        <f>'5.1 도시공원법에 의한 공원녹지(시군구)'!C138</f>
        <v>627476</v>
      </c>
      <c r="P136" s="206">
        <f>'5.1 도시공원법에 의한 공원녹지(시군구)'!D138</f>
        <v>627476</v>
      </c>
      <c r="Q136" s="205">
        <f t="shared" si="41"/>
        <v>61.169428738545527</v>
      </c>
      <c r="R136" s="205">
        <f t="shared" si="36"/>
        <v>61.169428738545527</v>
      </c>
      <c r="S136" s="54"/>
    </row>
    <row r="137" spans="1:19" s="45" customFormat="1" ht="18" customHeight="1">
      <c r="A137" s="192"/>
      <c r="B137" s="490" t="s">
        <v>107</v>
      </c>
      <c r="C137" s="204">
        <f>기초자료!AV135</f>
        <v>37271</v>
      </c>
      <c r="D137" s="204">
        <f>기초자료!AW135</f>
        <v>24078</v>
      </c>
      <c r="E137" s="206">
        <f>기초자료!AT135</f>
        <v>1219777976</v>
      </c>
      <c r="F137" s="119">
        <f>기초자료!AU135</f>
        <v>433082146</v>
      </c>
      <c r="G137" s="204">
        <f>'3-1도시림 면적 현황 세부내역(시군구)'!C135</f>
        <v>334848193</v>
      </c>
      <c r="H137" s="204">
        <f t="shared" si="43"/>
        <v>1658157</v>
      </c>
      <c r="I137" s="205">
        <f t="shared" si="37"/>
        <v>13906.810906221446</v>
      </c>
      <c r="J137" s="205">
        <f t="shared" si="38"/>
        <v>68.866060304011967</v>
      </c>
      <c r="K137" s="204">
        <f>'4-1. 산자법에 의한 산림과수목(시군구)'!C137</f>
        <v>333280239</v>
      </c>
      <c r="L137" s="204">
        <f>'4-1. 산자법에 의한 산림과수목(시군구)'!D137</f>
        <v>90203</v>
      </c>
      <c r="M137" s="205">
        <f t="shared" si="39"/>
        <v>13841.691128831299</v>
      </c>
      <c r="N137" s="205">
        <f t="shared" si="40"/>
        <v>3.7462829138632778</v>
      </c>
      <c r="O137" s="206">
        <f>'5.1 도시공원법에 의한 공원녹지(시군구)'!C139</f>
        <v>1567954</v>
      </c>
      <c r="P137" s="206">
        <f>'5.1 도시공원법에 의한 공원녹지(시군구)'!D139</f>
        <v>1567954</v>
      </c>
      <c r="Q137" s="205">
        <f t="shared" si="41"/>
        <v>65.119777390148684</v>
      </c>
      <c r="R137" s="205">
        <f t="shared" si="36"/>
        <v>65.119777390148684</v>
      </c>
      <c r="S137" s="54"/>
    </row>
    <row r="138" spans="1:19" s="45" customFormat="1" ht="18" customHeight="1">
      <c r="A138" s="192"/>
      <c r="B138" s="490" t="s">
        <v>108</v>
      </c>
      <c r="C138" s="204">
        <f>기초자료!AV136</f>
        <v>45584</v>
      </c>
      <c r="D138" s="204">
        <f>기초자료!AW136</f>
        <v>41174</v>
      </c>
      <c r="E138" s="206">
        <f>기초자료!AT136</f>
        <v>889682311</v>
      </c>
      <c r="F138" s="119">
        <f>기초자료!AU136</f>
        <v>486706188</v>
      </c>
      <c r="G138" s="204">
        <f>'3-1도시림 면적 현황 세부내역(시군구)'!C136</f>
        <v>321008339</v>
      </c>
      <c r="H138" s="204">
        <f t="shared" si="43"/>
        <v>391158</v>
      </c>
      <c r="I138" s="205">
        <f t="shared" si="37"/>
        <v>7796.3845873609562</v>
      </c>
      <c r="J138" s="205">
        <f t="shared" si="38"/>
        <v>9.5001214358575794</v>
      </c>
      <c r="K138" s="204">
        <f>'4-1. 산자법에 의한 산림과수목(시군구)'!C138</f>
        <v>320878710</v>
      </c>
      <c r="L138" s="204">
        <f>'4-1. 산자법에 의한 산림과수목(시군구)'!D138</f>
        <v>261529</v>
      </c>
      <c r="M138" s="205">
        <f t="shared" si="39"/>
        <v>7793.2362656045079</v>
      </c>
      <c r="N138" s="205">
        <f t="shared" si="40"/>
        <v>6.3517996794093357</v>
      </c>
      <c r="O138" s="206">
        <f>'5.1 도시공원법에 의한 공원녹지(시군구)'!C140</f>
        <v>129629</v>
      </c>
      <c r="P138" s="206">
        <f>'5.1 도시공원법에 의한 공원녹지(시군구)'!D140</f>
        <v>129629</v>
      </c>
      <c r="Q138" s="205">
        <f t="shared" si="41"/>
        <v>3.1483217564482442</v>
      </c>
      <c r="R138" s="205">
        <f t="shared" ref="R138:R200" si="44">P138/D138</f>
        <v>3.1483217564482442</v>
      </c>
      <c r="S138" s="54"/>
    </row>
    <row r="139" spans="1:19" s="45" customFormat="1" ht="18" customHeight="1">
      <c r="A139" s="192"/>
      <c r="B139" s="490" t="s">
        <v>109</v>
      </c>
      <c r="C139" s="204">
        <f>기초자료!AV137</f>
        <v>24917</v>
      </c>
      <c r="D139" s="204">
        <f>기초자료!AW137</f>
        <v>8523</v>
      </c>
      <c r="E139" s="206">
        <f>기초자료!AT137</f>
        <v>908931856</v>
      </c>
      <c r="F139" s="119">
        <f>기초자료!AU137</f>
        <v>291733155</v>
      </c>
      <c r="G139" s="204">
        <f>'3-1도시림 면적 현황 세부내역(시군구)'!C137</f>
        <v>343234364</v>
      </c>
      <c r="H139" s="204">
        <f t="shared" si="43"/>
        <v>322422</v>
      </c>
      <c r="I139" s="205">
        <f t="shared" si="37"/>
        <v>40271.543353279361</v>
      </c>
      <c r="J139" s="205">
        <f t="shared" si="38"/>
        <v>37.829637451601549</v>
      </c>
      <c r="K139" s="204">
        <f>'4-1. 산자법에 의한 산림과수목(시군구)'!C139</f>
        <v>343155838</v>
      </c>
      <c r="L139" s="204">
        <f>'4-1. 산자법에 의한 산림과수목(시군구)'!D139</f>
        <v>243896</v>
      </c>
      <c r="M139" s="205">
        <f t="shared" si="39"/>
        <v>40262.329930775551</v>
      </c>
      <c r="N139" s="205">
        <f t="shared" si="40"/>
        <v>28.616214947788336</v>
      </c>
      <c r="O139" s="206">
        <f>'5.1 도시공원법에 의한 공원녹지(시군구)'!C141</f>
        <v>78526</v>
      </c>
      <c r="P139" s="206">
        <f>'5.1 도시공원법에 의한 공원녹지(시군구)'!D141</f>
        <v>78526</v>
      </c>
      <c r="Q139" s="205">
        <f t="shared" si="41"/>
        <v>9.2134225038132112</v>
      </c>
      <c r="R139" s="205">
        <f t="shared" si="44"/>
        <v>9.2134225038132112</v>
      </c>
      <c r="S139" s="54"/>
    </row>
    <row r="140" spans="1:19" s="45" customFormat="1" ht="18" customHeight="1">
      <c r="A140" s="192"/>
      <c r="B140" s="490" t="s">
        <v>110</v>
      </c>
      <c r="C140" s="204">
        <f>기초자료!AV138</f>
        <v>22764</v>
      </c>
      <c r="D140" s="204">
        <f>기초자료!AW138</f>
        <v>14574</v>
      </c>
      <c r="E140" s="206">
        <f>기초자료!AT138</f>
        <v>661819106</v>
      </c>
      <c r="F140" s="119">
        <f>기초자료!AU138</f>
        <v>173739977</v>
      </c>
      <c r="G140" s="204">
        <f>'3-1도시림 면적 현황 세부내역(시군구)'!C138</f>
        <v>84620612</v>
      </c>
      <c r="H140" s="204">
        <f t="shared" si="43"/>
        <v>444197</v>
      </c>
      <c r="I140" s="205">
        <f t="shared" si="37"/>
        <v>5806.2722656786054</v>
      </c>
      <c r="J140" s="205">
        <f t="shared" si="38"/>
        <v>30.478729243858925</v>
      </c>
      <c r="K140" s="204">
        <f>'4-1. 산자법에 의한 산림과수목(시군구)'!C140</f>
        <v>84411132</v>
      </c>
      <c r="L140" s="204">
        <f>'4-1. 산자법에 의한 산림과수목(시군구)'!D140</f>
        <v>395755</v>
      </c>
      <c r="M140" s="205">
        <f t="shared" si="39"/>
        <v>5791.8987237546316</v>
      </c>
      <c r="N140" s="205">
        <f t="shared" si="40"/>
        <v>27.154864827775491</v>
      </c>
      <c r="O140" s="206">
        <f>'5.1 도시공원법에 의한 공원녹지(시군구)'!C142</f>
        <v>209480</v>
      </c>
      <c r="P140" s="206">
        <f>'5.1 도시공원법에 의한 공원녹지(시군구)'!D142</f>
        <v>48442</v>
      </c>
      <c r="Q140" s="205">
        <f t="shared" si="41"/>
        <v>14.373541923974201</v>
      </c>
      <c r="R140" s="205">
        <f t="shared" si="44"/>
        <v>3.3238644160834361</v>
      </c>
      <c r="S140" s="54"/>
    </row>
    <row r="141" spans="1:19" s="45" customFormat="1" ht="18" customHeight="1">
      <c r="A141" s="192"/>
      <c r="B141" s="490" t="s">
        <v>111</v>
      </c>
      <c r="C141" s="204">
        <f>기초자료!AV139</f>
        <v>31672</v>
      </c>
      <c r="D141" s="204">
        <f>기초자료!AW139</f>
        <v>9526</v>
      </c>
      <c r="E141" s="206">
        <f>기초자료!AT139</f>
        <v>1644967141</v>
      </c>
      <c r="F141" s="119">
        <f>기초자료!AU139</f>
        <v>315193994</v>
      </c>
      <c r="G141" s="204">
        <f>'3-1도시림 면적 현황 세부내역(시군구)'!C139</f>
        <v>283187349</v>
      </c>
      <c r="H141" s="204">
        <f t="shared" si="43"/>
        <v>265543</v>
      </c>
      <c r="I141" s="205">
        <f t="shared" ref="I141:I204" si="45">G141/D141</f>
        <v>29727.834243124082</v>
      </c>
      <c r="J141" s="205">
        <f t="shared" ref="J141:J203" si="46">H141/D141</f>
        <v>27.875603611169431</v>
      </c>
      <c r="K141" s="204">
        <f>'4-1. 산자법에 의한 산림과수목(시군구)'!C141</f>
        <v>283084387</v>
      </c>
      <c r="L141" s="204">
        <f>'4-1. 산자법에 의한 산림과수목(시군구)'!D141</f>
        <v>162581</v>
      </c>
      <c r="M141" s="205">
        <f t="shared" ref="M141:M203" si="47">K141/D141</f>
        <v>29717.02571908461</v>
      </c>
      <c r="N141" s="205">
        <f t="shared" ref="N141:N203" si="48">L141/D141</f>
        <v>17.06707957169851</v>
      </c>
      <c r="O141" s="206">
        <f>'5.1 도시공원법에 의한 공원녹지(시군구)'!C143</f>
        <v>102962</v>
      </c>
      <c r="P141" s="206">
        <f>'5.1 도시공원법에 의한 공원녹지(시군구)'!D143</f>
        <v>102962</v>
      </c>
      <c r="Q141" s="205">
        <f t="shared" ref="Q141:Q203" si="49">O141/D141</f>
        <v>10.808524039470921</v>
      </c>
      <c r="R141" s="205">
        <f t="shared" si="44"/>
        <v>10.808524039470921</v>
      </c>
      <c r="S141" s="54"/>
    </row>
    <row r="142" spans="1:19" s="45" customFormat="1" ht="18" customHeight="1">
      <c r="A142" s="192"/>
      <c r="B142" s="490" t="s">
        <v>112</v>
      </c>
      <c r="C142" s="204">
        <f>기초자료!AV140</f>
        <v>27260</v>
      </c>
      <c r="D142" s="204">
        <f>기초자료!AW140</f>
        <v>13728</v>
      </c>
      <c r="E142" s="206">
        <f>기초자료!AT140</f>
        <v>660707506</v>
      </c>
      <c r="F142" s="119">
        <f>기초자료!AU140</f>
        <v>257146770</v>
      </c>
      <c r="G142" s="204">
        <f>'3-1도시림 면적 현황 세부내역(시군구)'!C140</f>
        <v>130214743</v>
      </c>
      <c r="H142" s="204">
        <f t="shared" si="43"/>
        <v>298207</v>
      </c>
      <c r="I142" s="205">
        <f t="shared" si="45"/>
        <v>9485.3396707459215</v>
      </c>
      <c r="J142" s="205">
        <f t="shared" si="46"/>
        <v>21.722537878787879</v>
      </c>
      <c r="K142" s="204">
        <f>'4-1. 산자법에 의한 산림과수목(시군구)'!C142</f>
        <v>130045057</v>
      </c>
      <c r="L142" s="204">
        <f>'4-1. 산자법에 의한 산림과수목(시군구)'!D142</f>
        <v>128521</v>
      </c>
      <c r="M142" s="205">
        <f t="shared" si="47"/>
        <v>9472.9790938228434</v>
      </c>
      <c r="N142" s="205">
        <f t="shared" si="48"/>
        <v>9.3619609557109555</v>
      </c>
      <c r="O142" s="206">
        <f>'5.1 도시공원법에 의한 공원녹지(시군구)'!C144</f>
        <v>169686</v>
      </c>
      <c r="P142" s="206">
        <f>'5.1 도시공원법에 의한 공원녹지(시군구)'!D144</f>
        <v>169686</v>
      </c>
      <c r="Q142" s="205">
        <f t="shared" si="49"/>
        <v>12.360576923076923</v>
      </c>
      <c r="R142" s="205">
        <f t="shared" si="44"/>
        <v>12.360576923076923</v>
      </c>
      <c r="S142" s="54"/>
    </row>
    <row r="143" spans="1:19" s="45" customFormat="1" ht="18" customHeight="1">
      <c r="A143" s="192"/>
      <c r="B143" s="490" t="s">
        <v>113</v>
      </c>
      <c r="C143" s="204">
        <f>기초자료!AV141</f>
        <v>27726</v>
      </c>
      <c r="D143" s="204">
        <f>기초자료!AW141</f>
        <v>11995</v>
      </c>
      <c r="E143" s="206">
        <f>기초자료!AT141</f>
        <v>630079403</v>
      </c>
      <c r="F143" s="119">
        <f>기초자료!AU141</f>
        <v>32404245</v>
      </c>
      <c r="G143" s="204">
        <f>'3-1도시림 면적 현황 세부내역(시군구)'!C141</f>
        <v>19313465</v>
      </c>
      <c r="H143" s="204">
        <f t="shared" si="43"/>
        <v>513125</v>
      </c>
      <c r="I143" s="205">
        <f t="shared" si="45"/>
        <v>1610.1263026260942</v>
      </c>
      <c r="J143" s="205">
        <f t="shared" si="46"/>
        <v>42.778240933722387</v>
      </c>
      <c r="K143" s="204">
        <f>'4-1. 산자법에 의한 산림과수목(시군구)'!C143</f>
        <v>19220689</v>
      </c>
      <c r="L143" s="204">
        <f>'4-1. 산자법에 의한 산림과수목(시군구)'!D143</f>
        <v>425466</v>
      </c>
      <c r="M143" s="205">
        <f t="shared" si="47"/>
        <v>1602.3917465610671</v>
      </c>
      <c r="N143" s="205">
        <f t="shared" si="48"/>
        <v>35.4702792830346</v>
      </c>
      <c r="O143" s="206">
        <f>'5.1 도시공원법에 의한 공원녹지(시군구)'!C145</f>
        <v>92776</v>
      </c>
      <c r="P143" s="206">
        <f>'5.1 도시공원법에 의한 공원녹지(시군구)'!D145</f>
        <v>87659</v>
      </c>
      <c r="Q143" s="205">
        <f t="shared" si="49"/>
        <v>7.7345560650270944</v>
      </c>
      <c r="R143" s="205">
        <f t="shared" si="44"/>
        <v>7.3079616506877869</v>
      </c>
      <c r="S143" s="54"/>
    </row>
    <row r="144" spans="1:19" s="45" customFormat="1" ht="18" customHeight="1">
      <c r="A144" s="278" t="s">
        <v>405</v>
      </c>
      <c r="B144" s="278"/>
      <c r="C144" s="279">
        <f>기초자료!AV142</f>
        <v>1600007</v>
      </c>
      <c r="D144" s="279">
        <f>기초자료!AW142</f>
        <v>1269742</v>
      </c>
      <c r="E144" s="283">
        <f>SUM(E145:E156)</f>
        <v>7406819938</v>
      </c>
      <c r="F144" s="283">
        <f>SUM(F145:F156)</f>
        <v>1435384397</v>
      </c>
      <c r="G144" s="283">
        <f>SUM(G145:G156)</f>
        <v>752758203.70000005</v>
      </c>
      <c r="H144" s="283">
        <f>SUM(H145:H156)</f>
        <v>20819650.700000003</v>
      </c>
      <c r="I144" s="281">
        <f t="shared" si="45"/>
        <v>592.84343094896451</v>
      </c>
      <c r="J144" s="281">
        <f t="shared" si="46"/>
        <v>16.396756742708362</v>
      </c>
      <c r="K144" s="282">
        <f>SUM(K145:K156)</f>
        <v>732588307.72000003</v>
      </c>
      <c r="L144" s="282">
        <f>SUM(L145:L156)</f>
        <v>5246725.72</v>
      </c>
      <c r="M144" s="281">
        <f t="shared" si="47"/>
        <v>576.95839605211142</v>
      </c>
      <c r="N144" s="281">
        <f t="shared" si="48"/>
        <v>4.132119532944488</v>
      </c>
      <c r="O144" s="280">
        <f>SUM(O145:O156)</f>
        <v>20169895.98</v>
      </c>
      <c r="P144" s="280">
        <f>SUM(P145:P156)</f>
        <v>15572924.98</v>
      </c>
      <c r="Q144" s="281">
        <f t="shared" si="49"/>
        <v>15.885034896853062</v>
      </c>
      <c r="R144" s="281">
        <f t="shared" si="44"/>
        <v>12.264637209763874</v>
      </c>
      <c r="S144" s="54"/>
    </row>
    <row r="145" spans="1:19" s="45" customFormat="1" ht="18" customHeight="1">
      <c r="A145" s="192"/>
      <c r="B145" s="491" t="s">
        <v>115</v>
      </c>
      <c r="C145" s="204">
        <f>기초자료!AV143</f>
        <v>839566</v>
      </c>
      <c r="D145" s="204">
        <f>기초자료!AW143</f>
        <v>769971</v>
      </c>
      <c r="E145" s="206">
        <f>기초자료!AT143</f>
        <v>940844524</v>
      </c>
      <c r="F145" s="203">
        <f>기초자료!AU143</f>
        <v>329796870</v>
      </c>
      <c r="G145" s="204">
        <f>'3-1도시림 면적 현황 세부내역(시군구)'!C143</f>
        <v>112713478.7</v>
      </c>
      <c r="H145" s="204">
        <f t="shared" ref="H145:H156" si="50">L145+P145</f>
        <v>8894247.7000000011</v>
      </c>
      <c r="I145" s="205">
        <f t="shared" si="45"/>
        <v>146.38665443243966</v>
      </c>
      <c r="J145" s="205">
        <f t="shared" si="46"/>
        <v>11.551406091917748</v>
      </c>
      <c r="K145" s="204">
        <f>'4-1. 산자법에 의한 산림과수목(시군구)'!C145</f>
        <v>104775859.72</v>
      </c>
      <c r="L145" s="204">
        <f>'4-1. 산자법에 의한 산림과수목(시군구)'!D145</f>
        <v>1508298.72</v>
      </c>
      <c r="M145" s="205">
        <f t="shared" si="47"/>
        <v>136.07767009406848</v>
      </c>
      <c r="N145" s="205">
        <f t="shared" si="48"/>
        <v>1.9589032833704125</v>
      </c>
      <c r="O145" s="206">
        <f>'5.1 도시공원법에 의한 공원녹지(시군구)'!C147</f>
        <v>7937618.9800000004</v>
      </c>
      <c r="P145" s="206">
        <f>'5.1 도시공원법에 의한 공원녹지(시군구)'!D147</f>
        <v>7385948.9800000004</v>
      </c>
      <c r="Q145" s="205">
        <f t="shared" si="49"/>
        <v>10.308984338371186</v>
      </c>
      <c r="R145" s="205">
        <f t="shared" si="44"/>
        <v>9.5925028085473354</v>
      </c>
      <c r="S145" s="54"/>
    </row>
    <row r="146" spans="1:19" s="45" customFormat="1" ht="18" customHeight="1">
      <c r="A146" s="192"/>
      <c r="B146" s="491" t="s">
        <v>116</v>
      </c>
      <c r="C146" s="204">
        <f>기초자료!AV144</f>
        <v>210737</v>
      </c>
      <c r="D146" s="204">
        <f>기초자료!AW144</f>
        <v>160115</v>
      </c>
      <c r="E146" s="206">
        <f>기초자료!AT144</f>
        <v>983477555</v>
      </c>
      <c r="F146" s="203">
        <f>기초자료!AU144</f>
        <v>145748227</v>
      </c>
      <c r="G146" s="204">
        <f>'3-1도시림 면적 현황 세부내역(시군구)'!C144</f>
        <v>68983854</v>
      </c>
      <c r="H146" s="204">
        <f t="shared" si="50"/>
        <v>2360272</v>
      </c>
      <c r="I146" s="205">
        <f t="shared" si="45"/>
        <v>430.83942166567778</v>
      </c>
      <c r="J146" s="205">
        <f t="shared" si="46"/>
        <v>14.741104830902788</v>
      </c>
      <c r="K146" s="204">
        <f>'4-1. 산자법에 의한 산림과수목(시군구)'!C146</f>
        <v>65030620</v>
      </c>
      <c r="L146" s="204">
        <f>'4-1. 산자법에 의한 산림과수목(시군구)'!D146</f>
        <v>109548</v>
      </c>
      <c r="M146" s="205">
        <f t="shared" si="47"/>
        <v>406.14945507916184</v>
      </c>
      <c r="N146" s="205">
        <f t="shared" si="48"/>
        <v>0.68418324329388247</v>
      </c>
      <c r="O146" s="206">
        <f>'5.1 도시공원법에 의한 공원녹지(시군구)'!C148</f>
        <v>3953234</v>
      </c>
      <c r="P146" s="206">
        <f>'5.1 도시공원법에 의한 공원녹지(시군구)'!D148</f>
        <v>2250724</v>
      </c>
      <c r="Q146" s="205">
        <f t="shared" si="49"/>
        <v>24.68996658651594</v>
      </c>
      <c r="R146" s="205">
        <f t="shared" si="44"/>
        <v>14.056921587608906</v>
      </c>
      <c r="S146" s="54"/>
    </row>
    <row r="147" spans="1:19" s="45" customFormat="1" ht="18" customHeight="1">
      <c r="A147" s="192"/>
      <c r="B147" s="491" t="s">
        <v>117</v>
      </c>
      <c r="C147" s="204">
        <f>기초자료!AV145</f>
        <v>134617</v>
      </c>
      <c r="D147" s="204">
        <f>기초자료!AW145</f>
        <v>118304</v>
      </c>
      <c r="E147" s="206">
        <f>기초자료!AT145</f>
        <v>883422112</v>
      </c>
      <c r="F147" s="203">
        <f>기초자료!AU145</f>
        <v>239294116</v>
      </c>
      <c r="G147" s="204">
        <f>'3-1도시림 면적 현황 세부내역(시군구)'!C145</f>
        <v>166446156</v>
      </c>
      <c r="H147" s="204">
        <f t="shared" si="50"/>
        <v>1889464</v>
      </c>
      <c r="I147" s="205">
        <f t="shared" si="45"/>
        <v>1406.935995401677</v>
      </c>
      <c r="J147" s="205">
        <f t="shared" si="46"/>
        <v>15.971260481471463</v>
      </c>
      <c r="K147" s="204">
        <f>'4-1. 산자법에 의한 산림과수목(시군구)'!C147</f>
        <v>163210992</v>
      </c>
      <c r="L147" s="204">
        <f>'4-1. 산자법에 의한 산림과수목(시군구)'!D147</f>
        <v>395942</v>
      </c>
      <c r="M147" s="205">
        <f t="shared" si="47"/>
        <v>1379.589802542602</v>
      </c>
      <c r="N147" s="205">
        <f t="shared" si="48"/>
        <v>3.3468183662428999</v>
      </c>
      <c r="O147" s="206">
        <f>'5.1 도시공원법에 의한 공원녹지(시군구)'!C149</f>
        <v>3235164</v>
      </c>
      <c r="P147" s="206">
        <f>'5.1 도시공원법에 의한 공원녹지(시군구)'!D149</f>
        <v>1493522</v>
      </c>
      <c r="Q147" s="205">
        <f t="shared" si="49"/>
        <v>27.346192859074925</v>
      </c>
      <c r="R147" s="205">
        <f t="shared" si="44"/>
        <v>12.624442115228563</v>
      </c>
      <c r="S147" s="54"/>
    </row>
    <row r="148" spans="1:19" s="45" customFormat="1" ht="18" hidden="1" customHeight="1">
      <c r="A148" s="192"/>
      <c r="B148" s="491" t="s">
        <v>118</v>
      </c>
      <c r="C148" s="204">
        <f>기초자료!AV146</f>
        <v>0</v>
      </c>
      <c r="D148" s="204">
        <f>기초자료!AW146</f>
        <v>0</v>
      </c>
      <c r="E148" s="206">
        <f>기초자료!AT146</f>
        <v>0</v>
      </c>
      <c r="F148" s="203">
        <f>기초자료!AU146</f>
        <v>0</v>
      </c>
      <c r="G148" s="204">
        <f>'3-1도시림 면적 현황 세부내역(시군구)'!C146</f>
        <v>0</v>
      </c>
      <c r="H148" s="204">
        <f t="shared" si="50"/>
        <v>0</v>
      </c>
      <c r="I148" s="205" t="e">
        <f t="shared" si="45"/>
        <v>#DIV/0!</v>
      </c>
      <c r="J148" s="205" t="e">
        <f t="shared" si="46"/>
        <v>#DIV/0!</v>
      </c>
      <c r="K148" s="204">
        <f>'4-1. 산자법에 의한 산림과수목(시군구)'!C148</f>
        <v>0</v>
      </c>
      <c r="L148" s="204">
        <f>'4-1. 산자법에 의한 산림과수목(시군구)'!D148</f>
        <v>0</v>
      </c>
      <c r="M148" s="205" t="e">
        <f t="shared" si="47"/>
        <v>#DIV/0!</v>
      </c>
      <c r="N148" s="205" t="e">
        <f t="shared" si="48"/>
        <v>#DIV/0!</v>
      </c>
      <c r="O148" s="206">
        <f>'5.1 도시공원법에 의한 공원녹지(시군구)'!C150</f>
        <v>0</v>
      </c>
      <c r="P148" s="206">
        <f>'5.1 도시공원법에 의한 공원녹지(시군구)'!D150</f>
        <v>0</v>
      </c>
      <c r="Q148" s="205" t="e">
        <f t="shared" si="49"/>
        <v>#DIV/0!</v>
      </c>
      <c r="R148" s="205" t="e">
        <f t="shared" si="44"/>
        <v>#DIV/0!</v>
      </c>
      <c r="S148" s="54"/>
    </row>
    <row r="149" spans="1:19" s="45" customFormat="1" ht="18" customHeight="1">
      <c r="A149" s="192"/>
      <c r="B149" s="491" t="s">
        <v>119</v>
      </c>
      <c r="C149" s="204">
        <f>기초자료!AV147</f>
        <v>32949</v>
      </c>
      <c r="D149" s="204">
        <f>기초자료!AW147</f>
        <v>14960</v>
      </c>
      <c r="E149" s="206">
        <f>기초자료!AT147</f>
        <v>584207531</v>
      </c>
      <c r="F149" s="203">
        <f>기초자료!AU147</f>
        <v>62273544</v>
      </c>
      <c r="G149" s="204">
        <f>'3-1도시림 면적 현황 세부내역(시군구)'!C147</f>
        <v>33519761</v>
      </c>
      <c r="H149" s="204">
        <f t="shared" si="50"/>
        <v>1076762</v>
      </c>
      <c r="I149" s="205">
        <f t="shared" si="45"/>
        <v>2240.6257352941175</v>
      </c>
      <c r="J149" s="205">
        <f t="shared" si="46"/>
        <v>71.976069518716571</v>
      </c>
      <c r="K149" s="204">
        <f>'4-1. 산자법에 의한 산림과수목(시군구)'!C149</f>
        <v>32961865</v>
      </c>
      <c r="L149" s="204">
        <f>'4-1. 산자법에 의한 산림과수목(시군구)'!D149</f>
        <v>518866</v>
      </c>
      <c r="M149" s="205">
        <f t="shared" si="47"/>
        <v>2203.3332219251338</v>
      </c>
      <c r="N149" s="205">
        <f t="shared" si="48"/>
        <v>34.683556149732617</v>
      </c>
      <c r="O149" s="206">
        <f>'5.1 도시공원법에 의한 공원녹지(시군구)'!C151</f>
        <v>557896</v>
      </c>
      <c r="P149" s="206">
        <f>'5.1 도시공원법에 의한 공원녹지(시군구)'!D151</f>
        <v>557896</v>
      </c>
      <c r="Q149" s="205">
        <f t="shared" si="49"/>
        <v>37.292513368983954</v>
      </c>
      <c r="R149" s="205">
        <f t="shared" si="44"/>
        <v>37.292513368983954</v>
      </c>
      <c r="S149" s="54"/>
    </row>
    <row r="150" spans="1:19" s="45" customFormat="1" ht="18" customHeight="1">
      <c r="A150" s="192"/>
      <c r="B150" s="491" t="s">
        <v>120</v>
      </c>
      <c r="C150" s="204">
        <f>기초자료!AV148</f>
        <v>51023</v>
      </c>
      <c r="D150" s="204">
        <f>기초자료!AW148</f>
        <v>29237</v>
      </c>
      <c r="E150" s="206">
        <f>기초자료!AT148</f>
        <v>537221176</v>
      </c>
      <c r="F150" s="203">
        <f>기초자료!AU148</f>
        <v>47577251</v>
      </c>
      <c r="G150" s="204">
        <f>'3-1도시림 면적 현황 세부내역(시군구)'!C148</f>
        <v>22935756</v>
      </c>
      <c r="H150" s="204">
        <f t="shared" si="50"/>
        <v>574063</v>
      </c>
      <c r="I150" s="205">
        <f t="shared" si="45"/>
        <v>784.47706673051266</v>
      </c>
      <c r="J150" s="205">
        <f t="shared" si="46"/>
        <v>19.634812053220234</v>
      </c>
      <c r="K150" s="204">
        <f>'4-1. 산자법에 의한 산림과수목(시군구)'!C150</f>
        <v>22479055</v>
      </c>
      <c r="L150" s="204">
        <f>'4-1. 산자법에 의한 산림과수목(시군구)'!D150</f>
        <v>117362</v>
      </c>
      <c r="M150" s="205">
        <f t="shared" si="47"/>
        <v>768.85641481684172</v>
      </c>
      <c r="N150" s="205">
        <f t="shared" si="48"/>
        <v>4.014160139549201</v>
      </c>
      <c r="O150" s="206">
        <f>'5.1 도시공원법에 의한 공원녹지(시군구)'!C152</f>
        <v>456701</v>
      </c>
      <c r="P150" s="206">
        <f>'5.1 도시공원법에 의한 공원녹지(시군구)'!D152</f>
        <v>456701</v>
      </c>
      <c r="Q150" s="205">
        <f t="shared" si="49"/>
        <v>15.620651913671033</v>
      </c>
      <c r="R150" s="205">
        <f t="shared" si="44"/>
        <v>15.620651913671033</v>
      </c>
      <c r="S150" s="54"/>
    </row>
    <row r="151" spans="1:19" s="45" customFormat="1" ht="18" customHeight="1">
      <c r="A151" s="192"/>
      <c r="B151" s="491" t="s">
        <v>121</v>
      </c>
      <c r="C151" s="204">
        <f>기초자료!AV149</f>
        <v>48738</v>
      </c>
      <c r="D151" s="204">
        <f>기초자료!AW149</f>
        <v>21746</v>
      </c>
      <c r="E151" s="206">
        <f>기초자료!AT149</f>
        <v>846016198</v>
      </c>
      <c r="F151" s="203">
        <f>기초자료!AU149</f>
        <v>100632059</v>
      </c>
      <c r="G151" s="204">
        <f>'3-1도시림 면적 현황 세부내역(시군구)'!C149</f>
        <v>79757289</v>
      </c>
      <c r="H151" s="204">
        <f t="shared" si="50"/>
        <v>433167</v>
      </c>
      <c r="I151" s="205">
        <f t="shared" si="45"/>
        <v>3667.6763082865814</v>
      </c>
      <c r="J151" s="205">
        <f t="shared" si="46"/>
        <v>19.919387473558356</v>
      </c>
      <c r="K151" s="204">
        <f>'4-1. 산자법에 의한 산림과수목(시군구)'!C151</f>
        <v>79600788</v>
      </c>
      <c r="L151" s="204">
        <f>'4-1. 산자법에 의한 산림과수목(시군구)'!D151</f>
        <v>276666</v>
      </c>
      <c r="M151" s="205">
        <f t="shared" si="47"/>
        <v>3660.4795364664765</v>
      </c>
      <c r="N151" s="205">
        <f t="shared" si="48"/>
        <v>12.722615653453509</v>
      </c>
      <c r="O151" s="206">
        <f>'5.1 도시공원법에 의한 공원녹지(시군구)'!C153</f>
        <v>156501</v>
      </c>
      <c r="P151" s="206">
        <f>'5.1 도시공원법에 의한 공원녹지(시군구)'!D153</f>
        <v>156501</v>
      </c>
      <c r="Q151" s="205">
        <f t="shared" si="49"/>
        <v>7.1967718201048472</v>
      </c>
      <c r="R151" s="205">
        <f t="shared" si="44"/>
        <v>7.1967718201048472</v>
      </c>
      <c r="S151" s="54"/>
    </row>
    <row r="152" spans="1:19" s="45" customFormat="1" ht="18" customHeight="1">
      <c r="A152" s="192"/>
      <c r="B152" s="491" t="s">
        <v>122</v>
      </c>
      <c r="C152" s="204">
        <f>기초자료!AV150</f>
        <v>37392</v>
      </c>
      <c r="D152" s="204">
        <f>기초자료!AW150</f>
        <v>35412</v>
      </c>
      <c r="E152" s="206">
        <f>기초자료!AT150</f>
        <v>81797648</v>
      </c>
      <c r="F152" s="203">
        <f>기초자료!AU150</f>
        <v>55380123</v>
      </c>
      <c r="G152" s="204">
        <f>'3-1도시림 면적 현황 세부내역(시군구)'!C150</f>
        <v>28541903</v>
      </c>
      <c r="H152" s="204">
        <f t="shared" si="50"/>
        <v>516377</v>
      </c>
      <c r="I152" s="205">
        <f t="shared" si="45"/>
        <v>805.99522760646107</v>
      </c>
      <c r="J152" s="205">
        <f t="shared" si="46"/>
        <v>14.581977860612222</v>
      </c>
      <c r="K152" s="204">
        <f>'4-1. 산자법에 의한 산림과수목(시군구)'!C152</f>
        <v>28291077</v>
      </c>
      <c r="L152" s="204">
        <f>'4-1. 산자법에 의한 산림과수목(시군구)'!D152</f>
        <v>265551</v>
      </c>
      <c r="M152" s="205">
        <f t="shared" si="47"/>
        <v>798.91214842426291</v>
      </c>
      <c r="N152" s="205">
        <f t="shared" si="48"/>
        <v>7.498898678414097</v>
      </c>
      <c r="O152" s="206">
        <f>'5.1 도시공원법에 의한 공원녹지(시군구)'!C154</f>
        <v>250826</v>
      </c>
      <c r="P152" s="206">
        <f>'5.1 도시공원법에 의한 공원녹지(시군구)'!D154</f>
        <v>250826</v>
      </c>
      <c r="Q152" s="205">
        <f t="shared" si="49"/>
        <v>7.0830791821981247</v>
      </c>
      <c r="R152" s="205">
        <f t="shared" si="44"/>
        <v>7.0830791821981247</v>
      </c>
      <c r="S152" s="54"/>
    </row>
    <row r="153" spans="1:19" s="45" customFormat="1" ht="18" customHeight="1">
      <c r="A153" s="192"/>
      <c r="B153" s="491" t="s">
        <v>123</v>
      </c>
      <c r="C153" s="204">
        <f>기초자료!AV151</f>
        <v>81084</v>
      </c>
      <c r="D153" s="204">
        <f>기초자료!AW151</f>
        <v>54992</v>
      </c>
      <c r="E153" s="206">
        <f>기초자료!AT151</f>
        <v>407303348</v>
      </c>
      <c r="F153" s="203">
        <f>기초자료!AU151</f>
        <v>105641391</v>
      </c>
      <c r="G153" s="204">
        <f>'3-1도시림 면적 현황 세부내역(시군구)'!C151</f>
        <v>42480852</v>
      </c>
      <c r="H153" s="204">
        <f t="shared" si="50"/>
        <v>3134944</v>
      </c>
      <c r="I153" s="205">
        <f t="shared" si="45"/>
        <v>772.49148967122494</v>
      </c>
      <c r="J153" s="205">
        <f t="shared" si="46"/>
        <v>57.00727378527786</v>
      </c>
      <c r="K153" s="204">
        <f>'4-1. 산자법에 의한 산림과수목(시군구)'!C153</f>
        <v>41050970</v>
      </c>
      <c r="L153" s="204">
        <f>'4-1. 산자법에 의한 산림과수목(시군구)'!D153</f>
        <v>1744356</v>
      </c>
      <c r="M153" s="205">
        <f t="shared" si="47"/>
        <v>746.48985306953739</v>
      </c>
      <c r="N153" s="205">
        <f t="shared" si="48"/>
        <v>31.720177480360778</v>
      </c>
      <c r="O153" s="206">
        <f>'5.1 도시공원법에 의한 공원녹지(시군구)'!C155</f>
        <v>1429882</v>
      </c>
      <c r="P153" s="206">
        <f>'5.1 도시공원법에 의한 공원녹지(시군구)'!D155</f>
        <v>1390588</v>
      </c>
      <c r="Q153" s="205">
        <f t="shared" si="49"/>
        <v>26.001636601687519</v>
      </c>
      <c r="R153" s="205">
        <f t="shared" si="44"/>
        <v>25.287096304917078</v>
      </c>
      <c r="S153" s="54"/>
    </row>
    <row r="154" spans="1:19" s="45" customFormat="1" ht="18" customHeight="1">
      <c r="A154" s="192"/>
      <c r="B154" s="491" t="s">
        <v>124</v>
      </c>
      <c r="C154" s="204">
        <f>기초자료!AV152</f>
        <v>39163</v>
      </c>
      <c r="D154" s="204">
        <f>기초자료!AW152</f>
        <v>10553</v>
      </c>
      <c r="E154" s="206">
        <f>기초자료!AT152</f>
        <v>842189020</v>
      </c>
      <c r="F154" s="203">
        <f>기초자료!AU152</f>
        <v>49608795</v>
      </c>
      <c r="G154" s="204">
        <f>'3-1도시림 면적 현황 세부내역(시군구)'!C152</f>
        <v>27461353</v>
      </c>
      <c r="H154" s="204">
        <f t="shared" si="50"/>
        <v>507171</v>
      </c>
      <c r="I154" s="205">
        <f t="shared" si="45"/>
        <v>2602.2318771913201</v>
      </c>
      <c r="J154" s="205">
        <f t="shared" si="46"/>
        <v>48.059414384535202</v>
      </c>
      <c r="K154" s="204">
        <f>'4-1. 산자법에 의한 산림과수목(시군구)'!C154</f>
        <v>27062692</v>
      </c>
      <c r="L154" s="204">
        <f>'4-1. 산자법에 의한 산림과수목(시군구)'!D154</f>
        <v>108510</v>
      </c>
      <c r="M154" s="205">
        <f t="shared" si="47"/>
        <v>2564.454846962949</v>
      </c>
      <c r="N154" s="205">
        <f t="shared" si="48"/>
        <v>10.282384156164124</v>
      </c>
      <c r="O154" s="206">
        <f>'5.1 도시공원법에 의한 공원녹지(시군구)'!C156</f>
        <v>398661</v>
      </c>
      <c r="P154" s="206">
        <f>'5.1 도시공원법에 의한 공원녹지(시군구)'!D156</f>
        <v>398661</v>
      </c>
      <c r="Q154" s="205">
        <f t="shared" si="49"/>
        <v>37.777030228371082</v>
      </c>
      <c r="R154" s="205">
        <f t="shared" si="44"/>
        <v>37.777030228371082</v>
      </c>
      <c r="S154" s="54"/>
    </row>
    <row r="155" spans="1:19" s="45" customFormat="1" ht="18" customHeight="1">
      <c r="A155" s="192"/>
      <c r="B155" s="491" t="s">
        <v>125</v>
      </c>
      <c r="C155" s="204">
        <f>기초자료!AV153</f>
        <v>94982</v>
      </c>
      <c r="D155" s="204">
        <f>기초자료!AW153</f>
        <v>38006</v>
      </c>
      <c r="E155" s="206">
        <f>기초자료!AT153</f>
        <v>520182166</v>
      </c>
      <c r="F155" s="203">
        <f>기초자료!AU153</f>
        <v>157712363</v>
      </c>
      <c r="G155" s="204">
        <f>'3-1도시림 면적 현황 세부내역(시군구)'!C153</f>
        <v>81363348</v>
      </c>
      <c r="H155" s="204">
        <f t="shared" si="50"/>
        <v>696969</v>
      </c>
      <c r="I155" s="205">
        <f t="shared" si="45"/>
        <v>2140.8027153607327</v>
      </c>
      <c r="J155" s="205">
        <f t="shared" si="46"/>
        <v>18.338393937799296</v>
      </c>
      <c r="K155" s="204">
        <f>'4-1. 산자법에 의한 산림과수목(시군구)'!C155</f>
        <v>80175340</v>
      </c>
      <c r="L155" s="204">
        <f>'4-1. 산자법에 의한 산림과수목(시군구)'!D155</f>
        <v>70816</v>
      </c>
      <c r="M155" s="205">
        <f t="shared" si="47"/>
        <v>2109.5442824817133</v>
      </c>
      <c r="N155" s="205">
        <f t="shared" si="48"/>
        <v>1.8632847445140241</v>
      </c>
      <c r="O155" s="206">
        <f>'5.1 도시공원법에 의한 공원녹지(시군구)'!C157</f>
        <v>1188008</v>
      </c>
      <c r="P155" s="206">
        <f>'5.1 도시공원법에 의한 공원녹지(시군구)'!D157</f>
        <v>626153</v>
      </c>
      <c r="Q155" s="205">
        <f t="shared" si="49"/>
        <v>31.258432879019104</v>
      </c>
      <c r="R155" s="205">
        <f t="shared" si="44"/>
        <v>16.47510919328527</v>
      </c>
      <c r="S155" s="54"/>
    </row>
    <row r="156" spans="1:19" s="45" customFormat="1" ht="18" customHeight="1">
      <c r="A156" s="192"/>
      <c r="B156" s="491" t="s">
        <v>126</v>
      </c>
      <c r="C156" s="204">
        <f>기초자료!AV154</f>
        <v>29756</v>
      </c>
      <c r="D156" s="204">
        <f>기초자료!AW154</f>
        <v>16446</v>
      </c>
      <c r="E156" s="206">
        <f>기초자료!AT154</f>
        <v>780158660</v>
      </c>
      <c r="F156" s="203">
        <f>기초자료!AU154</f>
        <v>141719658</v>
      </c>
      <c r="G156" s="204">
        <f>'3-1도시림 면적 현황 세부내역(시군구)'!C154</f>
        <v>88554453</v>
      </c>
      <c r="H156" s="204">
        <f t="shared" si="50"/>
        <v>736214</v>
      </c>
      <c r="I156" s="205">
        <f t="shared" si="45"/>
        <v>5384.5587376869753</v>
      </c>
      <c r="J156" s="205">
        <f t="shared" si="46"/>
        <v>44.765535692569621</v>
      </c>
      <c r="K156" s="204">
        <f>'4-1. 산자법에 의한 산림과수목(시군구)'!C156</f>
        <v>87949049</v>
      </c>
      <c r="L156" s="204">
        <f>'4-1. 산자법에 의한 산림과수목(시군구)'!D156</f>
        <v>130810</v>
      </c>
      <c r="M156" s="205">
        <f t="shared" si="47"/>
        <v>5347.7471117596988</v>
      </c>
      <c r="N156" s="205">
        <f t="shared" si="48"/>
        <v>7.9539097652924724</v>
      </c>
      <c r="O156" s="206">
        <f>'5.1 도시공원법에 의한 공원녹지(시군구)'!C158</f>
        <v>605404</v>
      </c>
      <c r="P156" s="206">
        <f>'5.1 도시공원법에 의한 공원녹지(시군구)'!D158</f>
        <v>605404</v>
      </c>
      <c r="Q156" s="205">
        <f t="shared" si="49"/>
        <v>36.811625927277149</v>
      </c>
      <c r="R156" s="205">
        <f t="shared" si="44"/>
        <v>36.811625927277149</v>
      </c>
      <c r="S156" s="54"/>
    </row>
    <row r="157" spans="1:19" s="45" customFormat="1" ht="18" customHeight="1">
      <c r="A157" s="278" t="s">
        <v>418</v>
      </c>
      <c r="B157" s="278"/>
      <c r="C157" s="279">
        <f>기초자료!AV155</f>
        <v>2123709</v>
      </c>
      <c r="D157" s="279">
        <f>기초자료!AW155</f>
        <v>1493216</v>
      </c>
      <c r="E157" s="283" t="e">
        <f>SUM(E158:E172)</f>
        <v>#REF!</v>
      </c>
      <c r="F157" s="283" t="e">
        <f>SUM(F158:F172)</f>
        <v>#REF!</v>
      </c>
      <c r="G157" s="283">
        <f>SUM(G158:G172)</f>
        <v>672881593.39999998</v>
      </c>
      <c r="H157" s="283">
        <f>SUM(H158:H172)</f>
        <v>18533180.899999999</v>
      </c>
      <c r="I157" s="281">
        <f t="shared" si="45"/>
        <v>450.62575903285256</v>
      </c>
      <c r="J157" s="281">
        <v>10.94</v>
      </c>
      <c r="K157" s="282">
        <f>SUM(K158:K172)</f>
        <v>651729520.5</v>
      </c>
      <c r="L157" s="282">
        <f>SUM(L158:L172)</f>
        <v>3431849</v>
      </c>
      <c r="M157" s="281">
        <f t="shared" si="47"/>
        <v>436.46031150215373</v>
      </c>
      <c r="N157" s="281">
        <f t="shared" si="48"/>
        <v>2.2982937498660609</v>
      </c>
      <c r="O157" s="280">
        <f>SUM(O158:O172)</f>
        <v>21152072.899999999</v>
      </c>
      <c r="P157" s="280">
        <f>SUM(P158:P172)</f>
        <v>15101331.899999999</v>
      </c>
      <c r="Q157" s="281">
        <f t="shared" si="49"/>
        <v>14.16544753069884</v>
      </c>
      <c r="R157" s="281">
        <f t="shared" si="44"/>
        <v>10.113293656108693</v>
      </c>
      <c r="S157" s="54"/>
    </row>
    <row r="158" spans="1:19" s="45" customFormat="1" ht="18" customHeight="1">
      <c r="A158" s="192"/>
      <c r="B158" s="492" t="s">
        <v>128</v>
      </c>
      <c r="C158" s="204">
        <f>기초자료!AV156</f>
        <v>652258</v>
      </c>
      <c r="D158" s="204">
        <f>기초자료!AW156</f>
        <v>616411</v>
      </c>
      <c r="E158" s="206">
        <f>기초자료!AT156</f>
        <v>636082715</v>
      </c>
      <c r="F158" s="203">
        <f>기초자료!AU156</f>
        <v>265761487</v>
      </c>
      <c r="G158" s="204">
        <f>'3-1도시림 면적 현황 세부내역(시군구)'!C156</f>
        <v>82381260</v>
      </c>
      <c r="H158" s="204">
        <f t="shared" ref="H158:H172" si="51">L158+P158</f>
        <v>4768978</v>
      </c>
      <c r="I158" s="205">
        <f t="shared" si="45"/>
        <v>133.64664160762868</v>
      </c>
      <c r="J158" s="205">
        <v>6.68</v>
      </c>
      <c r="K158" s="204">
        <f>'4-1. 산자법에 의한 산림과수목(시군구)'!C158</f>
        <v>77718091</v>
      </c>
      <c r="L158" s="204">
        <f>'4-1. 산자법에 의한 산림과수목(시군구)'!D158</f>
        <v>285027</v>
      </c>
      <c r="M158" s="205">
        <f t="shared" si="47"/>
        <v>126.08160951053762</v>
      </c>
      <c r="N158" s="205">
        <f t="shared" si="48"/>
        <v>0.46239765351364592</v>
      </c>
      <c r="O158" s="206">
        <f>'5.1 도시공원법에 의한 공원녹지(시군구)'!C160</f>
        <v>4663169</v>
      </c>
      <c r="P158" s="206">
        <f>'5.1 도시공원법에 의한 공원녹지(시군구)'!D160</f>
        <v>4483951</v>
      </c>
      <c r="Q158" s="205">
        <f t="shared" si="49"/>
        <v>7.5650320970910645</v>
      </c>
      <c r="R158" s="205">
        <f t="shared" si="44"/>
        <v>7.2742877722818058</v>
      </c>
      <c r="S158" s="54"/>
    </row>
    <row r="159" spans="1:19" s="45" customFormat="1" ht="18" customHeight="1">
      <c r="A159" s="192"/>
      <c r="B159" s="492" t="s">
        <v>129</v>
      </c>
      <c r="C159" s="204">
        <f>기초자료!AV157</f>
        <v>106474</v>
      </c>
      <c r="D159" s="204">
        <f>기초자료!AW157</f>
        <v>68801</v>
      </c>
      <c r="E159" s="206">
        <f>기초자료!AT157</f>
        <v>864152740</v>
      </c>
      <c r="F159" s="203">
        <f>기초자료!AU157</f>
        <v>192603347</v>
      </c>
      <c r="G159" s="204">
        <f>'3-1도시림 면적 현황 세부내역(시군구)'!C157</f>
        <v>132836890.49999999</v>
      </c>
      <c r="H159" s="204">
        <f t="shared" si="51"/>
        <v>1695329</v>
      </c>
      <c r="I159" s="205">
        <f t="shared" si="45"/>
        <v>1930.7406941759566</v>
      </c>
      <c r="J159" s="205">
        <v>24.6</v>
      </c>
      <c r="K159" s="204">
        <f>'4-1. 산자법에 의한 산림과수목(시군구)'!C159</f>
        <v>131287338.49999999</v>
      </c>
      <c r="L159" s="204">
        <f>'4-1. 산자법에 의한 산림과수목(시군구)'!D159</f>
        <v>174152</v>
      </c>
      <c r="M159" s="205">
        <f t="shared" si="47"/>
        <v>1908.2184633944271</v>
      </c>
      <c r="N159" s="205">
        <f t="shared" si="48"/>
        <v>2.5312422784552551</v>
      </c>
      <c r="O159" s="206">
        <f>'5.1 도시공원법에 의한 공원녹지(시군구)'!C161</f>
        <v>1549552</v>
      </c>
      <c r="P159" s="206">
        <f>'5.1 도시공원법에 의한 공원녹지(시군구)'!D161</f>
        <v>1521177</v>
      </c>
      <c r="Q159" s="205">
        <f t="shared" si="49"/>
        <v>22.522230781529338</v>
      </c>
      <c r="R159" s="205">
        <f t="shared" si="44"/>
        <v>22.109809450444033</v>
      </c>
      <c r="S159" s="54"/>
    </row>
    <row r="160" spans="1:19" s="45" customFormat="1" ht="18" customHeight="1">
      <c r="A160" s="192"/>
      <c r="B160" s="492" t="s">
        <v>130</v>
      </c>
      <c r="C160" s="204">
        <f>기초자료!AV158</f>
        <v>101114</v>
      </c>
      <c r="D160" s="204">
        <f>기초자료!AW158</f>
        <v>69453</v>
      </c>
      <c r="E160" s="206">
        <f>기초자료!AT158</f>
        <v>586558277</v>
      </c>
      <c r="F160" s="203">
        <f>기초자료!AU158</f>
        <v>113276226</v>
      </c>
      <c r="G160" s="204">
        <f>'3-1도시림 면적 현황 세부내역(시군구)'!C158</f>
        <v>51637722</v>
      </c>
      <c r="H160" s="204">
        <f t="shared" si="51"/>
        <v>1302637</v>
      </c>
      <c r="I160" s="205">
        <f t="shared" si="45"/>
        <v>743.49159863504815</v>
      </c>
      <c r="J160" s="205">
        <v>17.440000000000001</v>
      </c>
      <c r="K160" s="204">
        <f>'4-1. 산자법에 의한 산림과수목(시군구)'!C160</f>
        <v>50928764</v>
      </c>
      <c r="L160" s="204">
        <f>'4-1. 산자법에 의한 산림과수목(시군구)'!D160</f>
        <v>596703</v>
      </c>
      <c r="M160" s="205">
        <f t="shared" si="47"/>
        <v>733.28386102832133</v>
      </c>
      <c r="N160" s="205">
        <f t="shared" si="48"/>
        <v>8.5914647315450736</v>
      </c>
      <c r="O160" s="206">
        <f>'5.1 도시공원법에 의한 공원녹지(시군구)'!C162</f>
        <v>708958</v>
      </c>
      <c r="P160" s="206">
        <f>'5.1 도시공원법에 의한 공원녹지(시군구)'!D162</f>
        <v>705934</v>
      </c>
      <c r="Q160" s="205">
        <f t="shared" si="49"/>
        <v>10.207737606726852</v>
      </c>
      <c r="R160" s="205">
        <f t="shared" si="44"/>
        <v>10.164197370883906</v>
      </c>
      <c r="S160" s="54"/>
    </row>
    <row r="161" spans="1:19" s="45" customFormat="1" ht="18" customHeight="1">
      <c r="A161" s="192"/>
      <c r="B161" s="492" t="s">
        <v>131</v>
      </c>
      <c r="C161" s="204">
        <f>기초자료!AV159</f>
        <v>314395</v>
      </c>
      <c r="D161" s="204">
        <f>기초자료!AW159</f>
        <v>207577</v>
      </c>
      <c r="E161" s="206">
        <f>기초자료!AT159</f>
        <v>542795756</v>
      </c>
      <c r="F161" s="203">
        <f>기초자료!AU159</f>
        <v>134056869</v>
      </c>
      <c r="G161" s="204">
        <f>'3-1도시림 면적 현황 세부내역(시군구)'!C159</f>
        <v>56115983.700000003</v>
      </c>
      <c r="H161" s="204">
        <f t="shared" si="51"/>
        <v>2201487.7000000002</v>
      </c>
      <c r="I161" s="205">
        <f t="shared" si="45"/>
        <v>270.33815740664909</v>
      </c>
      <c r="J161" s="205">
        <v>10.78</v>
      </c>
      <c r="K161" s="204">
        <f>'4-1. 산자법에 의한 산림과수목(시군구)'!C161</f>
        <v>54303394</v>
      </c>
      <c r="L161" s="204">
        <f>'4-1. 산자법에 의한 산림과수목(시군구)'!D161</f>
        <v>586739</v>
      </c>
      <c r="M161" s="205">
        <f t="shared" si="47"/>
        <v>261.60602571575851</v>
      </c>
      <c r="N161" s="205">
        <f t="shared" si="48"/>
        <v>2.8266089210268959</v>
      </c>
      <c r="O161" s="206">
        <f>'5.1 도시공원법에 의한 공원녹지(시군구)'!C163</f>
        <v>1812589.7</v>
      </c>
      <c r="P161" s="206">
        <f>'5.1 도시공원법에 의한 공원녹지(시군구)'!D163</f>
        <v>1614748.7</v>
      </c>
      <c r="Q161" s="205">
        <f t="shared" si="49"/>
        <v>8.7321316908906095</v>
      </c>
      <c r="R161" s="205">
        <f t="shared" si="44"/>
        <v>7.7790347678210976</v>
      </c>
      <c r="S161" s="54"/>
    </row>
    <row r="162" spans="1:19" s="45" customFormat="1" ht="18" customHeight="1">
      <c r="A162" s="192"/>
      <c r="B162" s="492" t="s">
        <v>132</v>
      </c>
      <c r="C162" s="204">
        <f>기초자료!AV160</f>
        <v>174690</v>
      </c>
      <c r="D162" s="204">
        <f>기초자료!AW160</f>
        <v>107639</v>
      </c>
      <c r="E162" s="206">
        <f>기초자료!AT160</f>
        <v>742026668</v>
      </c>
      <c r="F162" s="203">
        <f>기초자료!AU160</f>
        <v>162795578</v>
      </c>
      <c r="G162" s="204">
        <f>'3-1도시림 면적 현황 세부내역(시군구)'!C160</f>
        <v>52609079</v>
      </c>
      <c r="H162" s="204">
        <f t="shared" si="51"/>
        <v>1438176</v>
      </c>
      <c r="I162" s="205">
        <f t="shared" si="45"/>
        <v>488.75481005955089</v>
      </c>
      <c r="J162" s="205">
        <v>11.39</v>
      </c>
      <c r="K162" s="204">
        <f>'4-1. 산자법에 의한 산림과수목(시군구)'!C162</f>
        <v>50622075</v>
      </c>
      <c r="L162" s="204">
        <f>'4-1. 산자법에 의한 산림과수목(시군구)'!D162</f>
        <v>136649</v>
      </c>
      <c r="M162" s="205">
        <f t="shared" si="47"/>
        <v>470.29492098588804</v>
      </c>
      <c r="N162" s="205">
        <f t="shared" si="48"/>
        <v>1.2695119798586014</v>
      </c>
      <c r="O162" s="206">
        <f>'5.1 도시공원법에 의한 공원녹지(시군구)'!C164</f>
        <v>1987004</v>
      </c>
      <c r="P162" s="206">
        <f>'5.1 도시공원법에 의한 공원녹지(시군구)'!D164</f>
        <v>1301527</v>
      </c>
      <c r="Q162" s="205">
        <f t="shared" si="49"/>
        <v>18.459889073662893</v>
      </c>
      <c r="R162" s="205">
        <f t="shared" si="44"/>
        <v>12.091593195774765</v>
      </c>
      <c r="S162" s="54"/>
    </row>
    <row r="163" spans="1:19" s="45" customFormat="1" ht="18" customHeight="1">
      <c r="A163" s="192"/>
      <c r="B163" s="492" t="s">
        <v>133</v>
      </c>
      <c r="C163" s="204">
        <f>기초자료!AV161</f>
        <v>118842</v>
      </c>
      <c r="D163" s="204">
        <f>기초자료!AW161</f>
        <v>74450</v>
      </c>
      <c r="E163" s="206">
        <f>기초자료!AT161</f>
        <v>555580413</v>
      </c>
      <c r="F163" s="203">
        <f>기초자료!AU161</f>
        <v>84404891</v>
      </c>
      <c r="G163" s="204">
        <f>'3-1도시림 면적 현황 세부내역(시군구)'!C161</f>
        <v>19385302</v>
      </c>
      <c r="H163" s="204">
        <f t="shared" si="51"/>
        <v>699703</v>
      </c>
      <c r="I163" s="205">
        <f t="shared" si="45"/>
        <v>260.38014775016791</v>
      </c>
      <c r="J163" s="205">
        <v>9.08</v>
      </c>
      <c r="K163" s="204">
        <f>'4-1. 산자법에 의한 산림과수목(시군구)'!C163</f>
        <v>19023946</v>
      </c>
      <c r="L163" s="204">
        <f>'4-1. 산자법에 의한 산림과수목(시군구)'!D163</f>
        <v>339951</v>
      </c>
      <c r="M163" s="205">
        <f t="shared" si="47"/>
        <v>255.52647414372061</v>
      </c>
      <c r="N163" s="205">
        <f t="shared" si="48"/>
        <v>4.5661652115513771</v>
      </c>
      <c r="O163" s="206">
        <f>'5.1 도시공원법에 의한 공원녹지(시군구)'!C165</f>
        <v>361356</v>
      </c>
      <c r="P163" s="206">
        <f>'5.1 도시공원법에 의한 공원녹지(시군구)'!D165</f>
        <v>359752</v>
      </c>
      <c r="Q163" s="205">
        <f t="shared" si="49"/>
        <v>4.8536736064472796</v>
      </c>
      <c r="R163" s="205">
        <f t="shared" si="44"/>
        <v>4.8321289456010748</v>
      </c>
      <c r="S163" s="54"/>
    </row>
    <row r="164" spans="1:19" s="45" customFormat="1" ht="18" customHeight="1">
      <c r="A164" s="192"/>
      <c r="B164" s="492" t="s">
        <v>134</v>
      </c>
      <c r="C164" s="204">
        <f>기초자료!AV162</f>
        <v>42971</v>
      </c>
      <c r="D164" s="204">
        <f>기초자료!AW162</f>
        <v>8661</v>
      </c>
      <c r="E164" s="206">
        <f>기초자료!AT162</f>
        <v>60698855</v>
      </c>
      <c r="F164" s="203">
        <f>기초자료!AU162</f>
        <v>2759673</v>
      </c>
      <c r="G164" s="204">
        <f>'3-1도시림 면적 현황 세부내역(시군구)'!C162</f>
        <v>1940896</v>
      </c>
      <c r="H164" s="204">
        <f t="shared" si="51"/>
        <v>129387</v>
      </c>
      <c r="I164" s="205">
        <f t="shared" si="45"/>
        <v>224.09606281029903</v>
      </c>
      <c r="J164" s="205">
        <v>14.85</v>
      </c>
      <c r="K164" s="204">
        <f>'4-1. 산자법에 의한 산림과수목(시군구)'!C164</f>
        <v>1312471</v>
      </c>
      <c r="L164" s="204">
        <f>'4-1. 산자법에 의한 산림과수목(시군구)'!D164</f>
        <v>48687</v>
      </c>
      <c r="M164" s="205">
        <f t="shared" si="47"/>
        <v>151.53804410576146</v>
      </c>
      <c r="N164" s="205">
        <f t="shared" si="48"/>
        <v>5.6214063041219262</v>
      </c>
      <c r="O164" s="206">
        <f>'5.1 도시공원법에 의한 공원녹지(시군구)'!C166</f>
        <v>628425</v>
      </c>
      <c r="P164" s="206">
        <f>'5.1 도시공원법에 의한 공원녹지(시군구)'!D166</f>
        <v>80700</v>
      </c>
      <c r="Q164" s="205">
        <f t="shared" si="49"/>
        <v>72.558018704537588</v>
      </c>
      <c r="R164" s="205">
        <f t="shared" si="44"/>
        <v>9.3176307585729123</v>
      </c>
      <c r="S164" s="54"/>
    </row>
    <row r="165" spans="1:19" s="45" customFormat="1" ht="18" customHeight="1">
      <c r="A165" s="192"/>
      <c r="B165" s="492" t="s">
        <v>758</v>
      </c>
      <c r="C165" s="204">
        <f>기초자료!AV163</f>
        <v>167042</v>
      </c>
      <c r="D165" s="204">
        <f>기초자료!AW163</f>
        <v>103227</v>
      </c>
      <c r="E165" s="206"/>
      <c r="F165" s="203"/>
      <c r="G165" s="204">
        <f>'3-1도시림 면적 현황 세부내역(시군구)'!C163</f>
        <v>60388938.200000003</v>
      </c>
      <c r="H165" s="204">
        <f t="shared" si="51"/>
        <v>1138929.2</v>
      </c>
      <c r="I165" s="205">
        <f t="shared" si="45"/>
        <v>585.01107462194966</v>
      </c>
      <c r="J165" s="205">
        <v>11.21</v>
      </c>
      <c r="K165" s="204">
        <f>'4-1. 산자법에 의한 산림과수목(시군구)'!C165</f>
        <v>59334049</v>
      </c>
      <c r="L165" s="204">
        <f>'4-1. 산자법에 의한 산림과수목(시군구)'!D165</f>
        <v>84040</v>
      </c>
      <c r="M165" s="205">
        <f t="shared" si="47"/>
        <v>574.79195365553585</v>
      </c>
      <c r="N165" s="205">
        <f t="shared" si="48"/>
        <v>0.81412808664399816</v>
      </c>
      <c r="O165" s="206">
        <f>'5.1 도시공원법에 의한 공원녹지(시군구)'!C167</f>
        <v>1054889.2</v>
      </c>
      <c r="P165" s="206">
        <f>'5.1 도시공원법에 의한 공원녹지(시군구)'!D167</f>
        <v>1054889.2</v>
      </c>
      <c r="Q165" s="205">
        <f t="shared" si="49"/>
        <v>10.219120966413826</v>
      </c>
      <c r="R165" s="205">
        <f t="shared" si="44"/>
        <v>10.219120966413826</v>
      </c>
      <c r="S165" s="54"/>
    </row>
    <row r="166" spans="1:19" s="45" customFormat="1" ht="18" customHeight="1">
      <c r="A166" s="192"/>
      <c r="B166" s="492" t="s">
        <v>135</v>
      </c>
      <c r="C166" s="204">
        <f>기초자료!AV164</f>
        <v>52257</v>
      </c>
      <c r="D166" s="204">
        <f>기초자료!AW164</f>
        <v>23169</v>
      </c>
      <c r="E166" s="206">
        <f>기초자료!AT164</f>
        <v>577237130</v>
      </c>
      <c r="F166" s="203">
        <f>기초자료!AU164</f>
        <v>21829305</v>
      </c>
      <c r="G166" s="204">
        <f>'3-1도시림 면적 현황 세부내역(시군구)'!C164</f>
        <v>15616378</v>
      </c>
      <c r="H166" s="204">
        <f t="shared" si="51"/>
        <v>772813</v>
      </c>
      <c r="I166" s="205">
        <f t="shared" si="45"/>
        <v>674.02037204885835</v>
      </c>
      <c r="J166" s="205">
        <v>29.41</v>
      </c>
      <c r="K166" s="204">
        <f>'4-1. 산자법에 의한 산림과수목(시군구)'!C166</f>
        <v>14868430</v>
      </c>
      <c r="L166" s="204">
        <f>'4-1. 산자법에 의한 산림과수목(시군구)'!D166</f>
        <v>147413</v>
      </c>
      <c r="M166" s="205">
        <f t="shared" si="47"/>
        <v>641.73809832103245</v>
      </c>
      <c r="N166" s="205">
        <f t="shared" si="48"/>
        <v>6.3625102507661095</v>
      </c>
      <c r="O166" s="206">
        <f>'5.1 도시공원법에 의한 공원녹지(시군구)'!C168</f>
        <v>747948</v>
      </c>
      <c r="P166" s="206">
        <f>'5.1 도시공원법에 의한 공원녹지(시군구)'!D168</f>
        <v>625400</v>
      </c>
      <c r="Q166" s="205">
        <f t="shared" si="49"/>
        <v>32.282273727825974</v>
      </c>
      <c r="R166" s="205">
        <f t="shared" si="44"/>
        <v>26.992964737364581</v>
      </c>
      <c r="S166" s="54"/>
    </row>
    <row r="167" spans="1:19" s="45" customFormat="1" ht="18" customHeight="1">
      <c r="A167" s="192"/>
      <c r="B167" s="492" t="s">
        <v>137</v>
      </c>
      <c r="C167" s="204">
        <f>기초자료!AV165</f>
        <v>66740</v>
      </c>
      <c r="D167" s="204">
        <f>기초자료!AW165</f>
        <v>20975</v>
      </c>
      <c r="E167" s="206" t="e">
        <f>기초자료!#REF!</f>
        <v>#REF!</v>
      </c>
      <c r="F167" s="203" t="e">
        <f>기초자료!#REF!</f>
        <v>#REF!</v>
      </c>
      <c r="G167" s="204">
        <f>'3-1도시림 면적 현황 세부내역(시군구)'!C165</f>
        <v>26380079</v>
      </c>
      <c r="H167" s="204">
        <f t="shared" si="51"/>
        <v>936168</v>
      </c>
      <c r="I167" s="205">
        <f t="shared" si="45"/>
        <v>1257.6914898688915</v>
      </c>
      <c r="J167" s="205">
        <v>34.5</v>
      </c>
      <c r="K167" s="204">
        <f>'4-1. 산자법에 의한 산림과수목(시군구)'!C167</f>
        <v>23440179</v>
      </c>
      <c r="L167" s="204">
        <f>'4-1. 산자법에 의한 산림과수목(시군구)'!D167</f>
        <v>148508</v>
      </c>
      <c r="M167" s="205">
        <f t="shared" si="47"/>
        <v>1117.5293921334924</v>
      </c>
      <c r="N167" s="205">
        <f t="shared" si="48"/>
        <v>7.0802383790226457</v>
      </c>
      <c r="O167" s="206">
        <f>'5.1 도시공원법에 의한 공원녹지(시군구)'!C169</f>
        <v>2939900</v>
      </c>
      <c r="P167" s="206">
        <f>'5.1 도시공원법에 의한 공원녹지(시군구)'!D169</f>
        <v>787660</v>
      </c>
      <c r="Q167" s="205">
        <f t="shared" si="49"/>
        <v>140.16209773539927</v>
      </c>
      <c r="R167" s="205">
        <f t="shared" si="44"/>
        <v>37.552324195470796</v>
      </c>
      <c r="S167" s="54"/>
    </row>
    <row r="168" spans="1:19" s="45" customFormat="1" ht="18" customHeight="1">
      <c r="A168" s="192"/>
      <c r="B168" s="492" t="s">
        <v>138</v>
      </c>
      <c r="C168" s="204">
        <f>기초자료!AV166</f>
        <v>52805</v>
      </c>
      <c r="D168" s="204">
        <f>기초자료!AW166</f>
        <v>25108</v>
      </c>
      <c r="E168" s="206">
        <f>기초자료!AT165</f>
        <v>624534630</v>
      </c>
      <c r="F168" s="203">
        <f>기초자료!AU165</f>
        <v>59272344</v>
      </c>
      <c r="G168" s="204">
        <f>'3-1도시림 면적 현황 세부내역(시군구)'!C166</f>
        <v>10260671</v>
      </c>
      <c r="H168" s="204">
        <f t="shared" si="51"/>
        <v>614733</v>
      </c>
      <c r="I168" s="205">
        <f t="shared" si="45"/>
        <v>408.66142265413413</v>
      </c>
      <c r="J168" s="205">
        <v>23.83</v>
      </c>
      <c r="K168" s="204">
        <f>'4-1. 산자법에 의한 산림과수목(시군구)'!C168</f>
        <v>9790855</v>
      </c>
      <c r="L168" s="204">
        <f>'4-1. 산자법에 의한 산림과수목(시군구)'!D168</f>
        <v>144917</v>
      </c>
      <c r="M168" s="205">
        <f t="shared" si="47"/>
        <v>389.94961765174446</v>
      </c>
      <c r="N168" s="205">
        <f t="shared" si="48"/>
        <v>5.7717460570336145</v>
      </c>
      <c r="O168" s="206">
        <f>'5.1 도시공원법에 의한 공원녹지(시군구)'!C170</f>
        <v>469816</v>
      </c>
      <c r="P168" s="206">
        <f>'5.1 도시공원법에 의한 공원녹지(시군구)'!D170</f>
        <v>469816</v>
      </c>
      <c r="Q168" s="205">
        <f t="shared" si="49"/>
        <v>18.711805002389678</v>
      </c>
      <c r="R168" s="205">
        <f t="shared" si="44"/>
        <v>18.711805002389678</v>
      </c>
      <c r="S168" s="54"/>
    </row>
    <row r="169" spans="1:19" s="45" customFormat="1" ht="18" customHeight="1">
      <c r="A169" s="192"/>
      <c r="B169" s="492" t="s">
        <v>139</v>
      </c>
      <c r="C169" s="204">
        <f>기초자료!AV167</f>
        <v>31717</v>
      </c>
      <c r="D169" s="204">
        <f>기초자료!AW167</f>
        <v>10273</v>
      </c>
      <c r="E169" s="206">
        <f>기초자료!AT166</f>
        <v>366115806</v>
      </c>
      <c r="F169" s="203">
        <f>기초자료!AU166</f>
        <v>46674996</v>
      </c>
      <c r="G169" s="204">
        <f>'3-1도시림 면적 현황 세부내역(시군구)'!C167</f>
        <v>21284276</v>
      </c>
      <c r="H169" s="204">
        <f t="shared" si="51"/>
        <v>302940</v>
      </c>
      <c r="I169" s="205">
        <f t="shared" si="45"/>
        <v>2071.8656672831694</v>
      </c>
      <c r="J169" s="205">
        <v>28.59</v>
      </c>
      <c r="K169" s="204">
        <f>'4-1. 산자법에 의한 산림과수목(시군구)'!C169</f>
        <v>20565160</v>
      </c>
      <c r="L169" s="204">
        <f>'4-1. 산자법에 의한 산림과수목(시군구)'!D169</f>
        <v>55640</v>
      </c>
      <c r="M169" s="205">
        <f t="shared" si="47"/>
        <v>2001.8650832278788</v>
      </c>
      <c r="N169" s="205">
        <f t="shared" si="48"/>
        <v>5.416139394529349</v>
      </c>
      <c r="O169" s="206">
        <f>'5.1 도시공원법에 의한 공원녹지(시군구)'!C171</f>
        <v>719116</v>
      </c>
      <c r="P169" s="206">
        <f>'5.1 도시공원법에 의한 공원녹지(시군구)'!D171</f>
        <v>247300</v>
      </c>
      <c r="Q169" s="205">
        <f t="shared" si="49"/>
        <v>70.000584055290574</v>
      </c>
      <c r="R169" s="205">
        <f t="shared" si="44"/>
        <v>24.072812226224084</v>
      </c>
      <c r="S169" s="54"/>
    </row>
    <row r="170" spans="1:19" s="45" customFormat="1" ht="18" customHeight="1">
      <c r="A170" s="192"/>
      <c r="B170" s="492" t="s">
        <v>140</v>
      </c>
      <c r="C170" s="204">
        <f>기초자료!AV168</f>
        <v>100423</v>
      </c>
      <c r="D170" s="204">
        <f>기초자료!AW168</f>
        <v>75504</v>
      </c>
      <c r="E170" s="206">
        <f>기초자료!AT167</f>
        <v>479099966</v>
      </c>
      <c r="F170" s="203">
        <f>기초자료!AU167</f>
        <v>36161901</v>
      </c>
      <c r="G170" s="204">
        <f>'3-1도시림 면적 현황 세부내역(시군구)'!C168</f>
        <v>43636838</v>
      </c>
      <c r="H170" s="204">
        <f t="shared" si="51"/>
        <v>1365676</v>
      </c>
      <c r="I170" s="205">
        <f t="shared" si="45"/>
        <v>577.94074486119939</v>
      </c>
      <c r="J170" s="205">
        <v>6.17</v>
      </c>
      <c r="K170" s="204">
        <f>'4-1. 산자법에 의한 산림과수목(시군구)'!C170</f>
        <v>42328354</v>
      </c>
      <c r="L170" s="204">
        <f>'4-1. 산자법에 의한 산림과수목(시군구)'!D170</f>
        <v>311168</v>
      </c>
      <c r="M170" s="205">
        <f t="shared" si="47"/>
        <v>560.61074909938543</v>
      </c>
      <c r="N170" s="205">
        <f t="shared" si="48"/>
        <v>4.1212121212121211</v>
      </c>
      <c r="O170" s="206">
        <f>'5.1 도시공원법에 의한 공원녹지(시군구)'!C172</f>
        <v>1308484</v>
      </c>
      <c r="P170" s="206">
        <f>'5.1 도시공원법에 의한 공원녹지(시군구)'!D172</f>
        <v>1054508</v>
      </c>
      <c r="Q170" s="205">
        <f t="shared" si="49"/>
        <v>17.329995761813944</v>
      </c>
      <c r="R170" s="205">
        <f t="shared" si="44"/>
        <v>13.96625344352617</v>
      </c>
      <c r="S170" s="54"/>
    </row>
    <row r="171" spans="1:19" s="45" customFormat="1" ht="18" customHeight="1">
      <c r="A171" s="192"/>
      <c r="B171" s="492" t="s">
        <v>141</v>
      </c>
      <c r="C171" s="204">
        <f>기초자료!AV169</f>
        <v>79238</v>
      </c>
      <c r="D171" s="204">
        <f>기초자료!AW169</f>
        <v>43676</v>
      </c>
      <c r="E171" s="206">
        <f>기초자료!AT168</f>
        <v>446698483</v>
      </c>
      <c r="F171" s="203">
        <f>기초자료!AU168</f>
        <v>110312847</v>
      </c>
      <c r="G171" s="204">
        <f>'3-1도시림 면적 현황 세부내역(시군구)'!C169</f>
        <v>26910560</v>
      </c>
      <c r="H171" s="204">
        <f t="shared" si="51"/>
        <v>921603</v>
      </c>
      <c r="I171" s="205">
        <f t="shared" si="45"/>
        <v>616.14067222273104</v>
      </c>
      <c r="J171" s="205">
        <v>16.64</v>
      </c>
      <c r="K171" s="204">
        <f>'4-1. 산자법에 의한 산림과수목(시군구)'!C171</f>
        <v>26240225</v>
      </c>
      <c r="L171" s="204">
        <f>'4-1. 산자법에 의한 산림과수목(시군구)'!D171</f>
        <v>262204</v>
      </c>
      <c r="M171" s="205">
        <f t="shared" si="47"/>
        <v>600.79276948438496</v>
      </c>
      <c r="N171" s="205">
        <f t="shared" si="48"/>
        <v>6.0033885886985985</v>
      </c>
      <c r="O171" s="206">
        <f>'5.1 도시공원법에 의한 공원녹지(시군구)'!C173</f>
        <v>670335</v>
      </c>
      <c r="P171" s="206">
        <f>'5.1 도시공원법에 의한 공원녹지(시군구)'!D173</f>
        <v>659399</v>
      </c>
      <c r="Q171" s="205">
        <f t="shared" si="49"/>
        <v>15.347902738346002</v>
      </c>
      <c r="R171" s="205">
        <f t="shared" si="44"/>
        <v>15.097513508563056</v>
      </c>
      <c r="S171" s="54"/>
    </row>
    <row r="172" spans="1:19" s="45" customFormat="1" ht="18" customHeight="1">
      <c r="A172" s="192"/>
      <c r="B172" s="492" t="s">
        <v>142</v>
      </c>
      <c r="C172" s="204">
        <f>기초자료!AV170</f>
        <v>62743</v>
      </c>
      <c r="D172" s="204">
        <f>기초자료!AW170</f>
        <v>38292</v>
      </c>
      <c r="E172" s="206">
        <f>기초자료!AT169</f>
        <v>542648184</v>
      </c>
      <c r="F172" s="203">
        <f>기초자료!AU169</f>
        <v>92492157</v>
      </c>
      <c r="G172" s="204">
        <f>'3-1도시림 면적 현황 세부내역(시군구)'!C170</f>
        <v>71496720</v>
      </c>
      <c r="H172" s="204">
        <f t="shared" si="51"/>
        <v>244621</v>
      </c>
      <c r="I172" s="205">
        <f t="shared" si="45"/>
        <v>1867.1450955813225</v>
      </c>
      <c r="J172" s="205">
        <v>6.06</v>
      </c>
      <c r="K172" s="204">
        <f>'4-1. 산자법에 의한 산림과수목(시군구)'!C172</f>
        <v>69966189</v>
      </c>
      <c r="L172" s="204">
        <f>'4-1. 산자법에 의한 산림과수목(시군구)'!D172</f>
        <v>110051</v>
      </c>
      <c r="M172" s="205">
        <f t="shared" si="47"/>
        <v>1827.1751018489501</v>
      </c>
      <c r="N172" s="205">
        <f t="shared" si="48"/>
        <v>2.8739945680559909</v>
      </c>
      <c r="O172" s="206">
        <f>'5.1 도시공원법에 의한 공원녹지(시군구)'!C174</f>
        <v>1530531</v>
      </c>
      <c r="P172" s="206">
        <f>'5.1 도시공원법에 의한 공원녹지(시군구)'!D174</f>
        <v>134570</v>
      </c>
      <c r="Q172" s="205">
        <f t="shared" si="49"/>
        <v>39.969993732372295</v>
      </c>
      <c r="R172" s="205">
        <f t="shared" si="44"/>
        <v>3.514311083254988</v>
      </c>
      <c r="S172" s="54"/>
    </row>
    <row r="173" spans="1:19" s="45" customFormat="1" ht="18" customHeight="1">
      <c r="A173" s="278" t="s">
        <v>434</v>
      </c>
      <c r="B173" s="278"/>
      <c r="C173" s="279">
        <f>기초자료!AV171</f>
        <v>1818917</v>
      </c>
      <c r="D173" s="279">
        <f>기초자료!AW171</f>
        <v>1433720</v>
      </c>
      <c r="E173" s="283">
        <f>SUM(E174:E187)</f>
        <v>8069138982</v>
      </c>
      <c r="F173" s="283">
        <f>SUM(F174:F187)</f>
        <v>1391653847</v>
      </c>
      <c r="G173" s="283">
        <f>SUM(G174:G187)</f>
        <v>483022598.72588181</v>
      </c>
      <c r="H173" s="283">
        <f>SUM(H174:H187)</f>
        <v>28502539.525881842</v>
      </c>
      <c r="I173" s="281">
        <f t="shared" si="45"/>
        <v>336.90162564927726</v>
      </c>
      <c r="J173" s="281">
        <f t="shared" si="46"/>
        <v>19.880129680747874</v>
      </c>
      <c r="K173" s="282">
        <f>SUM(K174:K187)</f>
        <v>456777589.62588185</v>
      </c>
      <c r="L173" s="282">
        <f>SUM(L174:L187)</f>
        <v>3390483.6258818405</v>
      </c>
      <c r="M173" s="281">
        <f t="shared" si="47"/>
        <v>318.59609242103187</v>
      </c>
      <c r="N173" s="281">
        <f t="shared" si="48"/>
        <v>2.3648157421824627</v>
      </c>
      <c r="O173" s="280">
        <f>SUM(O174:O187)</f>
        <v>26245009.099999998</v>
      </c>
      <c r="P173" s="280">
        <f>SUM(P174:P187)</f>
        <v>25112055.899999999</v>
      </c>
      <c r="Q173" s="281">
        <f t="shared" si="49"/>
        <v>18.305533228245402</v>
      </c>
      <c r="R173" s="281">
        <f t="shared" si="44"/>
        <v>17.515313938565409</v>
      </c>
      <c r="S173" s="54"/>
    </row>
    <row r="174" spans="1:19" s="45" customFormat="1" ht="18" customHeight="1">
      <c r="A174" s="192"/>
      <c r="B174" s="493" t="s">
        <v>145</v>
      </c>
      <c r="C174" s="204">
        <f>기초자료!AV172</f>
        <v>654394</v>
      </c>
      <c r="D174" s="204">
        <f>기초자료!AW172</f>
        <v>654394</v>
      </c>
      <c r="E174" s="206">
        <f>기초자료!AT172</f>
        <v>206040841</v>
      </c>
      <c r="F174" s="203">
        <f>기초자료!AU172</f>
        <v>206040841</v>
      </c>
      <c r="G174" s="204">
        <f>'3-1도시림 면적 현황 세부내역(시군구)'!C172</f>
        <v>24139278.42588184</v>
      </c>
      <c r="H174" s="204">
        <f t="shared" ref="H174:H187" si="52">L174+P174</f>
        <v>12304292.42588184</v>
      </c>
      <c r="I174" s="205">
        <f t="shared" si="45"/>
        <v>36.887988621353252</v>
      </c>
      <c r="J174" s="205">
        <f t="shared" si="46"/>
        <v>18.802575246536247</v>
      </c>
      <c r="K174" s="204">
        <f>'4-1. 산자법에 의한 산림과수목(시군구)'!C174</f>
        <v>12435582.62588184</v>
      </c>
      <c r="L174" s="204">
        <f>'4-1. 산자법에 의한 산림과수목(시군구)'!D174</f>
        <v>725855.62588184024</v>
      </c>
      <c r="M174" s="205">
        <f t="shared" si="47"/>
        <v>19.003203919782027</v>
      </c>
      <c r="N174" s="205">
        <f t="shared" si="48"/>
        <v>1.1092027522896608</v>
      </c>
      <c r="O174" s="206">
        <f>'5.1 도시공원법에 의한 공원녹지(시군구)'!C176</f>
        <v>11703695.800000001</v>
      </c>
      <c r="P174" s="206">
        <f>'5.1 도시공원법에 의한 공원녹지(시군구)'!D176</f>
        <v>11578436.800000001</v>
      </c>
      <c r="Q174" s="205">
        <f t="shared" si="49"/>
        <v>17.884784701571228</v>
      </c>
      <c r="R174" s="205">
        <f t="shared" si="44"/>
        <v>17.693372494246585</v>
      </c>
      <c r="S174" s="54"/>
    </row>
    <row r="175" spans="1:19" s="45" customFormat="1" ht="18" customHeight="1">
      <c r="A175" s="192"/>
      <c r="B175" s="493" t="s">
        <v>146</v>
      </c>
      <c r="C175" s="204">
        <f>기초자료!AV173</f>
        <v>270131</v>
      </c>
      <c r="D175" s="204">
        <f>기초자료!AW173</f>
        <v>235869</v>
      </c>
      <c r="E175" s="206">
        <f>기초자료!AT173</f>
        <v>396683442</v>
      </c>
      <c r="F175" s="203">
        <f>기초자료!AU173</f>
        <v>137808781</v>
      </c>
      <c r="G175" s="204">
        <f>'3-1도시림 면적 현황 세부내역(시군구)'!C173</f>
        <v>17142052.600000001</v>
      </c>
      <c r="H175" s="204">
        <f t="shared" si="52"/>
        <v>4325482.5999999996</v>
      </c>
      <c r="I175" s="205">
        <f t="shared" si="45"/>
        <v>72.676157528119433</v>
      </c>
      <c r="J175" s="205">
        <f t="shared" si="46"/>
        <v>18.338495520818757</v>
      </c>
      <c r="K175" s="204">
        <f>'4-1. 산자법에 의한 산림과수목(시군구)'!C175</f>
        <v>13179009</v>
      </c>
      <c r="L175" s="204">
        <f>'4-1. 산자법에 의한 산림과수목(시군구)'!D175</f>
        <v>479949</v>
      </c>
      <c r="M175" s="205">
        <f t="shared" si="47"/>
        <v>55.874273431438638</v>
      </c>
      <c r="N175" s="205">
        <f t="shared" si="48"/>
        <v>2.0348116963229588</v>
      </c>
      <c r="O175" s="206">
        <f>'5.1 도시공원법에 의한 공원녹지(시군구)'!C177</f>
        <v>3963043.6</v>
      </c>
      <c r="P175" s="206">
        <f>'5.1 도시공원법에 의한 공원녹지(시군구)'!D177</f>
        <v>3845533.6</v>
      </c>
      <c r="Q175" s="205">
        <f t="shared" si="49"/>
        <v>16.801884096680784</v>
      </c>
      <c r="R175" s="205">
        <f t="shared" si="44"/>
        <v>16.303683824495803</v>
      </c>
      <c r="S175" s="54"/>
    </row>
    <row r="176" spans="1:19" s="45" customFormat="1" ht="18" customHeight="1">
      <c r="A176" s="192"/>
      <c r="B176" s="493" t="s">
        <v>147</v>
      </c>
      <c r="C176" s="204">
        <f>기초자료!AV174</f>
        <v>287771</v>
      </c>
      <c r="D176" s="204">
        <f>기초자료!AW174</f>
        <v>234920</v>
      </c>
      <c r="E176" s="206">
        <f>기초자료!AT174</f>
        <v>506537047</v>
      </c>
      <c r="F176" s="203">
        <f>기초자료!AU174</f>
        <v>101985217</v>
      </c>
      <c r="G176" s="204">
        <f>'3-1도시림 면적 현황 세부내역(시군구)'!C174</f>
        <v>12274980</v>
      </c>
      <c r="H176" s="204">
        <f t="shared" si="52"/>
        <v>3549851</v>
      </c>
      <c r="I176" s="205">
        <f t="shared" si="45"/>
        <v>52.251745274987229</v>
      </c>
      <c r="J176" s="205">
        <f t="shared" si="46"/>
        <v>15.11089306998127</v>
      </c>
      <c r="K176" s="204">
        <f>'4-1. 산자법에 의한 산림과수목(시군구)'!C176</f>
        <v>8844757</v>
      </c>
      <c r="L176" s="204">
        <f>'4-1. 산자법에 의한 산림과수목(시군구)'!D176</f>
        <v>415388</v>
      </c>
      <c r="M176" s="205">
        <f t="shared" si="47"/>
        <v>37.650080878596967</v>
      </c>
      <c r="N176" s="205">
        <f t="shared" si="48"/>
        <v>1.7682104546228503</v>
      </c>
      <c r="O176" s="206">
        <f>'5.1 도시공원법에 의한 공원녹지(시군구)'!C178</f>
        <v>3430223</v>
      </c>
      <c r="P176" s="206">
        <f>'5.1 도시공원법에 의한 공원녹지(시군구)'!D178</f>
        <v>3134463</v>
      </c>
      <c r="Q176" s="205">
        <f t="shared" si="49"/>
        <v>14.601664396390261</v>
      </c>
      <c r="R176" s="205">
        <f t="shared" si="44"/>
        <v>13.34268261535842</v>
      </c>
      <c r="S176" s="54"/>
    </row>
    <row r="177" spans="1:19" s="45" customFormat="1" ht="18" customHeight="1">
      <c r="A177" s="192"/>
      <c r="B177" s="493" t="s">
        <v>148</v>
      </c>
      <c r="C177" s="204">
        <f>기초자료!AV175</f>
        <v>110541</v>
      </c>
      <c r="D177" s="204">
        <f>기초자료!AW175</f>
        <v>75580</v>
      </c>
      <c r="E177" s="206">
        <f>기초자료!AT175</f>
        <v>693039121</v>
      </c>
      <c r="F177" s="203">
        <f>기초자료!AU175</f>
        <v>157713294</v>
      </c>
      <c r="G177" s="204">
        <f>'3-1도시림 면적 현황 세부내역(시군구)'!C175</f>
        <v>73026028</v>
      </c>
      <c r="H177" s="204">
        <f t="shared" si="52"/>
        <v>2489114</v>
      </c>
      <c r="I177" s="205">
        <f t="shared" si="45"/>
        <v>966.20836200052929</v>
      </c>
      <c r="J177" s="205">
        <f t="shared" si="46"/>
        <v>32.933500926170943</v>
      </c>
      <c r="K177" s="204">
        <f>'4-1. 산자법에 의한 산림과수목(시군구)'!C177</f>
        <v>70818010</v>
      </c>
      <c r="L177" s="204">
        <f>'4-1. 산자법에 의한 산림과수목(시군구)'!D177</f>
        <v>281096</v>
      </c>
      <c r="M177" s="205">
        <f t="shared" si="47"/>
        <v>936.99404604392691</v>
      </c>
      <c r="N177" s="205">
        <f t="shared" si="48"/>
        <v>3.7191849695686692</v>
      </c>
      <c r="O177" s="206">
        <f>'5.1 도시공원법에 의한 공원녹지(시군구)'!C179</f>
        <v>2208018</v>
      </c>
      <c r="P177" s="206">
        <f>'5.1 도시공원법에 의한 공원녹지(시군구)'!D179</f>
        <v>2208018</v>
      </c>
      <c r="Q177" s="205">
        <f t="shared" si="49"/>
        <v>29.214315956602277</v>
      </c>
      <c r="R177" s="205">
        <f t="shared" si="44"/>
        <v>29.214315956602277</v>
      </c>
      <c r="S177" s="54"/>
    </row>
    <row r="178" spans="1:19" s="45" customFormat="1" ht="18" customHeight="1">
      <c r="A178" s="192"/>
      <c r="B178" s="493" t="s">
        <v>149</v>
      </c>
      <c r="C178" s="204">
        <f>기초자료!AV176</f>
        <v>81441</v>
      </c>
      <c r="D178" s="204">
        <f>기초자료!AW176</f>
        <v>52494</v>
      </c>
      <c r="E178" s="206">
        <f>기초자료!AT176</f>
        <v>752191724</v>
      </c>
      <c r="F178" s="203">
        <f>기초자료!AU176</f>
        <v>121581868</v>
      </c>
      <c r="G178" s="204">
        <f>'3-1도시림 면적 현황 세부내역(시군구)'!C176</f>
        <v>59889882.799999997</v>
      </c>
      <c r="H178" s="204">
        <f t="shared" si="52"/>
        <v>1266556.7999999998</v>
      </c>
      <c r="I178" s="205">
        <f t="shared" si="45"/>
        <v>1140.89005981636</v>
      </c>
      <c r="J178" s="205">
        <f t="shared" si="46"/>
        <v>24.127648874157043</v>
      </c>
      <c r="K178" s="204">
        <f>'4-1. 산자법에 의한 산림과수목(시군구)'!C178</f>
        <v>58927534</v>
      </c>
      <c r="L178" s="204">
        <f>'4-1. 산자법에 의한 산림과수목(시군구)'!D178</f>
        <v>304208</v>
      </c>
      <c r="M178" s="205">
        <f t="shared" si="47"/>
        <v>1122.5575113346288</v>
      </c>
      <c r="N178" s="205">
        <f t="shared" si="48"/>
        <v>5.7951003924258009</v>
      </c>
      <c r="O178" s="206">
        <f>'5.1 도시공원법에 의한 공원녹지(시군구)'!C180</f>
        <v>962348.79999999993</v>
      </c>
      <c r="P178" s="206">
        <f>'5.1 도시공원법에 의한 공원녹지(시군구)'!D180</f>
        <v>962348.79999999993</v>
      </c>
      <c r="Q178" s="205">
        <f t="shared" si="49"/>
        <v>18.332548481731244</v>
      </c>
      <c r="R178" s="205">
        <f t="shared" si="44"/>
        <v>18.332548481731244</v>
      </c>
      <c r="S178" s="54"/>
    </row>
    <row r="179" spans="1:19" s="45" customFormat="1" ht="18" customHeight="1">
      <c r="A179" s="192"/>
      <c r="B179" s="493" t="s">
        <v>150</v>
      </c>
      <c r="C179" s="204">
        <f>기초자료!AV177</f>
        <v>83895</v>
      </c>
      <c r="D179" s="204">
        <f>기초자료!AW177</f>
        <v>45315</v>
      </c>
      <c r="E179" s="206">
        <f>기초자료!AT177</f>
        <v>545864268</v>
      </c>
      <c r="F179" s="203">
        <f>기초자료!AU177</f>
        <v>100171931</v>
      </c>
      <c r="G179" s="204">
        <f>'3-1도시림 면적 현황 세부내역(시군구)'!C177</f>
        <v>10378643</v>
      </c>
      <c r="H179" s="204">
        <f t="shared" si="52"/>
        <v>813789</v>
      </c>
      <c r="I179" s="205">
        <f t="shared" si="45"/>
        <v>229.03327816396336</v>
      </c>
      <c r="J179" s="205">
        <f t="shared" si="46"/>
        <v>17.958490566037735</v>
      </c>
      <c r="K179" s="204">
        <f>'4-1. 산자법에 의한 산림과수목(시군구)'!C179</f>
        <v>9734851</v>
      </c>
      <c r="L179" s="204">
        <f>'4-1. 산자법에 의한 산림과수목(시군구)'!D179</f>
        <v>169997</v>
      </c>
      <c r="M179" s="205">
        <f t="shared" si="47"/>
        <v>214.82623855235573</v>
      </c>
      <c r="N179" s="205">
        <f t="shared" si="48"/>
        <v>3.7514509544301005</v>
      </c>
      <c r="O179" s="206">
        <f>'5.1 도시공원법에 의한 공원녹지(시군구)'!C181</f>
        <v>643792</v>
      </c>
      <c r="P179" s="206">
        <f>'5.1 도시공원법에 의한 공원녹지(시군구)'!D181</f>
        <v>643792</v>
      </c>
      <c r="Q179" s="205">
        <f t="shared" si="49"/>
        <v>14.207039611607636</v>
      </c>
      <c r="R179" s="205">
        <f t="shared" si="44"/>
        <v>14.207039611607636</v>
      </c>
      <c r="S179" s="54"/>
    </row>
    <row r="180" spans="1:19" s="45" customFormat="1" ht="18" customHeight="1">
      <c r="A180" s="192"/>
      <c r="B180" s="493" t="s">
        <v>151</v>
      </c>
      <c r="C180" s="204">
        <f>기초자료!AV178</f>
        <v>92220</v>
      </c>
      <c r="D180" s="204">
        <f>기초자료!AW178</f>
        <v>47408</v>
      </c>
      <c r="E180" s="206">
        <f>기초자료!AT178</f>
        <v>821055309</v>
      </c>
      <c r="F180" s="203">
        <f>기초자료!AU178</f>
        <v>113161629</v>
      </c>
      <c r="G180" s="204">
        <f>'3-1도시림 면적 현황 세부내역(시군구)'!C178</f>
        <v>24178625</v>
      </c>
      <c r="H180" s="204">
        <f t="shared" si="52"/>
        <v>867954</v>
      </c>
      <c r="I180" s="205">
        <f t="shared" si="45"/>
        <v>510.01149595005063</v>
      </c>
      <c r="J180" s="205">
        <f t="shared" si="46"/>
        <v>18.308175835302059</v>
      </c>
      <c r="K180" s="204">
        <f>'4-1. 산자법에 의한 산림과수목(시군구)'!C180</f>
        <v>23293062</v>
      </c>
      <c r="L180" s="204">
        <f>'4-1. 산자법에 의한 산림과수목(시군구)'!D180</f>
        <v>135040</v>
      </c>
      <c r="M180" s="205">
        <f t="shared" si="47"/>
        <v>491.33188491393855</v>
      </c>
      <c r="N180" s="205">
        <f t="shared" si="48"/>
        <v>2.8484643941950725</v>
      </c>
      <c r="O180" s="206">
        <f>'5.1 도시공원법에 의한 공원녹지(시군구)'!C182</f>
        <v>885563</v>
      </c>
      <c r="P180" s="206">
        <f>'5.1 도시공원법에 의한 공원녹지(시군구)'!D182</f>
        <v>732914</v>
      </c>
      <c r="Q180" s="205">
        <f t="shared" si="49"/>
        <v>18.67961103611205</v>
      </c>
      <c r="R180" s="205">
        <f t="shared" si="44"/>
        <v>15.459711441106986</v>
      </c>
      <c r="S180" s="54"/>
    </row>
    <row r="181" spans="1:19" s="45" customFormat="1" ht="18" customHeight="1">
      <c r="A181" s="192"/>
      <c r="B181" s="493" t="s">
        <v>152</v>
      </c>
      <c r="C181" s="204">
        <f>기초자료!AV179</f>
        <v>25697</v>
      </c>
      <c r="D181" s="204">
        <f>기초자료!AW179</f>
        <v>10324</v>
      </c>
      <c r="E181" s="206">
        <f>기초자료!AT179</f>
        <v>789091740</v>
      </c>
      <c r="F181" s="203">
        <f>기초자료!AU179</f>
        <v>115883691</v>
      </c>
      <c r="G181" s="204">
        <f>'3-1도시림 면적 현황 세부내역(시군구)'!C179</f>
        <v>71683778.900000006</v>
      </c>
      <c r="H181" s="204">
        <f t="shared" si="52"/>
        <v>503634.69999999995</v>
      </c>
      <c r="I181" s="205">
        <f t="shared" si="45"/>
        <v>6943.4113618752426</v>
      </c>
      <c r="J181" s="205">
        <f t="shared" si="46"/>
        <v>48.782903913211932</v>
      </c>
      <c r="K181" s="204">
        <f>'4-1. 산자법에 의한 산림과수목(시군구)'!C181</f>
        <v>71363426</v>
      </c>
      <c r="L181" s="204">
        <f>'4-1. 산자법에 의한 산림과수목(시군구)'!D181</f>
        <v>248969</v>
      </c>
      <c r="M181" s="205">
        <f t="shared" si="47"/>
        <v>6912.3814413018208</v>
      </c>
      <c r="N181" s="205">
        <f t="shared" si="48"/>
        <v>24.115555986051916</v>
      </c>
      <c r="O181" s="206">
        <f>'5.1 도시공원법에 의한 공원녹지(시군구)'!C183</f>
        <v>320352.89999999997</v>
      </c>
      <c r="P181" s="206">
        <f>'5.1 도시공원법에 의한 공원녹지(시군구)'!D183</f>
        <v>254665.69999999998</v>
      </c>
      <c r="Q181" s="205">
        <f t="shared" si="49"/>
        <v>31.029920573421151</v>
      </c>
      <c r="R181" s="205">
        <f t="shared" si="44"/>
        <v>24.667347927160012</v>
      </c>
      <c r="S181" s="54"/>
    </row>
    <row r="182" spans="1:19" s="45" customFormat="1" ht="18" customHeight="1">
      <c r="A182" s="192"/>
      <c r="B182" s="493" t="s">
        <v>153</v>
      </c>
      <c r="C182" s="204">
        <f>기초자료!AV180</f>
        <v>24303</v>
      </c>
      <c r="D182" s="204">
        <f>기초자료!AW180</f>
        <v>9582</v>
      </c>
      <c r="E182" s="206">
        <f>기초자료!AT180</f>
        <v>631755526</v>
      </c>
      <c r="F182" s="203">
        <f>기초자료!AU180</f>
        <v>79376321</v>
      </c>
      <c r="G182" s="204">
        <f>'3-1도시림 면적 현황 세부내역(시군구)'!C180</f>
        <v>52274440</v>
      </c>
      <c r="H182" s="204">
        <f t="shared" si="52"/>
        <v>541450</v>
      </c>
      <c r="I182" s="205">
        <f t="shared" si="45"/>
        <v>5455.4831976622836</v>
      </c>
      <c r="J182" s="205">
        <f t="shared" si="46"/>
        <v>56.506992277186392</v>
      </c>
      <c r="K182" s="204">
        <f>'4-1. 산자법에 의한 산림과수목(시군구)'!C182</f>
        <v>51845619</v>
      </c>
      <c r="L182" s="204">
        <f>'4-1. 산자법에 의한 산림과수목(시군구)'!D182</f>
        <v>112629</v>
      </c>
      <c r="M182" s="205">
        <f t="shared" si="47"/>
        <v>5410.7304320601124</v>
      </c>
      <c r="N182" s="205">
        <f t="shared" si="48"/>
        <v>11.754226675015655</v>
      </c>
      <c r="O182" s="206">
        <f>'5.1 도시공원법에 의한 공원녹지(시군구)'!C184</f>
        <v>428821</v>
      </c>
      <c r="P182" s="206">
        <f>'5.1 도시공원법에 의한 공원녹지(시군구)'!D184</f>
        <v>428821</v>
      </c>
      <c r="Q182" s="205">
        <f t="shared" si="49"/>
        <v>44.75276560217074</v>
      </c>
      <c r="R182" s="205">
        <f t="shared" si="44"/>
        <v>44.75276560217074</v>
      </c>
      <c r="S182" s="54"/>
    </row>
    <row r="183" spans="1:19" s="45" customFormat="1" ht="18" customHeight="1">
      <c r="A183" s="192"/>
      <c r="B183" s="493" t="s">
        <v>154</v>
      </c>
      <c r="C183" s="204">
        <f>기초자료!AV181</f>
        <v>22441</v>
      </c>
      <c r="D183" s="204">
        <f>기초자료!AW181</f>
        <v>7485</v>
      </c>
      <c r="E183" s="206">
        <f>기초자료!AT181</f>
        <v>533202165</v>
      </c>
      <c r="F183" s="203">
        <f>기초자료!AU181</f>
        <v>101758634</v>
      </c>
      <c r="G183" s="204">
        <f>'3-1도시림 면적 현황 세부내역(시군구)'!C181</f>
        <v>64790420</v>
      </c>
      <c r="H183" s="204">
        <f t="shared" si="52"/>
        <v>388833</v>
      </c>
      <c r="I183" s="205">
        <f t="shared" si="45"/>
        <v>8656.0347361389449</v>
      </c>
      <c r="J183" s="205">
        <f t="shared" si="46"/>
        <v>51.94829659318637</v>
      </c>
      <c r="K183" s="204">
        <f>'4-1. 산자법에 의한 산림과수목(시군구)'!C183</f>
        <v>64462624</v>
      </c>
      <c r="L183" s="204">
        <f>'4-1. 산자법에 의한 산림과수목(시군구)'!D183</f>
        <v>94218</v>
      </c>
      <c r="M183" s="205">
        <f t="shared" si="47"/>
        <v>8612.2410153640612</v>
      </c>
      <c r="N183" s="205">
        <f t="shared" si="48"/>
        <v>12.587575150300601</v>
      </c>
      <c r="O183" s="206">
        <f>'5.1 도시공원법에 의한 공원녹지(시군구)'!C185</f>
        <v>327796</v>
      </c>
      <c r="P183" s="206">
        <f>'5.1 도시공원법에 의한 공원녹지(시군구)'!D185</f>
        <v>294615</v>
      </c>
      <c r="Q183" s="205">
        <f t="shared" si="49"/>
        <v>43.793720774883099</v>
      </c>
      <c r="R183" s="205">
        <f t="shared" si="44"/>
        <v>39.360721442885769</v>
      </c>
      <c r="S183" s="54"/>
    </row>
    <row r="184" spans="1:19" s="45" customFormat="1" ht="18" customHeight="1">
      <c r="A184" s="192"/>
      <c r="B184" s="493" t="s">
        <v>155</v>
      </c>
      <c r="C184" s="204">
        <f>기초자료!AV182</f>
        <v>28902</v>
      </c>
      <c r="D184" s="204">
        <f>기초자료!AW182</f>
        <v>7769</v>
      </c>
      <c r="E184" s="206">
        <f>기초자료!AT182</f>
        <v>597222769</v>
      </c>
      <c r="F184" s="203">
        <f>기초자료!AU182</f>
        <v>67754732</v>
      </c>
      <c r="G184" s="204">
        <f>'3-1도시림 면적 현황 세부내역(시군구)'!C182</f>
        <v>37733276</v>
      </c>
      <c r="H184" s="204">
        <f t="shared" si="52"/>
        <v>392273</v>
      </c>
      <c r="I184" s="205">
        <f t="shared" si="45"/>
        <v>4856.9025614622215</v>
      </c>
      <c r="J184" s="205">
        <f t="shared" si="46"/>
        <v>50.492083923284852</v>
      </c>
      <c r="K184" s="204">
        <f>'4-1. 산자법에 의한 산림과수목(시군구)'!C184</f>
        <v>37403984</v>
      </c>
      <c r="L184" s="204">
        <f>'4-1. 산자법에 의한 산림과수목(시군구)'!D184</f>
        <v>62981</v>
      </c>
      <c r="M184" s="205">
        <f t="shared" si="47"/>
        <v>4814.5171836787231</v>
      </c>
      <c r="N184" s="205">
        <f t="shared" si="48"/>
        <v>8.1067061397863309</v>
      </c>
      <c r="O184" s="206">
        <f>'5.1 도시공원법에 의한 공원녹지(시군구)'!C186</f>
        <v>329292</v>
      </c>
      <c r="P184" s="206">
        <f>'5.1 도시공원법에 의한 공원녹지(시군구)'!D186</f>
        <v>329292</v>
      </c>
      <c r="Q184" s="205">
        <f t="shared" si="49"/>
        <v>42.385377783498519</v>
      </c>
      <c r="R184" s="205">
        <f t="shared" si="44"/>
        <v>42.385377783498519</v>
      </c>
      <c r="S184" s="54"/>
    </row>
    <row r="185" spans="1:19" s="45" customFormat="1" ht="18" customHeight="1">
      <c r="A185" s="192"/>
      <c r="B185" s="493" t="s">
        <v>156</v>
      </c>
      <c r="C185" s="204">
        <f>기초자료!AV183</f>
        <v>28382</v>
      </c>
      <c r="D185" s="204">
        <f>기초자료!AW183</f>
        <v>10233</v>
      </c>
      <c r="E185" s="206">
        <f>기초자료!AT183</f>
        <v>495794067</v>
      </c>
      <c r="F185" s="203">
        <f>기초자료!AU183</f>
        <v>21139413</v>
      </c>
      <c r="G185" s="204">
        <f>'3-1도시림 면적 현황 세부내역(시군구)'!C183</f>
        <v>13488819</v>
      </c>
      <c r="H185" s="204">
        <f t="shared" si="52"/>
        <v>147662</v>
      </c>
      <c r="I185" s="205">
        <f t="shared" si="45"/>
        <v>1318.1685722661975</v>
      </c>
      <c r="J185" s="205">
        <f t="shared" si="46"/>
        <v>14.429981432619956</v>
      </c>
      <c r="K185" s="204">
        <f>'4-1. 산자법에 의한 산림과수목(시군구)'!C185</f>
        <v>13475565</v>
      </c>
      <c r="L185" s="204">
        <f>'4-1. 산자법에 의한 산림과수목(시군구)'!D185</f>
        <v>134408</v>
      </c>
      <c r="M185" s="205">
        <f t="shared" si="47"/>
        <v>1316.8733509234828</v>
      </c>
      <c r="N185" s="205">
        <f t="shared" si="48"/>
        <v>13.134760089905209</v>
      </c>
      <c r="O185" s="206">
        <f>'5.1 도시공원법에 의한 공원녹지(시군구)'!C187</f>
        <v>13254</v>
      </c>
      <c r="P185" s="206">
        <f>'5.1 도시공원법에 의한 공원녹지(시군구)'!D187</f>
        <v>13254</v>
      </c>
      <c r="Q185" s="205">
        <f t="shared" si="49"/>
        <v>1.2952213427147463</v>
      </c>
      <c r="R185" s="205">
        <f t="shared" si="44"/>
        <v>1.2952213427147463</v>
      </c>
      <c r="S185" s="54"/>
    </row>
    <row r="186" spans="1:19" s="45" customFormat="1" ht="18" customHeight="1">
      <c r="A186" s="192"/>
      <c r="B186" s="493" t="s">
        <v>157</v>
      </c>
      <c r="C186" s="204">
        <f>기초자료!AV184</f>
        <v>55504</v>
      </c>
      <c r="D186" s="204">
        <f>기초자료!AW184</f>
        <v>21543</v>
      </c>
      <c r="E186" s="206">
        <f>기초자료!AT184</f>
        <v>607484716</v>
      </c>
      <c r="F186" s="203">
        <f>기초자료!AU184</f>
        <v>42492412</v>
      </c>
      <c r="G186" s="204">
        <f>'3-1도시림 면적 현황 세부내역(시군구)'!C184</f>
        <v>18439625</v>
      </c>
      <c r="H186" s="204">
        <f t="shared" si="52"/>
        <v>268538</v>
      </c>
      <c r="I186" s="205">
        <f t="shared" si="45"/>
        <v>855.94508657104393</v>
      </c>
      <c r="J186" s="205">
        <f t="shared" si="46"/>
        <v>12.465209116650421</v>
      </c>
      <c r="K186" s="204">
        <f>'4-1. 산자법에 의한 산림과수목(시군구)'!C186</f>
        <v>17916627</v>
      </c>
      <c r="L186" s="204">
        <f>'4-1. 산자법에 의한 산림과수목(시군구)'!D186</f>
        <v>88447</v>
      </c>
      <c r="M186" s="205">
        <f t="shared" si="47"/>
        <v>831.66815206795707</v>
      </c>
      <c r="N186" s="205">
        <f t="shared" si="48"/>
        <v>4.1056027479923873</v>
      </c>
      <c r="O186" s="206">
        <f>'5.1 도시공원법에 의한 공원녹지(시군구)'!C188</f>
        <v>522998</v>
      </c>
      <c r="P186" s="206">
        <f>'5.1 도시공원법에 의한 공원녹지(시군구)'!D188</f>
        <v>180091</v>
      </c>
      <c r="Q186" s="205">
        <f t="shared" si="49"/>
        <v>24.276934503086849</v>
      </c>
      <c r="R186" s="205">
        <f t="shared" si="44"/>
        <v>8.3596063686580333</v>
      </c>
      <c r="S186" s="54"/>
    </row>
    <row r="187" spans="1:19" s="45" customFormat="1" ht="18" customHeight="1">
      <c r="A187" s="192"/>
      <c r="B187" s="493" t="s">
        <v>158</v>
      </c>
      <c r="C187" s="204">
        <f>기초자료!AV185</f>
        <v>53295</v>
      </c>
      <c r="D187" s="204">
        <f>기초자료!AW185</f>
        <v>20804</v>
      </c>
      <c r="E187" s="206">
        <f>기초자료!AT185</f>
        <v>493176247</v>
      </c>
      <c r="F187" s="203">
        <f>기초자료!AU185</f>
        <v>24785083</v>
      </c>
      <c r="G187" s="204">
        <f>'3-1도시림 면적 현황 세부내역(시군구)'!C185</f>
        <v>3582750</v>
      </c>
      <c r="H187" s="204">
        <f t="shared" si="52"/>
        <v>643109</v>
      </c>
      <c r="I187" s="205">
        <f t="shared" si="45"/>
        <v>172.21447798500287</v>
      </c>
      <c r="J187" s="205">
        <f t="shared" si="46"/>
        <v>30.912757162084215</v>
      </c>
      <c r="K187" s="204">
        <f>'4-1. 산자법에 의한 산림과수목(시군구)'!C187</f>
        <v>3076939</v>
      </c>
      <c r="L187" s="204">
        <f>'4-1. 산자법에 의한 산림과수목(시군구)'!D187</f>
        <v>137298</v>
      </c>
      <c r="M187" s="205">
        <f t="shared" si="47"/>
        <v>147.9013170544126</v>
      </c>
      <c r="N187" s="205">
        <f t="shared" si="48"/>
        <v>6.5995962314939431</v>
      </c>
      <c r="O187" s="206">
        <f>'5.1 도시공원법에 의한 공원녹지(시군구)'!C189</f>
        <v>505811</v>
      </c>
      <c r="P187" s="206">
        <f>'5.1 도시공원법에 의한 공원녹지(시군구)'!D189</f>
        <v>505811</v>
      </c>
      <c r="Q187" s="205">
        <f t="shared" si="49"/>
        <v>24.313160930590271</v>
      </c>
      <c r="R187" s="205">
        <f t="shared" si="44"/>
        <v>24.313160930590271</v>
      </c>
      <c r="S187" s="54"/>
    </row>
    <row r="188" spans="1:19" s="45" customFormat="1" ht="18" customHeight="1">
      <c r="A188" s="278" t="s">
        <v>449</v>
      </c>
      <c r="B188" s="278"/>
      <c r="C188" s="279">
        <f>기초자료!AV186</f>
        <v>1868745</v>
      </c>
      <c r="D188" s="279">
        <f>기초자료!AW186</f>
        <v>1307537</v>
      </c>
      <c r="E188" s="283">
        <f>SUM(E189:E210)</f>
        <v>12345209476</v>
      </c>
      <c r="F188" s="283">
        <f>SUM(F189:F210)</f>
        <v>2351646041</v>
      </c>
      <c r="G188" s="283">
        <f>SUM(G189:G210)</f>
        <v>1114892075</v>
      </c>
      <c r="H188" s="283">
        <f>SUM(H189:H210)</f>
        <v>28828463</v>
      </c>
      <c r="I188" s="281">
        <f t="shared" si="45"/>
        <v>852.66579454348141</v>
      </c>
      <c r="J188" s="281">
        <f t="shared" si="46"/>
        <v>22.047913749285872</v>
      </c>
      <c r="K188" s="282">
        <f>SUM(K189:K210)</f>
        <v>1074530726</v>
      </c>
      <c r="L188" s="282">
        <f>SUM(L189:L210)</f>
        <v>6246436</v>
      </c>
      <c r="M188" s="281">
        <f t="shared" si="47"/>
        <v>821.79756748757393</v>
      </c>
      <c r="N188" s="281">
        <f t="shared" si="48"/>
        <v>4.7772537220744038</v>
      </c>
      <c r="O188" s="280">
        <f>SUM(O189:O210)</f>
        <v>40361349</v>
      </c>
      <c r="P188" s="280">
        <f>SUM(P189:P210)</f>
        <v>22582027</v>
      </c>
      <c r="Q188" s="281">
        <f t="shared" si="49"/>
        <v>30.868227055907404</v>
      </c>
      <c r="R188" s="281">
        <f t="shared" si="44"/>
        <v>17.270660027211466</v>
      </c>
      <c r="S188" s="54"/>
    </row>
    <row r="189" spans="1:19" s="45" customFormat="1" ht="18" customHeight="1">
      <c r="A189" s="192"/>
      <c r="B189" s="494" t="s">
        <v>160</v>
      </c>
      <c r="C189" s="204">
        <f>기초자료!AV187</f>
        <v>229861</v>
      </c>
      <c r="D189" s="204">
        <f>기초자료!AW187</f>
        <v>229861</v>
      </c>
      <c r="E189" s="206">
        <f>기초자료!AT187</f>
        <v>51620811</v>
      </c>
      <c r="F189" s="203">
        <f>기초자료!AU187</f>
        <v>51620811</v>
      </c>
      <c r="G189" s="204">
        <f>'3-1도시림 면적 현황 세부내역(시군구)'!C187</f>
        <v>10246660</v>
      </c>
      <c r="H189" s="204">
        <f t="shared" ref="H189:H210" si="53">L189+P189</f>
        <v>3492077</v>
      </c>
      <c r="I189" s="205">
        <f t="shared" si="45"/>
        <v>44.577636049612593</v>
      </c>
      <c r="J189" s="205">
        <f t="shared" si="46"/>
        <v>15.192124805860933</v>
      </c>
      <c r="K189" s="204">
        <f>'4-1. 산자법에 의한 산림과수목(시군구)'!C189</f>
        <v>6082054</v>
      </c>
      <c r="L189" s="204">
        <f>'4-1. 산자법에 의한 산림과수목(시군구)'!D189</f>
        <v>423068</v>
      </c>
      <c r="M189" s="205">
        <f t="shared" si="47"/>
        <v>26.459703908013974</v>
      </c>
      <c r="N189" s="205">
        <f t="shared" si="48"/>
        <v>1.8405384123448518</v>
      </c>
      <c r="O189" s="206">
        <f>'5.1 도시공원법에 의한 공원녹지(시군구)'!C191</f>
        <v>4164606</v>
      </c>
      <c r="P189" s="206">
        <f>'5.1 도시공원법에 의한 공원녹지(시군구)'!D191</f>
        <v>3069009</v>
      </c>
      <c r="Q189" s="205">
        <f t="shared" si="49"/>
        <v>18.117932141598619</v>
      </c>
      <c r="R189" s="205">
        <f t="shared" si="44"/>
        <v>13.351586393516081</v>
      </c>
      <c r="S189" s="54"/>
    </row>
    <row r="190" spans="1:19" s="45" customFormat="1" ht="18" customHeight="1">
      <c r="A190" s="192"/>
      <c r="B190" s="494" t="s">
        <v>161</v>
      </c>
      <c r="C190" s="204">
        <f>기초자료!AV188</f>
        <v>282786</v>
      </c>
      <c r="D190" s="204">
        <f>기초자료!AW188</f>
        <v>242417</v>
      </c>
      <c r="E190" s="206">
        <f>기초자료!AT188</f>
        <v>512084272</v>
      </c>
      <c r="F190" s="203">
        <f>기초자료!AU188</f>
        <v>235062880</v>
      </c>
      <c r="G190" s="204">
        <f>'3-1도시림 면적 현황 세부내역(시군구)'!C188</f>
        <v>130800491</v>
      </c>
      <c r="H190" s="204">
        <f t="shared" si="53"/>
        <v>2186758</v>
      </c>
      <c r="I190" s="205">
        <f t="shared" si="45"/>
        <v>539.56814497333107</v>
      </c>
      <c r="J190" s="205">
        <f t="shared" si="46"/>
        <v>9.0206462418064746</v>
      </c>
      <c r="K190" s="204">
        <f>'4-1. 산자법에 의한 산림과수목(시군구)'!C190</f>
        <v>127348979</v>
      </c>
      <c r="L190" s="204">
        <f>'4-1. 산자법에 의한 산림과수목(시군구)'!D190</f>
        <v>364606</v>
      </c>
      <c r="M190" s="205">
        <f t="shared" si="47"/>
        <v>525.3302326156994</v>
      </c>
      <c r="N190" s="205">
        <f t="shared" si="48"/>
        <v>1.5040446833349146</v>
      </c>
      <c r="O190" s="206">
        <f>'5.1 도시공원법에 의한 공원녹지(시군구)'!C192</f>
        <v>3451512</v>
      </c>
      <c r="P190" s="206">
        <f>'5.1 도시공원법에 의한 공원녹지(시군구)'!D192</f>
        <v>1822152</v>
      </c>
      <c r="Q190" s="205">
        <f t="shared" si="49"/>
        <v>14.237912357631684</v>
      </c>
      <c r="R190" s="205">
        <f t="shared" si="44"/>
        <v>7.5166015584715593</v>
      </c>
      <c r="S190" s="54"/>
    </row>
    <row r="191" spans="1:19" s="45" customFormat="1" ht="18" customHeight="1">
      <c r="A191" s="192"/>
      <c r="B191" s="494" t="s">
        <v>162</v>
      </c>
      <c r="C191" s="204">
        <f>기초자료!AV189</f>
        <v>279598</v>
      </c>
      <c r="D191" s="204">
        <f>기초자료!AW189</f>
        <v>240360</v>
      </c>
      <c r="E191" s="206">
        <f>기초자료!AT189</f>
        <v>911055038</v>
      </c>
      <c r="F191" s="203">
        <f>기초자료!AU189</f>
        <v>181710392</v>
      </c>
      <c r="G191" s="204">
        <f>'3-1도시림 면적 현황 세부내역(시군구)'!C189</f>
        <v>124164301</v>
      </c>
      <c r="H191" s="204">
        <f t="shared" si="53"/>
        <v>3838510</v>
      </c>
      <c r="I191" s="205">
        <f t="shared" si="45"/>
        <v>516.57638958229325</v>
      </c>
      <c r="J191" s="205">
        <f t="shared" si="46"/>
        <v>15.969836911299717</v>
      </c>
      <c r="K191" s="204">
        <f>'4-1. 산자법에 의한 산림과수목(시군구)'!C191</f>
        <v>120577584</v>
      </c>
      <c r="L191" s="204">
        <f>'4-1. 산자법에 의한 산림과수목(시군구)'!D191</f>
        <v>439328</v>
      </c>
      <c r="M191" s="205">
        <f t="shared" si="47"/>
        <v>501.65411882176733</v>
      </c>
      <c r="N191" s="205">
        <f t="shared" si="48"/>
        <v>1.8277916458645365</v>
      </c>
      <c r="O191" s="206">
        <f>'5.1 도시공원법에 의한 공원녹지(시군구)'!C193</f>
        <v>3586717</v>
      </c>
      <c r="P191" s="206">
        <f>'5.1 도시공원법에 의한 공원녹지(시군구)'!D193</f>
        <v>3399182</v>
      </c>
      <c r="Q191" s="205">
        <f t="shared" si="49"/>
        <v>14.922270760525878</v>
      </c>
      <c r="R191" s="205">
        <f t="shared" si="44"/>
        <v>14.142045265435181</v>
      </c>
      <c r="S191" s="54"/>
    </row>
    <row r="192" spans="1:19" s="45" customFormat="1" ht="18" customHeight="1">
      <c r="A192" s="192"/>
      <c r="B192" s="494" t="s">
        <v>163</v>
      </c>
      <c r="C192" s="204">
        <f>기초자료!AV190</f>
        <v>114664</v>
      </c>
      <c r="D192" s="204">
        <f>기초자료!AW190</f>
        <v>77138</v>
      </c>
      <c r="E192" s="206">
        <f>기초자료!AT190</f>
        <v>608403003</v>
      </c>
      <c r="F192" s="203">
        <f>기초자료!AU190</f>
        <v>122272253</v>
      </c>
      <c r="G192" s="204">
        <f>'3-1도시림 면적 현황 세부내역(시군구)'!C190</f>
        <v>40885406</v>
      </c>
      <c r="H192" s="204">
        <f t="shared" si="53"/>
        <v>2712830</v>
      </c>
      <c r="I192" s="205">
        <f t="shared" si="45"/>
        <v>530.02937592366925</v>
      </c>
      <c r="J192" s="205">
        <f t="shared" si="46"/>
        <v>35.168529129611862</v>
      </c>
      <c r="K192" s="204">
        <f>'4-1. 산자법에 의한 산림과수목(시군구)'!C192</f>
        <v>33646145</v>
      </c>
      <c r="L192" s="204">
        <f>'4-1. 산자법에 의한 산림과수목(시군구)'!D192</f>
        <v>342076</v>
      </c>
      <c r="M192" s="205">
        <f t="shared" si="47"/>
        <v>436.18119474189115</v>
      </c>
      <c r="N192" s="205">
        <f t="shared" si="48"/>
        <v>4.4345977339313958</v>
      </c>
      <c r="O192" s="206">
        <f>'5.1 도시공원법에 의한 공원녹지(시군구)'!C194</f>
        <v>7239261</v>
      </c>
      <c r="P192" s="206">
        <f>'5.1 도시공원법에 의한 공원녹지(시군구)'!D194</f>
        <v>2370754</v>
      </c>
      <c r="Q192" s="205">
        <f t="shared" si="49"/>
        <v>93.848181181778116</v>
      </c>
      <c r="R192" s="205">
        <f t="shared" si="44"/>
        <v>30.733931395680468</v>
      </c>
      <c r="S192" s="54"/>
    </row>
    <row r="193" spans="1:19" s="45" customFormat="1" ht="18" customHeight="1">
      <c r="A193" s="192"/>
      <c r="B193" s="494" t="s">
        <v>164</v>
      </c>
      <c r="C193" s="204">
        <f>기초자료!AV191</f>
        <v>156750</v>
      </c>
      <c r="D193" s="204">
        <f>기초자료!AW191</f>
        <v>139856</v>
      </c>
      <c r="E193" s="206">
        <f>기초자료!AT191</f>
        <v>463087471</v>
      </c>
      <c r="F193" s="203">
        <f>기초자료!AU191</f>
        <v>134663992</v>
      </c>
      <c r="G193" s="204">
        <f>'3-1도시림 면적 현황 세부내역(시군구)'!C191</f>
        <v>41790428</v>
      </c>
      <c r="H193" s="204">
        <f t="shared" si="53"/>
        <v>6663290</v>
      </c>
      <c r="I193" s="205">
        <f t="shared" si="45"/>
        <v>298.81040498798762</v>
      </c>
      <c r="J193" s="205">
        <f t="shared" si="46"/>
        <v>47.64393376043931</v>
      </c>
      <c r="K193" s="204">
        <f>'4-1. 산자법에 의한 산림과수목(시군구)'!C193</f>
        <v>35845674</v>
      </c>
      <c r="L193" s="204">
        <f>'4-1. 산자법에 의한 산림과수목(시군구)'!D193</f>
        <v>718536</v>
      </c>
      <c r="M193" s="205">
        <f t="shared" si="47"/>
        <v>256.3041557030088</v>
      </c>
      <c r="N193" s="205">
        <f t="shared" si="48"/>
        <v>5.1376844754604738</v>
      </c>
      <c r="O193" s="206">
        <f>'5.1 도시공원법에 의한 공원녹지(시군구)'!C195</f>
        <v>5944754</v>
      </c>
      <c r="P193" s="206">
        <f>'5.1 도시공원법에 의한 공원녹지(시군구)'!D195</f>
        <v>5944754</v>
      </c>
      <c r="Q193" s="205">
        <f t="shared" si="49"/>
        <v>42.506249284978836</v>
      </c>
      <c r="R193" s="205">
        <f t="shared" si="44"/>
        <v>42.506249284978836</v>
      </c>
      <c r="S193" s="54"/>
    </row>
    <row r="194" spans="1:19" s="45" customFormat="1" ht="18" customHeight="1">
      <c r="A194" s="192"/>
      <c r="B194" s="494" t="s">
        <v>165</v>
      </c>
      <c r="C194" s="204">
        <f>기초자료!AV192</f>
        <v>46535</v>
      </c>
      <c r="D194" s="204">
        <f>기초자료!AW192</f>
        <v>14375</v>
      </c>
      <c r="E194" s="206">
        <f>기초자료!AT192</f>
        <v>455091603</v>
      </c>
      <c r="F194" s="203">
        <f>기초자료!AU192</f>
        <v>30008654</v>
      </c>
      <c r="G194" s="204">
        <f>'3-1도시림 면적 현황 세부내역(시군구)'!C192</f>
        <v>10561150</v>
      </c>
      <c r="H194" s="204">
        <f t="shared" si="53"/>
        <v>310722</v>
      </c>
      <c r="I194" s="205">
        <f t="shared" si="45"/>
        <v>734.68869565217392</v>
      </c>
      <c r="J194" s="205">
        <f t="shared" si="46"/>
        <v>21.615443478260868</v>
      </c>
      <c r="K194" s="204">
        <f>'4-1. 산자법에 의한 산림과수목(시군구)'!C194</f>
        <v>10400500</v>
      </c>
      <c r="L194" s="204">
        <f>'4-1. 산자법에 의한 산림과수목(시군구)'!D194</f>
        <v>150072</v>
      </c>
      <c r="M194" s="205">
        <f t="shared" si="47"/>
        <v>723.5130434782609</v>
      </c>
      <c r="N194" s="205">
        <f t="shared" si="48"/>
        <v>10.439791304347827</v>
      </c>
      <c r="O194" s="206">
        <f>'5.1 도시공원법에 의한 공원녹지(시군구)'!C196</f>
        <v>160650</v>
      </c>
      <c r="P194" s="206">
        <f>'5.1 도시공원법에 의한 공원녹지(시군구)'!D196</f>
        <v>160650</v>
      </c>
      <c r="Q194" s="205">
        <f t="shared" si="49"/>
        <v>11.175652173913043</v>
      </c>
      <c r="R194" s="205">
        <f t="shared" si="44"/>
        <v>11.175652173913043</v>
      </c>
      <c r="S194" s="54"/>
    </row>
    <row r="195" spans="1:19" s="45" customFormat="1" ht="18" customHeight="1">
      <c r="A195" s="192"/>
      <c r="B195" s="494" t="s">
        <v>166</v>
      </c>
      <c r="C195" s="204">
        <f>기초자료!AV193</f>
        <v>28887</v>
      </c>
      <c r="D195" s="204">
        <f>기초자료!AW193</f>
        <v>7990</v>
      </c>
      <c r="E195" s="206">
        <f>기초자료!AT193</f>
        <v>547467005</v>
      </c>
      <c r="F195" s="203">
        <f>기초자료!AU193</f>
        <v>52326989</v>
      </c>
      <c r="G195" s="204">
        <f>'3-1도시림 면적 현황 세부내역(시군구)'!C193</f>
        <v>41219238</v>
      </c>
      <c r="H195" s="204">
        <f t="shared" si="53"/>
        <v>149493</v>
      </c>
      <c r="I195" s="205">
        <f t="shared" si="45"/>
        <v>5158.8533166458074</v>
      </c>
      <c r="J195" s="205">
        <f t="shared" si="46"/>
        <v>18.710012515644557</v>
      </c>
      <c r="K195" s="204">
        <f>'4-1. 산자법에 의한 산림과수목(시군구)'!C195</f>
        <v>41153301</v>
      </c>
      <c r="L195" s="204">
        <f>'4-1. 산자법에 의한 산림과수목(시군구)'!D195</f>
        <v>83556</v>
      </c>
      <c r="M195" s="205">
        <f t="shared" si="47"/>
        <v>5150.600876095119</v>
      </c>
      <c r="N195" s="205">
        <f t="shared" si="48"/>
        <v>10.457571964956195</v>
      </c>
      <c r="O195" s="206">
        <f>'5.1 도시공원법에 의한 공원녹지(시군구)'!C197</f>
        <v>65937</v>
      </c>
      <c r="P195" s="206">
        <f>'5.1 도시공원법에 의한 공원녹지(시군구)'!D197</f>
        <v>65937</v>
      </c>
      <c r="Q195" s="205">
        <f t="shared" si="49"/>
        <v>8.2524405506883607</v>
      </c>
      <c r="R195" s="205">
        <f t="shared" si="44"/>
        <v>8.2524405506883607</v>
      </c>
      <c r="S195" s="54"/>
    </row>
    <row r="196" spans="1:19" s="45" customFormat="1" ht="18" customHeight="1">
      <c r="A196" s="192"/>
      <c r="B196" s="494" t="s">
        <v>167</v>
      </c>
      <c r="C196" s="204">
        <f>기초자료!AV194</f>
        <v>26563</v>
      </c>
      <c r="D196" s="204">
        <f>기초자료!AW194</f>
        <v>11270</v>
      </c>
      <c r="E196" s="206">
        <f>기초자료!AT194</f>
        <v>443243407</v>
      </c>
      <c r="F196" s="203">
        <f>기초자료!AU194</f>
        <v>45802291</v>
      </c>
      <c r="G196" s="204">
        <f>'3-1도시림 면적 현황 세부내역(시군구)'!C194</f>
        <v>36472657</v>
      </c>
      <c r="H196" s="204">
        <f t="shared" si="53"/>
        <v>115822</v>
      </c>
      <c r="I196" s="205">
        <f t="shared" si="45"/>
        <v>3236.2606033717834</v>
      </c>
      <c r="J196" s="205">
        <f t="shared" si="46"/>
        <v>10.277018633540372</v>
      </c>
      <c r="K196" s="204">
        <f>'4-1. 산자법에 의한 산림과수목(시군구)'!C196</f>
        <v>36463457</v>
      </c>
      <c r="L196" s="204">
        <f>'4-1. 산자법에 의한 산림과수목(시군구)'!D196</f>
        <v>106622</v>
      </c>
      <c r="M196" s="205">
        <f t="shared" si="47"/>
        <v>3235.4442768411714</v>
      </c>
      <c r="N196" s="205">
        <f t="shared" si="48"/>
        <v>9.4606921029281281</v>
      </c>
      <c r="O196" s="206">
        <f>'5.1 도시공원법에 의한 공원녹지(시군구)'!C198</f>
        <v>9200</v>
      </c>
      <c r="P196" s="206">
        <f>'5.1 도시공원법에 의한 공원녹지(시군구)'!D198</f>
        <v>9200</v>
      </c>
      <c r="Q196" s="205">
        <f t="shared" si="49"/>
        <v>0.81632653061224492</v>
      </c>
      <c r="R196" s="205">
        <f t="shared" si="44"/>
        <v>0.81632653061224492</v>
      </c>
      <c r="S196" s="54"/>
    </row>
    <row r="197" spans="1:19" s="45" customFormat="1" ht="18" customHeight="1">
      <c r="A197" s="192"/>
      <c r="B197" s="494" t="s">
        <v>168</v>
      </c>
      <c r="C197" s="204">
        <f>기초자료!AV195</f>
        <v>64913</v>
      </c>
      <c r="D197" s="204">
        <f>기초자료!AW195</f>
        <v>23353</v>
      </c>
      <c r="E197" s="206">
        <f>기초자료!AT195</f>
        <v>807372281</v>
      </c>
      <c r="F197" s="203">
        <f>기초자료!AU195</f>
        <v>79194543</v>
      </c>
      <c r="G197" s="204">
        <f>'3-1도시림 면적 현황 세부내역(시군구)'!C195</f>
        <v>42797686</v>
      </c>
      <c r="H197" s="204">
        <f t="shared" si="53"/>
        <v>631551</v>
      </c>
      <c r="I197" s="205">
        <f t="shared" si="45"/>
        <v>1832.6418875519205</v>
      </c>
      <c r="J197" s="205">
        <f t="shared" si="46"/>
        <v>27.043677471845157</v>
      </c>
      <c r="K197" s="204">
        <f>'4-1. 산자법에 의한 산림과수목(시군구)'!C197</f>
        <v>42010746</v>
      </c>
      <c r="L197" s="204">
        <f>'4-1. 산자법에 의한 산림과수목(시군구)'!D197</f>
        <v>144374</v>
      </c>
      <c r="M197" s="205">
        <f t="shared" si="47"/>
        <v>1798.9442898128721</v>
      </c>
      <c r="N197" s="205">
        <f t="shared" si="48"/>
        <v>6.1822463923264674</v>
      </c>
      <c r="O197" s="206">
        <f>'5.1 도시공원법에 의한 공원녹지(시군구)'!C199</f>
        <v>786940</v>
      </c>
      <c r="P197" s="206">
        <f>'5.1 도시공원법에 의한 공원녹지(시군구)'!D199</f>
        <v>487177</v>
      </c>
      <c r="Q197" s="205">
        <f t="shared" si="49"/>
        <v>33.697597739048518</v>
      </c>
      <c r="R197" s="205">
        <f t="shared" si="44"/>
        <v>20.861431079518692</v>
      </c>
      <c r="S197" s="54"/>
    </row>
    <row r="198" spans="1:19" s="45" customFormat="1" ht="18" customHeight="1">
      <c r="A198" s="192"/>
      <c r="B198" s="494" t="s">
        <v>169</v>
      </c>
      <c r="C198" s="204">
        <f>기초자료!AV196</f>
        <v>41420</v>
      </c>
      <c r="D198" s="204">
        <f>기초자료!AW196</f>
        <v>22876</v>
      </c>
      <c r="E198" s="206">
        <f>기초자료!AT196</f>
        <v>664012341</v>
      </c>
      <c r="F198" s="203">
        <f>기초자료!AU196</f>
        <v>151644064</v>
      </c>
      <c r="G198" s="204">
        <f>'3-1도시림 면적 현황 세부내역(시군구)'!C196</f>
        <v>95724984</v>
      </c>
      <c r="H198" s="204">
        <f t="shared" si="53"/>
        <v>358218</v>
      </c>
      <c r="I198" s="205">
        <f t="shared" si="45"/>
        <v>4184.515824444833</v>
      </c>
      <c r="J198" s="205">
        <f t="shared" si="46"/>
        <v>15.659118727050183</v>
      </c>
      <c r="K198" s="204">
        <f>'4-1. 산자법에 의한 산림과수목(시군구)'!C198</f>
        <v>95620493</v>
      </c>
      <c r="L198" s="204">
        <f>'4-1. 산자법에 의한 산림과수목(시군구)'!D198</f>
        <v>253727</v>
      </c>
      <c r="M198" s="205">
        <f t="shared" si="47"/>
        <v>4179.9481115579647</v>
      </c>
      <c r="N198" s="205">
        <f t="shared" si="48"/>
        <v>11.091405840181849</v>
      </c>
      <c r="O198" s="206">
        <f>'5.1 도시공원법에 의한 공원녹지(시군구)'!C200</f>
        <v>104491</v>
      </c>
      <c r="P198" s="206">
        <f>'5.1 도시공원법에 의한 공원녹지(시군구)'!D200</f>
        <v>104491</v>
      </c>
      <c r="Q198" s="205">
        <f t="shared" si="49"/>
        <v>4.5677128868683337</v>
      </c>
      <c r="R198" s="205">
        <f t="shared" si="44"/>
        <v>4.5677128868683337</v>
      </c>
      <c r="S198" s="54"/>
    </row>
    <row r="199" spans="1:19" s="45" customFormat="1" ht="18" customHeight="1">
      <c r="A199" s="192"/>
      <c r="B199" s="494" t="s">
        <v>170</v>
      </c>
      <c r="C199" s="204">
        <f>기초자료!AV197</f>
        <v>62737</v>
      </c>
      <c r="D199" s="204">
        <f>기초자료!AW197</f>
        <v>39491</v>
      </c>
      <c r="E199" s="206">
        <f>기초자료!AT197</f>
        <v>787011713</v>
      </c>
      <c r="F199" s="203">
        <f>기초자료!AU197</f>
        <v>69817451</v>
      </c>
      <c r="G199" s="204">
        <f>'3-1도시림 면적 현황 세부내역(시군구)'!C197</f>
        <v>47660031</v>
      </c>
      <c r="H199" s="204">
        <f t="shared" si="53"/>
        <v>965371</v>
      </c>
      <c r="I199" s="205">
        <f t="shared" si="45"/>
        <v>1206.8580436048719</v>
      </c>
      <c r="J199" s="205">
        <f t="shared" si="46"/>
        <v>24.445341976652909</v>
      </c>
      <c r="K199" s="204">
        <f>'4-1. 산자법에 의한 산림과수목(시군구)'!C199</f>
        <v>47283167</v>
      </c>
      <c r="L199" s="204">
        <f>'4-1. 산자법에 의한 산림과수목(시군구)'!D199</f>
        <v>588507</v>
      </c>
      <c r="M199" s="205">
        <f t="shared" si="47"/>
        <v>1197.3150084829456</v>
      </c>
      <c r="N199" s="205">
        <f t="shared" si="48"/>
        <v>14.902306854726394</v>
      </c>
      <c r="O199" s="206">
        <f>'5.1 도시공원법에 의한 공원녹지(시군구)'!C201</f>
        <v>376864</v>
      </c>
      <c r="P199" s="206">
        <f>'5.1 도시공원법에 의한 공원녹지(시군구)'!D201</f>
        <v>376864</v>
      </c>
      <c r="Q199" s="205">
        <f t="shared" si="49"/>
        <v>9.5430351219265148</v>
      </c>
      <c r="R199" s="205">
        <f t="shared" si="44"/>
        <v>9.5430351219265148</v>
      </c>
      <c r="S199" s="54"/>
    </row>
    <row r="200" spans="1:19" s="45" customFormat="1" ht="18" customHeight="1">
      <c r="A200" s="192"/>
      <c r="B200" s="494" t="s">
        <v>171</v>
      </c>
      <c r="C200" s="204">
        <f>기초자료!AV198</f>
        <v>38563</v>
      </c>
      <c r="D200" s="204">
        <f>기초자료!AW198</f>
        <v>24247</v>
      </c>
      <c r="E200" s="206">
        <f>기초자료!AT198</f>
        <v>622342074</v>
      </c>
      <c r="F200" s="203">
        <f>기초자료!AU198</f>
        <v>189861046</v>
      </c>
      <c r="G200" s="204">
        <f>'3-1도시림 면적 현황 세부내역(시군구)'!C198</f>
        <v>129440822</v>
      </c>
      <c r="H200" s="204">
        <f t="shared" si="53"/>
        <v>1097579</v>
      </c>
      <c r="I200" s="205">
        <f t="shared" si="45"/>
        <v>5338.4262795397372</v>
      </c>
      <c r="J200" s="205">
        <f t="shared" si="46"/>
        <v>45.266589681197672</v>
      </c>
      <c r="K200" s="204">
        <f>'4-1. 산자법에 의한 산림과수목(시군구)'!C200</f>
        <v>129386175</v>
      </c>
      <c r="L200" s="204">
        <f>'4-1. 산자법에 의한 산림과수목(시군구)'!D200</f>
        <v>1045092</v>
      </c>
      <c r="M200" s="205">
        <f t="shared" si="47"/>
        <v>5336.1725161875693</v>
      </c>
      <c r="N200" s="205">
        <f t="shared" si="48"/>
        <v>43.10190951457912</v>
      </c>
      <c r="O200" s="206">
        <f>'5.1 도시공원법에 의한 공원녹지(시군구)'!C202</f>
        <v>54647</v>
      </c>
      <c r="P200" s="206">
        <f>'5.1 도시공원법에 의한 공원녹지(시군구)'!D202</f>
        <v>52487</v>
      </c>
      <c r="Q200" s="205">
        <f t="shared" si="49"/>
        <v>2.2537633521672786</v>
      </c>
      <c r="R200" s="205">
        <f t="shared" si="44"/>
        <v>2.1646801666185507</v>
      </c>
      <c r="S200" s="54"/>
    </row>
    <row r="201" spans="1:19" s="45" customFormat="1" ht="18" customHeight="1">
      <c r="A201" s="192"/>
      <c r="B201" s="494" t="s">
        <v>172</v>
      </c>
      <c r="C201" s="204">
        <f>기초자료!AV199</f>
        <v>35286</v>
      </c>
      <c r="D201" s="204">
        <f>기초자료!AW199</f>
        <v>14047</v>
      </c>
      <c r="E201" s="206">
        <f>기초자료!AT199</f>
        <v>500909508</v>
      </c>
      <c r="F201" s="203">
        <f>기초자료!AU199</f>
        <v>50866494</v>
      </c>
      <c r="G201" s="204">
        <f>'3-1도시림 면적 현황 세부내역(시군구)'!C199</f>
        <v>32198201</v>
      </c>
      <c r="H201" s="204">
        <f t="shared" si="53"/>
        <v>1715588</v>
      </c>
      <c r="I201" s="205">
        <f>G201/D201</f>
        <v>2292.176336584324</v>
      </c>
      <c r="J201" s="205">
        <f t="shared" si="46"/>
        <v>122.13198547732613</v>
      </c>
      <c r="K201" s="204">
        <f>'4-1. 산자법에 의한 산림과수목(시군구)'!C201</f>
        <v>30663854</v>
      </c>
      <c r="L201" s="204">
        <f>'4-1. 산자법에 의한 산림과수목(시군구)'!D201</f>
        <v>181241</v>
      </c>
      <c r="M201" s="205">
        <f t="shared" si="47"/>
        <v>2182.9468213853493</v>
      </c>
      <c r="N201" s="205">
        <f t="shared" si="48"/>
        <v>12.902470278351249</v>
      </c>
      <c r="O201" s="206">
        <f>'5.1 도시공원법에 의한 공원녹지(시군구)'!C203</f>
        <v>1534347</v>
      </c>
      <c r="P201" s="206">
        <f>'5.1 도시공원법에 의한 공원녹지(시군구)'!D203</f>
        <v>1534347</v>
      </c>
      <c r="Q201" s="205">
        <f t="shared" si="49"/>
        <v>109.22951519897487</v>
      </c>
      <c r="R201" s="205">
        <f t="shared" ref="R201:R256" si="54">P201/D201</f>
        <v>109.22951519897487</v>
      </c>
      <c r="S201" s="54"/>
    </row>
    <row r="202" spans="1:19" s="45" customFormat="1" ht="18" customHeight="1">
      <c r="A202" s="192"/>
      <c r="B202" s="494" t="s">
        <v>173</v>
      </c>
      <c r="C202" s="204">
        <f>기초자료!AV200</f>
        <v>70354</v>
      </c>
      <c r="D202" s="204">
        <f>기초자료!AW200</f>
        <v>24767</v>
      </c>
      <c r="E202" s="206">
        <f>기초자료!AT200</f>
        <v>1031306018</v>
      </c>
      <c r="F202" s="203">
        <f>기초자료!AU200</f>
        <v>65200927</v>
      </c>
      <c r="G202" s="204">
        <f>'3-1도시림 면적 현황 세부내역(시군구)'!C200</f>
        <v>28614102</v>
      </c>
      <c r="H202" s="204">
        <f t="shared" si="53"/>
        <v>153602</v>
      </c>
      <c r="I202" s="205">
        <f t="shared" si="45"/>
        <v>1155.3317721161222</v>
      </c>
      <c r="J202" s="205">
        <f t="shared" si="46"/>
        <v>6.2018815359147252</v>
      </c>
      <c r="K202" s="204">
        <f>'4-1. 산자법에 의한 산림과수목(시군구)'!C202</f>
        <v>28591953</v>
      </c>
      <c r="L202" s="204">
        <f>'4-1. 산자법에 의한 산림과수목(시군구)'!D202</f>
        <v>131453</v>
      </c>
      <c r="M202" s="205">
        <f t="shared" si="47"/>
        <v>1154.4374772883273</v>
      </c>
      <c r="N202" s="205">
        <f t="shared" si="48"/>
        <v>5.3075867081196755</v>
      </c>
      <c r="O202" s="206">
        <f>'5.1 도시공원법에 의한 공원녹지(시군구)'!C204</f>
        <v>22149</v>
      </c>
      <c r="P202" s="206">
        <f>'5.1 도시공원법에 의한 공원녹지(시군구)'!D204</f>
        <v>22149</v>
      </c>
      <c r="Q202" s="205">
        <f t="shared" si="49"/>
        <v>0.89429482779504987</v>
      </c>
      <c r="R202" s="205">
        <f t="shared" si="54"/>
        <v>0.89429482779504987</v>
      </c>
      <c r="S202" s="54"/>
    </row>
    <row r="203" spans="1:19" s="45" customFormat="1" ht="18" customHeight="1">
      <c r="A203" s="192"/>
      <c r="B203" s="494" t="s">
        <v>174</v>
      </c>
      <c r="C203" s="204">
        <f>기초자료!AV201</f>
        <v>54593</v>
      </c>
      <c r="D203" s="204">
        <f>기초자료!AW201</f>
        <v>30049</v>
      </c>
      <c r="E203" s="206">
        <f>기초자료!AT201</f>
        <v>612561438</v>
      </c>
      <c r="F203" s="203">
        <f>기초자료!AU201</f>
        <v>156759459</v>
      </c>
      <c r="G203" s="204">
        <f>'3-1도시림 면적 현황 세부내역(시군구)'!C201</f>
        <v>48077994</v>
      </c>
      <c r="H203" s="204">
        <f t="shared" si="53"/>
        <v>1064643</v>
      </c>
      <c r="I203" s="205">
        <f t="shared" si="45"/>
        <v>1599.9864887350661</v>
      </c>
      <c r="J203" s="205">
        <f t="shared" si="46"/>
        <v>35.430230623315254</v>
      </c>
      <c r="K203" s="204">
        <f>'4-1. 산자법에 의한 산림과수목(시군구)'!C203</f>
        <v>46990119</v>
      </c>
      <c r="L203" s="204">
        <f>'4-1. 산자법에 의한 산림과수목(시군구)'!D203</f>
        <v>291087</v>
      </c>
      <c r="M203" s="205">
        <f t="shared" si="47"/>
        <v>1563.783120902526</v>
      </c>
      <c r="N203" s="205">
        <f t="shared" si="48"/>
        <v>9.6870777729708148</v>
      </c>
      <c r="O203" s="206">
        <f>'5.1 도시공원법에 의한 공원녹지(시군구)'!C205</f>
        <v>1087875</v>
      </c>
      <c r="P203" s="206">
        <f>'5.1 도시공원법에 의한 공원녹지(시군구)'!D205</f>
        <v>773556</v>
      </c>
      <c r="Q203" s="205">
        <f t="shared" si="49"/>
        <v>36.203367832540181</v>
      </c>
      <c r="R203" s="205">
        <f t="shared" si="54"/>
        <v>25.743152850344437</v>
      </c>
      <c r="S203" s="54"/>
    </row>
    <row r="204" spans="1:19" s="45" customFormat="1" ht="18" customHeight="1">
      <c r="A204" s="192"/>
      <c r="B204" s="494" t="s">
        <v>175</v>
      </c>
      <c r="C204" s="204">
        <f>기초자료!AV202</f>
        <v>81105</v>
      </c>
      <c r="D204" s="204">
        <f>기초자료!AW202</f>
        <v>56340</v>
      </c>
      <c r="E204" s="206">
        <f>기초자료!AT202</f>
        <v>449711044</v>
      </c>
      <c r="F204" s="203">
        <f>기초자료!AU202</f>
        <v>147136894</v>
      </c>
      <c r="G204" s="204">
        <f>'3-1도시림 면적 현황 세부내역(시군구)'!C202</f>
        <v>50786550</v>
      </c>
      <c r="H204" s="204">
        <f t="shared" si="53"/>
        <v>1025203</v>
      </c>
      <c r="I204" s="205">
        <f t="shared" si="45"/>
        <v>901.42971246006391</v>
      </c>
      <c r="J204" s="205">
        <f t="shared" ref="J204:J256" si="55">H204/D204</f>
        <v>18.196716364927227</v>
      </c>
      <c r="K204" s="204">
        <f>'4-1. 산자법에 의한 산림과수목(시군구)'!C204</f>
        <v>49897472</v>
      </c>
      <c r="L204" s="204">
        <f>'4-1. 산자법에 의한 산림과수목(시군구)'!D204</f>
        <v>344066</v>
      </c>
      <c r="M204" s="205">
        <f t="shared" ref="M204:M256" si="56">K204/D204</f>
        <v>885.6491302804402</v>
      </c>
      <c r="N204" s="205">
        <f t="shared" ref="N204:N256" si="57">L204/D204</f>
        <v>6.1069577564785229</v>
      </c>
      <c r="O204" s="206">
        <f>'5.1 도시공원법에 의한 공원녹지(시군구)'!C206</f>
        <v>889078</v>
      </c>
      <c r="P204" s="206">
        <f>'5.1 도시공원법에 의한 공원녹지(시군구)'!D206</f>
        <v>681137</v>
      </c>
      <c r="Q204" s="205">
        <f t="shared" ref="Q204:Q256" si="58">O204/D204</f>
        <v>15.780582179623714</v>
      </c>
      <c r="R204" s="205">
        <f t="shared" si="54"/>
        <v>12.089758608448705</v>
      </c>
      <c r="S204" s="54"/>
    </row>
    <row r="205" spans="1:19" s="45" customFormat="1" ht="18" customHeight="1">
      <c r="A205" s="192"/>
      <c r="B205" s="494" t="s">
        <v>176</v>
      </c>
      <c r="C205" s="204">
        <f>기초자료!AV203</f>
        <v>32861</v>
      </c>
      <c r="D205" s="204">
        <f>기초자료!AW203</f>
        <v>8688</v>
      </c>
      <c r="E205" s="206">
        <f>기초자료!AT203</f>
        <v>392103012</v>
      </c>
      <c r="F205" s="203">
        <f>기초자료!AU203</f>
        <v>40226409</v>
      </c>
      <c r="G205" s="204">
        <f>'3-1도시림 면적 현황 세부내역(시군구)'!C203</f>
        <v>12934506</v>
      </c>
      <c r="H205" s="204">
        <f t="shared" si="53"/>
        <v>375861</v>
      </c>
      <c r="I205" s="205">
        <f t="shared" ref="I205:I210" si="59">G205/D205</f>
        <v>1488.7783149171271</v>
      </c>
      <c r="J205" s="205">
        <f t="shared" si="55"/>
        <v>43.262085635359114</v>
      </c>
      <c r="K205" s="204">
        <f>'4-1. 산자법에 의한 산림과수목(시군구)'!C205</f>
        <v>12318182</v>
      </c>
      <c r="L205" s="204">
        <f>'4-1. 산자법에 의한 산림과수목(시군구)'!D205</f>
        <v>139199</v>
      </c>
      <c r="M205" s="205">
        <f t="shared" si="56"/>
        <v>1417.8386279926335</v>
      </c>
      <c r="N205" s="205">
        <f t="shared" si="57"/>
        <v>16.021984346224677</v>
      </c>
      <c r="O205" s="206">
        <f>'5.1 도시공원법에 의한 공원녹지(시군구)'!C207</f>
        <v>616324</v>
      </c>
      <c r="P205" s="206">
        <f>'5.1 도시공원법에 의한 공원녹지(시군구)'!D207</f>
        <v>236662</v>
      </c>
      <c r="Q205" s="205">
        <f t="shared" si="58"/>
        <v>70.939686924493557</v>
      </c>
      <c r="R205" s="205">
        <f t="shared" si="54"/>
        <v>27.24010128913444</v>
      </c>
      <c r="S205" s="54"/>
    </row>
    <row r="206" spans="1:19" s="45" customFormat="1" ht="18" customHeight="1">
      <c r="A206" s="192"/>
      <c r="B206" s="494" t="s">
        <v>177</v>
      </c>
      <c r="C206" s="204">
        <f>기초자료!AV204</f>
        <v>53852</v>
      </c>
      <c r="D206" s="204">
        <f>기초자료!AW204</f>
        <v>34136</v>
      </c>
      <c r="E206" s="206">
        <f>기초자료!AT204</f>
        <v>474963093</v>
      </c>
      <c r="F206" s="203">
        <f>기초자료!AU204</f>
        <v>171765518</v>
      </c>
      <c r="G206" s="204">
        <f>'3-1도시림 면적 현황 세부내역(시군구)'!C204</f>
        <v>70435558</v>
      </c>
      <c r="H206" s="204">
        <f t="shared" si="53"/>
        <v>281941</v>
      </c>
      <c r="I206" s="205">
        <f t="shared" si="59"/>
        <v>2063.380536676822</v>
      </c>
      <c r="J206" s="205">
        <f t="shared" si="55"/>
        <v>8.2593449730489805</v>
      </c>
      <c r="K206" s="204">
        <f>'4-1. 산자법에 의한 산림과수목(시군구)'!C206</f>
        <v>70034750</v>
      </c>
      <c r="L206" s="204">
        <f>'4-1. 산자법에 의한 산림과수목(시군구)'!D206</f>
        <v>96133</v>
      </c>
      <c r="M206" s="205">
        <f t="shared" si="56"/>
        <v>2051.6390321068666</v>
      </c>
      <c r="N206" s="205">
        <f t="shared" si="57"/>
        <v>2.8161764705882355</v>
      </c>
      <c r="O206" s="206">
        <f>'5.1 도시공원법에 의한 공원녹지(시군구)'!C208</f>
        <v>400808</v>
      </c>
      <c r="P206" s="206">
        <f>'5.1 도시공원법에 의한 공원녹지(시군구)'!D208</f>
        <v>185808</v>
      </c>
      <c r="Q206" s="205">
        <f t="shared" si="58"/>
        <v>11.741504569955472</v>
      </c>
      <c r="R206" s="205">
        <f t="shared" si="54"/>
        <v>5.443168502460745</v>
      </c>
      <c r="S206" s="54"/>
    </row>
    <row r="207" spans="1:19" s="45" customFormat="1" ht="18" customHeight="1">
      <c r="A207" s="192"/>
      <c r="B207" s="494" t="s">
        <v>178</v>
      </c>
      <c r="C207" s="204">
        <f>기초자료!AV205</f>
        <v>45739</v>
      </c>
      <c r="D207" s="204">
        <f>기초자료!AW205</f>
        <v>13727</v>
      </c>
      <c r="E207" s="206">
        <f>기초자료!AT205</f>
        <v>518401901</v>
      </c>
      <c r="F207" s="203">
        <f>기초자료!AU205</f>
        <v>69517019</v>
      </c>
      <c r="G207" s="204">
        <f>'3-1도시림 면적 현황 세부내역(시군구)'!C205</f>
        <v>59996051</v>
      </c>
      <c r="H207" s="204">
        <f t="shared" si="53"/>
        <v>1435531</v>
      </c>
      <c r="I207" s="205">
        <f t="shared" si="59"/>
        <v>4370.660085961973</v>
      </c>
      <c r="J207" s="205">
        <f t="shared" si="55"/>
        <v>104.57718365265535</v>
      </c>
      <c r="K207" s="204">
        <f>'4-1. 산자법에 의한 산림과수목(시군구)'!C207</f>
        <v>50186491</v>
      </c>
      <c r="L207" s="204">
        <f>'4-1. 산자법에 의한 산림과수목(시군구)'!D207</f>
        <v>205449</v>
      </c>
      <c r="M207" s="205">
        <f t="shared" si="56"/>
        <v>3656.0421796459532</v>
      </c>
      <c r="N207" s="205">
        <f t="shared" si="57"/>
        <v>14.966780796969477</v>
      </c>
      <c r="O207" s="206">
        <f>'5.1 도시공원법에 의한 공원녹지(시군구)'!C209</f>
        <v>9809560</v>
      </c>
      <c r="P207" s="206">
        <f>'5.1 도시공원법에 의한 공원녹지(시군구)'!D209</f>
        <v>1230082</v>
      </c>
      <c r="Q207" s="205">
        <f t="shared" si="58"/>
        <v>714.61790631601957</v>
      </c>
      <c r="R207" s="205">
        <f t="shared" si="54"/>
        <v>89.610402855685876</v>
      </c>
      <c r="S207" s="54"/>
    </row>
    <row r="208" spans="1:19" s="45" customFormat="1" ht="18" customHeight="1">
      <c r="A208" s="192"/>
      <c r="B208" s="494" t="s">
        <v>179</v>
      </c>
      <c r="C208" s="204">
        <f>기초자료!AV206</f>
        <v>50689</v>
      </c>
      <c r="D208" s="204">
        <f>기초자료!AW206</f>
        <v>27867</v>
      </c>
      <c r="E208" s="206">
        <f>기초자료!AT206</f>
        <v>396761181</v>
      </c>
      <c r="F208" s="203">
        <f>기초자료!AU206</f>
        <v>114741916</v>
      </c>
      <c r="G208" s="204">
        <f>'3-1도시림 면적 현황 세부내역(시군구)'!C206</f>
        <v>8306349</v>
      </c>
      <c r="H208" s="204">
        <f t="shared" si="53"/>
        <v>118158</v>
      </c>
      <c r="I208" s="205">
        <f t="shared" si="59"/>
        <v>298.0711594358919</v>
      </c>
      <c r="J208" s="205">
        <f t="shared" si="55"/>
        <v>4.240068898697384</v>
      </c>
      <c r="K208" s="204">
        <f>'4-1. 산자법에 의한 산림과수목(시군구)'!C208</f>
        <v>8250720</v>
      </c>
      <c r="L208" s="204">
        <f>'4-1. 산자법에 의한 산림과수목(시군구)'!D208</f>
        <v>62529</v>
      </c>
      <c r="M208" s="205">
        <f t="shared" si="56"/>
        <v>296.07492733340513</v>
      </c>
      <c r="N208" s="205">
        <f t="shared" si="57"/>
        <v>2.2438367962105716</v>
      </c>
      <c r="O208" s="206">
        <f>'5.1 도시공원법에 의한 공원녹지(시군구)'!C210</f>
        <v>55629</v>
      </c>
      <c r="P208" s="206">
        <f>'5.1 도시공원법에 의한 공원녹지(시군구)'!D210</f>
        <v>55629</v>
      </c>
      <c r="Q208" s="205">
        <f t="shared" si="58"/>
        <v>1.9962321024868124</v>
      </c>
      <c r="R208" s="205">
        <f t="shared" si="54"/>
        <v>1.9962321024868124</v>
      </c>
      <c r="S208" s="54"/>
    </row>
    <row r="209" spans="1:19" s="45" customFormat="1" ht="18" customHeight="1">
      <c r="A209" s="192"/>
      <c r="B209" s="494" t="s">
        <v>180</v>
      </c>
      <c r="C209" s="204">
        <f>기초자료!AV207</f>
        <v>30715</v>
      </c>
      <c r="D209" s="204">
        <f>기초자료!AW207</f>
        <v>11159</v>
      </c>
      <c r="E209" s="206">
        <f>기초자료!AT207</f>
        <v>440100025</v>
      </c>
      <c r="F209" s="203">
        <f>기초자료!AU207</f>
        <v>44318191</v>
      </c>
      <c r="G209" s="204">
        <f>'3-1도시림 면적 현황 세부내역(시군구)'!C207</f>
        <v>2248414</v>
      </c>
      <c r="H209" s="204">
        <f t="shared" si="53"/>
        <v>51668</v>
      </c>
      <c r="I209" s="205">
        <f t="shared" si="59"/>
        <v>201.48884308629806</v>
      </c>
      <c r="J209" s="205">
        <f t="shared" si="55"/>
        <v>4.6301639931893535</v>
      </c>
      <c r="K209" s="204">
        <f>'4-1. 산자법에 의한 산림과수목(시군구)'!C209</f>
        <v>2248414</v>
      </c>
      <c r="L209" s="204">
        <f>'4-1. 산자법에 의한 산림과수목(시군구)'!D209</f>
        <v>51668</v>
      </c>
      <c r="M209" s="205">
        <f t="shared" si="56"/>
        <v>201.48884308629806</v>
      </c>
      <c r="N209" s="205">
        <f t="shared" si="57"/>
        <v>4.6301639931893535</v>
      </c>
      <c r="O209" s="206">
        <f>'5.1 도시공원법에 의한 공원녹지(시군구)'!C211</f>
        <v>0</v>
      </c>
      <c r="P209" s="206">
        <f>'5.1 도시공원법에 의한 공원녹지(시군구)'!D211</f>
        <v>0</v>
      </c>
      <c r="Q209" s="205">
        <f t="shared" si="58"/>
        <v>0</v>
      </c>
      <c r="R209" s="205">
        <f t="shared" si="54"/>
        <v>0</v>
      </c>
      <c r="S209" s="54"/>
    </row>
    <row r="210" spans="1:19" s="45" customFormat="1" ht="18" customHeight="1">
      <c r="A210" s="192"/>
      <c r="B210" s="494" t="s">
        <v>181</v>
      </c>
      <c r="C210" s="204">
        <f>기초자료!AV208</f>
        <v>40274</v>
      </c>
      <c r="D210" s="204">
        <f>기초자료!AW208</f>
        <v>13523</v>
      </c>
      <c r="E210" s="206">
        <f>기초자료!AT208</f>
        <v>655601237</v>
      </c>
      <c r="F210" s="203">
        <f>기초자료!AU208</f>
        <v>147127848</v>
      </c>
      <c r="G210" s="204">
        <f>'3-1도시림 면적 현황 세부내역(시군구)'!C208</f>
        <v>49530496</v>
      </c>
      <c r="H210" s="204">
        <f t="shared" si="53"/>
        <v>84047</v>
      </c>
      <c r="I210" s="205">
        <f t="shared" si="59"/>
        <v>3662.6854987798565</v>
      </c>
      <c r="J210" s="205">
        <f t="shared" si="55"/>
        <v>6.2151149892775273</v>
      </c>
      <c r="K210" s="204">
        <f>'4-1. 산자법에 의한 산림과수목(시군구)'!C210</f>
        <v>49530496</v>
      </c>
      <c r="L210" s="204">
        <f>'4-1. 산자법에 의한 산림과수목(시군구)'!D210</f>
        <v>84047</v>
      </c>
      <c r="M210" s="205">
        <f t="shared" si="56"/>
        <v>3662.6854987798565</v>
      </c>
      <c r="N210" s="205">
        <f t="shared" si="57"/>
        <v>6.2151149892775273</v>
      </c>
      <c r="O210" s="206">
        <f>'5.1 도시공원법에 의한 공원녹지(시군구)'!C212</f>
        <v>0</v>
      </c>
      <c r="P210" s="206">
        <f>'5.1 도시공원법에 의한 공원녹지(시군구)'!D212</f>
        <v>0</v>
      </c>
      <c r="Q210" s="205">
        <f t="shared" si="58"/>
        <v>0</v>
      </c>
      <c r="R210" s="205">
        <f t="shared" si="54"/>
        <v>0</v>
      </c>
      <c r="S210" s="54"/>
    </row>
    <row r="211" spans="1:19" s="45" customFormat="1" ht="18" customHeight="1">
      <c r="A211" s="278" t="s">
        <v>472</v>
      </c>
      <c r="B211" s="278"/>
      <c r="C211" s="279">
        <f>기초자료!AV209</f>
        <v>2665836</v>
      </c>
      <c r="D211" s="279">
        <f>기초자료!AW209</f>
        <v>1995306</v>
      </c>
      <c r="E211" s="280">
        <f>SUM(E212:E234)</f>
        <v>19033343126</v>
      </c>
      <c r="F211" s="280">
        <f>SUM(F212:F234)</f>
        <v>3457112931</v>
      </c>
      <c r="G211" s="280">
        <f>SUM(G212:G234)</f>
        <v>1576880482.8</v>
      </c>
      <c r="H211" s="280">
        <f>SUM(H212:H234)</f>
        <v>30736670.5</v>
      </c>
      <c r="I211" s="281">
        <f t="shared" ref="I211:I256" si="60">G211/D211</f>
        <v>790.29506391500854</v>
      </c>
      <c r="J211" s="281">
        <f t="shared" si="55"/>
        <v>15.404489587060832</v>
      </c>
      <c r="K211" s="282">
        <f>SUM(K212:K234)</f>
        <v>1550341527.3</v>
      </c>
      <c r="L211" s="282">
        <f>SUM(L212:L234)</f>
        <v>5422583</v>
      </c>
      <c r="M211" s="281">
        <f t="shared" si="56"/>
        <v>776.99436943506407</v>
      </c>
      <c r="N211" s="281">
        <f t="shared" si="57"/>
        <v>2.7176698711876774</v>
      </c>
      <c r="O211" s="280">
        <f>SUM(O212:O234)</f>
        <v>26538955.5</v>
      </c>
      <c r="P211" s="280">
        <f>SUM(P212:P234)</f>
        <v>25314087.5</v>
      </c>
      <c r="Q211" s="281">
        <f t="shared" si="58"/>
        <v>13.300694479944429</v>
      </c>
      <c r="R211" s="281">
        <f t="shared" si="54"/>
        <v>12.686819715873154</v>
      </c>
      <c r="S211" s="54"/>
    </row>
    <row r="212" spans="1:19" s="45" customFormat="1" ht="18" customHeight="1">
      <c r="A212" s="192"/>
      <c r="B212" s="495" t="s">
        <v>183</v>
      </c>
      <c r="C212" s="204">
        <f>기초자료!AV210</f>
        <v>507025</v>
      </c>
      <c r="D212" s="204">
        <f>기초자료!AW210</f>
        <v>468204</v>
      </c>
      <c r="E212" s="206">
        <f>기초자료!AT210</f>
        <v>1130077695</v>
      </c>
      <c r="F212" s="203">
        <f>기초자료!AU210</f>
        <v>335051043</v>
      </c>
      <c r="G212" s="204">
        <f>'3-1도시림 면적 현황 세부내역(시군구)'!C210</f>
        <v>46342135.799999997</v>
      </c>
      <c r="H212" s="204">
        <f t="shared" ref="H212:H234" si="61">L212+P212</f>
        <v>2876514</v>
      </c>
      <c r="I212" s="205">
        <f t="shared" si="60"/>
        <v>98.978513212189554</v>
      </c>
      <c r="J212" s="205">
        <f t="shared" si="55"/>
        <v>6.1437194043622014</v>
      </c>
      <c r="K212" s="204">
        <f>'4-1. 산자법에 의한 산림과수목(시군구)'!C212</f>
        <v>43869223.799999997</v>
      </c>
      <c r="L212" s="204">
        <f>'4-1. 산자법에 의한 산림과수목(시군구)'!D212</f>
        <v>430802</v>
      </c>
      <c r="M212" s="205">
        <f t="shared" si="56"/>
        <v>93.696815490683548</v>
      </c>
      <c r="N212" s="205">
        <f t="shared" si="57"/>
        <v>0.92011601780420504</v>
      </c>
      <c r="O212" s="206">
        <f>'5.1 도시공원법에 의한 공원녹지(시군구)'!C214</f>
        <v>2472912</v>
      </c>
      <c r="P212" s="206">
        <f>'5.1 도시공원법에 의한 공원녹지(시군구)'!D214</f>
        <v>2445712</v>
      </c>
      <c r="Q212" s="205">
        <f t="shared" si="58"/>
        <v>5.2816977215060099</v>
      </c>
      <c r="R212" s="205">
        <f t="shared" si="54"/>
        <v>5.2236033865579961</v>
      </c>
      <c r="S212" s="54"/>
    </row>
    <row r="213" spans="1:19" s="45" customFormat="1" ht="18" customHeight="1">
      <c r="A213" s="192"/>
      <c r="B213" s="495" t="s">
        <v>184</v>
      </c>
      <c r="C213" s="204">
        <f>기초자료!AV211</f>
        <v>255402</v>
      </c>
      <c r="D213" s="204">
        <f>기초자료!AW211</f>
        <v>199548</v>
      </c>
      <c r="E213" s="206">
        <f>기초자료!AT211</f>
        <v>1324857727</v>
      </c>
      <c r="F213" s="203">
        <f>기초자료!AU211</f>
        <v>607174529</v>
      </c>
      <c r="G213" s="204">
        <f>'3-1도시림 면적 현황 세부내역(시군구)'!C211</f>
        <v>94604795</v>
      </c>
      <c r="H213" s="204">
        <f t="shared" si="61"/>
        <v>5846719</v>
      </c>
      <c r="I213" s="205">
        <f t="shared" si="60"/>
        <v>474.09543067332169</v>
      </c>
      <c r="J213" s="205">
        <f t="shared" si="55"/>
        <v>29.299812576422717</v>
      </c>
      <c r="K213" s="204">
        <f>'4-1. 산자법에 의한 산림과수목(시군구)'!C213</f>
        <v>89322045</v>
      </c>
      <c r="L213" s="204">
        <f>'4-1. 산자법에 의한 산림과수목(시군구)'!D213</f>
        <v>593720</v>
      </c>
      <c r="M213" s="205">
        <f t="shared" si="56"/>
        <v>447.621850381863</v>
      </c>
      <c r="N213" s="205">
        <f t="shared" si="57"/>
        <v>2.9753242327660514</v>
      </c>
      <c r="O213" s="206">
        <f>'5.1 도시공원법에 의한 공원녹지(시군구)'!C215</f>
        <v>5282750</v>
      </c>
      <c r="P213" s="206">
        <f>'5.1 도시공원법에 의한 공원녹지(시군구)'!D215</f>
        <v>5252999</v>
      </c>
      <c r="Q213" s="205">
        <f t="shared" si="58"/>
        <v>26.473580291458696</v>
      </c>
      <c r="R213" s="205">
        <f t="shared" si="54"/>
        <v>26.324488343656665</v>
      </c>
      <c r="S213" s="54"/>
    </row>
    <row r="214" spans="1:19" s="45" customFormat="1" ht="18" customHeight="1">
      <c r="A214" s="192"/>
      <c r="B214" s="495" t="s">
        <v>185</v>
      </c>
      <c r="C214" s="204">
        <f>기초자료!AV212</f>
        <v>141229</v>
      </c>
      <c r="D214" s="204">
        <f>기초자료!AW212</f>
        <v>104323</v>
      </c>
      <c r="E214" s="206">
        <f>기초자료!AT212</f>
        <v>1009801474</v>
      </c>
      <c r="F214" s="203">
        <f>기초자료!AU212</f>
        <v>117676991</v>
      </c>
      <c r="G214" s="204">
        <f>'3-1도시림 면적 현황 세부내역(시군구)'!C212</f>
        <v>45131426</v>
      </c>
      <c r="H214" s="204">
        <f t="shared" si="61"/>
        <v>1897844</v>
      </c>
      <c r="I214" s="205">
        <f t="shared" si="60"/>
        <v>432.61242487275098</v>
      </c>
      <c r="J214" s="205">
        <f t="shared" si="55"/>
        <v>18.191999846630178</v>
      </c>
      <c r="K214" s="204">
        <f>'4-1. 산자법에 의한 산림과수목(시군구)'!C214</f>
        <v>43539640</v>
      </c>
      <c r="L214" s="204">
        <f>'4-1. 산자법에 의한 산림과수목(시군구)'!D214</f>
        <v>351775</v>
      </c>
      <c r="M214" s="205">
        <f t="shared" si="56"/>
        <v>417.35417884838432</v>
      </c>
      <c r="N214" s="205">
        <f t="shared" si="57"/>
        <v>3.3719793334164088</v>
      </c>
      <c r="O214" s="206">
        <f>'5.1 도시공원법에 의한 공원녹지(시군구)'!C216</f>
        <v>1591786</v>
      </c>
      <c r="P214" s="206">
        <f>'5.1 도시공원법에 의한 공원녹지(시군구)'!D216</f>
        <v>1546069</v>
      </c>
      <c r="Q214" s="205">
        <f t="shared" si="58"/>
        <v>15.258246024366631</v>
      </c>
      <c r="R214" s="205">
        <f t="shared" si="54"/>
        <v>14.820020513213768</v>
      </c>
      <c r="S214" s="54"/>
    </row>
    <row r="215" spans="1:19" s="45" customFormat="1" ht="18" customHeight="1">
      <c r="A215" s="192"/>
      <c r="B215" s="495" t="s">
        <v>186</v>
      </c>
      <c r="C215" s="204">
        <f>기초자료!AV213</f>
        <v>160052</v>
      </c>
      <c r="D215" s="204">
        <f>기초자료!AW213</f>
        <v>123803</v>
      </c>
      <c r="E215" s="206">
        <f>기초자료!AT213</f>
        <v>1522098729</v>
      </c>
      <c r="F215" s="203">
        <f>기초자료!AU213</f>
        <v>180706677</v>
      </c>
      <c r="G215" s="204">
        <f>'3-1도시림 면적 현황 세부내역(시군구)'!C213</f>
        <v>97338575</v>
      </c>
      <c r="H215" s="204">
        <f t="shared" si="61"/>
        <v>4532104</v>
      </c>
      <c r="I215" s="205">
        <f t="shared" si="60"/>
        <v>786.23761136644509</v>
      </c>
      <c r="J215" s="205">
        <f t="shared" si="55"/>
        <v>36.607384312173373</v>
      </c>
      <c r="K215" s="204">
        <f>'4-1. 산자법에 의한 산림과수목(시군구)'!C215</f>
        <v>93792928</v>
      </c>
      <c r="L215" s="204">
        <f>'4-1. 산자법에 의한 산림과수목(시군구)'!D215</f>
        <v>1175149</v>
      </c>
      <c r="M215" s="205">
        <f t="shared" si="56"/>
        <v>757.5981842120143</v>
      </c>
      <c r="N215" s="205">
        <f t="shared" si="57"/>
        <v>9.4920882369571018</v>
      </c>
      <c r="O215" s="206">
        <f>'5.1 도시공원법에 의한 공원녹지(시군구)'!C217</f>
        <v>3545647</v>
      </c>
      <c r="P215" s="206">
        <f>'5.1 도시공원법에 의한 공원녹지(시군구)'!D217</f>
        <v>3356955</v>
      </c>
      <c r="Q215" s="205">
        <f t="shared" si="58"/>
        <v>28.63942715443083</v>
      </c>
      <c r="R215" s="205">
        <f t="shared" si="54"/>
        <v>27.115296075216271</v>
      </c>
      <c r="S215" s="54"/>
    </row>
    <row r="216" spans="1:19" s="45" customFormat="1" ht="18" customHeight="1">
      <c r="A216" s="192"/>
      <c r="B216" s="495" t="s">
        <v>187</v>
      </c>
      <c r="C216" s="204">
        <f>기초자료!AV214</f>
        <v>419742</v>
      </c>
      <c r="D216" s="204">
        <f>기초자료!AW214</f>
        <v>381134</v>
      </c>
      <c r="E216" s="206">
        <f>기초자료!AT214</f>
        <v>615346702</v>
      </c>
      <c r="F216" s="203">
        <f>기초자료!AU214</f>
        <v>257504279</v>
      </c>
      <c r="G216" s="204">
        <f>'3-1도시림 면적 현황 세부내역(시군구)'!C214</f>
        <v>113354674</v>
      </c>
      <c r="H216" s="204">
        <f t="shared" si="61"/>
        <v>4011947</v>
      </c>
      <c r="I216" s="205">
        <f t="shared" si="60"/>
        <v>297.41422701726952</v>
      </c>
      <c r="J216" s="205">
        <f t="shared" si="55"/>
        <v>10.526342441241137</v>
      </c>
      <c r="K216" s="204">
        <f>'4-1. 산자법에 의한 산림과수목(시군구)'!C216</f>
        <v>109623288</v>
      </c>
      <c r="L216" s="204">
        <f>'4-1. 산자법에 의한 산림과수목(시군구)'!D216</f>
        <v>280561</v>
      </c>
      <c r="M216" s="205">
        <f t="shared" si="56"/>
        <v>287.62400625501795</v>
      </c>
      <c r="N216" s="205">
        <f t="shared" si="57"/>
        <v>0.73612167898954173</v>
      </c>
      <c r="O216" s="206">
        <f>'5.1 도시공원법에 의한 공원녹지(시군구)'!C218</f>
        <v>3731386</v>
      </c>
      <c r="P216" s="206">
        <f>'5.1 도시공원법에 의한 공원녹지(시군구)'!D218</f>
        <v>3731386</v>
      </c>
      <c r="Q216" s="205">
        <f t="shared" si="58"/>
        <v>9.7902207622515967</v>
      </c>
      <c r="R216" s="205">
        <f t="shared" si="54"/>
        <v>9.7902207622515967</v>
      </c>
      <c r="S216" s="54"/>
    </row>
    <row r="217" spans="1:19" s="45" customFormat="1" ht="18" customHeight="1">
      <c r="A217" s="192"/>
      <c r="B217" s="495" t="s">
        <v>188</v>
      </c>
      <c r="C217" s="204">
        <f>기초자료!AV215</f>
        <v>105067</v>
      </c>
      <c r="D217" s="204">
        <f>기초자료!AW215</f>
        <v>83636</v>
      </c>
      <c r="E217" s="206">
        <f>기초자료!AT215</f>
        <v>670089068</v>
      </c>
      <c r="F217" s="203">
        <f>기초자료!AU215</f>
        <v>136438974</v>
      </c>
      <c r="G217" s="204">
        <f>'3-1도시림 면적 현황 세부내역(시군구)'!C215</f>
        <v>34186443</v>
      </c>
      <c r="H217" s="204">
        <f t="shared" si="61"/>
        <v>1044394</v>
      </c>
      <c r="I217" s="205">
        <f t="shared" si="60"/>
        <v>408.75272609880915</v>
      </c>
      <c r="J217" s="205">
        <f t="shared" si="55"/>
        <v>12.48737385814721</v>
      </c>
      <c r="K217" s="204">
        <f>'4-1. 산자법에 의한 산림과수목(시군구)'!C217</f>
        <v>33159252</v>
      </c>
      <c r="L217" s="204">
        <f>'4-1. 산자법에 의한 산림과수목(시군구)'!D217</f>
        <v>387203</v>
      </c>
      <c r="M217" s="205">
        <f t="shared" si="56"/>
        <v>396.47104117843992</v>
      </c>
      <c r="N217" s="205">
        <f t="shared" si="57"/>
        <v>4.6296212157444163</v>
      </c>
      <c r="O217" s="206">
        <f>'5.1 도시공원법에 의한 공원녹지(시군구)'!C219</f>
        <v>1027191</v>
      </c>
      <c r="P217" s="206">
        <f>'5.1 도시공원법에 의한 공원녹지(시군구)'!D219</f>
        <v>657191</v>
      </c>
      <c r="Q217" s="205">
        <f t="shared" si="58"/>
        <v>12.281684920369219</v>
      </c>
      <c r="R217" s="205">
        <f t="shared" si="54"/>
        <v>7.8577526424027928</v>
      </c>
      <c r="S217" s="54"/>
    </row>
    <row r="218" spans="1:19" s="45" customFormat="1" ht="18" customHeight="1">
      <c r="A218" s="192"/>
      <c r="B218" s="495" t="s">
        <v>189</v>
      </c>
      <c r="C218" s="204">
        <f>기초자료!AV216</f>
        <v>102470</v>
      </c>
      <c r="D218" s="204">
        <f>기초자료!AW216</f>
        <v>66297</v>
      </c>
      <c r="E218" s="206">
        <f>기초자료!AT216</f>
        <v>919205140</v>
      </c>
      <c r="F218" s="203">
        <f>기초자료!AU216</f>
        <v>130485068</v>
      </c>
      <c r="G218" s="204">
        <f>'3-1도시림 면적 현황 세부내역(시군구)'!C216</f>
        <v>58581626</v>
      </c>
      <c r="H218" s="204">
        <f t="shared" si="61"/>
        <v>1014316</v>
      </c>
      <c r="I218" s="205">
        <f t="shared" si="60"/>
        <v>883.62408555439913</v>
      </c>
      <c r="J218" s="205">
        <f t="shared" si="55"/>
        <v>15.299576149750365</v>
      </c>
      <c r="K218" s="204">
        <f>'4-1. 산자법에 의한 산림과수목(시군구)'!C218</f>
        <v>57671881</v>
      </c>
      <c r="L218" s="204">
        <f>'4-1. 산자법에 의한 산림과수목(시군구)'!D218</f>
        <v>104571</v>
      </c>
      <c r="M218" s="205">
        <f t="shared" si="56"/>
        <v>869.90182059520043</v>
      </c>
      <c r="N218" s="205">
        <f t="shared" si="57"/>
        <v>1.5773111905516086</v>
      </c>
      <c r="O218" s="206">
        <f>'5.1 도시공원법에 의한 공원녹지(시군구)'!C220</f>
        <v>909745</v>
      </c>
      <c r="P218" s="206">
        <f>'5.1 도시공원법에 의한 공원녹지(시군구)'!D220</f>
        <v>909745</v>
      </c>
      <c r="Q218" s="205">
        <f t="shared" si="58"/>
        <v>13.722264959198757</v>
      </c>
      <c r="R218" s="205">
        <f t="shared" si="54"/>
        <v>13.722264959198757</v>
      </c>
      <c r="S218" s="54"/>
    </row>
    <row r="219" spans="1:19" s="45" customFormat="1" ht="18" customHeight="1">
      <c r="A219" s="192"/>
      <c r="B219" s="495" t="s">
        <v>190</v>
      </c>
      <c r="C219" s="204">
        <f>기초자료!AV217</f>
        <v>100688</v>
      </c>
      <c r="D219" s="204">
        <f>기초자료!AW217</f>
        <v>61350</v>
      </c>
      <c r="E219" s="206">
        <f>기초자료!AT217</f>
        <v>1254640829</v>
      </c>
      <c r="F219" s="203">
        <f>기초자료!AU217</f>
        <v>152890391</v>
      </c>
      <c r="G219" s="204">
        <f>'3-1도시림 면적 현황 세부내역(시군구)'!C217</f>
        <v>70323340</v>
      </c>
      <c r="H219" s="204">
        <f t="shared" si="61"/>
        <v>292464</v>
      </c>
      <c r="I219" s="205">
        <f t="shared" si="60"/>
        <v>1146.2647106764466</v>
      </c>
      <c r="J219" s="205">
        <f t="shared" si="55"/>
        <v>4.7671393643031781</v>
      </c>
      <c r="K219" s="204">
        <f>'4-1. 산자법에 의한 산림과수목(시군구)'!C219</f>
        <v>70126454</v>
      </c>
      <c r="L219" s="204">
        <f>'4-1. 산자법에 의한 산림과수목(시군구)'!D219</f>
        <v>95578</v>
      </c>
      <c r="M219" s="205">
        <f t="shared" si="56"/>
        <v>1143.0554849225755</v>
      </c>
      <c r="N219" s="205">
        <f t="shared" si="57"/>
        <v>1.5579136104319478</v>
      </c>
      <c r="O219" s="206">
        <f>'5.1 도시공원법에 의한 공원녹지(시군구)'!C221</f>
        <v>196886</v>
      </c>
      <c r="P219" s="206">
        <f>'5.1 도시공원법에 의한 공원녹지(시군구)'!D221</f>
        <v>196886</v>
      </c>
      <c r="Q219" s="205">
        <f t="shared" si="58"/>
        <v>3.2092257538712308</v>
      </c>
      <c r="R219" s="205">
        <f t="shared" si="54"/>
        <v>3.2092257538712308</v>
      </c>
      <c r="S219" s="54"/>
    </row>
    <row r="220" spans="1:19" s="45" customFormat="1" ht="18" customHeight="1">
      <c r="A220" s="192"/>
      <c r="B220" s="495" t="s">
        <v>191</v>
      </c>
      <c r="C220" s="204">
        <f>기초자료!AV218</f>
        <v>72242</v>
      </c>
      <c r="D220" s="204">
        <f>기초자료!AW218</f>
        <v>53124</v>
      </c>
      <c r="E220" s="206">
        <f>기초자료!AT218</f>
        <v>911902545</v>
      </c>
      <c r="F220" s="203">
        <f>기초자료!AU218</f>
        <v>355269690</v>
      </c>
      <c r="G220" s="204">
        <f>'3-1도시림 면적 현황 세부내역(시군구)'!C218</f>
        <v>280155579</v>
      </c>
      <c r="H220" s="204">
        <f t="shared" si="61"/>
        <v>990456</v>
      </c>
      <c r="I220" s="205">
        <f t="shared" si="60"/>
        <v>5273.61604924328</v>
      </c>
      <c r="J220" s="205">
        <f t="shared" si="55"/>
        <v>18.644228597244183</v>
      </c>
      <c r="K220" s="204">
        <f>'4-1. 산자법에 의한 산림과수목(시군구)'!C220</f>
        <v>279607214</v>
      </c>
      <c r="L220" s="204">
        <f>'4-1. 산자법에 의한 산림과수목(시군구)'!D220</f>
        <v>443321</v>
      </c>
      <c r="M220" s="205">
        <f t="shared" si="56"/>
        <v>5263.2936902341689</v>
      </c>
      <c r="N220" s="205">
        <f t="shared" si="57"/>
        <v>8.3450229651381669</v>
      </c>
      <c r="O220" s="206">
        <f>'5.1 도시공원법에 의한 공원녹지(시군구)'!C222</f>
        <v>548365</v>
      </c>
      <c r="P220" s="206">
        <f>'5.1 도시공원법에 의한 공원녹지(시군구)'!D222</f>
        <v>547135</v>
      </c>
      <c r="Q220" s="205">
        <f t="shared" si="58"/>
        <v>10.322359009110759</v>
      </c>
      <c r="R220" s="205">
        <f t="shared" si="54"/>
        <v>10.299205632106016</v>
      </c>
      <c r="S220" s="54"/>
    </row>
    <row r="221" spans="1:19" s="45" customFormat="1" ht="18" customHeight="1">
      <c r="A221" s="192"/>
      <c r="B221" s="495" t="s">
        <v>192</v>
      </c>
      <c r="C221" s="204">
        <f>기초자료!AV219</f>
        <v>263185</v>
      </c>
      <c r="D221" s="204">
        <f>기초자료!AW219</f>
        <v>220041</v>
      </c>
      <c r="E221" s="206">
        <f>기초자료!AT219</f>
        <v>411756867</v>
      </c>
      <c r="F221" s="203">
        <f>기초자료!AU219</f>
        <v>135356028</v>
      </c>
      <c r="G221" s="204">
        <f>'3-1도시림 면적 현황 세부내역(시군구)'!C219</f>
        <v>55162327.5</v>
      </c>
      <c r="H221" s="204">
        <f t="shared" si="61"/>
        <v>1565480</v>
      </c>
      <c r="I221" s="205">
        <f t="shared" si="60"/>
        <v>250.69113256165897</v>
      </c>
      <c r="J221" s="205">
        <f t="shared" si="55"/>
        <v>7.1144922991624284</v>
      </c>
      <c r="K221" s="204">
        <f>'4-1. 산자법에 의한 산림과수목(시군구)'!C221</f>
        <v>53255615.5</v>
      </c>
      <c r="L221" s="204">
        <f>'4-1. 산자법에 의한 산림과수목(시군구)'!D221</f>
        <v>104186</v>
      </c>
      <c r="M221" s="205">
        <f t="shared" si="56"/>
        <v>242.02587472334702</v>
      </c>
      <c r="N221" s="205">
        <f t="shared" si="57"/>
        <v>0.47348448698197154</v>
      </c>
      <c r="O221" s="206">
        <f>'5.1 도시공원법에 의한 공원녹지(시군구)'!C223</f>
        <v>1906712</v>
      </c>
      <c r="P221" s="206">
        <f>'5.1 도시공원법에 의한 공원녹지(시군구)'!D223</f>
        <v>1461294</v>
      </c>
      <c r="Q221" s="205">
        <f t="shared" si="58"/>
        <v>8.6652578383119501</v>
      </c>
      <c r="R221" s="205">
        <f t="shared" si="54"/>
        <v>6.6410078121804572</v>
      </c>
      <c r="S221" s="54"/>
    </row>
    <row r="222" spans="1:19" s="45" customFormat="1" ht="18" customHeight="1">
      <c r="A222" s="192"/>
      <c r="B222" s="495" t="s">
        <v>193</v>
      </c>
      <c r="C222" s="204">
        <f>기초자료!AV220</f>
        <v>23843</v>
      </c>
      <c r="D222" s="204">
        <f>기초자료!AW220</f>
        <v>8413</v>
      </c>
      <c r="E222" s="206">
        <f>기초자료!AT220</f>
        <v>614324743</v>
      </c>
      <c r="F222" s="203">
        <f>기초자료!AU220</f>
        <v>84076185</v>
      </c>
      <c r="G222" s="204">
        <f>'3-1도시림 면적 현황 세부내역(시군구)'!C220</f>
        <v>56843018</v>
      </c>
      <c r="H222" s="204">
        <f t="shared" si="61"/>
        <v>499620</v>
      </c>
      <c r="I222" s="205">
        <f t="shared" si="60"/>
        <v>6756.5693569475807</v>
      </c>
      <c r="J222" s="205">
        <f t="shared" si="55"/>
        <v>59.386663496968978</v>
      </c>
      <c r="K222" s="204">
        <f>'4-1. 산자법에 의한 산림과수목(시군구)'!C222</f>
        <v>56359511</v>
      </c>
      <c r="L222" s="204">
        <f>'4-1. 산자법에 의한 산림과수목(시군구)'!D222</f>
        <v>16113</v>
      </c>
      <c r="M222" s="205">
        <f t="shared" si="56"/>
        <v>6699.097943658624</v>
      </c>
      <c r="N222" s="205">
        <f t="shared" si="57"/>
        <v>1.9152502080114109</v>
      </c>
      <c r="O222" s="206">
        <f>'5.1 도시공원법에 의한 공원녹지(시군구)'!C224</f>
        <v>483507</v>
      </c>
      <c r="P222" s="206">
        <f>'5.1 도시공원법에 의한 공원녹지(시군구)'!D224</f>
        <v>483507</v>
      </c>
      <c r="Q222" s="205">
        <f t="shared" si="58"/>
        <v>57.471413288957564</v>
      </c>
      <c r="R222" s="205">
        <f t="shared" si="54"/>
        <v>57.471413288957564</v>
      </c>
      <c r="S222" s="54"/>
    </row>
    <row r="223" spans="1:19" s="45" customFormat="1" ht="18" customHeight="1">
      <c r="A223" s="192"/>
      <c r="B223" s="495" t="s">
        <v>194</v>
      </c>
      <c r="C223" s="204">
        <f>기초자료!AV221</f>
        <v>52595</v>
      </c>
      <c r="D223" s="204">
        <f>기초자료!AW221</f>
        <v>13758</v>
      </c>
      <c r="E223" s="206">
        <f>기초자료!AT221</f>
        <v>1174734216</v>
      </c>
      <c r="F223" s="203">
        <f>기초자료!AU221</f>
        <v>68771332</v>
      </c>
      <c r="G223" s="204">
        <f>'3-1도시림 면적 현황 세부내역(시군구)'!C221</f>
        <v>47556192</v>
      </c>
      <c r="H223" s="204">
        <f t="shared" si="61"/>
        <v>1466490</v>
      </c>
      <c r="I223" s="205">
        <f t="shared" si="60"/>
        <v>3456.6210204971653</v>
      </c>
      <c r="J223" s="205">
        <f t="shared" si="55"/>
        <v>106.59180113388574</v>
      </c>
      <c r="K223" s="204">
        <f>'4-1. 산자법에 의한 산림과수목(시군구)'!C223</f>
        <v>46158515</v>
      </c>
      <c r="L223" s="204">
        <f>'4-1. 산자법에 의한 산림과수목(시군구)'!D223</f>
        <v>156098</v>
      </c>
      <c r="M223" s="205">
        <f t="shared" si="56"/>
        <v>3355.030891117895</v>
      </c>
      <c r="N223" s="205">
        <f t="shared" si="57"/>
        <v>11.345980520424479</v>
      </c>
      <c r="O223" s="206">
        <f>'5.1 도시공원법에 의한 공원녹지(시군구)'!C225</f>
        <v>1397677</v>
      </c>
      <c r="P223" s="206">
        <f>'5.1 도시공원법에 의한 공원녹지(시군구)'!D225</f>
        <v>1310392</v>
      </c>
      <c r="Q223" s="205">
        <f t="shared" si="58"/>
        <v>101.59012937927024</v>
      </c>
      <c r="R223" s="205">
        <f t="shared" si="54"/>
        <v>95.245820613461262</v>
      </c>
      <c r="S223" s="54"/>
    </row>
    <row r="224" spans="1:19" s="45" customFormat="1" ht="18" customHeight="1">
      <c r="A224" s="192"/>
      <c r="B224" s="495" t="s">
        <v>195</v>
      </c>
      <c r="C224" s="204">
        <f>기초자료!AV222</f>
        <v>25416</v>
      </c>
      <c r="D224" s="204">
        <f>기초자료!AW222</f>
        <v>5330</v>
      </c>
      <c r="E224" s="206">
        <f>기초자료!AT222</f>
        <v>846120639</v>
      </c>
      <c r="F224" s="203">
        <f>기초자료!AU222</f>
        <v>82425416</v>
      </c>
      <c r="G224" s="204">
        <f>'3-1도시림 면적 현황 세부내역(시군구)'!C222</f>
        <v>67804409</v>
      </c>
      <c r="H224" s="204">
        <f t="shared" si="61"/>
        <v>43299</v>
      </c>
      <c r="I224" s="205">
        <f t="shared" si="60"/>
        <v>12721.277485928706</v>
      </c>
      <c r="J224" s="205">
        <f t="shared" si="55"/>
        <v>8.1236397748592868</v>
      </c>
      <c r="K224" s="204">
        <f>'4-1. 산자법에 의한 산림과수목(시군구)'!C224</f>
        <v>67789512</v>
      </c>
      <c r="L224" s="204">
        <f>'4-1. 산자법에 의한 산림과수목(시군구)'!D224</f>
        <v>28402</v>
      </c>
      <c r="M224" s="205">
        <f t="shared" si="56"/>
        <v>12718.482551594747</v>
      </c>
      <c r="N224" s="205">
        <f t="shared" si="57"/>
        <v>5.3287054409005625</v>
      </c>
      <c r="O224" s="206">
        <f>'5.1 도시공원법에 의한 공원녹지(시군구)'!C226</f>
        <v>14897</v>
      </c>
      <c r="P224" s="206">
        <f>'5.1 도시공원법에 의한 공원녹지(시군구)'!D226</f>
        <v>14897</v>
      </c>
      <c r="Q224" s="205">
        <f t="shared" si="58"/>
        <v>2.7949343339587243</v>
      </c>
      <c r="R224" s="205">
        <f t="shared" si="54"/>
        <v>2.7949343339587243</v>
      </c>
      <c r="S224" s="54"/>
    </row>
    <row r="225" spans="1:19" s="45" customFormat="1" ht="18" customHeight="1">
      <c r="A225" s="192"/>
      <c r="B225" s="495" t="s">
        <v>196</v>
      </c>
      <c r="C225" s="204">
        <f>기초자료!AV223</f>
        <v>16993</v>
      </c>
      <c r="D225" s="204">
        <f>기초자료!AW223</f>
        <v>7375</v>
      </c>
      <c r="E225" s="206">
        <f>기초자료!AT223</f>
        <v>815749347</v>
      </c>
      <c r="F225" s="203">
        <f>기초자료!AU223</f>
        <v>130790129</v>
      </c>
      <c r="G225" s="204">
        <f>'3-1도시림 면적 현황 세부내역(시군구)'!C223</f>
        <v>109346717</v>
      </c>
      <c r="H225" s="204">
        <f t="shared" si="61"/>
        <v>482721</v>
      </c>
      <c r="I225" s="205">
        <f t="shared" si="60"/>
        <v>14826.673491525424</v>
      </c>
      <c r="J225" s="205">
        <f t="shared" si="55"/>
        <v>65.453694915254232</v>
      </c>
      <c r="K225" s="204">
        <f>'4-1. 산자법에 의한 산림과수목(시군구)'!C225</f>
        <v>108907750</v>
      </c>
      <c r="L225" s="204">
        <f>'4-1. 산자법에 의한 산림과수목(시군구)'!D225</f>
        <v>43754</v>
      </c>
      <c r="M225" s="205">
        <f t="shared" si="56"/>
        <v>14767.152542372882</v>
      </c>
      <c r="N225" s="205">
        <f t="shared" si="57"/>
        <v>5.932745762711864</v>
      </c>
      <c r="O225" s="206">
        <f>'5.1 도시공원법에 의한 공원녹지(시군구)'!C227</f>
        <v>438967</v>
      </c>
      <c r="P225" s="206">
        <f>'5.1 도시공원법에 의한 공원녹지(시군구)'!D227</f>
        <v>438967</v>
      </c>
      <c r="Q225" s="205">
        <f t="shared" si="58"/>
        <v>59.520949152542372</v>
      </c>
      <c r="R225" s="205">
        <f t="shared" si="54"/>
        <v>59.520949152542372</v>
      </c>
      <c r="S225" s="54"/>
    </row>
    <row r="226" spans="1:19" s="45" customFormat="1" ht="18" customHeight="1">
      <c r="A226" s="192"/>
      <c r="B226" s="495" t="s">
        <v>197</v>
      </c>
      <c r="C226" s="204">
        <f>기초자료!AV224</f>
        <v>37361</v>
      </c>
      <c r="D226" s="204">
        <f>기초자료!AW224</f>
        <v>13747</v>
      </c>
      <c r="E226" s="206">
        <f>기초자료!AT224</f>
        <v>741220163</v>
      </c>
      <c r="F226" s="203">
        <f>기초자료!AU224</f>
        <v>66127605</v>
      </c>
      <c r="G226" s="204">
        <f>'3-1도시림 면적 현황 세부내역(시군구)'!C224</f>
        <v>34385457</v>
      </c>
      <c r="H226" s="204">
        <f t="shared" si="61"/>
        <v>534213</v>
      </c>
      <c r="I226" s="205">
        <f t="shared" si="60"/>
        <v>2501.3062486360659</v>
      </c>
      <c r="J226" s="205">
        <f t="shared" si="55"/>
        <v>38.860333163599329</v>
      </c>
      <c r="K226" s="204">
        <f>'4-1. 산자법에 의한 산림과수목(시군구)'!C226</f>
        <v>34119524</v>
      </c>
      <c r="L226" s="204">
        <f>'4-1. 산자법에 의한 산림과수목(시군구)'!D226</f>
        <v>268280</v>
      </c>
      <c r="M226" s="205">
        <f t="shared" si="56"/>
        <v>2481.9614461337019</v>
      </c>
      <c r="N226" s="205">
        <f t="shared" si="57"/>
        <v>19.515530661235179</v>
      </c>
      <c r="O226" s="206">
        <f>'5.1 도시공원법에 의한 공원녹지(시군구)'!C228</f>
        <v>265933</v>
      </c>
      <c r="P226" s="206">
        <f>'5.1 도시공원법에 의한 공원녹지(시군구)'!D228</f>
        <v>265933</v>
      </c>
      <c r="Q226" s="205">
        <f t="shared" si="58"/>
        <v>19.344802502364153</v>
      </c>
      <c r="R226" s="205">
        <f t="shared" si="54"/>
        <v>19.344802502364153</v>
      </c>
      <c r="S226" s="54"/>
    </row>
    <row r="227" spans="1:19" s="45" customFormat="1" ht="18" customHeight="1">
      <c r="A227" s="192"/>
      <c r="B227" s="495" t="s">
        <v>198</v>
      </c>
      <c r="C227" s="204">
        <f>기초자료!AV225</f>
        <v>42910</v>
      </c>
      <c r="D227" s="204">
        <f>기초자료!AW225</f>
        <v>20534</v>
      </c>
      <c r="E227" s="206">
        <f>기초자료!AT225</f>
        <v>693810304</v>
      </c>
      <c r="F227" s="203">
        <f>기초자료!AU225</f>
        <v>130047576</v>
      </c>
      <c r="G227" s="204">
        <f>'3-1도시림 면적 현황 세부내역(시군구)'!C225</f>
        <v>84303595</v>
      </c>
      <c r="H227" s="204">
        <f t="shared" si="61"/>
        <v>397730</v>
      </c>
      <c r="I227" s="205">
        <f t="shared" si="60"/>
        <v>4105.5612642446677</v>
      </c>
      <c r="J227" s="205">
        <f t="shared" si="55"/>
        <v>19.369338657835783</v>
      </c>
      <c r="K227" s="204">
        <f>'4-1. 산자법에 의한 산림과수목(시군구)'!C227</f>
        <v>83918097</v>
      </c>
      <c r="L227" s="204">
        <f>'4-1. 산자법에 의한 산림과수목(시군구)'!D227</f>
        <v>12232</v>
      </c>
      <c r="M227" s="205">
        <f t="shared" si="56"/>
        <v>4086.7876205318007</v>
      </c>
      <c r="N227" s="205">
        <f t="shared" si="57"/>
        <v>0.59569494496931918</v>
      </c>
      <c r="O227" s="206">
        <f>'5.1 도시공원법에 의한 공원녹지(시군구)'!C229</f>
        <v>385498</v>
      </c>
      <c r="P227" s="206">
        <f>'5.1 도시공원법에 의한 공원녹지(시군구)'!D229</f>
        <v>385498</v>
      </c>
      <c r="Q227" s="205">
        <f t="shared" si="58"/>
        <v>18.773643712866466</v>
      </c>
      <c r="R227" s="205">
        <f t="shared" si="54"/>
        <v>18.773643712866466</v>
      </c>
      <c r="S227" s="54"/>
    </row>
    <row r="228" spans="1:19" s="45" customFormat="1" ht="18" customHeight="1">
      <c r="A228" s="192"/>
      <c r="B228" s="495" t="s">
        <v>199</v>
      </c>
      <c r="C228" s="204">
        <f>기초자료!AV226</f>
        <v>32373</v>
      </c>
      <c r="D228" s="204">
        <f>기초자료!AW226</f>
        <v>10365</v>
      </c>
      <c r="E228" s="206">
        <f>기초자료!AT226</f>
        <v>384059802</v>
      </c>
      <c r="F228" s="203">
        <f>기초자료!AU226</f>
        <v>47361506</v>
      </c>
      <c r="G228" s="204">
        <f>'3-1도시림 면적 현황 세부내역(시군구)'!C226</f>
        <v>30795733.5</v>
      </c>
      <c r="H228" s="204">
        <f t="shared" si="61"/>
        <v>768285.5</v>
      </c>
      <c r="I228" s="205">
        <f t="shared" si="60"/>
        <v>2971.1272069464544</v>
      </c>
      <c r="J228" s="205">
        <f t="shared" si="55"/>
        <v>74.12305836951279</v>
      </c>
      <c r="K228" s="204">
        <f>'4-1. 산자법에 의한 산림과수목(시군구)'!C228</f>
        <v>30166698</v>
      </c>
      <c r="L228" s="204">
        <f>'4-1. 산자법에 의한 산림과수목(시군구)'!D228</f>
        <v>140643</v>
      </c>
      <c r="M228" s="205">
        <f t="shared" si="56"/>
        <v>2910.4387843704776</v>
      </c>
      <c r="N228" s="205">
        <f t="shared" si="57"/>
        <v>13.56903039073806</v>
      </c>
      <c r="O228" s="206">
        <f>'5.1 도시공원법에 의한 공원녹지(시군구)'!C230</f>
        <v>629035.5</v>
      </c>
      <c r="P228" s="206">
        <f>'5.1 도시공원법에 의한 공원녹지(시군구)'!D230</f>
        <v>627642.5</v>
      </c>
      <c r="Q228" s="205">
        <f t="shared" si="58"/>
        <v>60.688422575976844</v>
      </c>
      <c r="R228" s="205">
        <f t="shared" si="54"/>
        <v>60.55402797877472</v>
      </c>
      <c r="S228" s="54"/>
    </row>
    <row r="229" spans="1:19" s="45" customFormat="1" ht="18" customHeight="1">
      <c r="A229" s="192"/>
      <c r="B229" s="495" t="s">
        <v>200</v>
      </c>
      <c r="C229" s="204">
        <f>기초자료!AV227</f>
        <v>44015</v>
      </c>
      <c r="D229" s="204">
        <f>기초자료!AW227</f>
        <v>13923</v>
      </c>
      <c r="E229" s="206">
        <f>기초자료!AT227</f>
        <v>616106444</v>
      </c>
      <c r="F229" s="203">
        <f>기초자료!AU227</f>
        <v>36327530</v>
      </c>
      <c r="G229" s="204">
        <f>'3-1도시림 면적 현황 세부내역(시군구)'!C227</f>
        <v>13240125</v>
      </c>
      <c r="H229" s="204">
        <f t="shared" si="61"/>
        <v>409130</v>
      </c>
      <c r="I229" s="205">
        <f t="shared" si="60"/>
        <v>950.95345830639951</v>
      </c>
      <c r="J229" s="205">
        <f t="shared" si="55"/>
        <v>29.385189973425266</v>
      </c>
      <c r="K229" s="204">
        <f>'4-1. 산자법에 의한 산림과수목(시군구)'!C229</f>
        <v>12841431</v>
      </c>
      <c r="L229" s="204">
        <f>'4-1. 산자법에 의한 산림과수목(시군구)'!D229</f>
        <v>10436</v>
      </c>
      <c r="M229" s="205">
        <f t="shared" si="56"/>
        <v>922.3178194354665</v>
      </c>
      <c r="N229" s="205">
        <f t="shared" si="57"/>
        <v>0.74955110249227896</v>
      </c>
      <c r="O229" s="206">
        <f>'5.1 도시공원법에 의한 공원녹지(시군구)'!C231</f>
        <v>398694</v>
      </c>
      <c r="P229" s="206">
        <f>'5.1 도시공원법에 의한 공원녹지(시군구)'!D231</f>
        <v>398694</v>
      </c>
      <c r="Q229" s="205">
        <f t="shared" si="58"/>
        <v>28.63563887093299</v>
      </c>
      <c r="R229" s="205">
        <f t="shared" si="54"/>
        <v>28.63563887093299</v>
      </c>
      <c r="S229" s="54"/>
    </row>
    <row r="230" spans="1:19" s="45" customFormat="1" ht="18" customHeight="1">
      <c r="A230" s="192"/>
      <c r="B230" s="495" t="s">
        <v>201</v>
      </c>
      <c r="C230" s="204">
        <f>기초자료!AV228</f>
        <v>117047</v>
      </c>
      <c r="D230" s="204">
        <f>기초자료!AW228</f>
        <v>89799</v>
      </c>
      <c r="E230" s="206">
        <f>기초자료!AT228</f>
        <v>450937034</v>
      </c>
      <c r="F230" s="203">
        <f>기초자료!AU228</f>
        <v>140569067</v>
      </c>
      <c r="G230" s="204">
        <f>'3-1도시림 면적 현황 세부내역(시군구)'!C228</f>
        <v>73223812</v>
      </c>
      <c r="H230" s="204">
        <f t="shared" si="61"/>
        <v>804190</v>
      </c>
      <c r="I230" s="205">
        <f t="shared" si="60"/>
        <v>815.41901357476138</v>
      </c>
      <c r="J230" s="205">
        <f t="shared" si="55"/>
        <v>8.9554449381396228</v>
      </c>
      <c r="K230" s="204">
        <f>'4-1. 산자법에 의한 산림과수목(시군구)'!C230</f>
        <v>72708340</v>
      </c>
      <c r="L230" s="204">
        <f>'4-1. 산자법에 의한 산림과수목(시군구)'!D230</f>
        <v>315660</v>
      </c>
      <c r="M230" s="205">
        <f t="shared" si="56"/>
        <v>809.67872693459833</v>
      </c>
      <c r="N230" s="205">
        <f t="shared" si="57"/>
        <v>3.5151839107339726</v>
      </c>
      <c r="O230" s="206">
        <f>'5.1 도시공원법에 의한 공원녹지(시군구)'!C232</f>
        <v>515472</v>
      </c>
      <c r="P230" s="206">
        <f>'5.1 도시공원법에 의한 공원녹지(시군구)'!D232</f>
        <v>488530</v>
      </c>
      <c r="Q230" s="205">
        <f t="shared" si="58"/>
        <v>5.7402866401630304</v>
      </c>
      <c r="R230" s="205">
        <f t="shared" si="54"/>
        <v>5.4402610274056507</v>
      </c>
      <c r="S230" s="54"/>
    </row>
    <row r="231" spans="1:19" s="45" customFormat="1" ht="18" customHeight="1">
      <c r="A231" s="192"/>
      <c r="B231" s="495" t="s">
        <v>202</v>
      </c>
      <c r="C231" s="204">
        <f>기초자료!AV229</f>
        <v>55100</v>
      </c>
      <c r="D231" s="204">
        <f>기초자료!AW229</f>
        <v>15197</v>
      </c>
      <c r="E231" s="206">
        <f>기초자료!AT229</f>
        <v>661483887</v>
      </c>
      <c r="F231" s="203">
        <f>기초자료!AU229</f>
        <v>47417583</v>
      </c>
      <c r="G231" s="204">
        <f>'3-1도시림 면적 현황 세부내역(시군구)'!C229</f>
        <v>21567057</v>
      </c>
      <c r="H231" s="204">
        <f t="shared" si="61"/>
        <v>661982</v>
      </c>
      <c r="I231" s="205">
        <f t="shared" si="60"/>
        <v>1419.1654273869842</v>
      </c>
      <c r="J231" s="205">
        <f t="shared" si="55"/>
        <v>43.560044745673487</v>
      </c>
      <c r="K231" s="204">
        <f>'4-1. 산자법에 의한 산림과수목(시군구)'!C231</f>
        <v>20944259</v>
      </c>
      <c r="L231" s="204">
        <f>'4-1. 산자법에 의한 산림과수목(시군구)'!D231</f>
        <v>39184</v>
      </c>
      <c r="M231" s="205">
        <f t="shared" si="56"/>
        <v>1378.1837862736065</v>
      </c>
      <c r="N231" s="205">
        <f t="shared" si="57"/>
        <v>2.5784036322958479</v>
      </c>
      <c r="O231" s="206">
        <f>'5.1 도시공원법에 의한 공원녹지(시군구)'!C233</f>
        <v>622798</v>
      </c>
      <c r="P231" s="206">
        <f>'5.1 도시공원법에 의한 공원녹지(시군구)'!D233</f>
        <v>622798</v>
      </c>
      <c r="Q231" s="205">
        <f t="shared" si="58"/>
        <v>40.981641113377641</v>
      </c>
      <c r="R231" s="205">
        <f t="shared" si="54"/>
        <v>40.981641113377641</v>
      </c>
      <c r="S231" s="54"/>
    </row>
    <row r="232" spans="1:19" s="45" customFormat="1" ht="18" customHeight="1">
      <c r="A232" s="192"/>
      <c r="B232" s="495" t="s">
        <v>203</v>
      </c>
      <c r="C232" s="204">
        <f>기초자료!AV230</f>
        <v>32150</v>
      </c>
      <c r="D232" s="204">
        <f>기초자료!AW230</f>
        <v>10237</v>
      </c>
      <c r="E232" s="206">
        <f>기초자료!AT230</f>
        <v>1202034344</v>
      </c>
      <c r="F232" s="203">
        <f>기초자료!AU230</f>
        <v>74397227</v>
      </c>
      <c r="G232" s="204">
        <f>'3-1도시림 면적 현황 세부내역(시군구)'!C230</f>
        <v>46333379</v>
      </c>
      <c r="H232" s="204">
        <f t="shared" si="61"/>
        <v>103341</v>
      </c>
      <c r="I232" s="205">
        <f t="shared" si="60"/>
        <v>4526.0700400507958</v>
      </c>
      <c r="J232" s="205">
        <f t="shared" si="55"/>
        <v>10.09485200742405</v>
      </c>
      <c r="K232" s="204">
        <f>'4-1. 산자법에 의한 산림과수목(시군구)'!C232</f>
        <v>46328172</v>
      </c>
      <c r="L232" s="204">
        <f>'4-1. 산자법에 의한 산림과수목(시군구)'!D232</f>
        <v>99374</v>
      </c>
      <c r="M232" s="205">
        <f t="shared" si="56"/>
        <v>4525.561394939924</v>
      </c>
      <c r="N232" s="205">
        <f t="shared" si="57"/>
        <v>9.7073361336329</v>
      </c>
      <c r="O232" s="206">
        <f>'5.1 도시공원법에 의한 공원녹지(시군구)'!C234</f>
        <v>5207</v>
      </c>
      <c r="P232" s="206">
        <f>'5.1 도시공원법에 의한 공원녹지(시군구)'!D234</f>
        <v>3967</v>
      </c>
      <c r="Q232" s="205">
        <f t="shared" si="58"/>
        <v>0.50864511087232589</v>
      </c>
      <c r="R232" s="205">
        <f t="shared" si="54"/>
        <v>0.38751587379114977</v>
      </c>
      <c r="S232" s="54"/>
    </row>
    <row r="233" spans="1:19" s="45" customFormat="1" ht="18" customHeight="1">
      <c r="A233" s="192"/>
      <c r="B233" s="495" t="s">
        <v>204</v>
      </c>
      <c r="C233" s="204">
        <f>기초자료!AV231</f>
        <v>49314</v>
      </c>
      <c r="D233" s="204">
        <f>기초자료!AW231</f>
        <v>17901</v>
      </c>
      <c r="E233" s="206">
        <f>기초자료!AT231</f>
        <v>990043224</v>
      </c>
      <c r="F233" s="203">
        <f>기초자료!AU231</f>
        <v>118815471</v>
      </c>
      <c r="G233" s="204">
        <f>'3-1도시림 면적 현황 세부내역(시군구)'!C231</f>
        <v>88525796</v>
      </c>
      <c r="H233" s="204">
        <f t="shared" si="61"/>
        <v>373248</v>
      </c>
      <c r="I233" s="205">
        <f t="shared" si="60"/>
        <v>4945.2989218479415</v>
      </c>
      <c r="J233" s="205">
        <f t="shared" si="55"/>
        <v>20.850678733031675</v>
      </c>
      <c r="K233" s="204">
        <f>'4-1. 산자법에 의한 산림과수목(시군구)'!C233</f>
        <v>88358482</v>
      </c>
      <c r="L233" s="204">
        <f>'4-1. 산자법에 의한 산림과수목(시군구)'!D233</f>
        <v>205934</v>
      </c>
      <c r="M233" s="205">
        <f t="shared" si="56"/>
        <v>4935.9522931679794</v>
      </c>
      <c r="N233" s="205">
        <f t="shared" si="57"/>
        <v>11.50405005306966</v>
      </c>
      <c r="O233" s="206">
        <f>'5.1 도시공원법에 의한 공원녹지(시군구)'!C235</f>
        <v>167314</v>
      </c>
      <c r="P233" s="206">
        <f>'5.1 도시공원법에 의한 공원녹지(시군구)'!D235</f>
        <v>167314</v>
      </c>
      <c r="Q233" s="205">
        <f t="shared" si="58"/>
        <v>9.3466286799620129</v>
      </c>
      <c r="R233" s="205">
        <f t="shared" si="54"/>
        <v>9.3466286799620129</v>
      </c>
      <c r="S233" s="54"/>
    </row>
    <row r="234" spans="1:19" s="45" customFormat="1" ht="18" customHeight="1">
      <c r="A234" s="192"/>
      <c r="B234" s="495" t="s">
        <v>205</v>
      </c>
      <c r="C234" s="204">
        <f>기초자료!AV232</f>
        <v>9617</v>
      </c>
      <c r="D234" s="204">
        <f>기초자료!AW232</f>
        <v>7267</v>
      </c>
      <c r="E234" s="206">
        <f>기초자료!AT232</f>
        <v>72942203</v>
      </c>
      <c r="F234" s="203">
        <f>기초자료!AU232</f>
        <v>21432634</v>
      </c>
      <c r="G234" s="204">
        <f>'3-1도시림 면적 현황 세부내역(시군구)'!C232</f>
        <v>7774271</v>
      </c>
      <c r="H234" s="204">
        <f t="shared" si="61"/>
        <v>120183</v>
      </c>
      <c r="I234" s="205">
        <f t="shared" si="60"/>
        <v>1069.8047337278106</v>
      </c>
      <c r="J234" s="205">
        <f t="shared" si="55"/>
        <v>16.538186321728361</v>
      </c>
      <c r="K234" s="204">
        <f>'4-1. 산자법에 의한 산림과수목(시군구)'!C234</f>
        <v>7773695</v>
      </c>
      <c r="L234" s="204">
        <f>'4-1. 산자법에 의한 산림과수목(시군구)'!D234</f>
        <v>119607</v>
      </c>
      <c r="M234" s="205">
        <f t="shared" si="56"/>
        <v>1069.7254713086556</v>
      </c>
      <c r="N234" s="205">
        <f t="shared" si="57"/>
        <v>16.458923902573275</v>
      </c>
      <c r="O234" s="206">
        <f>'5.1 도시공원법에 의한 공원녹지(시군구)'!C236</f>
        <v>576</v>
      </c>
      <c r="P234" s="206">
        <f>'5.1 도시공원법에 의한 공원녹지(시군구)'!D236</f>
        <v>576</v>
      </c>
      <c r="Q234" s="205">
        <f t="shared" si="58"/>
        <v>7.9262419155084626E-2</v>
      </c>
      <c r="R234" s="205">
        <f t="shared" si="54"/>
        <v>7.9262419155084626E-2</v>
      </c>
      <c r="S234" s="54"/>
    </row>
    <row r="235" spans="1:19" s="45" customFormat="1" ht="18" customHeight="1">
      <c r="A235" s="278" t="s">
        <v>496</v>
      </c>
      <c r="B235" s="278"/>
      <c r="C235" s="279">
        <f>기초자료!AV233</f>
        <v>3362553</v>
      </c>
      <c r="D235" s="279">
        <f>기초자료!AW233</f>
        <v>2656158</v>
      </c>
      <c r="E235" s="283">
        <f>SUM(E236:E253)</f>
        <v>10540373561</v>
      </c>
      <c r="F235" s="283">
        <f>SUM(F236:F253)</f>
        <v>1814070247</v>
      </c>
      <c r="G235" s="283">
        <f>SUM(G236:G253)</f>
        <v>725105594.19000006</v>
      </c>
      <c r="H235" s="283">
        <f>SUM(H236:H253)</f>
        <v>44870627.989999995</v>
      </c>
      <c r="I235" s="281">
        <f t="shared" si="60"/>
        <v>272.99038467967648</v>
      </c>
      <c r="J235" s="281">
        <f t="shared" si="55"/>
        <v>16.893056809873507</v>
      </c>
      <c r="K235" s="282">
        <f>SUM(K236:K253)</f>
        <v>678542526.5</v>
      </c>
      <c r="L235" s="282">
        <f>SUM(L236:L253)</f>
        <v>7038207.5</v>
      </c>
      <c r="M235" s="281">
        <f t="shared" si="56"/>
        <v>255.46015203161861</v>
      </c>
      <c r="N235" s="281">
        <f t="shared" si="57"/>
        <v>2.649769893206654</v>
      </c>
      <c r="O235" s="280">
        <f>SUM(O236:O253)</f>
        <v>46563067.689999998</v>
      </c>
      <c r="P235" s="280">
        <f>SUM(P236:P253)</f>
        <v>37832420.489999995</v>
      </c>
      <c r="Q235" s="281">
        <f t="shared" si="58"/>
        <v>17.530232648057833</v>
      </c>
      <c r="R235" s="281">
        <f t="shared" si="54"/>
        <v>14.243286916666852</v>
      </c>
      <c r="S235" s="54"/>
    </row>
    <row r="236" spans="1:19" s="45" customFormat="1" ht="18" customHeight="1">
      <c r="A236" s="192"/>
      <c r="B236" s="496" t="s">
        <v>207</v>
      </c>
      <c r="C236" s="204">
        <f>기초자료!AV234</f>
        <v>1044740</v>
      </c>
      <c r="D236" s="204">
        <f>기초자료!AW234</f>
        <v>969608</v>
      </c>
      <c r="E236" s="206">
        <f>기초자료!AT234</f>
        <v>748032641</v>
      </c>
      <c r="F236" s="119">
        <f>기초자료!AU234</f>
        <v>439486927</v>
      </c>
      <c r="G236" s="204">
        <f>'3-1도시림 면적 현황 세부내역(시군구)'!C234</f>
        <v>278374835.69</v>
      </c>
      <c r="H236" s="204">
        <f t="shared" ref="H236:H253" si="62">L236+P236</f>
        <v>14201475.489999998</v>
      </c>
      <c r="I236" s="205">
        <f t="shared" si="60"/>
        <v>287.10039076616528</v>
      </c>
      <c r="J236" s="205">
        <f t="shared" si="55"/>
        <v>14.646615426027836</v>
      </c>
      <c r="K236" s="204">
        <f>'4-1. 산자법에 의한 산림과수목(시군구)'!C236</f>
        <v>256654032</v>
      </c>
      <c r="L236" s="204">
        <f>'4-1. 산자법에 의한 산림과수목(시군구)'!D236</f>
        <v>1023606</v>
      </c>
      <c r="M236" s="205">
        <f t="shared" si="56"/>
        <v>264.69875661091908</v>
      </c>
      <c r="N236" s="205">
        <f t="shared" si="57"/>
        <v>1.0556905471076972</v>
      </c>
      <c r="O236" s="206">
        <f>'5.1 도시공원법에 의한 공원녹지(시군구)'!C238</f>
        <v>21720803.689999998</v>
      </c>
      <c r="P236" s="206">
        <f>'5.1 도시공원법에 의한 공원녹지(시군구)'!D238</f>
        <v>13177869.489999998</v>
      </c>
      <c r="Q236" s="205">
        <f t="shared" si="58"/>
        <v>22.401634155246242</v>
      </c>
      <c r="R236" s="205">
        <f t="shared" si="54"/>
        <v>13.59092487892014</v>
      </c>
      <c r="S236" s="54"/>
    </row>
    <row r="237" spans="1:19" s="45" customFormat="1" ht="18" customHeight="1">
      <c r="A237" s="192"/>
      <c r="B237" s="496" t="s">
        <v>209</v>
      </c>
      <c r="C237" s="204">
        <f>기초자료!AV235</f>
        <v>347334</v>
      </c>
      <c r="D237" s="204">
        <f>기초자료!AW235</f>
        <v>285192</v>
      </c>
      <c r="E237" s="206">
        <f>기초자료!AT235</f>
        <v>712860198</v>
      </c>
      <c r="F237" s="119">
        <f>기초자료!AU235</f>
        <v>110862816</v>
      </c>
      <c r="G237" s="204">
        <f>'3-1도시림 면적 현황 세부내역(시군구)'!C235</f>
        <v>45330546</v>
      </c>
      <c r="H237" s="204">
        <f t="shared" si="62"/>
        <v>3456127</v>
      </c>
      <c r="I237" s="205">
        <f t="shared" si="60"/>
        <v>158.94746696962048</v>
      </c>
      <c r="J237" s="205">
        <f t="shared" si="55"/>
        <v>12.118597295856826</v>
      </c>
      <c r="K237" s="204">
        <f>'4-1. 산자법에 의한 산림과수목(시군구)'!C237</f>
        <v>42141116</v>
      </c>
      <c r="L237" s="204">
        <f>'4-1. 산자법에 의한 산림과수목(시군구)'!D237</f>
        <v>266697</v>
      </c>
      <c r="M237" s="205">
        <f t="shared" si="56"/>
        <v>147.76401862604843</v>
      </c>
      <c r="N237" s="205">
        <f t="shared" si="57"/>
        <v>0.93514895228477657</v>
      </c>
      <c r="O237" s="206">
        <f>'5.1 도시공원법에 의한 공원녹지(시군구)'!C239</f>
        <v>3189430</v>
      </c>
      <c r="P237" s="206">
        <f>'5.1 도시공원법에 의한 공원녹지(시군구)'!D239</f>
        <v>3189430</v>
      </c>
      <c r="Q237" s="205">
        <f t="shared" si="58"/>
        <v>11.183448343572049</v>
      </c>
      <c r="R237" s="205">
        <f t="shared" si="54"/>
        <v>11.183448343572049</v>
      </c>
      <c r="S237" s="54"/>
    </row>
    <row r="238" spans="1:19" s="45" customFormat="1" ht="18" customHeight="1">
      <c r="A238" s="192"/>
      <c r="B238" s="496" t="s">
        <v>211</v>
      </c>
      <c r="C238" s="204">
        <f>기초자료!AV236</f>
        <v>131404</v>
      </c>
      <c r="D238" s="204">
        <f>기초자료!AW236</f>
        <v>78416</v>
      </c>
      <c r="E238" s="206">
        <f>기초자료!AT236</f>
        <v>239860468</v>
      </c>
      <c r="F238" s="143">
        <f>기초자료!AU236</f>
        <v>61873965</v>
      </c>
      <c r="G238" s="204">
        <f>'3-1도시림 면적 현황 세부내역(시군구)'!C236</f>
        <v>38633882</v>
      </c>
      <c r="H238" s="204">
        <f t="shared" si="62"/>
        <v>2762760</v>
      </c>
      <c r="I238" s="205">
        <f t="shared" si="60"/>
        <v>492.67856049785757</v>
      </c>
      <c r="J238" s="205">
        <f t="shared" si="55"/>
        <v>35.232095490716183</v>
      </c>
      <c r="K238" s="204">
        <f>'4-1. 산자법에 의한 산림과수목(시군구)'!C238</f>
        <v>35977904</v>
      </c>
      <c r="L238" s="204">
        <f>'4-1. 산자법에 의한 산림과수목(시군구)'!D238</f>
        <v>107994</v>
      </c>
      <c r="M238" s="205">
        <f t="shared" si="56"/>
        <v>458.8082024076719</v>
      </c>
      <c r="N238" s="205">
        <f t="shared" si="57"/>
        <v>1.3771934299122628</v>
      </c>
      <c r="O238" s="206">
        <f>'5.1 도시공원법에 의한 공원녹지(시군구)'!C240</f>
        <v>2655978</v>
      </c>
      <c r="P238" s="206">
        <f>'5.1 도시공원법에 의한 공원녹지(시군구)'!D240</f>
        <v>2654766</v>
      </c>
      <c r="Q238" s="205">
        <f t="shared" si="58"/>
        <v>33.870358090185675</v>
      </c>
      <c r="R238" s="205">
        <f t="shared" si="54"/>
        <v>33.854902060803916</v>
      </c>
      <c r="S238" s="54"/>
    </row>
    <row r="239" spans="1:19" s="45" customFormat="1" ht="18" customHeight="1">
      <c r="A239" s="192"/>
      <c r="B239" s="496" t="s">
        <v>212</v>
      </c>
      <c r="C239" s="204">
        <f>기초자료!AV237</f>
        <v>111925</v>
      </c>
      <c r="D239" s="204">
        <f>기초자료!AW237</f>
        <v>65451</v>
      </c>
      <c r="E239" s="206">
        <f>기초자료!AT237</f>
        <v>398675093</v>
      </c>
      <c r="F239" s="213">
        <f>기초자료!AU237</f>
        <v>89449987</v>
      </c>
      <c r="G239" s="204">
        <f>'3-1도시림 면적 현황 세부내역(시군구)'!C237</f>
        <v>6711039</v>
      </c>
      <c r="H239" s="204">
        <f t="shared" si="62"/>
        <v>348036</v>
      </c>
      <c r="I239" s="205">
        <f t="shared" si="60"/>
        <v>102.53531649631022</v>
      </c>
      <c r="J239" s="205">
        <f t="shared" si="55"/>
        <v>5.3175046981711507</v>
      </c>
      <c r="K239" s="204">
        <f>'4-1. 산자법에 의한 산림과수목(시군구)'!C239</f>
        <v>6564604</v>
      </c>
      <c r="L239" s="204">
        <f>'4-1. 산자법에 의한 산림과수목(시군구)'!D239</f>
        <v>201601</v>
      </c>
      <c r="M239" s="205">
        <f t="shared" si="56"/>
        <v>100.29799391911506</v>
      </c>
      <c r="N239" s="205">
        <f t="shared" si="57"/>
        <v>3.0801821209759974</v>
      </c>
      <c r="O239" s="206">
        <f>'5.1 도시공원법에 의한 공원녹지(시군구)'!C241</f>
        <v>146435</v>
      </c>
      <c r="P239" s="206">
        <f>'5.1 도시공원법에 의한 공원녹지(시군구)'!D241</f>
        <v>146435</v>
      </c>
      <c r="Q239" s="205">
        <f t="shared" si="58"/>
        <v>2.2373225771951537</v>
      </c>
      <c r="R239" s="205">
        <f t="shared" si="54"/>
        <v>2.2373225771951537</v>
      </c>
      <c r="S239" s="54"/>
    </row>
    <row r="240" spans="1:19" s="45" customFormat="1" ht="18" customHeight="1">
      <c r="A240" s="192"/>
      <c r="B240" s="496" t="s">
        <v>213</v>
      </c>
      <c r="C240" s="204">
        <f>기초자료!AV238</f>
        <v>542455</v>
      </c>
      <c r="D240" s="204">
        <f>기초자료!AW238</f>
        <v>497931</v>
      </c>
      <c r="E240" s="206">
        <f>기초자료!AT238</f>
        <v>463447827</v>
      </c>
      <c r="F240" s="143">
        <f>기초자료!AU238</f>
        <v>158641311</v>
      </c>
      <c r="G240" s="204">
        <f>'3-1도시림 면적 현황 세부내역(시군구)'!C238</f>
        <v>86030693.5</v>
      </c>
      <c r="H240" s="204">
        <f t="shared" si="62"/>
        <v>9456347.5</v>
      </c>
      <c r="I240" s="205">
        <f t="shared" si="60"/>
        <v>172.77633547620053</v>
      </c>
      <c r="J240" s="205">
        <f t="shared" si="55"/>
        <v>18.991280920448816</v>
      </c>
      <c r="K240" s="204">
        <f>'4-1. 산자법에 의한 산림과수목(시군구)'!C240</f>
        <v>77211598.5</v>
      </c>
      <c r="L240" s="204">
        <f>'4-1. 산자법에 의한 산림과수목(시군구)'!D240</f>
        <v>637252.5</v>
      </c>
      <c r="M240" s="205">
        <f t="shared" si="56"/>
        <v>155.06485537152739</v>
      </c>
      <c r="N240" s="205">
        <f t="shared" si="57"/>
        <v>1.2798008157756797</v>
      </c>
      <c r="O240" s="206">
        <f>'5.1 도시공원법에 의한 공원녹지(시군구)'!C242</f>
        <v>8819095</v>
      </c>
      <c r="P240" s="206">
        <f>'5.1 도시공원법에 의한 공원녹지(시군구)'!D242</f>
        <v>8819095</v>
      </c>
      <c r="Q240" s="205">
        <f t="shared" si="58"/>
        <v>17.711480104673136</v>
      </c>
      <c r="R240" s="205">
        <f t="shared" si="54"/>
        <v>17.711480104673136</v>
      </c>
      <c r="S240" s="54"/>
    </row>
    <row r="241" spans="1:19" s="45" customFormat="1" ht="18" customHeight="1">
      <c r="A241" s="192"/>
      <c r="B241" s="496" t="s">
        <v>214</v>
      </c>
      <c r="C241" s="204">
        <f>기초자료!AV239</f>
        <v>105552</v>
      </c>
      <c r="D241" s="204">
        <f>기초자료!AW239</f>
        <v>66478</v>
      </c>
      <c r="E241" s="206">
        <f>기초자료!AT239</f>
        <v>798671224</v>
      </c>
      <c r="F241" s="143">
        <f>기초자료!AU239</f>
        <v>144090958</v>
      </c>
      <c r="G241" s="204">
        <f>'3-1도시림 면적 현황 세부내역(시군구)'!C239</f>
        <v>5421062</v>
      </c>
      <c r="H241" s="204">
        <f t="shared" si="62"/>
        <v>1089747</v>
      </c>
      <c r="I241" s="205">
        <f t="shared" si="60"/>
        <v>81.546707181323143</v>
      </c>
      <c r="J241" s="205">
        <f t="shared" si="55"/>
        <v>16.392596046812479</v>
      </c>
      <c r="K241" s="204">
        <f>'4-1. 산자법에 의한 산림과수목(시군구)'!C241</f>
        <v>4546933</v>
      </c>
      <c r="L241" s="204">
        <f>'4-1. 산자법에 의한 산림과수목(시군구)'!D241</f>
        <v>215618</v>
      </c>
      <c r="M241" s="205">
        <f t="shared" si="56"/>
        <v>68.397560095069039</v>
      </c>
      <c r="N241" s="205">
        <f t="shared" si="57"/>
        <v>3.2434489605583803</v>
      </c>
      <c r="O241" s="206">
        <f>'5.1 도시공원법에 의한 공원녹지(시군구)'!C243</f>
        <v>874129</v>
      </c>
      <c r="P241" s="206">
        <f>'5.1 도시공원법에 의한 공원녹지(시군구)'!D243</f>
        <v>874129</v>
      </c>
      <c r="Q241" s="205">
        <f t="shared" si="58"/>
        <v>13.149147086254098</v>
      </c>
      <c r="R241" s="205">
        <f t="shared" si="54"/>
        <v>13.149147086254098</v>
      </c>
      <c r="S241" s="54"/>
    </row>
    <row r="242" spans="1:19" s="45" customFormat="1" ht="18" customHeight="1">
      <c r="A242" s="192"/>
      <c r="B242" s="496" t="s">
        <v>215</v>
      </c>
      <c r="C242" s="204">
        <f>기초자료!AV240</f>
        <v>248276</v>
      </c>
      <c r="D242" s="204">
        <f>기초자료!AW240</f>
        <v>197862</v>
      </c>
      <c r="E242" s="206">
        <f>기초자료!AT240</f>
        <v>403228579</v>
      </c>
      <c r="F242" s="143">
        <f>기초자료!AU240</f>
        <v>75308679</v>
      </c>
      <c r="G242" s="204">
        <f>'3-1도시림 면적 현황 세부내역(시군구)'!C240</f>
        <v>11529955</v>
      </c>
      <c r="H242" s="204">
        <f t="shared" si="62"/>
        <v>1359819</v>
      </c>
      <c r="I242" s="205">
        <f t="shared" si="60"/>
        <v>58.272710272816404</v>
      </c>
      <c r="J242" s="205">
        <f t="shared" si="55"/>
        <v>6.8725626952118146</v>
      </c>
      <c r="K242" s="204">
        <f>'4-1. 산자법에 의한 산림과수목(시군구)'!C242</f>
        <v>10905743</v>
      </c>
      <c r="L242" s="204">
        <f>'4-1. 산자법에 의한 산림과수목(시군구)'!D242</f>
        <v>735607</v>
      </c>
      <c r="M242" s="205">
        <f t="shared" si="56"/>
        <v>55.117925624930507</v>
      </c>
      <c r="N242" s="205">
        <f t="shared" si="57"/>
        <v>3.7177780473259139</v>
      </c>
      <c r="O242" s="206">
        <f>'5.1 도시공원법에 의한 공원녹지(시군구)'!C244</f>
        <v>624212</v>
      </c>
      <c r="P242" s="206">
        <f>'5.1 도시공원법에 의한 공원녹지(시군구)'!D244</f>
        <v>624212</v>
      </c>
      <c r="Q242" s="205">
        <f t="shared" si="58"/>
        <v>3.1547846478859003</v>
      </c>
      <c r="R242" s="205">
        <f t="shared" si="54"/>
        <v>3.1547846478859003</v>
      </c>
      <c r="S242" s="54"/>
    </row>
    <row r="243" spans="1:19" s="45" customFormat="1" ht="18" customHeight="1">
      <c r="A243" s="192"/>
      <c r="B243" s="496" t="s">
        <v>216</v>
      </c>
      <c r="C243" s="204">
        <f>기초자료!AV241</f>
        <v>350759</v>
      </c>
      <c r="D243" s="204">
        <f>기초자료!AW241</f>
        <v>289963</v>
      </c>
      <c r="E243" s="206">
        <f>기초자료!AT241</f>
        <v>485604354</v>
      </c>
      <c r="F243" s="119">
        <f>기초자료!AU241</f>
        <v>143711959</v>
      </c>
      <c r="G243" s="204">
        <f>'3-1도시림 면적 현황 세부내역(시군구)'!C241</f>
        <v>96149666</v>
      </c>
      <c r="H243" s="204">
        <f t="shared" si="62"/>
        <v>3027839</v>
      </c>
      <c r="I243" s="205">
        <f t="shared" si="60"/>
        <v>331.59287909147031</v>
      </c>
      <c r="J243" s="205">
        <f t="shared" si="55"/>
        <v>10.442156413059598</v>
      </c>
      <c r="K243" s="204">
        <f>'4-1. 산자법에 의한 산림과수목(시군구)'!C243</f>
        <v>93597819</v>
      </c>
      <c r="L243" s="204">
        <f>'4-1. 산자법에 의한 산림과수목(시군구)'!D243</f>
        <v>653847</v>
      </c>
      <c r="M243" s="205">
        <f t="shared" si="56"/>
        <v>322.79228384311102</v>
      </c>
      <c r="N243" s="205">
        <f t="shared" si="57"/>
        <v>2.2549325258739907</v>
      </c>
      <c r="O243" s="206">
        <f>'5.1 도시공원법에 의한 공원녹지(시군구)'!C245</f>
        <v>2551847</v>
      </c>
      <c r="P243" s="206">
        <f>'5.1 도시공원법에 의한 공원녹지(시군구)'!D245</f>
        <v>2373992</v>
      </c>
      <c r="Q243" s="205">
        <f t="shared" si="58"/>
        <v>8.800595248359274</v>
      </c>
      <c r="R243" s="205">
        <f t="shared" si="54"/>
        <v>8.1872238871856062</v>
      </c>
      <c r="S243" s="54"/>
    </row>
    <row r="244" spans="1:19" s="45" customFormat="1" ht="18" customHeight="1">
      <c r="A244" s="192"/>
      <c r="B244" s="496" t="s">
        <v>217</v>
      </c>
      <c r="C244" s="204">
        <f>기초자료!AV242</f>
        <v>27168</v>
      </c>
      <c r="D244" s="204">
        <f>기초자료!AW242</f>
        <v>9512</v>
      </c>
      <c r="E244" s="206">
        <f>기초자료!AT242</f>
        <v>482910830</v>
      </c>
      <c r="F244" s="119">
        <f>기초자료!AU242</f>
        <v>34298251</v>
      </c>
      <c r="G244" s="204">
        <f>'3-1도시림 면적 현황 세부내역(시군구)'!C242</f>
        <v>26775864</v>
      </c>
      <c r="H244" s="204">
        <f t="shared" si="62"/>
        <v>1963862</v>
      </c>
      <c r="I244" s="205">
        <f t="shared" si="60"/>
        <v>2814.9562657695542</v>
      </c>
      <c r="J244" s="205">
        <f t="shared" si="55"/>
        <v>206.46152228763668</v>
      </c>
      <c r="K244" s="204">
        <f>'4-1. 산자법에 의한 산림과수목(시군구)'!C244</f>
        <v>25014450</v>
      </c>
      <c r="L244" s="204">
        <f>'4-1. 산자법에 의한 산림과수목(시군구)'!D244</f>
        <v>202448</v>
      </c>
      <c r="M244" s="205">
        <f t="shared" si="56"/>
        <v>2629.7781749369219</v>
      </c>
      <c r="N244" s="205">
        <f t="shared" si="57"/>
        <v>21.283431455004205</v>
      </c>
      <c r="O244" s="206">
        <f>'5.1 도시공원법에 의한 공원녹지(시군구)'!C246</f>
        <v>1761414</v>
      </c>
      <c r="P244" s="206">
        <f>'5.1 도시공원법에 의한 공원녹지(시군구)'!D246</f>
        <v>1761414</v>
      </c>
      <c r="Q244" s="205">
        <f t="shared" si="58"/>
        <v>185.17809083263248</v>
      </c>
      <c r="R244" s="205">
        <f t="shared" si="54"/>
        <v>185.17809083263248</v>
      </c>
      <c r="S244" s="54"/>
    </row>
    <row r="245" spans="1:19" s="45" customFormat="1" ht="18" customHeight="1">
      <c r="A245" s="192"/>
      <c r="B245" s="496" t="s">
        <v>218</v>
      </c>
      <c r="C245" s="204">
        <f>기초자료!AV243</f>
        <v>65700</v>
      </c>
      <c r="D245" s="204">
        <f>기초자료!AW243</f>
        <v>39135</v>
      </c>
      <c r="E245" s="206">
        <f>기초자료!AT243</f>
        <v>416602010</v>
      </c>
      <c r="F245" s="119">
        <f>기초자료!AU243</f>
        <v>91593453</v>
      </c>
      <c r="G245" s="204">
        <f>'3-1도시림 면적 현황 세부내역(시군구)'!C243</f>
        <v>49038480</v>
      </c>
      <c r="H245" s="204">
        <f t="shared" si="62"/>
        <v>293493</v>
      </c>
      <c r="I245" s="205">
        <f t="shared" si="60"/>
        <v>1253.0594097355308</v>
      </c>
      <c r="J245" s="205">
        <f t="shared" si="55"/>
        <v>7.4995017247987734</v>
      </c>
      <c r="K245" s="204">
        <f>'4-1. 산자법에 의한 산림과수목(시군구)'!C245</f>
        <v>48816911</v>
      </c>
      <c r="L245" s="204">
        <f>'4-1. 산자법에 의한 산림과수목(시군구)'!D245</f>
        <v>71924</v>
      </c>
      <c r="M245" s="205">
        <f t="shared" si="56"/>
        <v>1247.3977513734508</v>
      </c>
      <c r="N245" s="205">
        <f t="shared" si="57"/>
        <v>1.837843362718794</v>
      </c>
      <c r="O245" s="206">
        <f>'5.1 도시공원법에 의한 공원녹지(시군구)'!C247</f>
        <v>221569</v>
      </c>
      <c r="P245" s="206">
        <f>'5.1 도시공원법에 의한 공원녹지(시군구)'!D247</f>
        <v>221569</v>
      </c>
      <c r="Q245" s="205">
        <f t="shared" si="58"/>
        <v>5.6616583620799794</v>
      </c>
      <c r="R245" s="205">
        <f t="shared" si="54"/>
        <v>5.6616583620799794</v>
      </c>
      <c r="S245" s="54"/>
    </row>
    <row r="246" spans="1:19" s="45" customFormat="1" ht="18" customHeight="1">
      <c r="A246" s="192"/>
      <c r="B246" s="496" t="s">
        <v>219</v>
      </c>
      <c r="C246" s="204">
        <f>기초자료!AV244</f>
        <v>62331</v>
      </c>
      <c r="D246" s="204">
        <f>기초자료!AW244</f>
        <v>29740</v>
      </c>
      <c r="E246" s="206">
        <f>기초자료!AT244</f>
        <v>532830708</v>
      </c>
      <c r="F246" s="119">
        <f>기초자료!AU244</f>
        <v>116671911</v>
      </c>
      <c r="G246" s="204">
        <f>'3-1도시림 면적 현황 세부내역(시군구)'!C244</f>
        <v>5873106</v>
      </c>
      <c r="H246" s="204">
        <f t="shared" si="62"/>
        <v>1719609</v>
      </c>
      <c r="I246" s="205">
        <f t="shared" si="60"/>
        <v>197.48170813718897</v>
      </c>
      <c r="J246" s="205">
        <f t="shared" si="55"/>
        <v>57.821418964357768</v>
      </c>
      <c r="K246" s="204">
        <f>'4-1. 산자법에 의한 산림과수목(시군구)'!C246</f>
        <v>4666796</v>
      </c>
      <c r="L246" s="204">
        <f>'4-1. 산자법에 의한 산림과수목(시군구)'!D246</f>
        <v>515957</v>
      </c>
      <c r="M246" s="205">
        <f t="shared" si="56"/>
        <v>156.9198386012105</v>
      </c>
      <c r="N246" s="205">
        <f t="shared" si="57"/>
        <v>17.34892400806994</v>
      </c>
      <c r="O246" s="206">
        <f>'5.1 도시공원법에 의한 공원녹지(시군구)'!C248</f>
        <v>1206310</v>
      </c>
      <c r="P246" s="206">
        <f>'5.1 도시공원법에 의한 공원녹지(시군구)'!D248</f>
        <v>1203652</v>
      </c>
      <c r="Q246" s="205">
        <f t="shared" si="58"/>
        <v>40.561869535978481</v>
      </c>
      <c r="R246" s="205">
        <f t="shared" si="54"/>
        <v>40.472494956287825</v>
      </c>
      <c r="S246" s="54"/>
    </row>
    <row r="247" spans="1:19" s="45" customFormat="1" ht="18" customHeight="1">
      <c r="A247" s="192"/>
      <c r="B247" s="496" t="s">
        <v>112</v>
      </c>
      <c r="C247" s="204">
        <f>기초자료!AV245</f>
        <v>52276</v>
      </c>
      <c r="D247" s="204">
        <f>기초자료!AW245</f>
        <v>24922</v>
      </c>
      <c r="E247" s="206">
        <f>기초자료!AT245</f>
        <v>517957151</v>
      </c>
      <c r="F247" s="119">
        <f>기초자료!AU245</f>
        <v>44109169</v>
      </c>
      <c r="G247" s="204">
        <f>'3-1도시림 면적 현황 세부내역(시군구)'!C245</f>
        <v>14097286</v>
      </c>
      <c r="H247" s="204">
        <f t="shared" si="62"/>
        <v>1002143</v>
      </c>
      <c r="I247" s="205">
        <f t="shared" si="60"/>
        <v>565.65628761736616</v>
      </c>
      <c r="J247" s="205">
        <f t="shared" si="55"/>
        <v>40.211178878099673</v>
      </c>
      <c r="K247" s="204">
        <f>'4-1. 산자법에 의한 산림과수목(시군구)'!C247</f>
        <v>13272636</v>
      </c>
      <c r="L247" s="204">
        <f>'4-1. 산자법에 의한 산림과수목(시군구)'!D247</f>
        <v>177493</v>
      </c>
      <c r="M247" s="205">
        <f t="shared" si="56"/>
        <v>532.56704919348363</v>
      </c>
      <c r="N247" s="205">
        <f t="shared" si="57"/>
        <v>7.1219404542171576</v>
      </c>
      <c r="O247" s="206">
        <f>'5.1 도시공원법에 의한 공원녹지(시군구)'!C249</f>
        <v>824650</v>
      </c>
      <c r="P247" s="206">
        <f>'5.1 도시공원법에 의한 공원녹지(시군구)'!D249</f>
        <v>824650</v>
      </c>
      <c r="Q247" s="205">
        <f t="shared" si="58"/>
        <v>33.089238423882513</v>
      </c>
      <c r="R247" s="205">
        <f t="shared" si="54"/>
        <v>33.089238423882513</v>
      </c>
      <c r="S247" s="54"/>
    </row>
    <row r="248" spans="1:19" s="45" customFormat="1" ht="18" customHeight="1">
      <c r="A248" s="192"/>
      <c r="B248" s="496" t="s">
        <v>220</v>
      </c>
      <c r="C248" s="204">
        <f>기초자료!AV246</f>
        <v>43622</v>
      </c>
      <c r="D248" s="204">
        <f>기초자료!AW246</f>
        <v>13368</v>
      </c>
      <c r="E248" s="206">
        <f>기초자료!AT246</f>
        <v>357545659</v>
      </c>
      <c r="F248" s="119">
        <f>기초자료!AU246</f>
        <v>27152019</v>
      </c>
      <c r="G248" s="204">
        <f>'3-1도시림 면적 현황 세부내역(시군구)'!C246</f>
        <v>1549114</v>
      </c>
      <c r="H248" s="204">
        <f t="shared" si="62"/>
        <v>508581</v>
      </c>
      <c r="I248" s="205">
        <f t="shared" si="60"/>
        <v>115.88225613405146</v>
      </c>
      <c r="J248" s="205">
        <f t="shared" si="55"/>
        <v>38.044658886894076</v>
      </c>
      <c r="K248" s="204">
        <f>'4-1. 산자법에 의한 산림과수목(시군구)'!C248</f>
        <v>1179109</v>
      </c>
      <c r="L248" s="204">
        <f>'4-1. 산자법에 의한 산림과수목(시군구)'!D248</f>
        <v>138576</v>
      </c>
      <c r="M248" s="205">
        <f t="shared" si="56"/>
        <v>88.203845002992225</v>
      </c>
      <c r="N248" s="205">
        <f t="shared" si="57"/>
        <v>10.366247755834829</v>
      </c>
      <c r="O248" s="206">
        <f>'5.1 도시공원법에 의한 공원녹지(시군구)'!C250</f>
        <v>370005</v>
      </c>
      <c r="P248" s="206">
        <f>'5.1 도시공원법에 의한 공원녹지(시군구)'!D250</f>
        <v>370005</v>
      </c>
      <c r="Q248" s="205">
        <f t="shared" si="58"/>
        <v>27.678411131059246</v>
      </c>
      <c r="R248" s="205">
        <f t="shared" si="54"/>
        <v>27.678411131059246</v>
      </c>
      <c r="S248" s="54"/>
    </row>
    <row r="249" spans="1:19" s="45" customFormat="1" ht="18" customHeight="1">
      <c r="A249" s="192"/>
      <c r="B249" s="496" t="s">
        <v>221</v>
      </c>
      <c r="C249" s="204">
        <f>기초자료!AV247</f>
        <v>46574</v>
      </c>
      <c r="D249" s="204">
        <f>기초자료!AW247</f>
        <v>10294</v>
      </c>
      <c r="E249" s="206">
        <f>기초자료!AT247</f>
        <v>675236982</v>
      </c>
      <c r="F249" s="119">
        <f>기초자료!AU247</f>
        <v>29522527</v>
      </c>
      <c r="G249" s="204">
        <f>'3-1도시림 면적 현황 세부내역(시군구)'!C247</f>
        <v>1324805</v>
      </c>
      <c r="H249" s="204">
        <f t="shared" si="62"/>
        <v>417339</v>
      </c>
      <c r="I249" s="205">
        <f t="shared" si="60"/>
        <v>128.69681367787061</v>
      </c>
      <c r="J249" s="205">
        <f t="shared" si="55"/>
        <v>40.541966193899356</v>
      </c>
      <c r="K249" s="204">
        <f>'4-1. 산자법에 의한 산림과수목(시군구)'!C249</f>
        <v>1006833</v>
      </c>
      <c r="L249" s="204">
        <f>'4-1. 산자법에 의한 산림과수목(시군구)'!D249</f>
        <v>99367</v>
      </c>
      <c r="M249" s="205">
        <f t="shared" si="56"/>
        <v>97.807752088595294</v>
      </c>
      <c r="N249" s="205">
        <f t="shared" si="57"/>
        <v>9.6529046046240534</v>
      </c>
      <c r="O249" s="206">
        <f>'5.1 도시공원법에 의한 공원녹지(시군구)'!C251</f>
        <v>317972</v>
      </c>
      <c r="P249" s="206">
        <f>'5.1 도시공원법에 의한 공원녹지(시군구)'!D251</f>
        <v>317972</v>
      </c>
      <c r="Q249" s="205">
        <f t="shared" si="58"/>
        <v>30.889061589275308</v>
      </c>
      <c r="R249" s="205">
        <f t="shared" si="54"/>
        <v>30.889061589275308</v>
      </c>
      <c r="S249" s="54"/>
    </row>
    <row r="250" spans="1:19" s="45" customFormat="1" ht="18" customHeight="1">
      <c r="A250" s="192"/>
      <c r="B250" s="496" t="s">
        <v>222</v>
      </c>
      <c r="C250" s="204">
        <f>기초자료!AV248</f>
        <v>35417</v>
      </c>
      <c r="D250" s="204">
        <f>기초자료!AW248</f>
        <v>6879</v>
      </c>
      <c r="E250" s="206">
        <f>기초자료!AT248</f>
        <v>794604515</v>
      </c>
      <c r="F250" s="119">
        <f>기초자료!AU248</f>
        <v>68902929</v>
      </c>
      <c r="G250" s="204">
        <f>'3-1도시림 면적 현황 세부내역(시군구)'!C248</f>
        <v>5606574</v>
      </c>
      <c r="H250" s="204">
        <f t="shared" si="62"/>
        <v>399296</v>
      </c>
      <c r="I250" s="205">
        <f t="shared" si="60"/>
        <v>815.02747492368076</v>
      </c>
      <c r="J250" s="205">
        <f t="shared" si="55"/>
        <v>58.045646169501381</v>
      </c>
      <c r="K250" s="204">
        <f>'4-1. 산자법에 의한 산림과수목(시군구)'!C250</f>
        <v>5354966</v>
      </c>
      <c r="L250" s="204">
        <f>'4-1. 산자법에 의한 산림과수목(시군구)'!D250</f>
        <v>147688</v>
      </c>
      <c r="M250" s="205">
        <f t="shared" si="56"/>
        <v>778.4512283762175</v>
      </c>
      <c r="N250" s="205">
        <f t="shared" si="57"/>
        <v>21.469399622038086</v>
      </c>
      <c r="O250" s="206">
        <f>'5.1 도시공원법에 의한 공원녹지(시군구)'!C252</f>
        <v>251608</v>
      </c>
      <c r="P250" s="206">
        <f>'5.1 도시공원법에 의한 공원녹지(시군구)'!D252</f>
        <v>251608</v>
      </c>
      <c r="Q250" s="205">
        <f t="shared" si="58"/>
        <v>36.576246547463292</v>
      </c>
      <c r="R250" s="205">
        <f t="shared" si="54"/>
        <v>36.576246547463292</v>
      </c>
      <c r="S250" s="54"/>
    </row>
    <row r="251" spans="1:19" s="45" customFormat="1" ht="18" customHeight="1">
      <c r="A251" s="192"/>
      <c r="B251" s="496" t="s">
        <v>223</v>
      </c>
      <c r="C251" s="204">
        <f>기초자료!AV249</f>
        <v>39637</v>
      </c>
      <c r="D251" s="204">
        <f>기초자료!AW249</f>
        <v>18663</v>
      </c>
      <c r="E251" s="206">
        <f>기초자료!AT249</f>
        <v>725485214</v>
      </c>
      <c r="F251" s="119">
        <f>기초자료!AU249</f>
        <v>69325474</v>
      </c>
      <c r="G251" s="204">
        <f>'3-1도시림 면적 현황 세부내역(시군구)'!C249</f>
        <v>47001554</v>
      </c>
      <c r="H251" s="204">
        <f t="shared" si="62"/>
        <v>835783</v>
      </c>
      <c r="I251" s="205">
        <f t="shared" si="60"/>
        <v>2518.4350854632162</v>
      </c>
      <c r="J251" s="205">
        <f t="shared" si="55"/>
        <v>44.782885924020789</v>
      </c>
      <c r="K251" s="204">
        <f>'4-1. 산자법에 의한 산림과수목(시군구)'!C251</f>
        <v>46359276</v>
      </c>
      <c r="L251" s="204">
        <f>'4-1. 산자법에 의한 산림과수목(시군구)'!D251</f>
        <v>193505</v>
      </c>
      <c r="M251" s="205">
        <f t="shared" si="56"/>
        <v>2484.0205754701815</v>
      </c>
      <c r="N251" s="205">
        <f t="shared" si="57"/>
        <v>10.368375930986444</v>
      </c>
      <c r="O251" s="206">
        <f>'5.1 도시공원법에 의한 공원녹지(시군구)'!C253</f>
        <v>642278</v>
      </c>
      <c r="P251" s="206">
        <f>'5.1 도시공원법에 의한 공원녹지(시군구)'!D253</f>
        <v>642278</v>
      </c>
      <c r="Q251" s="205">
        <f t="shared" si="58"/>
        <v>34.414509993034343</v>
      </c>
      <c r="R251" s="205">
        <f t="shared" si="54"/>
        <v>34.414509993034343</v>
      </c>
      <c r="S251" s="54"/>
    </row>
    <row r="252" spans="1:19" s="45" customFormat="1" ht="18" customHeight="1">
      <c r="A252" s="192"/>
      <c r="B252" s="496" t="s">
        <v>224</v>
      </c>
      <c r="C252" s="204">
        <f>기초자료!AV250</f>
        <v>62179</v>
      </c>
      <c r="D252" s="204">
        <f>기초자료!AW250</f>
        <v>41102</v>
      </c>
      <c r="E252" s="206">
        <f>기초자료!AT250</f>
        <v>803312949</v>
      </c>
      <c r="F252" s="119">
        <f>기초자료!AU250</f>
        <v>56032980</v>
      </c>
      <c r="G252" s="204">
        <f>'3-1도시림 면적 현황 세부내역(시군구)'!C250</f>
        <v>1529711</v>
      </c>
      <c r="H252" s="204">
        <f t="shared" si="62"/>
        <v>464165</v>
      </c>
      <c r="I252" s="205">
        <f t="shared" si="60"/>
        <v>37.21743467471169</v>
      </c>
      <c r="J252" s="205">
        <f t="shared" si="55"/>
        <v>11.293002773587659</v>
      </c>
      <c r="K252" s="204">
        <f>'4-1. 산자법에 의한 산림과수목(시군구)'!C252</f>
        <v>1362228</v>
      </c>
      <c r="L252" s="204">
        <f>'4-1. 산자법에 의한 산림과수목(시군구)'!D252</f>
        <v>302670</v>
      </c>
      <c r="M252" s="205">
        <f t="shared" si="56"/>
        <v>33.142620797041509</v>
      </c>
      <c r="N252" s="205">
        <f t="shared" si="57"/>
        <v>7.3638752372147342</v>
      </c>
      <c r="O252" s="206">
        <f>'5.1 도시공원법에 의한 공원녹지(시군구)'!C254</f>
        <v>167483</v>
      </c>
      <c r="P252" s="206">
        <f>'5.1 도시공원법에 의한 공원녹지(시군구)'!D254</f>
        <v>161495</v>
      </c>
      <c r="Q252" s="205">
        <f t="shared" si="58"/>
        <v>4.0748138776701861</v>
      </c>
      <c r="R252" s="205">
        <f t="shared" si="54"/>
        <v>3.9291275363729259</v>
      </c>
      <c r="S252" s="54"/>
    </row>
    <row r="253" spans="1:19" s="45" customFormat="1" ht="18" customHeight="1">
      <c r="A253" s="192"/>
      <c r="B253" s="496" t="s">
        <v>225</v>
      </c>
      <c r="C253" s="204">
        <f>기초자료!AV251</f>
        <v>45204</v>
      </c>
      <c r="D253" s="204">
        <f>기초자료!AW251</f>
        <v>11642</v>
      </c>
      <c r="E253" s="206">
        <f>기초자료!AT251</f>
        <v>983507159</v>
      </c>
      <c r="F253" s="119">
        <f>기초자료!AU251</f>
        <v>53034932</v>
      </c>
      <c r="G253" s="204">
        <f>'3-1도시림 면적 현황 세부내역(시군구)'!C251</f>
        <v>4127421</v>
      </c>
      <c r="H253" s="204">
        <f t="shared" si="62"/>
        <v>1564206</v>
      </c>
      <c r="I253" s="205">
        <f t="shared" si="60"/>
        <v>354.52851743686654</v>
      </c>
      <c r="J253" s="205">
        <f t="shared" si="55"/>
        <v>134.35887304586842</v>
      </c>
      <c r="K253" s="204">
        <f>'4-1. 산자법에 의한 산림과수목(시군구)'!C253</f>
        <v>3909572</v>
      </c>
      <c r="L253" s="204">
        <f>'4-1. 산자법에 의한 산림과수목(시군구)'!D253</f>
        <v>1346357</v>
      </c>
      <c r="M253" s="205">
        <f t="shared" si="56"/>
        <v>335.81618278646283</v>
      </c>
      <c r="N253" s="205">
        <f t="shared" si="57"/>
        <v>115.6465383954647</v>
      </c>
      <c r="O253" s="206">
        <f>'5.1 도시공원법에 의한 공원녹지(시군구)'!C255</f>
        <v>217849</v>
      </c>
      <c r="P253" s="206">
        <f>'5.1 도시공원법에 의한 공원녹지(시군구)'!D255</f>
        <v>217849</v>
      </c>
      <c r="Q253" s="205">
        <f t="shared" si="58"/>
        <v>18.712334650403712</v>
      </c>
      <c r="R253" s="205">
        <f t="shared" si="54"/>
        <v>18.712334650403712</v>
      </c>
      <c r="S253" s="54"/>
    </row>
    <row r="254" spans="1:19" s="45" customFormat="1" ht="18" customHeight="1">
      <c r="A254" s="278" t="s">
        <v>514</v>
      </c>
      <c r="B254" s="278"/>
      <c r="C254" s="279">
        <f>기초자료!AV252</f>
        <v>670989</v>
      </c>
      <c r="D254" s="279">
        <f>기초자료!AW252</f>
        <v>634050</v>
      </c>
      <c r="E254" s="283">
        <f>SUM(E255:E256)</f>
        <v>1850227390</v>
      </c>
      <c r="F254" s="283">
        <f>SUM(F255:F256)</f>
        <v>1516740242</v>
      </c>
      <c r="G254" s="283">
        <f>SUM(G255:G256)</f>
        <v>422287286.44</v>
      </c>
      <c r="H254" s="283">
        <f>SUM(H255:H256)</f>
        <v>9048977.4399999995</v>
      </c>
      <c r="I254" s="281">
        <f t="shared" si="60"/>
        <v>666.01575024051726</v>
      </c>
      <c r="J254" s="281">
        <f t="shared" si="55"/>
        <v>14.271709549720052</v>
      </c>
      <c r="K254" s="282">
        <f>SUM(K255:K256)</f>
        <v>414838372</v>
      </c>
      <c r="L254" s="282">
        <f>SUM(L255:L256)</f>
        <v>1600063</v>
      </c>
      <c r="M254" s="281">
        <f t="shared" si="56"/>
        <v>654.26760034697577</v>
      </c>
      <c r="N254" s="281">
        <f t="shared" si="57"/>
        <v>2.5235596561785347</v>
      </c>
      <c r="O254" s="280">
        <f>SUM(O255:O256)</f>
        <v>7448914.4399999995</v>
      </c>
      <c r="P254" s="280">
        <f>SUM(P255:P256)</f>
        <v>7448914.4399999995</v>
      </c>
      <c r="Q254" s="281">
        <f t="shared" si="58"/>
        <v>11.748149893541518</v>
      </c>
      <c r="R254" s="281">
        <f t="shared" si="54"/>
        <v>11.748149893541518</v>
      </c>
      <c r="S254" s="54"/>
    </row>
    <row r="255" spans="1:19" s="45" customFormat="1" ht="18" customHeight="1">
      <c r="A255" s="174"/>
      <c r="B255" s="192" t="s">
        <v>515</v>
      </c>
      <c r="C255" s="204">
        <f>기초자료!AV253</f>
        <v>489405</v>
      </c>
      <c r="D255" s="204">
        <f>기초자료!AW253</f>
        <v>476773</v>
      </c>
      <c r="E255" s="206">
        <f>기초자료!AT253</f>
        <v>978668959</v>
      </c>
      <c r="F255" s="203">
        <f>기초자료!AU253</f>
        <v>886042192</v>
      </c>
      <c r="G255" s="204">
        <f>'3-1도시림 면적 현황 세부내역(시군구)'!C253</f>
        <v>100968378.44</v>
      </c>
      <c r="H255" s="204">
        <f>L255+P255</f>
        <v>5604138.4399999995</v>
      </c>
      <c r="I255" s="205">
        <f t="shared" si="60"/>
        <v>211.77453094030074</v>
      </c>
      <c r="J255" s="205">
        <f t="shared" si="55"/>
        <v>11.754311674528548</v>
      </c>
      <c r="K255" s="204">
        <f>'4-1. 산자법에 의한 산림과수목(시군구)'!C255</f>
        <v>96638923</v>
      </c>
      <c r="L255" s="204">
        <f>'4-1. 산자법에 의한 산림과수목(시군구)'!D255</f>
        <v>1274683</v>
      </c>
      <c r="M255" s="205">
        <f t="shared" si="56"/>
        <v>202.6937829952619</v>
      </c>
      <c r="N255" s="205">
        <f t="shared" si="57"/>
        <v>2.6735637294897154</v>
      </c>
      <c r="O255" s="206">
        <f>'5.1 도시공원법에 의한 공원녹지(시군구)'!C257</f>
        <v>4329455.4399999995</v>
      </c>
      <c r="P255" s="206">
        <f>'5.1 도시공원법에 의한 공원녹지(시군구)'!D257</f>
        <v>4329455.4399999995</v>
      </c>
      <c r="Q255" s="205">
        <f t="shared" si="58"/>
        <v>9.0807479450388335</v>
      </c>
      <c r="R255" s="205">
        <f t="shared" si="54"/>
        <v>9.0807479450388335</v>
      </c>
      <c r="S255" s="54"/>
    </row>
    <row r="256" spans="1:19" s="45" customFormat="1" ht="18" customHeight="1">
      <c r="A256" s="214"/>
      <c r="B256" s="194" t="s">
        <v>516</v>
      </c>
      <c r="C256" s="217">
        <f>기초자료!AV254</f>
        <v>181584</v>
      </c>
      <c r="D256" s="217">
        <f>기초자료!AW254</f>
        <v>157277</v>
      </c>
      <c r="E256" s="215">
        <f>기초자료!AT254</f>
        <v>871558431</v>
      </c>
      <c r="F256" s="216">
        <f>기초자료!AU254</f>
        <v>630698050</v>
      </c>
      <c r="G256" s="217">
        <f>'3-1도시림 면적 현황 세부내역(시군구)'!C254</f>
        <v>321318908</v>
      </c>
      <c r="H256" s="217">
        <f>L256+P256</f>
        <v>3444839</v>
      </c>
      <c r="I256" s="218">
        <f t="shared" si="60"/>
        <v>2043.0126973429046</v>
      </c>
      <c r="J256" s="218">
        <f t="shared" si="55"/>
        <v>21.903005525283419</v>
      </c>
      <c r="K256" s="217">
        <f>'4-1. 산자법에 의한 산림과수목(시군구)'!C256</f>
        <v>318199449</v>
      </c>
      <c r="L256" s="217">
        <f>'4-1. 산자법에 의한 산림과수목(시군구)'!D256</f>
        <v>325380</v>
      </c>
      <c r="M256" s="218">
        <f t="shared" si="56"/>
        <v>2023.1785257857157</v>
      </c>
      <c r="N256" s="218">
        <f t="shared" si="57"/>
        <v>2.0688339680945083</v>
      </c>
      <c r="O256" s="215">
        <f>'5.1 도시공원법에 의한 공원녹지(시군구)'!C258</f>
        <v>3119459</v>
      </c>
      <c r="P256" s="215">
        <f>'5.1 도시공원법에 의한 공원녹지(시군구)'!D258</f>
        <v>3119459</v>
      </c>
      <c r="Q256" s="218">
        <f t="shared" si="58"/>
        <v>19.83417155718891</v>
      </c>
      <c r="R256" s="218">
        <f t="shared" si="54"/>
        <v>19.83417155718891</v>
      </c>
      <c r="S256" s="54"/>
    </row>
  </sheetData>
  <mergeCells count="12">
    <mergeCell ref="K6:R6"/>
    <mergeCell ref="K7:N7"/>
    <mergeCell ref="G6:G8"/>
    <mergeCell ref="H6:H8"/>
    <mergeCell ref="I6:I8"/>
    <mergeCell ref="J6:J8"/>
    <mergeCell ref="A6:A8"/>
    <mergeCell ref="B6:B8"/>
    <mergeCell ref="E6:E8"/>
    <mergeCell ref="F6:F8"/>
    <mergeCell ref="C6:C8"/>
    <mergeCell ref="D6:D8"/>
  </mergeCells>
  <phoneticPr fontId="5" type="noConversion"/>
  <pageMargins left="0.35433070866141736" right="0.23622047244094491" top="0.86614173228346458" bottom="0.78740157480314965" header="0.47244094488188981" footer="0.51181102362204722"/>
  <pageSetup paperSize="9" scale="63" orientation="landscape" r:id="rId1"/>
  <rowBreaks count="2" manualBreakCount="2">
    <brk id="37" max="17" man="1"/>
    <brk id="72" max="17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4"/>
  <dimension ref="A1:M57"/>
  <sheetViews>
    <sheetView view="pageBreakPreview" zoomScale="60" zoomScaleNormal="85" workbookViewId="0">
      <selection activeCell="H264" sqref="H264"/>
    </sheetView>
  </sheetViews>
  <sheetFormatPr defaultRowHeight="13.5"/>
  <sheetData>
    <row r="1" spans="1:13" ht="13.5" customHeight="1">
      <c r="A1" s="884" t="s">
        <v>686</v>
      </c>
      <c r="B1" s="884"/>
      <c r="C1" s="884"/>
      <c r="D1" s="884"/>
      <c r="E1" s="884"/>
      <c r="F1" s="884"/>
      <c r="G1" s="884"/>
      <c r="H1" s="884"/>
      <c r="I1" s="884"/>
      <c r="J1" s="293"/>
      <c r="K1" s="293"/>
      <c r="L1" s="293"/>
      <c r="M1" s="293"/>
    </row>
    <row r="2" spans="1:13" ht="13.5" customHeight="1">
      <c r="A2" s="884"/>
      <c r="B2" s="884"/>
      <c r="C2" s="884"/>
      <c r="D2" s="884"/>
      <c r="E2" s="884"/>
      <c r="F2" s="884"/>
      <c r="G2" s="884"/>
      <c r="H2" s="884"/>
      <c r="I2" s="884"/>
      <c r="J2" s="293"/>
      <c r="K2" s="293"/>
      <c r="L2" s="293"/>
      <c r="M2" s="293"/>
    </row>
    <row r="3" spans="1:13" ht="13.5" customHeight="1">
      <c r="A3" s="884"/>
      <c r="B3" s="884"/>
      <c r="C3" s="884"/>
      <c r="D3" s="884"/>
      <c r="E3" s="884"/>
      <c r="F3" s="884"/>
      <c r="G3" s="884"/>
      <c r="H3" s="884"/>
      <c r="I3" s="884"/>
      <c r="J3" s="293"/>
      <c r="K3" s="293"/>
      <c r="L3" s="293"/>
      <c r="M3" s="293"/>
    </row>
    <row r="4" spans="1:13" ht="13.5" customHeight="1">
      <c r="A4" s="884"/>
      <c r="B4" s="884"/>
      <c r="C4" s="884"/>
      <c r="D4" s="884"/>
      <c r="E4" s="884"/>
      <c r="F4" s="884"/>
      <c r="G4" s="884"/>
      <c r="H4" s="884"/>
      <c r="I4" s="884"/>
      <c r="J4" s="293"/>
      <c r="K4" s="293"/>
      <c r="L4" s="293"/>
      <c r="M4" s="293"/>
    </row>
    <row r="5" spans="1:13" ht="13.5" customHeight="1">
      <c r="A5" s="884"/>
      <c r="B5" s="884"/>
      <c r="C5" s="884"/>
      <c r="D5" s="884"/>
      <c r="E5" s="884"/>
      <c r="F5" s="884"/>
      <c r="G5" s="884"/>
      <c r="H5" s="884"/>
      <c r="I5" s="884"/>
      <c r="J5" s="293"/>
      <c r="K5" s="293"/>
      <c r="L5" s="293"/>
      <c r="M5" s="293"/>
    </row>
    <row r="6" spans="1:13" ht="13.5" customHeight="1">
      <c r="A6" s="884"/>
      <c r="B6" s="884"/>
      <c r="C6" s="884"/>
      <c r="D6" s="884"/>
      <c r="E6" s="884"/>
      <c r="F6" s="884"/>
      <c r="G6" s="884"/>
      <c r="H6" s="884"/>
      <c r="I6" s="884"/>
      <c r="J6" s="293"/>
      <c r="K6" s="293"/>
      <c r="L6" s="293"/>
      <c r="M6" s="293"/>
    </row>
    <row r="7" spans="1:13" ht="13.5" customHeight="1">
      <c r="A7" s="884"/>
      <c r="B7" s="884"/>
      <c r="C7" s="884"/>
      <c r="D7" s="884"/>
      <c r="E7" s="884"/>
      <c r="F7" s="884"/>
      <c r="G7" s="884"/>
      <c r="H7" s="884"/>
      <c r="I7" s="884"/>
      <c r="J7" s="293"/>
      <c r="K7" s="293"/>
      <c r="L7" s="293"/>
      <c r="M7" s="293"/>
    </row>
    <row r="8" spans="1:13" ht="13.5" customHeight="1">
      <c r="A8" s="884"/>
      <c r="B8" s="884"/>
      <c r="C8" s="884"/>
      <c r="D8" s="884"/>
      <c r="E8" s="884"/>
      <c r="F8" s="884"/>
      <c r="G8" s="884"/>
      <c r="H8" s="884"/>
      <c r="I8" s="884"/>
      <c r="J8" s="293"/>
      <c r="K8" s="293"/>
      <c r="L8" s="293"/>
      <c r="M8" s="293"/>
    </row>
    <row r="9" spans="1:13" ht="13.5" customHeight="1">
      <c r="A9" s="884"/>
      <c r="B9" s="884"/>
      <c r="C9" s="884"/>
      <c r="D9" s="884"/>
      <c r="E9" s="884"/>
      <c r="F9" s="884"/>
      <c r="G9" s="884"/>
      <c r="H9" s="884"/>
      <c r="I9" s="884"/>
      <c r="J9" s="293"/>
      <c r="K9" s="293"/>
      <c r="L9" s="293"/>
      <c r="M9" s="293"/>
    </row>
    <row r="10" spans="1:13" ht="13.5" customHeight="1">
      <c r="A10" s="884"/>
      <c r="B10" s="884"/>
      <c r="C10" s="884"/>
      <c r="D10" s="884"/>
      <c r="E10" s="884"/>
      <c r="F10" s="884"/>
      <c r="G10" s="884"/>
      <c r="H10" s="884"/>
      <c r="I10" s="884"/>
      <c r="J10" s="293"/>
      <c r="K10" s="293"/>
      <c r="L10" s="293"/>
      <c r="M10" s="293"/>
    </row>
    <row r="11" spans="1:13" ht="13.5" customHeight="1">
      <c r="A11" s="884"/>
      <c r="B11" s="884"/>
      <c r="C11" s="884"/>
      <c r="D11" s="884"/>
      <c r="E11" s="884"/>
      <c r="F11" s="884"/>
      <c r="G11" s="884"/>
      <c r="H11" s="884"/>
      <c r="I11" s="884"/>
      <c r="J11" s="293"/>
      <c r="K11" s="293"/>
      <c r="L11" s="293"/>
      <c r="M11" s="293"/>
    </row>
    <row r="12" spans="1:13" ht="13.5" customHeight="1">
      <c r="A12" s="884"/>
      <c r="B12" s="884"/>
      <c r="C12" s="884"/>
      <c r="D12" s="884"/>
      <c r="E12" s="884"/>
      <c r="F12" s="884"/>
      <c r="G12" s="884"/>
      <c r="H12" s="884"/>
      <c r="I12" s="884"/>
      <c r="J12" s="293"/>
      <c r="K12" s="293"/>
      <c r="L12" s="293"/>
      <c r="M12" s="293"/>
    </row>
    <row r="13" spans="1:13" ht="13.5" customHeight="1">
      <c r="A13" s="884"/>
      <c r="B13" s="884"/>
      <c r="C13" s="884"/>
      <c r="D13" s="884"/>
      <c r="E13" s="884"/>
      <c r="F13" s="884"/>
      <c r="G13" s="884"/>
      <c r="H13" s="884"/>
      <c r="I13" s="884"/>
      <c r="J13" s="293"/>
      <c r="K13" s="293"/>
      <c r="L13" s="293"/>
      <c r="M13" s="293"/>
    </row>
    <row r="14" spans="1:13" ht="13.5" customHeight="1">
      <c r="A14" s="884"/>
      <c r="B14" s="884"/>
      <c r="C14" s="884"/>
      <c r="D14" s="884"/>
      <c r="E14" s="884"/>
      <c r="F14" s="884"/>
      <c r="G14" s="884"/>
      <c r="H14" s="884"/>
      <c r="I14" s="884"/>
      <c r="J14" s="293"/>
      <c r="K14" s="293"/>
      <c r="L14" s="293"/>
      <c r="M14" s="293"/>
    </row>
    <row r="15" spans="1:13" ht="13.5" customHeight="1">
      <c r="A15" s="884"/>
      <c r="B15" s="884"/>
      <c r="C15" s="884"/>
      <c r="D15" s="884"/>
      <c r="E15" s="884"/>
      <c r="F15" s="884"/>
      <c r="G15" s="884"/>
      <c r="H15" s="884"/>
      <c r="I15" s="884"/>
      <c r="J15" s="293"/>
      <c r="K15" s="293"/>
      <c r="L15" s="293"/>
      <c r="M15" s="293"/>
    </row>
    <row r="16" spans="1:13" ht="13.5" customHeight="1">
      <c r="A16" s="884"/>
      <c r="B16" s="884"/>
      <c r="C16" s="884"/>
      <c r="D16" s="884"/>
      <c r="E16" s="884"/>
      <c r="F16" s="884"/>
      <c r="G16" s="884"/>
      <c r="H16" s="884"/>
      <c r="I16" s="884"/>
      <c r="J16" s="293"/>
      <c r="K16" s="293"/>
      <c r="L16" s="293"/>
      <c r="M16" s="293"/>
    </row>
    <row r="17" spans="1:13" ht="13.5" customHeight="1">
      <c r="A17" s="884"/>
      <c r="B17" s="884"/>
      <c r="C17" s="884"/>
      <c r="D17" s="884"/>
      <c r="E17" s="884"/>
      <c r="F17" s="884"/>
      <c r="G17" s="884"/>
      <c r="H17" s="884"/>
      <c r="I17" s="884"/>
      <c r="J17" s="293"/>
      <c r="K17" s="293"/>
      <c r="L17" s="293"/>
      <c r="M17" s="293"/>
    </row>
    <row r="18" spans="1:13" ht="13.5" customHeight="1">
      <c r="A18" s="884"/>
      <c r="B18" s="884"/>
      <c r="C18" s="884"/>
      <c r="D18" s="884"/>
      <c r="E18" s="884"/>
      <c r="F18" s="884"/>
      <c r="G18" s="884"/>
      <c r="H18" s="884"/>
      <c r="I18" s="884"/>
      <c r="J18" s="293"/>
      <c r="K18" s="293"/>
      <c r="L18" s="293"/>
      <c r="M18" s="293"/>
    </row>
    <row r="19" spans="1:13" ht="13.5" customHeight="1">
      <c r="A19" s="884"/>
      <c r="B19" s="884"/>
      <c r="C19" s="884"/>
      <c r="D19" s="884"/>
      <c r="E19" s="884"/>
      <c r="F19" s="884"/>
      <c r="G19" s="884"/>
      <c r="H19" s="884"/>
      <c r="I19" s="884"/>
      <c r="J19" s="293"/>
      <c r="K19" s="293"/>
      <c r="L19" s="293"/>
      <c r="M19" s="293"/>
    </row>
    <row r="20" spans="1:13" ht="13.5" customHeight="1">
      <c r="A20" s="884"/>
      <c r="B20" s="884"/>
      <c r="C20" s="884"/>
      <c r="D20" s="884"/>
      <c r="E20" s="884"/>
      <c r="F20" s="884"/>
      <c r="G20" s="884"/>
      <c r="H20" s="884"/>
      <c r="I20" s="884"/>
      <c r="J20" s="293"/>
      <c r="K20" s="293"/>
      <c r="L20" s="293"/>
      <c r="M20" s="293"/>
    </row>
    <row r="21" spans="1:13" ht="13.5" customHeight="1">
      <c r="A21" s="884"/>
      <c r="B21" s="884"/>
      <c r="C21" s="884"/>
      <c r="D21" s="884"/>
      <c r="E21" s="884"/>
      <c r="F21" s="884"/>
      <c r="G21" s="884"/>
      <c r="H21" s="884"/>
      <c r="I21" s="884"/>
      <c r="J21" s="293"/>
      <c r="K21" s="293"/>
      <c r="L21" s="293"/>
      <c r="M21" s="293"/>
    </row>
    <row r="22" spans="1:13" ht="13.5" customHeight="1">
      <c r="A22" s="884"/>
      <c r="B22" s="884"/>
      <c r="C22" s="884"/>
      <c r="D22" s="884"/>
      <c r="E22" s="884"/>
      <c r="F22" s="884"/>
      <c r="G22" s="884"/>
      <c r="H22" s="884"/>
      <c r="I22" s="884"/>
      <c r="J22" s="293"/>
      <c r="K22" s="293"/>
      <c r="L22" s="293"/>
      <c r="M22" s="293"/>
    </row>
    <row r="23" spans="1:13" ht="13.5" customHeight="1">
      <c r="A23" s="884"/>
      <c r="B23" s="884"/>
      <c r="C23" s="884"/>
      <c r="D23" s="884"/>
      <c r="E23" s="884"/>
      <c r="F23" s="884"/>
      <c r="G23" s="884"/>
      <c r="H23" s="884"/>
      <c r="I23" s="884"/>
      <c r="J23" s="293"/>
      <c r="K23" s="293"/>
      <c r="L23" s="293"/>
      <c r="M23" s="293"/>
    </row>
    <row r="24" spans="1:13" ht="13.5" customHeight="1">
      <c r="A24" s="884"/>
      <c r="B24" s="884"/>
      <c r="C24" s="884"/>
      <c r="D24" s="884"/>
      <c r="E24" s="884"/>
      <c r="F24" s="884"/>
      <c r="G24" s="884"/>
      <c r="H24" s="884"/>
      <c r="I24" s="884"/>
      <c r="J24" s="293"/>
      <c r="K24" s="293"/>
      <c r="L24" s="293"/>
      <c r="M24" s="293"/>
    </row>
    <row r="25" spans="1:13" ht="13.5" customHeight="1">
      <c r="A25" s="884"/>
      <c r="B25" s="884"/>
      <c r="C25" s="884"/>
      <c r="D25" s="884"/>
      <c r="E25" s="884"/>
      <c r="F25" s="884"/>
      <c r="G25" s="884"/>
      <c r="H25" s="884"/>
      <c r="I25" s="884"/>
      <c r="J25" s="293"/>
      <c r="K25" s="293"/>
      <c r="L25" s="293"/>
      <c r="M25" s="293"/>
    </row>
    <row r="26" spans="1:13" ht="13.5" customHeight="1">
      <c r="A26" s="884"/>
      <c r="B26" s="884"/>
      <c r="C26" s="884"/>
      <c r="D26" s="884"/>
      <c r="E26" s="884"/>
      <c r="F26" s="884"/>
      <c r="G26" s="884"/>
      <c r="H26" s="884"/>
      <c r="I26" s="884"/>
      <c r="J26" s="293"/>
      <c r="K26" s="293"/>
      <c r="L26" s="293"/>
      <c r="M26" s="293"/>
    </row>
    <row r="27" spans="1:13" ht="13.5" customHeight="1">
      <c r="A27" s="884"/>
      <c r="B27" s="884"/>
      <c r="C27" s="884"/>
      <c r="D27" s="884"/>
      <c r="E27" s="884"/>
      <c r="F27" s="884"/>
      <c r="G27" s="884"/>
      <c r="H27" s="884"/>
      <c r="I27" s="884"/>
      <c r="J27" s="293"/>
      <c r="K27" s="293"/>
      <c r="L27" s="293"/>
      <c r="M27" s="293"/>
    </row>
    <row r="28" spans="1:13" ht="13.5" customHeight="1">
      <c r="A28" s="884"/>
      <c r="B28" s="884"/>
      <c r="C28" s="884"/>
      <c r="D28" s="884"/>
      <c r="E28" s="884"/>
      <c r="F28" s="884"/>
      <c r="G28" s="884"/>
      <c r="H28" s="884"/>
      <c r="I28" s="884"/>
    </row>
    <row r="29" spans="1:13" ht="13.5" customHeight="1">
      <c r="A29" s="884"/>
      <c r="B29" s="884"/>
      <c r="C29" s="884"/>
      <c r="D29" s="884"/>
      <c r="E29" s="884"/>
      <c r="F29" s="884"/>
      <c r="G29" s="884"/>
      <c r="H29" s="884"/>
      <c r="I29" s="884"/>
    </row>
    <row r="30" spans="1:13" ht="13.5" customHeight="1">
      <c r="A30" s="884"/>
      <c r="B30" s="884"/>
      <c r="C30" s="884"/>
      <c r="D30" s="884"/>
      <c r="E30" s="884"/>
      <c r="F30" s="884"/>
      <c r="G30" s="884"/>
      <c r="H30" s="884"/>
      <c r="I30" s="884"/>
    </row>
    <row r="31" spans="1:13" ht="13.5" customHeight="1">
      <c r="A31" s="884"/>
      <c r="B31" s="884"/>
      <c r="C31" s="884"/>
      <c r="D31" s="884"/>
      <c r="E31" s="884"/>
      <c r="F31" s="884"/>
      <c r="G31" s="884"/>
      <c r="H31" s="884"/>
      <c r="I31" s="884"/>
    </row>
    <row r="32" spans="1:13" ht="13.5" customHeight="1">
      <c r="A32" s="884"/>
      <c r="B32" s="884"/>
      <c r="C32" s="884"/>
      <c r="D32" s="884"/>
      <c r="E32" s="884"/>
      <c r="F32" s="884"/>
      <c r="G32" s="884"/>
      <c r="H32" s="884"/>
      <c r="I32" s="884"/>
    </row>
    <row r="33" spans="1:9" ht="13.5" customHeight="1">
      <c r="A33" s="884"/>
      <c r="B33" s="884"/>
      <c r="C33" s="884"/>
      <c r="D33" s="884"/>
      <c r="E33" s="884"/>
      <c r="F33" s="884"/>
      <c r="G33" s="884"/>
      <c r="H33" s="884"/>
      <c r="I33" s="884"/>
    </row>
    <row r="34" spans="1:9" ht="13.5" customHeight="1">
      <c r="A34" s="884"/>
      <c r="B34" s="884"/>
      <c r="C34" s="884"/>
      <c r="D34" s="884"/>
      <c r="E34" s="884"/>
      <c r="F34" s="884"/>
      <c r="G34" s="884"/>
      <c r="H34" s="884"/>
      <c r="I34" s="884"/>
    </row>
    <row r="35" spans="1:9">
      <c r="A35" s="884"/>
      <c r="B35" s="884"/>
      <c r="C35" s="884"/>
      <c r="D35" s="884"/>
      <c r="E35" s="884"/>
      <c r="F35" s="884"/>
      <c r="G35" s="884"/>
      <c r="H35" s="884"/>
      <c r="I35" s="884"/>
    </row>
    <row r="36" spans="1:9">
      <c r="A36" s="884"/>
      <c r="B36" s="884"/>
      <c r="C36" s="884"/>
      <c r="D36" s="884"/>
      <c r="E36" s="884"/>
      <c r="F36" s="884"/>
      <c r="G36" s="884"/>
      <c r="H36" s="884"/>
      <c r="I36" s="884"/>
    </row>
    <row r="37" spans="1:9">
      <c r="A37" s="884"/>
      <c r="B37" s="884"/>
      <c r="C37" s="884"/>
      <c r="D37" s="884"/>
      <c r="E37" s="884"/>
      <c r="F37" s="884"/>
      <c r="G37" s="884"/>
      <c r="H37" s="884"/>
      <c r="I37" s="884"/>
    </row>
    <row r="38" spans="1:9">
      <c r="A38" s="884"/>
      <c r="B38" s="884"/>
      <c r="C38" s="884"/>
      <c r="D38" s="884"/>
      <c r="E38" s="884"/>
      <c r="F38" s="884"/>
      <c r="G38" s="884"/>
      <c r="H38" s="884"/>
      <c r="I38" s="884"/>
    </row>
    <row r="39" spans="1:9">
      <c r="A39" s="884"/>
      <c r="B39" s="884"/>
      <c r="C39" s="884"/>
      <c r="D39" s="884"/>
      <c r="E39" s="884"/>
      <c r="F39" s="884"/>
      <c r="G39" s="884"/>
      <c r="H39" s="884"/>
      <c r="I39" s="884"/>
    </row>
    <row r="40" spans="1:9">
      <c r="A40" s="884"/>
      <c r="B40" s="884"/>
      <c r="C40" s="884"/>
      <c r="D40" s="884"/>
      <c r="E40" s="884"/>
      <c r="F40" s="884"/>
      <c r="G40" s="884"/>
      <c r="H40" s="884"/>
      <c r="I40" s="884"/>
    </row>
    <row r="41" spans="1:9">
      <c r="A41" s="884"/>
      <c r="B41" s="884"/>
      <c r="C41" s="884"/>
      <c r="D41" s="884"/>
      <c r="E41" s="884"/>
      <c r="F41" s="884"/>
      <c r="G41" s="884"/>
      <c r="H41" s="884"/>
      <c r="I41" s="884"/>
    </row>
    <row r="42" spans="1:9">
      <c r="A42" s="884"/>
      <c r="B42" s="884"/>
      <c r="C42" s="884"/>
      <c r="D42" s="884"/>
      <c r="E42" s="884"/>
      <c r="F42" s="884"/>
      <c r="G42" s="884"/>
      <c r="H42" s="884"/>
      <c r="I42" s="884"/>
    </row>
    <row r="43" spans="1:9">
      <c r="A43" s="884"/>
      <c r="B43" s="884"/>
      <c r="C43" s="884"/>
      <c r="D43" s="884"/>
      <c r="E43" s="884"/>
      <c r="F43" s="884"/>
      <c r="G43" s="884"/>
      <c r="H43" s="884"/>
      <c r="I43" s="884"/>
    </row>
    <row r="44" spans="1:9">
      <c r="A44" s="884"/>
      <c r="B44" s="884"/>
      <c r="C44" s="884"/>
      <c r="D44" s="884"/>
      <c r="E44" s="884"/>
      <c r="F44" s="884"/>
      <c r="G44" s="884"/>
      <c r="H44" s="884"/>
      <c r="I44" s="884"/>
    </row>
    <row r="45" spans="1:9">
      <c r="A45" s="884"/>
      <c r="B45" s="884"/>
      <c r="C45" s="884"/>
      <c r="D45" s="884"/>
      <c r="E45" s="884"/>
      <c r="F45" s="884"/>
      <c r="G45" s="884"/>
      <c r="H45" s="884"/>
      <c r="I45" s="884"/>
    </row>
    <row r="46" spans="1:9">
      <c r="A46" s="884"/>
      <c r="B46" s="884"/>
      <c r="C46" s="884"/>
      <c r="D46" s="884"/>
      <c r="E46" s="884"/>
      <c r="F46" s="884"/>
      <c r="G46" s="884"/>
      <c r="H46" s="884"/>
      <c r="I46" s="884"/>
    </row>
    <row r="47" spans="1:9">
      <c r="A47" s="884"/>
      <c r="B47" s="884"/>
      <c r="C47" s="884"/>
      <c r="D47" s="884"/>
      <c r="E47" s="884"/>
      <c r="F47" s="884"/>
      <c r="G47" s="884"/>
      <c r="H47" s="884"/>
      <c r="I47" s="884"/>
    </row>
    <row r="48" spans="1:9">
      <c r="A48" s="884"/>
      <c r="B48" s="884"/>
      <c r="C48" s="884"/>
      <c r="D48" s="884"/>
      <c r="E48" s="884"/>
      <c r="F48" s="884"/>
      <c r="G48" s="884"/>
      <c r="H48" s="884"/>
      <c r="I48" s="884"/>
    </row>
    <row r="49" spans="1:9">
      <c r="A49" s="884"/>
      <c r="B49" s="884"/>
      <c r="C49" s="884"/>
      <c r="D49" s="884"/>
      <c r="E49" s="884"/>
      <c r="F49" s="884"/>
      <c r="G49" s="884"/>
      <c r="H49" s="884"/>
      <c r="I49" s="884"/>
    </row>
    <row r="50" spans="1:9">
      <c r="A50" s="884"/>
      <c r="B50" s="884"/>
      <c r="C50" s="884"/>
      <c r="D50" s="884"/>
      <c r="E50" s="884"/>
      <c r="F50" s="884"/>
      <c r="G50" s="884"/>
      <c r="H50" s="884"/>
      <c r="I50" s="884"/>
    </row>
    <row r="51" spans="1:9">
      <c r="A51" s="884"/>
      <c r="B51" s="884"/>
      <c r="C51" s="884"/>
      <c r="D51" s="884"/>
      <c r="E51" s="884"/>
      <c r="F51" s="884"/>
      <c r="G51" s="884"/>
      <c r="H51" s="884"/>
      <c r="I51" s="884"/>
    </row>
    <row r="52" spans="1:9">
      <c r="A52" s="884"/>
      <c r="B52" s="884"/>
      <c r="C52" s="884"/>
      <c r="D52" s="884"/>
      <c r="E52" s="884"/>
      <c r="F52" s="884"/>
      <c r="G52" s="884"/>
      <c r="H52" s="884"/>
      <c r="I52" s="884"/>
    </row>
    <row r="53" spans="1:9">
      <c r="A53" s="884"/>
      <c r="B53" s="884"/>
      <c r="C53" s="884"/>
      <c r="D53" s="884"/>
      <c r="E53" s="884"/>
      <c r="F53" s="884"/>
      <c r="G53" s="884"/>
      <c r="H53" s="884"/>
      <c r="I53" s="884"/>
    </row>
    <row r="54" spans="1:9">
      <c r="A54" s="884"/>
      <c r="B54" s="884"/>
      <c r="C54" s="884"/>
      <c r="D54" s="884"/>
      <c r="E54" s="884"/>
      <c r="F54" s="884"/>
      <c r="G54" s="884"/>
      <c r="H54" s="884"/>
      <c r="I54" s="884"/>
    </row>
    <row r="55" spans="1:9">
      <c r="A55" s="884"/>
      <c r="B55" s="884"/>
      <c r="C55" s="884"/>
      <c r="D55" s="884"/>
      <c r="E55" s="884"/>
      <c r="F55" s="884"/>
      <c r="G55" s="884"/>
      <c r="H55" s="884"/>
      <c r="I55" s="884"/>
    </row>
    <row r="56" spans="1:9">
      <c r="A56" s="884"/>
      <c r="B56" s="884"/>
      <c r="C56" s="884"/>
      <c r="D56" s="884"/>
      <c r="E56" s="884"/>
      <c r="F56" s="884"/>
      <c r="G56" s="884"/>
      <c r="H56" s="884"/>
      <c r="I56" s="884"/>
    </row>
    <row r="57" spans="1:9">
      <c r="A57" s="884"/>
      <c r="B57" s="884"/>
      <c r="C57" s="884"/>
      <c r="D57" s="884"/>
      <c r="E57" s="884"/>
      <c r="F57" s="884"/>
      <c r="G57" s="884"/>
      <c r="H57" s="884"/>
      <c r="I57" s="884"/>
    </row>
  </sheetData>
  <mergeCells count="1">
    <mergeCell ref="A1:I57"/>
  </mergeCells>
  <phoneticPr fontId="5" type="noConversion"/>
  <pageMargins left="0.7" right="0.7" top="0.75" bottom="0.75" header="0.3" footer="0.3"/>
  <pageSetup paperSize="9" scale="95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>
    <pageSetUpPr fitToPage="1"/>
  </sheetPr>
  <dimension ref="A1:AF25"/>
  <sheetViews>
    <sheetView view="pageBreakPreview" zoomScaleSheetLayoutView="100" workbookViewId="0">
      <pane xSplit="1" topLeftCell="B1" activePane="topRight" state="frozen"/>
      <selection pane="topRight" activeCell="P7" sqref="P7"/>
    </sheetView>
  </sheetViews>
  <sheetFormatPr defaultColWidth="8.88671875" defaultRowHeight="13.5"/>
  <cols>
    <col min="1" max="1" width="5.77734375" customWidth="1"/>
    <col min="2" max="2" width="7.6640625" customWidth="1"/>
    <col min="3" max="3" width="8" customWidth="1"/>
    <col min="4" max="4" width="8.5546875" customWidth="1"/>
    <col min="5" max="5" width="7.88671875" customWidth="1"/>
    <col min="6" max="6" width="8" customWidth="1"/>
    <col min="7" max="7" width="8.77734375" customWidth="1"/>
    <col min="8" max="8" width="9.5546875" customWidth="1"/>
    <col min="9" max="9" width="10.109375" customWidth="1"/>
    <col min="10" max="10" width="9.77734375" customWidth="1"/>
    <col min="11" max="11" width="9.44140625" customWidth="1"/>
    <col min="12" max="16" width="9.21875" customWidth="1"/>
    <col min="17" max="21" width="8.6640625" customWidth="1"/>
    <col min="22" max="22" width="9.21875" customWidth="1"/>
    <col min="23" max="23" width="9.33203125" customWidth="1"/>
    <col min="24" max="24" width="9.109375" customWidth="1"/>
    <col min="25" max="25" width="9.33203125" customWidth="1"/>
    <col min="26" max="26" width="9.109375" customWidth="1"/>
    <col min="27" max="27" width="7.77734375" customWidth="1"/>
    <col min="28" max="29" width="7.6640625" customWidth="1"/>
    <col min="30" max="30" width="7.88671875" customWidth="1"/>
    <col min="31" max="31" width="7.77734375" customWidth="1"/>
    <col min="32" max="32" width="9.88671875" customWidth="1"/>
  </cols>
  <sheetData>
    <row r="1" spans="1:32" ht="25.5">
      <c r="A1" s="885" t="s">
        <v>701</v>
      </c>
      <c r="B1" s="885"/>
      <c r="C1" s="885"/>
      <c r="D1" s="885"/>
      <c r="E1" s="885"/>
      <c r="F1" s="885"/>
      <c r="G1" s="885"/>
      <c r="H1" s="885"/>
      <c r="I1" s="885"/>
      <c r="J1" s="885"/>
      <c r="K1" s="885"/>
      <c r="L1" s="885"/>
      <c r="M1" s="885"/>
      <c r="N1" s="885"/>
      <c r="O1" s="885"/>
      <c r="P1" s="885"/>
      <c r="Q1" s="885"/>
      <c r="R1" s="885"/>
      <c r="S1" s="885"/>
      <c r="T1" s="885"/>
      <c r="U1" s="885"/>
      <c r="V1" s="885"/>
      <c r="W1" s="885"/>
      <c r="X1" s="885"/>
      <c r="Y1" s="885"/>
      <c r="Z1" s="885"/>
      <c r="AA1" s="885"/>
      <c r="AB1" s="885"/>
      <c r="AC1" s="885"/>
      <c r="AD1" s="885"/>
      <c r="AE1" s="885"/>
      <c r="AF1" s="885"/>
    </row>
    <row r="2" spans="1:32" ht="22.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2" ht="22.5" customHeight="1"/>
    <row r="4" spans="1:32" s="61" customFormat="1" ht="18" customHeight="1">
      <c r="A4" s="943" t="s">
        <v>328</v>
      </c>
      <c r="B4" s="952" t="s">
        <v>321</v>
      </c>
      <c r="C4" s="953"/>
      <c r="D4" s="953"/>
      <c r="E4" s="953"/>
      <c r="F4" s="954"/>
      <c r="G4" s="949" t="s">
        <v>322</v>
      </c>
      <c r="H4" s="950"/>
      <c r="I4" s="950"/>
      <c r="J4" s="950"/>
      <c r="K4" s="951"/>
      <c r="L4" s="949" t="s">
        <v>323</v>
      </c>
      <c r="M4" s="950"/>
      <c r="N4" s="950"/>
      <c r="O4" s="950"/>
      <c r="P4" s="951"/>
      <c r="Q4" s="955" t="s">
        <v>324</v>
      </c>
      <c r="R4" s="956"/>
      <c r="S4" s="956"/>
      <c r="T4" s="956"/>
      <c r="U4" s="954"/>
      <c r="V4" s="957" t="s">
        <v>325</v>
      </c>
      <c r="W4" s="958"/>
      <c r="X4" s="958"/>
      <c r="Y4" s="958"/>
      <c r="Z4" s="951"/>
      <c r="AA4" s="945" t="s">
        <v>326</v>
      </c>
      <c r="AB4" s="946"/>
      <c r="AC4" s="947"/>
      <c r="AD4" s="947"/>
      <c r="AE4" s="947"/>
      <c r="AF4" s="948"/>
    </row>
    <row r="5" spans="1:32" s="61" customFormat="1" ht="18" customHeight="1">
      <c r="A5" s="944"/>
      <c r="B5" s="366">
        <v>2011</v>
      </c>
      <c r="C5" s="367">
        <v>2013</v>
      </c>
      <c r="D5" s="367">
        <v>2015</v>
      </c>
      <c r="E5" s="367">
        <v>2017</v>
      </c>
      <c r="F5" s="367">
        <v>2019</v>
      </c>
      <c r="G5" s="366">
        <v>2011</v>
      </c>
      <c r="H5" s="367">
        <v>2013</v>
      </c>
      <c r="I5" s="367">
        <v>2015</v>
      </c>
      <c r="J5" s="367">
        <v>2017</v>
      </c>
      <c r="K5" s="367">
        <v>2019</v>
      </c>
      <c r="L5" s="366">
        <v>2011</v>
      </c>
      <c r="M5" s="367">
        <v>2013</v>
      </c>
      <c r="N5" s="367">
        <v>2015</v>
      </c>
      <c r="O5" s="367">
        <v>2017</v>
      </c>
      <c r="P5" s="367">
        <v>2019</v>
      </c>
      <c r="Q5" s="366">
        <v>2011</v>
      </c>
      <c r="R5" s="367">
        <v>2013</v>
      </c>
      <c r="S5" s="367">
        <v>2015</v>
      </c>
      <c r="T5" s="367">
        <v>2017</v>
      </c>
      <c r="U5" s="367">
        <v>2019</v>
      </c>
      <c r="V5" s="366">
        <v>2011</v>
      </c>
      <c r="W5" s="367">
        <v>2013</v>
      </c>
      <c r="X5" s="367">
        <v>2015</v>
      </c>
      <c r="Y5" s="367">
        <v>2017</v>
      </c>
      <c r="Z5" s="367">
        <v>2019</v>
      </c>
      <c r="AA5" s="366">
        <v>2011</v>
      </c>
      <c r="AB5" s="367">
        <v>2013</v>
      </c>
      <c r="AC5" s="367">
        <v>2015</v>
      </c>
      <c r="AD5" s="367">
        <v>2017</v>
      </c>
      <c r="AE5" s="367">
        <v>2019</v>
      </c>
      <c r="AF5" s="368" t="s">
        <v>327</v>
      </c>
    </row>
    <row r="6" spans="1:32" s="61" customFormat="1" ht="18" customHeight="1">
      <c r="A6" s="581" t="s">
        <v>577</v>
      </c>
      <c r="B6" s="582">
        <v>45673</v>
      </c>
      <c r="C6" s="583">
        <v>46277</v>
      </c>
      <c r="D6" s="583">
        <v>46640</v>
      </c>
      <c r="E6" s="583">
        <v>46986</v>
      </c>
      <c r="F6" s="584">
        <f>SUM(F7:F23)</f>
        <v>47240.850000000006</v>
      </c>
      <c r="G6" s="582">
        <v>6038843</v>
      </c>
      <c r="H6" s="583">
        <v>6368843</v>
      </c>
      <c r="I6" s="583">
        <v>6368843</v>
      </c>
      <c r="J6" s="583">
        <v>6368843</v>
      </c>
      <c r="K6" s="584">
        <f>SUM(K7:K23)</f>
        <v>6368843</v>
      </c>
      <c r="L6" s="582">
        <v>1079836</v>
      </c>
      <c r="M6" s="583">
        <v>1095362</v>
      </c>
      <c r="N6" s="583">
        <v>1253573</v>
      </c>
      <c r="O6" s="583">
        <v>1206249</v>
      </c>
      <c r="P6" s="584">
        <f>SUM(P7:P23)</f>
        <v>1212297.8329384988</v>
      </c>
      <c r="Q6" s="582">
        <v>36317</v>
      </c>
      <c r="R6" s="583">
        <v>38513</v>
      </c>
      <c r="S6" s="583">
        <v>46219</v>
      </c>
      <c r="T6" s="583">
        <v>47319</v>
      </c>
      <c r="U6" s="584">
        <f>SUM(U7:U23)</f>
        <v>54354.39629049872</v>
      </c>
      <c r="V6" s="585">
        <v>245.95</v>
      </c>
      <c r="W6" s="586">
        <v>236.43</v>
      </c>
      <c r="X6" s="586">
        <v>268.77999999999997</v>
      </c>
      <c r="Y6" s="586">
        <v>256.73</v>
      </c>
      <c r="Z6" s="587">
        <f>기초자료!BA6</f>
        <v>256.62066472946589</v>
      </c>
      <c r="AA6" s="588">
        <v>7.76</v>
      </c>
      <c r="AB6" s="589">
        <v>7.95</v>
      </c>
      <c r="AC6" s="589">
        <v>9.91</v>
      </c>
      <c r="AD6" s="589">
        <v>10.07</v>
      </c>
      <c r="AE6" s="590">
        <f>기초자료!BB6</f>
        <v>11.50580404258152</v>
      </c>
      <c r="AF6" s="591">
        <f>AE6-AD6</f>
        <v>1.4358040425815197</v>
      </c>
    </row>
    <row r="7" spans="1:32" s="62" customFormat="1" ht="18" customHeight="1">
      <c r="A7" s="414" t="s">
        <v>3</v>
      </c>
      <c r="B7" s="592">
        <v>10250</v>
      </c>
      <c r="C7" s="593">
        <v>10144</v>
      </c>
      <c r="D7" s="593">
        <v>10022</v>
      </c>
      <c r="E7" s="593">
        <v>9857</v>
      </c>
      <c r="F7" s="594">
        <f>기초자료!AW7/1000</f>
        <v>9729.107</v>
      </c>
      <c r="G7" s="592">
        <v>15719</v>
      </c>
      <c r="H7" s="593">
        <v>15719</v>
      </c>
      <c r="I7" s="593">
        <v>15719</v>
      </c>
      <c r="J7" s="593">
        <v>15719</v>
      </c>
      <c r="K7" s="595">
        <v>15719</v>
      </c>
      <c r="L7" s="592">
        <v>14061</v>
      </c>
      <c r="M7" s="593">
        <v>12777</v>
      </c>
      <c r="N7" s="593">
        <v>13254</v>
      </c>
      <c r="O7" s="593">
        <v>14701</v>
      </c>
      <c r="P7" s="594">
        <f>'6.도시림면적률(시도)'!D9/10000</f>
        <v>18028.752433767546</v>
      </c>
      <c r="Q7" s="592">
        <v>4115</v>
      </c>
      <c r="R7" s="593">
        <v>4411</v>
      </c>
      <c r="S7" s="593">
        <v>5360</v>
      </c>
      <c r="T7" s="593">
        <v>4315</v>
      </c>
      <c r="U7" s="594">
        <f>'6.도시림면적률(시도)'!E9/10000</f>
        <v>6684.6771337675427</v>
      </c>
      <c r="V7" s="596">
        <v>13.72</v>
      </c>
      <c r="W7" s="597">
        <v>12.6</v>
      </c>
      <c r="X7" s="597">
        <v>13.22</v>
      </c>
      <c r="Y7" s="597">
        <v>14.91</v>
      </c>
      <c r="Z7" s="598">
        <f>기초자료!BA7</f>
        <v>18.530737131133968</v>
      </c>
      <c r="AA7" s="599">
        <v>4.01</v>
      </c>
      <c r="AB7" s="600">
        <v>4.3499999999999996</v>
      </c>
      <c r="AC7" s="600">
        <v>5.35</v>
      </c>
      <c r="AD7" s="600">
        <v>4.38</v>
      </c>
      <c r="AE7" s="598">
        <f>기초자료!BB7</f>
        <v>6.8708023601421431</v>
      </c>
      <c r="AF7" s="440">
        <f>AE7-AD7</f>
        <v>2.4908023601421432</v>
      </c>
    </row>
    <row r="8" spans="1:32" s="6" customFormat="1" ht="18" customHeight="1">
      <c r="A8" s="415" t="s">
        <v>29</v>
      </c>
      <c r="B8" s="604">
        <v>3507</v>
      </c>
      <c r="C8" s="605">
        <v>3458</v>
      </c>
      <c r="D8" s="605">
        <v>3458</v>
      </c>
      <c r="E8" s="605">
        <v>3453</v>
      </c>
      <c r="F8" s="417">
        <f>기초자료!AW33/1000</f>
        <v>3396.7730000000001</v>
      </c>
      <c r="G8" s="606">
        <v>35786</v>
      </c>
      <c r="H8" s="605">
        <v>35786</v>
      </c>
      <c r="I8" s="605">
        <v>35786</v>
      </c>
      <c r="J8" s="605">
        <v>35786</v>
      </c>
      <c r="K8" s="418">
        <v>35786</v>
      </c>
      <c r="L8" s="606">
        <v>12486</v>
      </c>
      <c r="M8" s="605">
        <v>23947</v>
      </c>
      <c r="N8" s="605">
        <v>27348</v>
      </c>
      <c r="O8" s="605">
        <v>29254</v>
      </c>
      <c r="P8" s="417">
        <f>'6.도시림면적률(시도)'!D10/10000</f>
        <v>30960.739025999999</v>
      </c>
      <c r="Q8" s="606">
        <v>3574</v>
      </c>
      <c r="R8" s="605">
        <v>3424</v>
      </c>
      <c r="S8" s="605">
        <v>4174</v>
      </c>
      <c r="T8" s="605">
        <v>4313</v>
      </c>
      <c r="U8" s="417">
        <f>'6.도시림면적률(시도)'!E10/10000</f>
        <v>4524.7130860000007</v>
      </c>
      <c r="V8" s="607">
        <v>35.6</v>
      </c>
      <c r="W8" s="608">
        <v>69.239999999999995</v>
      </c>
      <c r="X8" s="608">
        <v>79.08</v>
      </c>
      <c r="Y8" s="608">
        <v>84.73</v>
      </c>
      <c r="Z8" s="420">
        <f>기초자료!BA33</f>
        <v>91.147506842523768</v>
      </c>
      <c r="AA8" s="609">
        <v>10.19</v>
      </c>
      <c r="AB8" s="610">
        <v>9.9</v>
      </c>
      <c r="AC8" s="610">
        <v>12.07</v>
      </c>
      <c r="AD8" s="610">
        <v>12.49</v>
      </c>
      <c r="AE8" s="420">
        <f>기초자료!BB33</f>
        <v>13.320622502592903</v>
      </c>
      <c r="AF8" s="421">
        <f>AE8-AD8</f>
        <v>0.83062250259290238</v>
      </c>
    </row>
    <row r="9" spans="1:32" s="62" customFormat="1" ht="18" customHeight="1">
      <c r="A9" s="415" t="s">
        <v>44</v>
      </c>
      <c r="B9" s="604">
        <v>2464</v>
      </c>
      <c r="C9" s="605">
        <v>2458</v>
      </c>
      <c r="D9" s="605">
        <v>2458</v>
      </c>
      <c r="E9" s="605">
        <v>2385</v>
      </c>
      <c r="F9" s="417">
        <f>기초자료!AW50/1000</f>
        <v>2416.915</v>
      </c>
      <c r="G9" s="606">
        <v>48974</v>
      </c>
      <c r="H9" s="605">
        <v>48974</v>
      </c>
      <c r="I9" s="605">
        <v>48974</v>
      </c>
      <c r="J9" s="605">
        <v>48974</v>
      </c>
      <c r="K9" s="418">
        <v>48974</v>
      </c>
      <c r="L9" s="606">
        <v>24384</v>
      </c>
      <c r="M9" s="605">
        <v>27416</v>
      </c>
      <c r="N9" s="605">
        <v>33210</v>
      </c>
      <c r="O9" s="605">
        <v>28413</v>
      </c>
      <c r="P9" s="417">
        <f>'6.도시림면적률(시도)'!D11/10000</f>
        <v>36341.128682000002</v>
      </c>
      <c r="Q9" s="606">
        <v>1391</v>
      </c>
      <c r="R9" s="605">
        <v>1937</v>
      </c>
      <c r="S9" s="605">
        <v>2768</v>
      </c>
      <c r="T9" s="605">
        <v>2748</v>
      </c>
      <c r="U9" s="417">
        <f>'6.도시림면적률(시도)'!E11/10000</f>
        <v>3020.7806799999998</v>
      </c>
      <c r="V9" s="607">
        <v>98.98</v>
      </c>
      <c r="W9" s="608">
        <v>111.54</v>
      </c>
      <c r="X9" s="608">
        <v>135.12</v>
      </c>
      <c r="Y9" s="608">
        <v>119.11</v>
      </c>
      <c r="Z9" s="419">
        <f>기초자료!BA50</f>
        <v>150.36163324734216</v>
      </c>
      <c r="AA9" s="609">
        <v>5.65</v>
      </c>
      <c r="AB9" s="610">
        <v>7.88</v>
      </c>
      <c r="AC9" s="610">
        <v>11.26</v>
      </c>
      <c r="AD9" s="610">
        <v>11.52</v>
      </c>
      <c r="AE9" s="419">
        <f>기초자료!BB50</f>
        <v>12.498497795743749</v>
      </c>
      <c r="AF9" s="421">
        <f>AE9-AD9</f>
        <v>0.97849779574374907</v>
      </c>
    </row>
    <row r="10" spans="1:32" s="62" customFormat="1" ht="18" customHeight="1">
      <c r="A10" s="415" t="s">
        <v>48</v>
      </c>
      <c r="B10" s="604">
        <v>2738</v>
      </c>
      <c r="C10" s="605">
        <v>2816</v>
      </c>
      <c r="D10" s="605">
        <v>2816</v>
      </c>
      <c r="E10" s="605">
        <v>2883</v>
      </c>
      <c r="F10" s="417">
        <f>기초자료!AW59/1000</f>
        <v>2892.0360000000001</v>
      </c>
      <c r="G10" s="606">
        <v>40427</v>
      </c>
      <c r="H10" s="605">
        <v>40427</v>
      </c>
      <c r="I10" s="605">
        <v>40427</v>
      </c>
      <c r="J10" s="605">
        <v>40427</v>
      </c>
      <c r="K10" s="418">
        <v>40427</v>
      </c>
      <c r="L10" s="606">
        <v>6536</v>
      </c>
      <c r="M10" s="605">
        <v>12845</v>
      </c>
      <c r="N10" s="605">
        <v>13469</v>
      </c>
      <c r="O10" s="605">
        <v>13687</v>
      </c>
      <c r="P10" s="417">
        <f>'6.도시림면적률(시도)'!D12/10000</f>
        <v>14243.285304634002</v>
      </c>
      <c r="Q10" s="606">
        <v>1705</v>
      </c>
      <c r="R10" s="605">
        <v>1676</v>
      </c>
      <c r="S10" s="605">
        <v>2130</v>
      </c>
      <c r="T10" s="605">
        <v>2373</v>
      </c>
      <c r="U10" s="417">
        <f>'6.도시림면적률(시도)'!E12/10000</f>
        <v>2861.4385846340006</v>
      </c>
      <c r="V10" s="607">
        <v>23.87</v>
      </c>
      <c r="W10" s="608">
        <v>45.61</v>
      </c>
      <c r="X10" s="608">
        <v>47.82</v>
      </c>
      <c r="Y10" s="608">
        <v>47.48</v>
      </c>
      <c r="Z10" s="419">
        <f>기초자료!BA59</f>
        <v>49.250027678196254</v>
      </c>
      <c r="AA10" s="609">
        <v>6.23</v>
      </c>
      <c r="AB10" s="610">
        <v>5.95</v>
      </c>
      <c r="AC10" s="610">
        <v>7.56</v>
      </c>
      <c r="AD10" s="610">
        <v>8.23</v>
      </c>
      <c r="AE10" s="419">
        <f>기초자료!BB59</f>
        <v>9.8942011255530709</v>
      </c>
      <c r="AF10" s="421">
        <f>AE10-AD10</f>
        <v>1.6642011255530704</v>
      </c>
    </row>
    <row r="11" spans="1:32" s="62" customFormat="1" ht="18" customHeight="1">
      <c r="A11" s="415" t="s">
        <v>56</v>
      </c>
      <c r="B11" s="604">
        <v>1463</v>
      </c>
      <c r="C11" s="605">
        <v>1473</v>
      </c>
      <c r="D11" s="605">
        <v>1473</v>
      </c>
      <c r="E11" s="605">
        <v>1464</v>
      </c>
      <c r="F11" s="417">
        <f>기초자료!AW71/1000</f>
        <v>1456.4680000000001</v>
      </c>
      <c r="G11" s="606">
        <v>19667</v>
      </c>
      <c r="H11" s="605">
        <v>19667</v>
      </c>
      <c r="I11" s="605">
        <v>19667</v>
      </c>
      <c r="J11" s="605">
        <v>19667</v>
      </c>
      <c r="K11" s="418">
        <v>19667</v>
      </c>
      <c r="L11" s="606">
        <v>13009</v>
      </c>
      <c r="M11" s="605">
        <v>16519</v>
      </c>
      <c r="N11" s="605">
        <v>18794</v>
      </c>
      <c r="O11" s="605">
        <v>18234</v>
      </c>
      <c r="P11" s="417">
        <f>'6.도시림면적률(시도)'!D13/10000</f>
        <v>18800.134149000001</v>
      </c>
      <c r="Q11" s="606">
        <v>1288</v>
      </c>
      <c r="R11" s="605">
        <v>1343</v>
      </c>
      <c r="S11" s="605">
        <v>1730</v>
      </c>
      <c r="T11" s="605">
        <v>1649</v>
      </c>
      <c r="U11" s="417">
        <f>'6.도시림면적률(시도)'!E13/10000</f>
        <v>1790.5492490000001</v>
      </c>
      <c r="V11" s="607">
        <v>88.89</v>
      </c>
      <c r="W11" s="608">
        <v>112.15</v>
      </c>
      <c r="X11" s="608">
        <v>127.6</v>
      </c>
      <c r="Y11" s="608">
        <v>124.57</v>
      </c>
      <c r="Z11" s="419">
        <f>기초자료!BA71</f>
        <v>129.08031037413798</v>
      </c>
      <c r="AA11" s="609">
        <v>8.8000000000000007</v>
      </c>
      <c r="AB11" s="610">
        <v>9.1199999999999992</v>
      </c>
      <c r="AC11" s="610">
        <v>11.75</v>
      </c>
      <c r="AD11" s="610">
        <v>11.27</v>
      </c>
      <c r="AE11" s="419">
        <f>기초자료!BB71</f>
        <v>12.293776787406248</v>
      </c>
      <c r="AF11" s="421">
        <f t="shared" ref="AF11:AF23" si="0">AE11-AD11</f>
        <v>1.0237767874062484</v>
      </c>
    </row>
    <row r="12" spans="1:32" s="62" customFormat="1" ht="18" customHeight="1">
      <c r="A12" s="415" t="s">
        <v>58</v>
      </c>
      <c r="B12" s="604">
        <v>1516</v>
      </c>
      <c r="C12" s="605">
        <v>1533</v>
      </c>
      <c r="D12" s="605">
        <v>1519</v>
      </c>
      <c r="E12" s="605">
        <v>1502</v>
      </c>
      <c r="F12" s="417">
        <f>기초자료!AW77/1000</f>
        <v>1474.87</v>
      </c>
      <c r="G12" s="606">
        <v>30175</v>
      </c>
      <c r="H12" s="605">
        <v>30175</v>
      </c>
      <c r="I12" s="605">
        <v>30175</v>
      </c>
      <c r="J12" s="605">
        <v>30175</v>
      </c>
      <c r="K12" s="418">
        <v>30175</v>
      </c>
      <c r="L12" s="606">
        <v>35362</v>
      </c>
      <c r="M12" s="605">
        <v>24984</v>
      </c>
      <c r="N12" s="605">
        <v>27488</v>
      </c>
      <c r="O12" s="605">
        <v>24742</v>
      </c>
      <c r="P12" s="417">
        <f>'6.도시림면적률(시도)'!D14/10000</f>
        <v>27901.347127508998</v>
      </c>
      <c r="Q12" s="606">
        <v>1811</v>
      </c>
      <c r="R12" s="605">
        <v>1852</v>
      </c>
      <c r="S12" s="605">
        <v>1996</v>
      </c>
      <c r="T12" s="605">
        <v>1571</v>
      </c>
      <c r="U12" s="417">
        <f>'6.도시림면적률(시도)'!E14/10000</f>
        <v>1658.0009975090002</v>
      </c>
      <c r="V12" s="607">
        <v>233.32</v>
      </c>
      <c r="W12" s="608">
        <v>162.99</v>
      </c>
      <c r="X12" s="608">
        <v>180.99</v>
      </c>
      <c r="Y12" s="608">
        <v>164.7</v>
      </c>
      <c r="Z12" s="419">
        <f>기초자료!BA77</f>
        <v>189.17834878673372</v>
      </c>
      <c r="AA12" s="609">
        <v>11.95</v>
      </c>
      <c r="AB12" s="610">
        <v>12.08</v>
      </c>
      <c r="AC12" s="610">
        <v>13.14</v>
      </c>
      <c r="AD12" s="610">
        <v>10.46</v>
      </c>
      <c r="AE12" s="419">
        <f>기초자료!BB77</f>
        <v>11.241675520615376</v>
      </c>
      <c r="AF12" s="421">
        <f t="shared" si="0"/>
        <v>0.78167552061537471</v>
      </c>
    </row>
    <row r="13" spans="1:32" s="62" customFormat="1" ht="18" customHeight="1">
      <c r="A13" s="415" t="s">
        <v>61</v>
      </c>
      <c r="B13" s="604">
        <v>1070</v>
      </c>
      <c r="C13" s="605">
        <v>1091</v>
      </c>
      <c r="D13" s="605">
        <v>1104</v>
      </c>
      <c r="E13" s="605">
        <v>1095</v>
      </c>
      <c r="F13" s="417">
        <f>기초자료!AW83/1000</f>
        <v>1093.5719999999999</v>
      </c>
      <c r="G13" s="606">
        <v>68917</v>
      </c>
      <c r="H13" s="605">
        <v>68917</v>
      </c>
      <c r="I13" s="605">
        <v>68917</v>
      </c>
      <c r="J13" s="605">
        <v>68917</v>
      </c>
      <c r="K13" s="418">
        <v>68917</v>
      </c>
      <c r="L13" s="606">
        <v>18329</v>
      </c>
      <c r="M13" s="605">
        <v>18194</v>
      </c>
      <c r="N13" s="605">
        <v>32298</v>
      </c>
      <c r="O13" s="605">
        <v>32544</v>
      </c>
      <c r="P13" s="417">
        <f>'6.도시림면적률(시도)'!D15/10000</f>
        <v>36334.575100000002</v>
      </c>
      <c r="Q13" s="606">
        <v>1607</v>
      </c>
      <c r="R13" s="605">
        <v>1763</v>
      </c>
      <c r="S13" s="605">
        <v>1834</v>
      </c>
      <c r="T13" s="605">
        <v>1956</v>
      </c>
      <c r="U13" s="417">
        <f>'6.도시림면적률(시도)'!E15/10000</f>
        <v>2090.3658999999998</v>
      </c>
      <c r="V13" s="607">
        <v>171.31</v>
      </c>
      <c r="W13" s="608">
        <v>166.77</v>
      </c>
      <c r="X13" s="608">
        <v>292.48</v>
      </c>
      <c r="Y13" s="608">
        <v>297.31</v>
      </c>
      <c r="Z13" s="419">
        <f>기초자료!BA83</f>
        <v>332.25590176046938</v>
      </c>
      <c r="AA13" s="609">
        <v>15.02</v>
      </c>
      <c r="AB13" s="610">
        <v>16.16</v>
      </c>
      <c r="AC13" s="610">
        <v>16.61</v>
      </c>
      <c r="AD13" s="610">
        <v>17.87</v>
      </c>
      <c r="AE13" s="419">
        <f>기초자료!BB83</f>
        <v>19.115027634211557</v>
      </c>
      <c r="AF13" s="421">
        <f t="shared" si="0"/>
        <v>1.2450276342115565</v>
      </c>
    </row>
    <row r="14" spans="1:32" s="62" customFormat="1" ht="18" customHeight="1">
      <c r="A14" s="415" t="s">
        <v>734</v>
      </c>
      <c r="B14" s="604" t="s">
        <v>763</v>
      </c>
      <c r="C14" s="605">
        <v>71</v>
      </c>
      <c r="D14" s="605">
        <v>161</v>
      </c>
      <c r="E14" s="605">
        <v>231</v>
      </c>
      <c r="F14" s="417">
        <f>기초자료!AW89/1000</f>
        <v>293.82</v>
      </c>
      <c r="G14" s="606" t="s">
        <v>763</v>
      </c>
      <c r="H14" s="605">
        <v>19837</v>
      </c>
      <c r="I14" s="605">
        <v>19837</v>
      </c>
      <c r="J14" s="605">
        <v>19837</v>
      </c>
      <c r="K14" s="422">
        <v>19837</v>
      </c>
      <c r="L14" s="606" t="s">
        <v>763</v>
      </c>
      <c r="M14" s="605">
        <v>406</v>
      </c>
      <c r="N14" s="605">
        <v>1015</v>
      </c>
      <c r="O14" s="605">
        <v>1266</v>
      </c>
      <c r="P14" s="417">
        <f>'6.도시림면적률(시도)'!D16/10000</f>
        <v>1513.4146000000001</v>
      </c>
      <c r="Q14" s="606" t="s">
        <v>763</v>
      </c>
      <c r="R14" s="605">
        <v>40</v>
      </c>
      <c r="S14" s="605">
        <v>297</v>
      </c>
      <c r="T14" s="605">
        <v>559</v>
      </c>
      <c r="U14" s="417">
        <f>'6.도시림면적률(시도)'!E16/10000</f>
        <v>622.35</v>
      </c>
      <c r="V14" s="607" t="s">
        <v>763</v>
      </c>
      <c r="W14" s="608">
        <v>57</v>
      </c>
      <c r="X14" s="608">
        <v>63.03</v>
      </c>
      <c r="Y14" s="608">
        <v>54.9</v>
      </c>
      <c r="Z14" s="419">
        <f>기초자료!BA89</f>
        <v>51.508222721394048</v>
      </c>
      <c r="AA14" s="609" t="s">
        <v>763</v>
      </c>
      <c r="AB14" s="610">
        <v>5.66</v>
      </c>
      <c r="AC14" s="610">
        <v>18.45</v>
      </c>
      <c r="AD14" s="610">
        <v>24.22</v>
      </c>
      <c r="AE14" s="419">
        <f>기초자료!BB89</f>
        <v>21.181335511537675</v>
      </c>
      <c r="AF14" s="421">
        <f t="shared" si="0"/>
        <v>-3.0386644884623237</v>
      </c>
    </row>
    <row r="15" spans="1:32" s="62" customFormat="1" ht="18" customHeight="1">
      <c r="A15" s="415" t="s">
        <v>63</v>
      </c>
      <c r="B15" s="604">
        <v>11114</v>
      </c>
      <c r="C15" s="605">
        <v>11421</v>
      </c>
      <c r="D15" s="605">
        <v>11703</v>
      </c>
      <c r="E15" s="605">
        <v>12095</v>
      </c>
      <c r="F15" s="417">
        <f>기초자료!AW91/1000</f>
        <v>12505.871999999999</v>
      </c>
      <c r="G15" s="606">
        <v>526985</v>
      </c>
      <c r="H15" s="605">
        <v>526985</v>
      </c>
      <c r="I15" s="605">
        <v>526985</v>
      </c>
      <c r="J15" s="605">
        <v>526985</v>
      </c>
      <c r="K15" s="418">
        <v>526985</v>
      </c>
      <c r="L15" s="606">
        <v>127292</v>
      </c>
      <c r="M15" s="605">
        <v>170000</v>
      </c>
      <c r="N15" s="605">
        <v>181955</v>
      </c>
      <c r="O15" s="605">
        <v>135593</v>
      </c>
      <c r="P15" s="417">
        <f>'6.도시림면적률(시도)'!D17/10000</f>
        <v>149651.10629</v>
      </c>
      <c r="Q15" s="606">
        <v>6992</v>
      </c>
      <c r="R15" s="605">
        <v>6043</v>
      </c>
      <c r="S15" s="605">
        <v>7749</v>
      </c>
      <c r="T15" s="605">
        <v>9306</v>
      </c>
      <c r="U15" s="417">
        <f>'6.도시림면적률(시도)'!E17/10000</f>
        <v>10461.978754</v>
      </c>
      <c r="V15" s="607">
        <v>114.53</v>
      </c>
      <c r="W15" s="608">
        <v>148.85</v>
      </c>
      <c r="X15" s="608">
        <v>155.47999999999999</v>
      </c>
      <c r="Y15" s="608">
        <v>112.11</v>
      </c>
      <c r="Z15" s="419">
        <f>기초자료!BA91</f>
        <v>119.6646713559838</v>
      </c>
      <c r="AA15" s="609">
        <v>6.29</v>
      </c>
      <c r="AB15" s="610">
        <v>5.29</v>
      </c>
      <c r="AC15" s="610">
        <v>6.62</v>
      </c>
      <c r="AD15" s="610">
        <v>7.69</v>
      </c>
      <c r="AE15" s="419">
        <f>기초자료!BB91</f>
        <v>8.3656531539743888</v>
      </c>
      <c r="AF15" s="421">
        <f t="shared" si="0"/>
        <v>0.67565315397438841</v>
      </c>
    </row>
    <row r="16" spans="1:32" ht="18" customHeight="1">
      <c r="A16" s="415" t="s">
        <v>95</v>
      </c>
      <c r="B16" s="604">
        <v>1199</v>
      </c>
      <c r="C16" s="605">
        <v>1209</v>
      </c>
      <c r="D16" s="605">
        <v>1209</v>
      </c>
      <c r="E16" s="605">
        <v>1209</v>
      </c>
      <c r="F16" s="417">
        <f>기초자료!AW123/1000</f>
        <v>1191.6880000000001</v>
      </c>
      <c r="G16" s="606">
        <v>1368571</v>
      </c>
      <c r="H16" s="605">
        <v>1368571</v>
      </c>
      <c r="I16" s="605">
        <v>1368571</v>
      </c>
      <c r="J16" s="605">
        <v>1368571</v>
      </c>
      <c r="K16" s="418">
        <v>1368571</v>
      </c>
      <c r="L16" s="606">
        <v>308017</v>
      </c>
      <c r="M16" s="605">
        <v>223150</v>
      </c>
      <c r="N16" s="605">
        <v>290803</v>
      </c>
      <c r="O16" s="605">
        <v>285289</v>
      </c>
      <c r="P16" s="417">
        <f>'6.도시림면적률(시도)'!D18/10000</f>
        <v>303740.56679999997</v>
      </c>
      <c r="Q16" s="606">
        <v>1904</v>
      </c>
      <c r="R16" s="605">
        <v>2287</v>
      </c>
      <c r="S16" s="605">
        <v>2563</v>
      </c>
      <c r="T16" s="605">
        <v>2385</v>
      </c>
      <c r="U16" s="417">
        <f>'6.도시림면적률(시도)'!E18/10000</f>
        <v>2505.5309000000002</v>
      </c>
      <c r="V16" s="607">
        <v>2568.2600000000002</v>
      </c>
      <c r="W16" s="608">
        <v>1845.2</v>
      </c>
      <c r="X16" s="608">
        <v>2404.62</v>
      </c>
      <c r="Y16" s="608">
        <v>2359.91</v>
      </c>
      <c r="Z16" s="419">
        <f>기초자료!BA123</f>
        <v>2548.8262598935294</v>
      </c>
      <c r="AA16" s="609">
        <v>15.88</v>
      </c>
      <c r="AB16" s="610">
        <v>18.91</v>
      </c>
      <c r="AC16" s="610">
        <v>21.19</v>
      </c>
      <c r="AD16" s="610">
        <v>19.73</v>
      </c>
      <c r="AE16" s="419">
        <f>기초자료!BB123</f>
        <v>21.025057733232188</v>
      </c>
      <c r="AF16" s="421">
        <f t="shared" si="0"/>
        <v>1.2950577332321878</v>
      </c>
    </row>
    <row r="17" spans="1:32" ht="18" customHeight="1">
      <c r="A17" s="415" t="s">
        <v>114</v>
      </c>
      <c r="B17" s="604">
        <v>1232</v>
      </c>
      <c r="C17" s="605">
        <v>1253</v>
      </c>
      <c r="D17" s="605">
        <v>1257</v>
      </c>
      <c r="E17" s="605">
        <v>1254</v>
      </c>
      <c r="F17" s="417">
        <f>기초자료!AW142/1000</f>
        <v>1269.742</v>
      </c>
      <c r="G17" s="606">
        <v>495806</v>
      </c>
      <c r="H17" s="605">
        <v>495806</v>
      </c>
      <c r="I17" s="605">
        <v>495806</v>
      </c>
      <c r="J17" s="605">
        <v>495806</v>
      </c>
      <c r="K17" s="418">
        <v>495806</v>
      </c>
      <c r="L17" s="606">
        <v>61284</v>
      </c>
      <c r="M17" s="605">
        <v>68654</v>
      </c>
      <c r="N17" s="605">
        <v>60111</v>
      </c>
      <c r="O17" s="605">
        <v>81315</v>
      </c>
      <c r="P17" s="417">
        <f>'6.도시림면적률(시도)'!D19/10000</f>
        <v>75275.820370000001</v>
      </c>
      <c r="Q17" s="606">
        <v>1328</v>
      </c>
      <c r="R17" s="605">
        <v>1634</v>
      </c>
      <c r="S17" s="605">
        <v>1739</v>
      </c>
      <c r="T17" s="605">
        <v>1918</v>
      </c>
      <c r="U17" s="417">
        <f>'6.도시림면적률(시도)'!E19/10000</f>
        <v>2081.9650700000002</v>
      </c>
      <c r="V17" s="607">
        <v>497.53</v>
      </c>
      <c r="W17" s="608">
        <v>548.03</v>
      </c>
      <c r="X17" s="608">
        <v>478.35</v>
      </c>
      <c r="Y17" s="608">
        <v>648.29999999999995</v>
      </c>
      <c r="Z17" s="419">
        <f>기초자료!BA142</f>
        <v>592.84343094896451</v>
      </c>
      <c r="AA17" s="609">
        <v>10.78</v>
      </c>
      <c r="AB17" s="610">
        <v>13.04</v>
      </c>
      <c r="AC17" s="610">
        <v>13.84</v>
      </c>
      <c r="AD17" s="610">
        <v>15.29</v>
      </c>
      <c r="AE17" s="419">
        <f>기초자료!BB142</f>
        <v>16.396756742708362</v>
      </c>
      <c r="AF17" s="421">
        <f t="shared" si="0"/>
        <v>1.1067567427083631</v>
      </c>
    </row>
    <row r="18" spans="1:32" ht="18" customHeight="1">
      <c r="A18" s="415" t="s">
        <v>127</v>
      </c>
      <c r="B18" s="604">
        <v>1393</v>
      </c>
      <c r="C18" s="605">
        <v>1395</v>
      </c>
      <c r="D18" s="605">
        <v>1416</v>
      </c>
      <c r="E18" s="605">
        <v>1470</v>
      </c>
      <c r="F18" s="417">
        <f>기초자료!AW155/1000</f>
        <v>1493.2159999999999</v>
      </c>
      <c r="G18" s="606">
        <v>437851</v>
      </c>
      <c r="H18" s="605">
        <v>418014</v>
      </c>
      <c r="I18" s="605">
        <v>418014</v>
      </c>
      <c r="J18" s="605">
        <v>418014</v>
      </c>
      <c r="K18" s="418">
        <v>418014</v>
      </c>
      <c r="L18" s="606">
        <v>41066</v>
      </c>
      <c r="M18" s="605">
        <v>49661</v>
      </c>
      <c r="N18" s="605">
        <v>60085</v>
      </c>
      <c r="O18" s="605">
        <v>62804</v>
      </c>
      <c r="P18" s="417">
        <f>'6.도시림면적률(시도)'!D20/10000</f>
        <v>67288.159339999998</v>
      </c>
      <c r="Q18" s="606">
        <v>1311</v>
      </c>
      <c r="R18" s="605">
        <v>1430</v>
      </c>
      <c r="S18" s="605">
        <v>1513</v>
      </c>
      <c r="T18" s="605">
        <v>1677</v>
      </c>
      <c r="U18" s="417">
        <f>'6.도시림면적률(시도)'!E20/10000</f>
        <v>1853.3180899999998</v>
      </c>
      <c r="V18" s="607">
        <v>294.83</v>
      </c>
      <c r="W18" s="608">
        <v>355.89</v>
      </c>
      <c r="X18" s="608">
        <v>424.42</v>
      </c>
      <c r="Y18" s="608">
        <v>427.13</v>
      </c>
      <c r="Z18" s="419">
        <f>기초자료!BA155</f>
        <v>450.62575903285267</v>
      </c>
      <c r="AA18" s="609">
        <v>9.41</v>
      </c>
      <c r="AB18" s="610">
        <v>10.25</v>
      </c>
      <c r="AC18" s="610">
        <v>10.69</v>
      </c>
      <c r="AD18" s="610">
        <v>11.4</v>
      </c>
      <c r="AE18" s="419">
        <f>기초자료!BB155</f>
        <v>12.411587405974753</v>
      </c>
      <c r="AF18" s="421">
        <f t="shared" si="0"/>
        <v>1.0115874059747529</v>
      </c>
    </row>
    <row r="19" spans="1:32" ht="18" customHeight="1">
      <c r="A19" s="415" t="s">
        <v>144</v>
      </c>
      <c r="B19" s="604">
        <v>1439</v>
      </c>
      <c r="C19" s="605">
        <v>1448</v>
      </c>
      <c r="D19" s="605">
        <v>1456</v>
      </c>
      <c r="E19" s="605">
        <v>1451</v>
      </c>
      <c r="F19" s="417">
        <f>기초자료!AW171/1000</f>
        <v>1433.72</v>
      </c>
      <c r="G19" s="606">
        <v>116516</v>
      </c>
      <c r="H19" s="605">
        <v>446516</v>
      </c>
      <c r="I19" s="605">
        <v>446516</v>
      </c>
      <c r="J19" s="605">
        <v>446516</v>
      </c>
      <c r="K19" s="418">
        <v>446516</v>
      </c>
      <c r="L19" s="606">
        <v>61936</v>
      </c>
      <c r="M19" s="605">
        <v>57184</v>
      </c>
      <c r="N19" s="605">
        <v>54244</v>
      </c>
      <c r="O19" s="605">
        <v>43283</v>
      </c>
      <c r="P19" s="417">
        <f>'6.도시림면적률(시도)'!D21/10000</f>
        <v>48302.259872588183</v>
      </c>
      <c r="Q19" s="606">
        <v>2476</v>
      </c>
      <c r="R19" s="605">
        <v>3380</v>
      </c>
      <c r="S19" s="605">
        <v>3320</v>
      </c>
      <c r="T19" s="605">
        <v>2693</v>
      </c>
      <c r="U19" s="417">
        <f>'6.도시림면적률(시도)'!E21/10000</f>
        <v>2850.2539525881843</v>
      </c>
      <c r="V19" s="607">
        <v>430.36</v>
      </c>
      <c r="W19" s="608">
        <v>394.84</v>
      </c>
      <c r="X19" s="608">
        <v>372.53</v>
      </c>
      <c r="Y19" s="608">
        <v>298.26</v>
      </c>
      <c r="Z19" s="419">
        <f>기초자료!BA171</f>
        <v>336.90162564927726</v>
      </c>
      <c r="AA19" s="609">
        <v>17.21</v>
      </c>
      <c r="AB19" s="610">
        <v>23.34</v>
      </c>
      <c r="AC19" s="610">
        <v>22.8</v>
      </c>
      <c r="AD19" s="610">
        <v>18.559999999999999</v>
      </c>
      <c r="AE19" s="419">
        <f>기초자료!BB171</f>
        <v>19.880129680747874</v>
      </c>
      <c r="AF19" s="421">
        <f t="shared" si="0"/>
        <v>1.3201296807478755</v>
      </c>
    </row>
    <row r="20" spans="1:32" ht="18" customHeight="1">
      <c r="A20" s="415" t="s">
        <v>159</v>
      </c>
      <c r="B20" s="604">
        <v>1263</v>
      </c>
      <c r="C20" s="605">
        <v>1288</v>
      </c>
      <c r="D20" s="605">
        <v>1286</v>
      </c>
      <c r="E20" s="605">
        <v>1312</v>
      </c>
      <c r="F20" s="417">
        <f>기초자료!AW186/1000</f>
        <v>1307.537</v>
      </c>
      <c r="G20" s="606">
        <v>694787</v>
      </c>
      <c r="H20" s="605">
        <v>694787</v>
      </c>
      <c r="I20" s="605">
        <v>694787</v>
      </c>
      <c r="J20" s="605">
        <v>694787</v>
      </c>
      <c r="K20" s="418">
        <v>694787</v>
      </c>
      <c r="L20" s="606">
        <v>115265</v>
      </c>
      <c r="M20" s="605">
        <v>115801</v>
      </c>
      <c r="N20" s="605">
        <v>115183</v>
      </c>
      <c r="O20" s="605">
        <v>115222</v>
      </c>
      <c r="P20" s="417">
        <f>'6.도시림면적률(시도)'!D22/10000</f>
        <v>111489.2075</v>
      </c>
      <c r="Q20" s="606">
        <v>1886</v>
      </c>
      <c r="R20" s="605">
        <v>1699</v>
      </c>
      <c r="S20" s="605">
        <v>2282</v>
      </c>
      <c r="T20" s="605">
        <v>2359</v>
      </c>
      <c r="U20" s="417">
        <f>'6.도시림면적률(시도)'!E22/10000</f>
        <v>2882.8463000000002</v>
      </c>
      <c r="V20" s="607">
        <v>912.86</v>
      </c>
      <c r="W20" s="608">
        <v>898.91</v>
      </c>
      <c r="X20" s="608">
        <v>895.77</v>
      </c>
      <c r="Y20" s="608">
        <v>878.07</v>
      </c>
      <c r="Z20" s="419">
        <f>기초자료!BA186</f>
        <v>852.66579454348141</v>
      </c>
      <c r="AA20" s="609">
        <v>14.94</v>
      </c>
      <c r="AB20" s="610">
        <v>13.19</v>
      </c>
      <c r="AC20" s="610">
        <v>17.75</v>
      </c>
      <c r="AD20" s="610">
        <v>17.97</v>
      </c>
      <c r="AE20" s="419">
        <f>기초자료!BB186</f>
        <v>22.047913749285872</v>
      </c>
      <c r="AF20" s="421">
        <f t="shared" si="0"/>
        <v>4.077913749285873</v>
      </c>
    </row>
    <row r="21" spans="1:32" ht="18" customHeight="1">
      <c r="A21" s="415" t="s">
        <v>182</v>
      </c>
      <c r="B21" s="604">
        <v>2003</v>
      </c>
      <c r="C21" s="605">
        <v>2026</v>
      </c>
      <c r="D21" s="605">
        <v>2044</v>
      </c>
      <c r="E21" s="605">
        <v>2028</v>
      </c>
      <c r="F21" s="417">
        <f>기초자료!AW209/1000</f>
        <v>1995.306</v>
      </c>
      <c r="G21" s="606">
        <v>1342798</v>
      </c>
      <c r="H21" s="605">
        <v>1342798</v>
      </c>
      <c r="I21" s="605">
        <v>1342798</v>
      </c>
      <c r="J21" s="605">
        <v>1342798</v>
      </c>
      <c r="K21" s="418">
        <v>1342798</v>
      </c>
      <c r="L21" s="606">
        <v>93050</v>
      </c>
      <c r="M21" s="605">
        <v>106946</v>
      </c>
      <c r="N21" s="605">
        <v>161495</v>
      </c>
      <c r="O21" s="605">
        <v>161180</v>
      </c>
      <c r="P21" s="417">
        <f>'6.도시림면적률(시도)'!D23/10000</f>
        <v>157688.04827999999</v>
      </c>
      <c r="Q21" s="606">
        <v>2067</v>
      </c>
      <c r="R21" s="605">
        <v>2280</v>
      </c>
      <c r="S21" s="605">
        <v>2778</v>
      </c>
      <c r="T21" s="605">
        <v>3043</v>
      </c>
      <c r="U21" s="417">
        <f>'6.도시림면적률(시도)'!E23/10000</f>
        <v>3073.66705</v>
      </c>
      <c r="V21" s="607">
        <v>464.5</v>
      </c>
      <c r="W21" s="608">
        <v>527.76</v>
      </c>
      <c r="X21" s="608">
        <v>790.09</v>
      </c>
      <c r="Y21" s="608">
        <v>794.71</v>
      </c>
      <c r="Z21" s="419">
        <f>기초자료!BA209</f>
        <v>790.29506391500854</v>
      </c>
      <c r="AA21" s="609">
        <v>10.32</v>
      </c>
      <c r="AB21" s="610">
        <v>11.25</v>
      </c>
      <c r="AC21" s="610">
        <v>13.59</v>
      </c>
      <c r="AD21" s="610">
        <v>15</v>
      </c>
      <c r="AE21" s="419">
        <f>기초자료!BB209</f>
        <v>15.404489587060832</v>
      </c>
      <c r="AF21" s="421">
        <f t="shared" si="0"/>
        <v>0.40448958706083182</v>
      </c>
    </row>
    <row r="22" spans="1:32" ht="18" customHeight="1">
      <c r="A22" s="415" t="s">
        <v>206</v>
      </c>
      <c r="B22" s="604">
        <v>2478</v>
      </c>
      <c r="C22" s="605">
        <v>2630</v>
      </c>
      <c r="D22" s="605">
        <v>2667</v>
      </c>
      <c r="E22" s="605">
        <v>2675</v>
      </c>
      <c r="F22" s="417">
        <f>기초자료!AW233/1000</f>
        <v>2656.1579999999999</v>
      </c>
      <c r="G22" s="606">
        <v>706990</v>
      </c>
      <c r="H22" s="605">
        <v>706990</v>
      </c>
      <c r="I22" s="605">
        <v>706990</v>
      </c>
      <c r="J22" s="605">
        <v>706990</v>
      </c>
      <c r="K22" s="418">
        <v>706990</v>
      </c>
      <c r="L22" s="606">
        <v>63091</v>
      </c>
      <c r="M22" s="605">
        <v>77491</v>
      </c>
      <c r="N22" s="605">
        <v>75153</v>
      </c>
      <c r="O22" s="605">
        <v>70944</v>
      </c>
      <c r="P22" s="417">
        <f>'6.도시림면적률(시도)'!D24/10000</f>
        <v>72510.559419000012</v>
      </c>
      <c r="Q22" s="606">
        <v>2408</v>
      </c>
      <c r="R22" s="605">
        <v>2797</v>
      </c>
      <c r="S22" s="605">
        <v>3286</v>
      </c>
      <c r="T22" s="605">
        <v>3477</v>
      </c>
      <c r="U22" s="417">
        <f>'6.도시림면적률(시도)'!E24/10000</f>
        <v>4487.0627989999994</v>
      </c>
      <c r="V22" s="607">
        <v>254.57</v>
      </c>
      <c r="W22" s="608">
        <v>294.60000000000002</v>
      </c>
      <c r="X22" s="608">
        <v>281.77999999999997</v>
      </c>
      <c r="Y22" s="608">
        <v>265.2</v>
      </c>
      <c r="Z22" s="419">
        <f>기초자료!BA233</f>
        <v>272.99038467967648</v>
      </c>
      <c r="AA22" s="609">
        <v>9.7200000000000006</v>
      </c>
      <c r="AB22" s="610">
        <v>10.63</v>
      </c>
      <c r="AC22" s="610">
        <v>12.32</v>
      </c>
      <c r="AD22" s="610">
        <v>13</v>
      </c>
      <c r="AE22" s="419">
        <f>기초자료!BB233</f>
        <v>16.89305680987351</v>
      </c>
      <c r="AF22" s="421">
        <f t="shared" si="0"/>
        <v>3.8930568098735101</v>
      </c>
    </row>
    <row r="23" spans="1:32" ht="18" customHeight="1">
      <c r="A23" s="416" t="s">
        <v>226</v>
      </c>
      <c r="B23" s="573">
        <v>544</v>
      </c>
      <c r="C23" s="574">
        <v>561</v>
      </c>
      <c r="D23" s="574">
        <v>591</v>
      </c>
      <c r="E23" s="574">
        <v>621</v>
      </c>
      <c r="F23" s="601">
        <f>기초자료!AW252/1000</f>
        <v>634.04999999999995</v>
      </c>
      <c r="G23" s="573">
        <v>88874</v>
      </c>
      <c r="H23" s="574">
        <v>88874</v>
      </c>
      <c r="I23" s="574">
        <v>88874</v>
      </c>
      <c r="J23" s="574">
        <v>88874</v>
      </c>
      <c r="K23" s="602">
        <v>88874</v>
      </c>
      <c r="L23" s="573">
        <v>84668</v>
      </c>
      <c r="M23" s="574">
        <v>89387</v>
      </c>
      <c r="N23" s="574">
        <v>87668</v>
      </c>
      <c r="O23" s="574">
        <v>87778</v>
      </c>
      <c r="P23" s="601">
        <f>'6.도시림면적률(시도)'!D25/10000</f>
        <v>42228.728644000003</v>
      </c>
      <c r="Q23" s="573">
        <v>454</v>
      </c>
      <c r="R23" s="574">
        <v>516</v>
      </c>
      <c r="S23" s="574">
        <v>700</v>
      </c>
      <c r="T23" s="574">
        <v>976</v>
      </c>
      <c r="U23" s="601">
        <f>'6.도시림면적률(시도)'!E25/10000</f>
        <v>904.89774399999999</v>
      </c>
      <c r="V23" s="577">
        <v>1557.12</v>
      </c>
      <c r="W23" s="578">
        <v>1592.85</v>
      </c>
      <c r="X23" s="578">
        <v>1484.4</v>
      </c>
      <c r="Y23" s="578">
        <v>1413.87</v>
      </c>
      <c r="Z23" s="603">
        <f>기초자료!BA252</f>
        <v>666.01575024051726</v>
      </c>
      <c r="AA23" s="579">
        <v>8.35</v>
      </c>
      <c r="AB23" s="580">
        <v>9.1999999999999993</v>
      </c>
      <c r="AC23" s="580">
        <v>11.85</v>
      </c>
      <c r="AD23" s="580">
        <v>15.72</v>
      </c>
      <c r="AE23" s="603">
        <f>기초자료!BB252</f>
        <v>14.271709549720056</v>
      </c>
      <c r="AF23" s="441">
        <f t="shared" si="0"/>
        <v>-1.448290450279945</v>
      </c>
    </row>
    <row r="24" spans="1:32" ht="18" customHeight="1">
      <c r="F24" s="2" t="s">
        <v>766</v>
      </c>
      <c r="P24" s="2" t="s">
        <v>766</v>
      </c>
      <c r="U24" s="2" t="s">
        <v>766</v>
      </c>
      <c r="Z24" s="2" t="s">
        <v>766</v>
      </c>
      <c r="AA24" s="2"/>
      <c r="AB24" s="2"/>
      <c r="AC24" s="2"/>
      <c r="AD24" s="2"/>
      <c r="AE24" s="2"/>
      <c r="AF24" s="2" t="s">
        <v>766</v>
      </c>
    </row>
    <row r="25" spans="1:32">
      <c r="A25" s="6"/>
    </row>
  </sheetData>
  <mergeCells count="8">
    <mergeCell ref="A1:AF1"/>
    <mergeCell ref="A4:A5"/>
    <mergeCell ref="AA4:AF4"/>
    <mergeCell ref="L4:P4"/>
    <mergeCell ref="G4:K4"/>
    <mergeCell ref="B4:F4"/>
    <mergeCell ref="Q4:U4"/>
    <mergeCell ref="V4:Z4"/>
  </mergeCells>
  <phoneticPr fontId="5" type="noConversion"/>
  <pageMargins left="0.3" right="0.23622047244094491" top="0.86614173228346458" bottom="0.78740157480314965" header="0.47244094488188981" footer="0.51181102362204722"/>
  <pageSetup paperSize="9" scale="44" orientation="landscape" r:id="rId1"/>
  <colBreaks count="1" manualBreakCount="1">
    <brk id="21" max="1048575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6"/>
  <dimension ref="A1:M32"/>
  <sheetViews>
    <sheetView view="pageBreakPreview" topLeftCell="A6" zoomScaleNormal="55" zoomScaleSheetLayoutView="100" workbookViewId="0">
      <selection activeCell="D35" sqref="D35"/>
    </sheetView>
  </sheetViews>
  <sheetFormatPr defaultRowHeight="13.5"/>
  <cols>
    <col min="1" max="6" width="12.77734375" customWidth="1"/>
    <col min="7" max="7" width="11.6640625" customWidth="1"/>
    <col min="9" max="9" width="9.88671875" customWidth="1"/>
    <col min="10" max="10" width="10.21875" customWidth="1"/>
    <col min="12" max="12" width="9.6640625" customWidth="1"/>
    <col min="13" max="13" width="10" customWidth="1"/>
  </cols>
  <sheetData>
    <row r="1" spans="1:13" ht="25.5">
      <c r="A1" s="297" t="s">
        <v>720</v>
      </c>
      <c r="B1" s="12"/>
      <c r="C1" s="12"/>
      <c r="D1" s="12"/>
      <c r="E1" s="313"/>
      <c r="F1" s="12"/>
      <c r="G1" s="8"/>
      <c r="H1" s="8"/>
      <c r="I1" s="8"/>
      <c r="J1" s="8"/>
      <c r="K1" s="8"/>
      <c r="L1" s="8"/>
      <c r="M1" s="8"/>
    </row>
    <row r="2" spans="1:13" ht="22.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ht="22.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 ht="22.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spans="1:13" ht="22.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 spans="1:13" ht="22.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</row>
    <row r="7" spans="1:13" ht="22.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3" ht="22.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ht="22.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ht="22.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ht="22.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ht="22.5">
      <c r="A12" s="219"/>
      <c r="B12" s="219"/>
      <c r="C12" s="219"/>
      <c r="D12" s="220"/>
      <c r="E12" s="220"/>
      <c r="F12" s="220" t="s">
        <v>626</v>
      </c>
      <c r="G12" s="7"/>
      <c r="H12" s="7"/>
      <c r="J12" s="7"/>
      <c r="K12" s="7"/>
      <c r="L12" s="7"/>
      <c r="M12" s="7"/>
    </row>
    <row r="13" spans="1:13" ht="22.5" customHeight="1">
      <c r="A13" s="221" t="s">
        <v>576</v>
      </c>
      <c r="B13" s="521" t="s">
        <v>759</v>
      </c>
      <c r="C13" s="522" t="s">
        <v>760</v>
      </c>
      <c r="D13" s="522" t="s">
        <v>761</v>
      </c>
      <c r="E13" s="522" t="s">
        <v>762</v>
      </c>
      <c r="F13" s="221" t="s">
        <v>627</v>
      </c>
      <c r="G13" s="7"/>
      <c r="H13" s="7"/>
      <c r="I13" s="7"/>
      <c r="J13" s="7"/>
      <c r="K13" s="7"/>
      <c r="L13" s="7"/>
      <c r="M13" s="7"/>
    </row>
    <row r="14" spans="1:13" ht="22.5" customHeight="1">
      <c r="A14" s="223" t="s">
        <v>577</v>
      </c>
      <c r="B14" s="551">
        <v>46277</v>
      </c>
      <c r="C14" s="552">
        <v>46640</v>
      </c>
      <c r="D14" s="552">
        <v>46986</v>
      </c>
      <c r="E14" s="224">
        <f>SUM(E15:E31)</f>
        <v>47240.850000000006</v>
      </c>
      <c r="F14" s="224">
        <f>SUM(F15:F31)</f>
        <v>255.84999999999928</v>
      </c>
      <c r="G14" s="7"/>
      <c r="H14" s="7"/>
      <c r="I14" s="7"/>
      <c r="J14" s="7"/>
      <c r="K14" s="7"/>
      <c r="L14" s="7"/>
      <c r="M14" s="7"/>
    </row>
    <row r="15" spans="1:13" ht="22.5" customHeight="1">
      <c r="A15" s="225" t="s">
        <v>3</v>
      </c>
      <c r="B15" s="571">
        <v>10144</v>
      </c>
      <c r="C15" s="572">
        <v>10022</v>
      </c>
      <c r="D15" s="572">
        <v>9857</v>
      </c>
      <c r="E15" s="322">
        <f>기초자료!AW7/1000</f>
        <v>9729.107</v>
      </c>
      <c r="F15" s="511">
        <f>E15-D15</f>
        <v>-127.89300000000003</v>
      </c>
      <c r="G15" s="7"/>
      <c r="H15" s="7"/>
      <c r="I15" s="7"/>
      <c r="J15" s="7"/>
      <c r="K15" s="7"/>
      <c r="L15" s="7"/>
      <c r="M15" s="7"/>
    </row>
    <row r="16" spans="1:13" ht="22.5" customHeight="1">
      <c r="A16" s="226" t="s">
        <v>29</v>
      </c>
      <c r="B16" s="548">
        <v>3458</v>
      </c>
      <c r="C16" s="549">
        <v>3458</v>
      </c>
      <c r="D16" s="550">
        <v>3453</v>
      </c>
      <c r="E16" s="227">
        <f>기초자료!AW33/1000</f>
        <v>3396.7730000000001</v>
      </c>
      <c r="F16" s="512">
        <f t="shared" ref="F16:F31" si="0">E16-D16</f>
        <v>-56.226999999999862</v>
      </c>
      <c r="G16" s="7"/>
      <c r="H16" s="7"/>
      <c r="I16" s="7"/>
      <c r="J16" s="7"/>
      <c r="K16" s="7"/>
      <c r="L16" s="7"/>
      <c r="M16" s="7"/>
    </row>
    <row r="17" spans="1:6" ht="22.5" customHeight="1">
      <c r="A17" s="226" t="s">
        <v>44</v>
      </c>
      <c r="B17" s="548">
        <v>2458</v>
      </c>
      <c r="C17" s="549">
        <v>2458</v>
      </c>
      <c r="D17" s="550">
        <v>2385</v>
      </c>
      <c r="E17" s="227">
        <f>기초자료!AW50/1000</f>
        <v>2416.915</v>
      </c>
      <c r="F17" s="512">
        <f t="shared" si="0"/>
        <v>31.914999999999964</v>
      </c>
    </row>
    <row r="18" spans="1:6" ht="22.5" customHeight="1">
      <c r="A18" s="226" t="s">
        <v>48</v>
      </c>
      <c r="B18" s="548">
        <v>2816</v>
      </c>
      <c r="C18" s="549">
        <v>2816</v>
      </c>
      <c r="D18" s="550">
        <v>2883</v>
      </c>
      <c r="E18" s="227">
        <f>기초자료!AW59/1000</f>
        <v>2892.0360000000001</v>
      </c>
      <c r="F18" s="431">
        <f t="shared" si="0"/>
        <v>9.0360000000000582</v>
      </c>
    </row>
    <row r="19" spans="1:6" ht="22.5" customHeight="1">
      <c r="A19" s="226" t="s">
        <v>56</v>
      </c>
      <c r="B19" s="548">
        <v>1473</v>
      </c>
      <c r="C19" s="549">
        <v>1473</v>
      </c>
      <c r="D19" s="550">
        <v>1464</v>
      </c>
      <c r="E19" s="227">
        <f>기초자료!AW71/1000</f>
        <v>1456.4680000000001</v>
      </c>
      <c r="F19" s="512">
        <f t="shared" si="0"/>
        <v>-7.5319999999999254</v>
      </c>
    </row>
    <row r="20" spans="1:6" s="6" customFormat="1" ht="22.5" customHeight="1">
      <c r="A20" s="226" t="s">
        <v>58</v>
      </c>
      <c r="B20" s="548">
        <v>1533</v>
      </c>
      <c r="C20" s="549">
        <v>1519</v>
      </c>
      <c r="D20" s="550">
        <v>1502</v>
      </c>
      <c r="E20" s="227">
        <f>기초자료!AW77/1000</f>
        <v>1474.87</v>
      </c>
      <c r="F20" s="512">
        <f t="shared" si="0"/>
        <v>-27.130000000000109</v>
      </c>
    </row>
    <row r="21" spans="1:6" ht="22.5" customHeight="1">
      <c r="A21" s="226" t="s">
        <v>61</v>
      </c>
      <c r="B21" s="548">
        <v>1091</v>
      </c>
      <c r="C21" s="549">
        <v>1104</v>
      </c>
      <c r="D21" s="550">
        <v>1095</v>
      </c>
      <c r="E21" s="227">
        <f>기초자료!AW83/1000</f>
        <v>1093.5719999999999</v>
      </c>
      <c r="F21" s="512">
        <f t="shared" si="0"/>
        <v>-1.428000000000111</v>
      </c>
    </row>
    <row r="22" spans="1:6" ht="22.5" customHeight="1">
      <c r="A22" s="385" t="s">
        <v>746</v>
      </c>
      <c r="B22" s="548">
        <v>71</v>
      </c>
      <c r="C22" s="549">
        <v>161</v>
      </c>
      <c r="D22" s="550">
        <v>231</v>
      </c>
      <c r="E22" s="386">
        <f>기초자료!AW89/1000</f>
        <v>293.82</v>
      </c>
      <c r="F22" s="433">
        <f>E22-D22</f>
        <v>62.819999999999993</v>
      </c>
    </row>
    <row r="23" spans="1:6" ht="22.5" customHeight="1">
      <c r="A23" s="226" t="s">
        <v>63</v>
      </c>
      <c r="B23" s="548">
        <v>11421</v>
      </c>
      <c r="C23" s="549">
        <v>11703</v>
      </c>
      <c r="D23" s="550">
        <v>12095</v>
      </c>
      <c r="E23" s="227">
        <f>기초자료!AW91/1000</f>
        <v>12505.871999999999</v>
      </c>
      <c r="F23" s="431">
        <f t="shared" si="0"/>
        <v>410.87199999999939</v>
      </c>
    </row>
    <row r="24" spans="1:6" ht="22.5" customHeight="1">
      <c r="A24" s="226" t="s">
        <v>95</v>
      </c>
      <c r="B24" s="548">
        <v>1209</v>
      </c>
      <c r="C24" s="549">
        <v>1209</v>
      </c>
      <c r="D24" s="550">
        <v>1209</v>
      </c>
      <c r="E24" s="227">
        <f>기초자료!AW123/1000</f>
        <v>1191.6880000000001</v>
      </c>
      <c r="F24" s="512">
        <f t="shared" si="0"/>
        <v>-17.311999999999898</v>
      </c>
    </row>
    <row r="25" spans="1:6" ht="22.5" customHeight="1">
      <c r="A25" s="226" t="s">
        <v>114</v>
      </c>
      <c r="B25" s="548">
        <v>1253</v>
      </c>
      <c r="C25" s="549">
        <v>1257</v>
      </c>
      <c r="D25" s="550">
        <v>1254</v>
      </c>
      <c r="E25" s="227">
        <f>기초자료!AW142/1000</f>
        <v>1269.742</v>
      </c>
      <c r="F25" s="512">
        <f t="shared" si="0"/>
        <v>15.741999999999962</v>
      </c>
    </row>
    <row r="26" spans="1:6" ht="22.5" customHeight="1">
      <c r="A26" s="226" t="s">
        <v>127</v>
      </c>
      <c r="B26" s="548">
        <v>1395</v>
      </c>
      <c r="C26" s="549">
        <v>1416</v>
      </c>
      <c r="D26" s="550">
        <v>1470</v>
      </c>
      <c r="E26" s="227">
        <f>기초자료!AW155/1000</f>
        <v>1493.2159999999999</v>
      </c>
      <c r="F26" s="431">
        <f t="shared" si="0"/>
        <v>23.215999999999894</v>
      </c>
    </row>
    <row r="27" spans="1:6" ht="22.5" customHeight="1">
      <c r="A27" s="226" t="s">
        <v>144</v>
      </c>
      <c r="B27" s="548">
        <v>1448</v>
      </c>
      <c r="C27" s="549">
        <v>1456</v>
      </c>
      <c r="D27" s="550">
        <v>1451</v>
      </c>
      <c r="E27" s="227">
        <f>기초자료!AW171/1000</f>
        <v>1433.72</v>
      </c>
      <c r="F27" s="512">
        <f t="shared" si="0"/>
        <v>-17.279999999999973</v>
      </c>
    </row>
    <row r="28" spans="1:6" ht="22.5" customHeight="1">
      <c r="A28" s="226" t="s">
        <v>159</v>
      </c>
      <c r="B28" s="548">
        <v>1288</v>
      </c>
      <c r="C28" s="549">
        <v>1286</v>
      </c>
      <c r="D28" s="550">
        <v>1312</v>
      </c>
      <c r="E28" s="227">
        <f>기초자료!AW186/1000</f>
        <v>1307.537</v>
      </c>
      <c r="F28" s="432">
        <f t="shared" si="0"/>
        <v>-4.4629999999999654</v>
      </c>
    </row>
    <row r="29" spans="1:6" ht="22.5" customHeight="1">
      <c r="A29" s="226" t="s">
        <v>182</v>
      </c>
      <c r="B29" s="548">
        <v>2026</v>
      </c>
      <c r="C29" s="549">
        <v>2044</v>
      </c>
      <c r="D29" s="550">
        <v>2028</v>
      </c>
      <c r="E29" s="227">
        <f>기초자료!AW209/1000</f>
        <v>1995.306</v>
      </c>
      <c r="F29" s="512">
        <f t="shared" si="0"/>
        <v>-32.69399999999996</v>
      </c>
    </row>
    <row r="30" spans="1:6" ht="22.5" customHeight="1">
      <c r="A30" s="226" t="s">
        <v>206</v>
      </c>
      <c r="B30" s="548">
        <v>2630</v>
      </c>
      <c r="C30" s="549">
        <v>2667</v>
      </c>
      <c r="D30" s="550">
        <v>2675</v>
      </c>
      <c r="E30" s="227">
        <f>기초자료!AW233/1000</f>
        <v>2656.1579999999999</v>
      </c>
      <c r="F30" s="431">
        <f t="shared" si="0"/>
        <v>-18.842000000000098</v>
      </c>
    </row>
    <row r="31" spans="1:6" ht="22.5" customHeight="1">
      <c r="A31" s="226" t="s">
        <v>226</v>
      </c>
      <c r="B31" s="545">
        <v>561</v>
      </c>
      <c r="C31" s="546">
        <v>591</v>
      </c>
      <c r="D31" s="546">
        <v>621</v>
      </c>
      <c r="E31" s="227">
        <f>기초자료!AW252/1000</f>
        <v>634.04999999999995</v>
      </c>
      <c r="F31" s="431">
        <f t="shared" si="0"/>
        <v>13.049999999999955</v>
      </c>
    </row>
    <row r="32" spans="1:6" ht="27" customHeight="1">
      <c r="E32" s="2" t="s">
        <v>764</v>
      </c>
      <c r="F32" s="2" t="s">
        <v>765</v>
      </c>
    </row>
  </sheetData>
  <phoneticPr fontId="5" type="noConversion"/>
  <pageMargins left="0.75" right="0.23622047244094491" top="0.86614173228346458" bottom="0.78740157480314965" header="0.47244094488188981" footer="0.51181102362204722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7"/>
  <dimension ref="A1:F28"/>
  <sheetViews>
    <sheetView view="pageBreakPreview" zoomScale="85" zoomScaleNormal="85" zoomScaleSheetLayoutView="85" workbookViewId="0">
      <selection activeCell="E24" sqref="E24"/>
    </sheetView>
  </sheetViews>
  <sheetFormatPr defaultRowHeight="13.5"/>
  <cols>
    <col min="1" max="6" width="14.77734375" customWidth="1"/>
    <col min="7" max="7" width="4.6640625" customWidth="1"/>
  </cols>
  <sheetData>
    <row r="1" spans="1:6" ht="29.25" customHeight="1">
      <c r="A1" s="885" t="s">
        <v>721</v>
      </c>
      <c r="B1" s="885"/>
      <c r="C1" s="885"/>
      <c r="D1" s="885"/>
      <c r="E1" s="885"/>
      <c r="F1" s="885"/>
    </row>
    <row r="2" spans="1:6" ht="29.25" customHeight="1">
      <c r="A2" s="11"/>
      <c r="B2" s="5"/>
      <c r="C2" s="5"/>
      <c r="D2" s="5"/>
      <c r="E2" s="5"/>
      <c r="F2" s="5"/>
    </row>
    <row r="3" spans="1:6" ht="29.25" customHeight="1">
      <c r="A3" s="5"/>
      <c r="B3" s="5"/>
      <c r="C3" s="5"/>
      <c r="D3" s="5"/>
      <c r="E3" s="5"/>
      <c r="F3" s="5"/>
    </row>
    <row r="4" spans="1:6" ht="87" customHeight="1"/>
    <row r="5" spans="1:6" ht="154.5" customHeight="1"/>
    <row r="6" spans="1:6" ht="16.5">
      <c r="A6" s="219"/>
      <c r="B6" s="219"/>
      <c r="C6" s="115"/>
      <c r="D6" s="115"/>
      <c r="E6" s="115"/>
    </row>
    <row r="7" spans="1:6" ht="22.5" customHeight="1">
      <c r="E7" s="220" t="s">
        <v>625</v>
      </c>
    </row>
    <row r="8" spans="1:6" ht="22.5" customHeight="1">
      <c r="A8" s="223" t="s">
        <v>576</v>
      </c>
      <c r="B8" s="521" t="s">
        <v>759</v>
      </c>
      <c r="C8" s="522" t="s">
        <v>760</v>
      </c>
      <c r="D8" s="522" t="s">
        <v>761</v>
      </c>
      <c r="E8" s="522" t="s">
        <v>762</v>
      </c>
      <c r="F8" s="323"/>
    </row>
    <row r="9" spans="1:6" ht="22.5" customHeight="1">
      <c r="A9" s="223" t="s">
        <v>577</v>
      </c>
      <c r="B9" s="568">
        <v>6368843</v>
      </c>
      <c r="C9" s="569">
        <v>6334615</v>
      </c>
      <c r="D9" s="569">
        <v>6334615</v>
      </c>
      <c r="E9" s="570">
        <f>SUM(E10:E26)</f>
        <v>6334615</v>
      </c>
      <c r="F9" s="324"/>
    </row>
    <row r="10" spans="1:6" ht="22.5" customHeight="1">
      <c r="A10" s="225" t="s">
        <v>3</v>
      </c>
      <c r="B10" s="565">
        <v>15719</v>
      </c>
      <c r="C10" s="566">
        <v>15486</v>
      </c>
      <c r="D10" s="567">
        <v>15486</v>
      </c>
      <c r="E10" s="556">
        <f>SUM(기초자료!AX7)</f>
        <v>15486</v>
      </c>
      <c r="F10" s="324"/>
    </row>
    <row r="11" spans="1:6" ht="22.5" customHeight="1">
      <c r="A11" s="226" t="s">
        <v>29</v>
      </c>
      <c r="B11" s="560">
        <v>35786</v>
      </c>
      <c r="C11" s="561">
        <v>35386</v>
      </c>
      <c r="D11" s="562">
        <v>35386</v>
      </c>
      <c r="E11" s="227">
        <f>SUM(기초자료!AX33)</f>
        <v>35386</v>
      </c>
      <c r="F11" s="324"/>
    </row>
    <row r="12" spans="1:6" ht="22.5" customHeight="1">
      <c r="A12" s="226" t="s">
        <v>44</v>
      </c>
      <c r="B12" s="560">
        <v>48974</v>
      </c>
      <c r="C12" s="561">
        <v>48705</v>
      </c>
      <c r="D12" s="562">
        <v>48705</v>
      </c>
      <c r="E12" s="227">
        <f>SUM(기초자료!AX50)</f>
        <v>48705</v>
      </c>
      <c r="F12" s="324"/>
    </row>
    <row r="13" spans="1:6" ht="22.5" customHeight="1">
      <c r="A13" s="226" t="s">
        <v>48</v>
      </c>
      <c r="B13" s="560">
        <v>40427</v>
      </c>
      <c r="C13" s="561">
        <v>39978</v>
      </c>
      <c r="D13" s="562">
        <v>39978</v>
      </c>
      <c r="E13" s="227">
        <f>SUM(기초자료!AX59)</f>
        <v>39978</v>
      </c>
      <c r="F13" s="324"/>
    </row>
    <row r="14" spans="1:6" ht="22.5" customHeight="1">
      <c r="A14" s="226" t="s">
        <v>56</v>
      </c>
      <c r="B14" s="560">
        <v>19667</v>
      </c>
      <c r="C14" s="561">
        <v>19244</v>
      </c>
      <c r="D14" s="562">
        <v>19244</v>
      </c>
      <c r="E14" s="227">
        <f>SUM(기초자료!AX71)</f>
        <v>19244</v>
      </c>
      <c r="F14" s="324"/>
    </row>
    <row r="15" spans="1:6" ht="22.5" customHeight="1">
      <c r="A15" s="226" t="s">
        <v>58</v>
      </c>
      <c r="B15" s="560">
        <v>30175</v>
      </c>
      <c r="C15" s="561">
        <v>29928</v>
      </c>
      <c r="D15" s="562">
        <v>29928</v>
      </c>
      <c r="E15" s="227">
        <f>SUM(기초자료!AX77)</f>
        <v>29928</v>
      </c>
      <c r="F15" s="324"/>
    </row>
    <row r="16" spans="1:6" ht="22.5" customHeight="1">
      <c r="A16" s="226" t="s">
        <v>61</v>
      </c>
      <c r="B16" s="560">
        <v>68917</v>
      </c>
      <c r="C16" s="561">
        <v>68671</v>
      </c>
      <c r="D16" s="562">
        <v>68671</v>
      </c>
      <c r="E16" s="227">
        <f>SUM(기초자료!AX83)</f>
        <v>68671</v>
      </c>
      <c r="F16" s="324"/>
    </row>
    <row r="17" spans="1:6" ht="22.5" customHeight="1">
      <c r="A17" s="226" t="s">
        <v>745</v>
      </c>
      <c r="B17" s="560">
        <v>19837</v>
      </c>
      <c r="C17" s="561">
        <v>25288</v>
      </c>
      <c r="D17" s="562">
        <v>25288</v>
      </c>
      <c r="E17" s="227">
        <f>SUM(기초자료!AX89)</f>
        <v>25288</v>
      </c>
      <c r="F17" s="324"/>
    </row>
    <row r="18" spans="1:6" ht="22.5" customHeight="1">
      <c r="A18" s="226" t="s">
        <v>63</v>
      </c>
      <c r="B18" s="560">
        <v>526985</v>
      </c>
      <c r="C18" s="561">
        <v>520068</v>
      </c>
      <c r="D18" s="562">
        <v>520068</v>
      </c>
      <c r="E18" s="227">
        <f>SUM(기초자료!AX91)</f>
        <v>520068</v>
      </c>
      <c r="F18" s="324"/>
    </row>
    <row r="19" spans="1:6" ht="22.5" customHeight="1">
      <c r="A19" s="226" t="s">
        <v>95</v>
      </c>
      <c r="B19" s="560">
        <v>1368571</v>
      </c>
      <c r="C19" s="561">
        <v>1371643</v>
      </c>
      <c r="D19" s="562">
        <v>1371643</v>
      </c>
      <c r="E19" s="227">
        <f>SUM(기초자료!AX123)</f>
        <v>1371643</v>
      </c>
      <c r="F19" s="324"/>
    </row>
    <row r="20" spans="1:6" ht="22.5" customHeight="1">
      <c r="A20" s="226" t="s">
        <v>114</v>
      </c>
      <c r="B20" s="560">
        <v>495806</v>
      </c>
      <c r="C20" s="561">
        <v>491135</v>
      </c>
      <c r="D20" s="562">
        <v>491135</v>
      </c>
      <c r="E20" s="227">
        <f>SUM(기초자료!AX142)</f>
        <v>491135</v>
      </c>
      <c r="F20" s="324"/>
    </row>
    <row r="21" spans="1:6" ht="22.5" customHeight="1">
      <c r="A21" s="226" t="s">
        <v>127</v>
      </c>
      <c r="B21" s="560">
        <v>418014</v>
      </c>
      <c r="C21" s="561">
        <v>408040</v>
      </c>
      <c r="D21" s="562">
        <v>408040</v>
      </c>
      <c r="E21" s="227">
        <f>SUM(기초자료!AX155)</f>
        <v>408040</v>
      </c>
      <c r="F21" s="324"/>
    </row>
    <row r="22" spans="1:6" ht="22.5" customHeight="1">
      <c r="A22" s="226" t="s">
        <v>144</v>
      </c>
      <c r="B22" s="560">
        <v>446516</v>
      </c>
      <c r="C22" s="561">
        <v>443140</v>
      </c>
      <c r="D22" s="562">
        <v>443140</v>
      </c>
      <c r="E22" s="227">
        <f>SUM(기초자료!AX171)</f>
        <v>443140</v>
      </c>
      <c r="F22" s="324"/>
    </row>
    <row r="23" spans="1:6" ht="22.5" customHeight="1">
      <c r="A23" s="226" t="s">
        <v>159</v>
      </c>
      <c r="B23" s="560">
        <v>694787</v>
      </c>
      <c r="C23" s="561">
        <v>690237</v>
      </c>
      <c r="D23" s="562">
        <v>690237</v>
      </c>
      <c r="E23" s="227">
        <f>SUM(기초자료!AX186)</f>
        <v>690237</v>
      </c>
      <c r="F23" s="324"/>
    </row>
    <row r="24" spans="1:6" ht="22.5" customHeight="1">
      <c r="A24" s="226" t="s">
        <v>182</v>
      </c>
      <c r="B24" s="560">
        <v>1342798</v>
      </c>
      <c r="C24" s="561">
        <v>1337741</v>
      </c>
      <c r="D24" s="562">
        <v>1337741</v>
      </c>
      <c r="E24" s="227">
        <f>SUM(기초자료!AX209)</f>
        <v>1337741</v>
      </c>
      <c r="F24" s="324"/>
    </row>
    <row r="25" spans="1:6" ht="22.5" customHeight="1">
      <c r="A25" s="226" t="s">
        <v>206</v>
      </c>
      <c r="B25" s="560">
        <v>706990</v>
      </c>
      <c r="C25" s="561">
        <v>701903</v>
      </c>
      <c r="D25" s="562">
        <v>701903</v>
      </c>
      <c r="E25" s="227">
        <f>SUM(기초자료!AX233)</f>
        <v>701903</v>
      </c>
      <c r="F25" s="324"/>
    </row>
    <row r="26" spans="1:6" ht="22.5" customHeight="1">
      <c r="A26" s="228" t="s">
        <v>226</v>
      </c>
      <c r="B26" s="563">
        <v>88874</v>
      </c>
      <c r="C26" s="564">
        <v>88022</v>
      </c>
      <c r="D26" s="564">
        <v>88022</v>
      </c>
      <c r="E26" s="229">
        <f>SUM(기초자료!AX252)</f>
        <v>88022</v>
      </c>
      <c r="F26" s="324"/>
    </row>
    <row r="27" spans="1:6" ht="16.5">
      <c r="A27" s="346"/>
      <c r="B27" s="346"/>
      <c r="C27" s="346"/>
      <c r="D27" s="346"/>
      <c r="E27" s="576" t="s">
        <v>764</v>
      </c>
      <c r="F27" s="324"/>
    </row>
    <row r="28" spans="1:6">
      <c r="A28" s="325"/>
      <c r="B28" s="325"/>
      <c r="C28" s="325"/>
      <c r="D28" s="325"/>
      <c r="E28" s="325"/>
      <c r="F28" s="325"/>
    </row>
  </sheetData>
  <mergeCells count="1">
    <mergeCell ref="A1:F1"/>
  </mergeCells>
  <phoneticPr fontId="5" type="noConversion"/>
  <pageMargins left="0.73" right="0.23622047244094491" top="0.86614173228346458" bottom="0.78740157480314965" header="0.47244094488188981" footer="0.51181102362204722"/>
  <pageSetup paperSize="9" scale="87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8"/>
  <dimension ref="A1:L32"/>
  <sheetViews>
    <sheetView view="pageBreakPreview" topLeftCell="A4" zoomScaleNormal="55" zoomScaleSheetLayoutView="100" workbookViewId="0">
      <selection activeCell="D13" sqref="D13"/>
    </sheetView>
  </sheetViews>
  <sheetFormatPr defaultRowHeight="13.5"/>
  <cols>
    <col min="1" max="1" width="6.109375" customWidth="1"/>
    <col min="2" max="6" width="14.77734375" customWidth="1"/>
    <col min="8" max="8" width="9.88671875" customWidth="1"/>
    <col min="9" max="9" width="10.21875" customWidth="1"/>
    <col min="11" max="11" width="9.6640625" customWidth="1"/>
    <col min="12" max="12" width="10" customWidth="1"/>
  </cols>
  <sheetData>
    <row r="1" spans="1:12" ht="25.5">
      <c r="A1" s="885" t="s">
        <v>702</v>
      </c>
      <c r="B1" s="959"/>
      <c r="C1" s="959"/>
      <c r="D1" s="959"/>
      <c r="E1" s="959"/>
      <c r="F1" s="959"/>
      <c r="G1" s="8"/>
      <c r="H1" s="8"/>
      <c r="I1" s="8"/>
      <c r="J1" s="8"/>
      <c r="K1" s="8"/>
      <c r="L1" s="8"/>
    </row>
    <row r="2" spans="1:12" ht="22.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12" ht="22.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22.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2" ht="22.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</row>
    <row r="6" spans="1:12" ht="22.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7" spans="1:12" ht="22.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</row>
    <row r="8" spans="1:12" ht="22.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spans="1:12" ht="22.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spans="1:12" ht="22.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  <row r="11" spans="1:12" ht="22.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</row>
    <row r="12" spans="1:12" ht="22.5">
      <c r="A12" s="219"/>
      <c r="B12" s="219"/>
      <c r="C12" s="115"/>
      <c r="D12" s="115"/>
      <c r="E12" s="115"/>
      <c r="F12" s="220" t="s">
        <v>625</v>
      </c>
      <c r="G12" s="7"/>
      <c r="I12" s="7"/>
      <c r="J12" s="7"/>
      <c r="K12" s="7"/>
      <c r="L12" s="7"/>
    </row>
    <row r="13" spans="1:12" ht="23.25" customHeight="1">
      <c r="A13" s="221" t="s">
        <v>576</v>
      </c>
      <c r="B13" s="222" t="s">
        <v>922</v>
      </c>
      <c r="C13" s="497" t="s">
        <v>921</v>
      </c>
      <c r="D13" s="497" t="s">
        <v>920</v>
      </c>
      <c r="E13" s="497" t="s">
        <v>919</v>
      </c>
      <c r="F13" s="221" t="s">
        <v>327</v>
      </c>
      <c r="G13" s="7"/>
      <c r="H13" s="7"/>
      <c r="I13" s="7"/>
      <c r="J13" s="7"/>
      <c r="K13" s="7"/>
      <c r="L13" s="7"/>
    </row>
    <row r="14" spans="1:12" ht="23.25" customHeight="1">
      <c r="A14" s="223" t="s">
        <v>577</v>
      </c>
      <c r="B14" s="558">
        <v>1095363</v>
      </c>
      <c r="C14" s="559">
        <v>1253573</v>
      </c>
      <c r="D14" s="559">
        <v>1206249</v>
      </c>
      <c r="E14" s="547">
        <f>SUM(E15:E31)</f>
        <v>1212297.8329384988</v>
      </c>
      <c r="F14" s="312">
        <f>E14-D14</f>
        <v>6048.8329384988174</v>
      </c>
      <c r="G14" s="7"/>
      <c r="H14" s="7"/>
      <c r="I14" s="7"/>
      <c r="J14" s="7"/>
      <c r="K14" s="7"/>
      <c r="L14" s="7"/>
    </row>
    <row r="15" spans="1:12" ht="23.25" customHeight="1">
      <c r="A15" s="225" t="s">
        <v>3</v>
      </c>
      <c r="B15" s="548">
        <v>12777</v>
      </c>
      <c r="C15" s="549">
        <v>13254</v>
      </c>
      <c r="D15" s="549">
        <v>14701</v>
      </c>
      <c r="E15" s="232">
        <f>기초자료!BC7/10000</f>
        <v>18028.752433767542</v>
      </c>
      <c r="F15" s="434">
        <f>E15-D15</f>
        <v>3327.7524337675422</v>
      </c>
      <c r="G15" s="7"/>
      <c r="H15" s="7"/>
      <c r="I15" s="7"/>
      <c r="J15" s="7"/>
      <c r="K15" s="7"/>
      <c r="L15" s="7"/>
    </row>
    <row r="16" spans="1:12" ht="23.25" customHeight="1">
      <c r="A16" s="356" t="s">
        <v>29</v>
      </c>
      <c r="B16" s="548">
        <v>23947</v>
      </c>
      <c r="C16" s="549">
        <v>27348</v>
      </c>
      <c r="D16" s="549">
        <v>29254</v>
      </c>
      <c r="E16" s="232">
        <f>기초자료!BC33/10000</f>
        <v>30960.739025999999</v>
      </c>
      <c r="F16" s="435">
        <f t="shared" ref="F16:F31" si="0">E16-D16</f>
        <v>1706.7390259999993</v>
      </c>
      <c r="G16" s="7"/>
      <c r="H16" s="7"/>
      <c r="I16" s="7"/>
      <c r="J16" s="7"/>
      <c r="K16" s="7"/>
      <c r="L16" s="7"/>
    </row>
    <row r="17" spans="1:6" ht="23.25" customHeight="1">
      <c r="A17" s="356" t="s">
        <v>44</v>
      </c>
      <c r="B17" s="548">
        <v>27416</v>
      </c>
      <c r="C17" s="549">
        <v>33210</v>
      </c>
      <c r="D17" s="549">
        <v>28413</v>
      </c>
      <c r="E17" s="232">
        <f>기초자료!BC50/10000</f>
        <v>36341.128682000002</v>
      </c>
      <c r="F17" s="435">
        <f t="shared" si="0"/>
        <v>7928.1286820000023</v>
      </c>
    </row>
    <row r="18" spans="1:6" ht="23.25" customHeight="1">
      <c r="A18" s="356" t="s">
        <v>48</v>
      </c>
      <c r="B18" s="548">
        <v>12845</v>
      </c>
      <c r="C18" s="549">
        <v>13469</v>
      </c>
      <c r="D18" s="549">
        <v>13687</v>
      </c>
      <c r="E18" s="232">
        <f>기초자료!BC59/10000</f>
        <v>14243.285304633999</v>
      </c>
      <c r="F18" s="435">
        <f t="shared" si="0"/>
        <v>556.28530463399875</v>
      </c>
    </row>
    <row r="19" spans="1:6" ht="23.25" customHeight="1">
      <c r="A19" s="356" t="s">
        <v>56</v>
      </c>
      <c r="B19" s="548">
        <v>16519</v>
      </c>
      <c r="C19" s="549">
        <v>18794</v>
      </c>
      <c r="D19" s="549">
        <v>18234</v>
      </c>
      <c r="E19" s="232">
        <f>기초자료!BC71/10000</f>
        <v>18800.134149000001</v>
      </c>
      <c r="F19" s="435">
        <f t="shared" si="0"/>
        <v>566.13414900000134</v>
      </c>
    </row>
    <row r="20" spans="1:6" s="6" customFormat="1" ht="23.25" customHeight="1">
      <c r="A20" s="356" t="s">
        <v>58</v>
      </c>
      <c r="B20" s="548">
        <v>24984</v>
      </c>
      <c r="C20" s="549">
        <v>27488</v>
      </c>
      <c r="D20" s="549">
        <v>24742</v>
      </c>
      <c r="E20" s="232">
        <f>기초자료!BC77/10000</f>
        <v>27901.347127508998</v>
      </c>
      <c r="F20" s="435">
        <f t="shared" si="0"/>
        <v>3159.3471275089978</v>
      </c>
    </row>
    <row r="21" spans="1:6" ht="23.25" customHeight="1">
      <c r="A21" s="356" t="s">
        <v>61</v>
      </c>
      <c r="B21" s="548">
        <v>18194</v>
      </c>
      <c r="C21" s="549">
        <v>32298</v>
      </c>
      <c r="D21" s="549">
        <v>32544</v>
      </c>
      <c r="E21" s="232">
        <f>기초자료!BC83/10000</f>
        <v>36334.575100000002</v>
      </c>
      <c r="F21" s="435">
        <f t="shared" si="0"/>
        <v>3790.5751000000018</v>
      </c>
    </row>
    <row r="22" spans="1:6" ht="23.25" customHeight="1">
      <c r="A22" s="357" t="s">
        <v>752</v>
      </c>
      <c r="B22" s="548">
        <v>406</v>
      </c>
      <c r="C22" s="549">
        <v>1015</v>
      </c>
      <c r="D22" s="549">
        <v>1266</v>
      </c>
      <c r="E22" s="342">
        <f>기초자료!BC89/10000</f>
        <v>1513.4146000000001</v>
      </c>
      <c r="F22" s="436">
        <v>406</v>
      </c>
    </row>
    <row r="23" spans="1:6" ht="23.25" customHeight="1">
      <c r="A23" s="356" t="s">
        <v>63</v>
      </c>
      <c r="B23" s="548">
        <v>170000</v>
      </c>
      <c r="C23" s="549">
        <v>181955</v>
      </c>
      <c r="D23" s="549">
        <v>135593</v>
      </c>
      <c r="E23" s="232">
        <f>기초자료!BC91/10000</f>
        <v>149651.10629</v>
      </c>
      <c r="F23" s="435">
        <f t="shared" si="0"/>
        <v>14058.106289999996</v>
      </c>
    </row>
    <row r="24" spans="1:6" ht="23.25" customHeight="1">
      <c r="A24" s="356" t="s">
        <v>95</v>
      </c>
      <c r="B24" s="548">
        <v>223150</v>
      </c>
      <c r="C24" s="549">
        <v>290803</v>
      </c>
      <c r="D24" s="549">
        <v>285289</v>
      </c>
      <c r="E24" s="232">
        <f>기초자료!BC123/10000</f>
        <v>303740.56679999997</v>
      </c>
      <c r="F24" s="435">
        <f t="shared" si="0"/>
        <v>18451.566799999971</v>
      </c>
    </row>
    <row r="25" spans="1:6" ht="23.25" customHeight="1">
      <c r="A25" s="226" t="s">
        <v>114</v>
      </c>
      <c r="B25" s="548">
        <v>68654</v>
      </c>
      <c r="C25" s="549">
        <v>60111</v>
      </c>
      <c r="D25" s="549">
        <v>81315</v>
      </c>
      <c r="E25" s="232">
        <f>기초자료!BC142/10000</f>
        <v>75275.820370000001</v>
      </c>
      <c r="F25" s="438">
        <f t="shared" si="0"/>
        <v>-6039.1796299999987</v>
      </c>
    </row>
    <row r="26" spans="1:6" ht="23.25" customHeight="1">
      <c r="A26" s="226" t="s">
        <v>127</v>
      </c>
      <c r="B26" s="548">
        <v>49661</v>
      </c>
      <c r="C26" s="549">
        <v>60085</v>
      </c>
      <c r="D26" s="549">
        <v>62804</v>
      </c>
      <c r="E26" s="232">
        <f>기초자료!BC155/10000</f>
        <v>67288.159340000013</v>
      </c>
      <c r="F26" s="435">
        <f t="shared" si="0"/>
        <v>4484.1593400000129</v>
      </c>
    </row>
    <row r="27" spans="1:6" ht="23.25" customHeight="1">
      <c r="A27" s="226" t="s">
        <v>144</v>
      </c>
      <c r="B27" s="548">
        <v>57184</v>
      </c>
      <c r="C27" s="549">
        <v>54244</v>
      </c>
      <c r="D27" s="549">
        <v>43283</v>
      </c>
      <c r="E27" s="232">
        <f>기초자료!BC171/10000</f>
        <v>48302.259872588183</v>
      </c>
      <c r="F27" s="438">
        <f t="shared" si="0"/>
        <v>5019.2598725881835</v>
      </c>
    </row>
    <row r="28" spans="1:6" ht="23.25" customHeight="1">
      <c r="A28" s="226" t="s">
        <v>159</v>
      </c>
      <c r="B28" s="548">
        <v>115801</v>
      </c>
      <c r="C28" s="549">
        <v>115183</v>
      </c>
      <c r="D28" s="549">
        <v>115222</v>
      </c>
      <c r="E28" s="232">
        <f>기초자료!BC186/10000</f>
        <v>111489.2075</v>
      </c>
      <c r="F28" s="438">
        <f t="shared" si="0"/>
        <v>-3732.7924999999959</v>
      </c>
    </row>
    <row r="29" spans="1:6" ht="23.25" customHeight="1">
      <c r="A29" s="226" t="s">
        <v>182</v>
      </c>
      <c r="B29" s="548">
        <v>106946</v>
      </c>
      <c r="C29" s="549">
        <v>161495</v>
      </c>
      <c r="D29" s="549">
        <v>161180</v>
      </c>
      <c r="E29" s="232">
        <f>기초자료!BC209/10000</f>
        <v>157688.04827999999</v>
      </c>
      <c r="F29" s="435">
        <f t="shared" si="0"/>
        <v>-3491.9517200000118</v>
      </c>
    </row>
    <row r="30" spans="1:6" ht="23.25" customHeight="1">
      <c r="A30" s="356" t="s">
        <v>206</v>
      </c>
      <c r="B30" s="548">
        <v>77491</v>
      </c>
      <c r="C30" s="549">
        <v>75153</v>
      </c>
      <c r="D30" s="549">
        <v>70944</v>
      </c>
      <c r="E30" s="232">
        <f>기초자료!BC233/10000</f>
        <v>72510.559419000012</v>
      </c>
      <c r="F30" s="438">
        <f t="shared" si="0"/>
        <v>1566.559419000012</v>
      </c>
    </row>
    <row r="31" spans="1:6" ht="23.25" customHeight="1">
      <c r="A31" s="228" t="s">
        <v>226</v>
      </c>
      <c r="B31" s="545">
        <v>89387</v>
      </c>
      <c r="C31" s="546">
        <v>87668</v>
      </c>
      <c r="D31" s="546">
        <v>87778</v>
      </c>
      <c r="E31" s="575">
        <f>기초자료!BC252/10000</f>
        <v>42228.728644000003</v>
      </c>
      <c r="F31" s="439">
        <f t="shared" si="0"/>
        <v>-45549.271355999997</v>
      </c>
    </row>
    <row r="32" spans="1:6">
      <c r="E32" s="2" t="s">
        <v>764</v>
      </c>
      <c r="F32" s="2" t="s">
        <v>764</v>
      </c>
    </row>
  </sheetData>
  <mergeCells count="1">
    <mergeCell ref="A1:F1"/>
  </mergeCells>
  <phoneticPr fontId="5" type="noConversion"/>
  <pageMargins left="0.77" right="0.23622047244094491" top="0.86614173228346458" bottom="0.78740157480314965" header="0.47244094488188981" footer="0.51181102362204722"/>
  <pageSetup paperSize="9" scale="87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9"/>
  <dimension ref="A1:M69"/>
  <sheetViews>
    <sheetView view="pageBreakPreview" topLeftCell="A13" zoomScaleNormal="55" zoomScaleSheetLayoutView="100" workbookViewId="0">
      <selection activeCell="C17" sqref="C17"/>
    </sheetView>
  </sheetViews>
  <sheetFormatPr defaultRowHeight="13.5"/>
  <cols>
    <col min="1" max="6" width="14.77734375" customWidth="1"/>
    <col min="7" max="7" width="11.6640625" customWidth="1"/>
    <col min="9" max="9" width="9.88671875" customWidth="1"/>
    <col min="10" max="10" width="10.21875" customWidth="1"/>
    <col min="12" max="12" width="9.6640625" customWidth="1"/>
    <col min="13" max="13" width="10" customWidth="1"/>
  </cols>
  <sheetData>
    <row r="1" spans="1:13" ht="25.5">
      <c r="A1" s="297" t="s">
        <v>722</v>
      </c>
      <c r="B1" s="12"/>
      <c r="C1" s="12"/>
      <c r="D1" s="12"/>
      <c r="E1" s="313"/>
      <c r="F1" s="12"/>
      <c r="G1" s="8"/>
      <c r="H1" s="8"/>
      <c r="I1" s="8"/>
      <c r="J1" s="8"/>
      <c r="K1" s="8"/>
      <c r="L1" s="8"/>
      <c r="M1" s="8"/>
    </row>
    <row r="2" spans="1:13" ht="22.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ht="22.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 ht="22.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spans="1:13" ht="22.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 spans="1:13" ht="22.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</row>
    <row r="7" spans="1:13" ht="22.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3" ht="22.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ht="22.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ht="22.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ht="22.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ht="22.5">
      <c r="A12" s="219"/>
      <c r="B12" s="219"/>
      <c r="C12" s="115"/>
      <c r="D12" s="115"/>
      <c r="E12" s="115"/>
      <c r="G12" s="7"/>
      <c r="H12" s="7"/>
      <c r="J12" s="7"/>
      <c r="K12" s="7"/>
      <c r="L12" s="7"/>
      <c r="M12" s="7"/>
    </row>
    <row r="13" spans="1:13" ht="22.5" customHeight="1">
      <c r="G13" s="7"/>
      <c r="H13" s="7"/>
      <c r="I13" s="7"/>
      <c r="J13" s="7"/>
      <c r="K13" s="7"/>
      <c r="L13" s="7"/>
      <c r="M13" s="7"/>
    </row>
    <row r="14" spans="1:13" ht="22.5" customHeight="1">
      <c r="G14" s="7"/>
      <c r="H14" s="7"/>
      <c r="I14" s="7"/>
      <c r="J14" s="7"/>
      <c r="K14" s="7"/>
      <c r="L14" s="7"/>
      <c r="M14" s="7"/>
    </row>
    <row r="15" spans="1:13" ht="22.5" customHeight="1">
      <c r="F15" s="220" t="s">
        <v>625</v>
      </c>
      <c r="G15" s="7"/>
      <c r="H15" s="7"/>
      <c r="I15" s="7"/>
      <c r="J15" s="7"/>
      <c r="K15" s="7"/>
      <c r="L15" s="7"/>
      <c r="M15" s="7"/>
    </row>
    <row r="16" spans="1:13" ht="22.5" customHeight="1">
      <c r="A16" s="221" t="s">
        <v>576</v>
      </c>
      <c r="B16" s="521" t="s">
        <v>759</v>
      </c>
      <c r="C16" s="522" t="s">
        <v>760</v>
      </c>
      <c r="D16" s="522" t="s">
        <v>761</v>
      </c>
      <c r="E16" s="522" t="s">
        <v>762</v>
      </c>
      <c r="F16" s="221" t="s">
        <v>627</v>
      </c>
      <c r="G16" s="7"/>
      <c r="H16" s="7"/>
      <c r="I16" s="7"/>
      <c r="J16" s="7"/>
      <c r="K16" s="7"/>
      <c r="L16" s="7"/>
      <c r="M16" s="7"/>
    </row>
    <row r="17" spans="1:6" ht="22.5" customHeight="1">
      <c r="A17" s="223" t="s">
        <v>577</v>
      </c>
      <c r="B17" s="230">
        <v>38513</v>
      </c>
      <c r="C17" s="230">
        <v>46219</v>
      </c>
      <c r="D17" s="230">
        <v>47318</v>
      </c>
      <c r="E17" s="230">
        <f>SUM(E18:E34)</f>
        <v>54354.396290498735</v>
      </c>
      <c r="F17" s="557">
        <f>E17-D17</f>
        <v>7036.3962904987347</v>
      </c>
    </row>
    <row r="18" spans="1:6" ht="22.5" customHeight="1">
      <c r="A18" s="225" t="s">
        <v>3</v>
      </c>
      <c r="B18" s="553">
        <v>4411</v>
      </c>
      <c r="C18" s="554">
        <v>5360</v>
      </c>
      <c r="D18" s="555">
        <v>4315</v>
      </c>
      <c r="E18" s="231">
        <f>기초자료!BD7/10000</f>
        <v>6684.6771337675445</v>
      </c>
      <c r="F18" s="556">
        <f t="shared" ref="F18:F34" si="0">E18-D18</f>
        <v>2369.6771337675445</v>
      </c>
    </row>
    <row r="19" spans="1:6" ht="22.5" customHeight="1">
      <c r="A19" s="226" t="s">
        <v>29</v>
      </c>
      <c r="B19" s="548">
        <v>3424</v>
      </c>
      <c r="C19" s="549">
        <v>4174</v>
      </c>
      <c r="D19" s="550">
        <v>4313</v>
      </c>
      <c r="E19" s="232">
        <f>기초자료!BD33/10000</f>
        <v>4524.7130859999997</v>
      </c>
      <c r="F19" s="227">
        <f t="shared" si="0"/>
        <v>211.71308599999975</v>
      </c>
    </row>
    <row r="20" spans="1:6" s="6" customFormat="1" ht="22.5" customHeight="1">
      <c r="A20" s="226" t="s">
        <v>44</v>
      </c>
      <c r="B20" s="548">
        <v>1937</v>
      </c>
      <c r="C20" s="549">
        <v>2768</v>
      </c>
      <c r="D20" s="550">
        <v>2748</v>
      </c>
      <c r="E20" s="232">
        <f>기초자료!BD50/10000</f>
        <v>3020.7806799999998</v>
      </c>
      <c r="F20" s="227">
        <f t="shared" si="0"/>
        <v>272.78067999999985</v>
      </c>
    </row>
    <row r="21" spans="1:6" ht="22.5" customHeight="1">
      <c r="A21" s="226" t="s">
        <v>48</v>
      </c>
      <c r="B21" s="548">
        <v>1676</v>
      </c>
      <c r="C21" s="549">
        <v>2130</v>
      </c>
      <c r="D21" s="550">
        <v>2373</v>
      </c>
      <c r="E21" s="232">
        <f>기초자료!BD59/10000</f>
        <v>2861.4385846340001</v>
      </c>
      <c r="F21" s="227">
        <f t="shared" si="0"/>
        <v>488.43858463400011</v>
      </c>
    </row>
    <row r="22" spans="1:6" ht="22.5" customHeight="1">
      <c r="A22" s="226" t="s">
        <v>56</v>
      </c>
      <c r="B22" s="548">
        <v>1343</v>
      </c>
      <c r="C22" s="549">
        <v>1730</v>
      </c>
      <c r="D22" s="550">
        <v>1649</v>
      </c>
      <c r="E22" s="232">
        <f>기초자료!BD71/10000</f>
        <v>1790.5492490000001</v>
      </c>
      <c r="F22" s="227">
        <f t="shared" si="0"/>
        <v>141.54924900000015</v>
      </c>
    </row>
    <row r="23" spans="1:6" ht="22.5" customHeight="1">
      <c r="A23" s="226" t="s">
        <v>58</v>
      </c>
      <c r="B23" s="548">
        <v>1852</v>
      </c>
      <c r="C23" s="549">
        <v>1996</v>
      </c>
      <c r="D23" s="550">
        <v>1571</v>
      </c>
      <c r="E23" s="232">
        <f>기초자료!BD77/10000</f>
        <v>1658.0009975089999</v>
      </c>
      <c r="F23" s="227">
        <f t="shared" si="0"/>
        <v>87.000997508999944</v>
      </c>
    </row>
    <row r="24" spans="1:6" ht="22.5" customHeight="1">
      <c r="A24" s="226" t="s">
        <v>61</v>
      </c>
      <c r="B24" s="548">
        <v>1763</v>
      </c>
      <c r="C24" s="549">
        <v>1834</v>
      </c>
      <c r="D24" s="550">
        <v>1956</v>
      </c>
      <c r="E24" s="232">
        <f>기초자료!BD83/10000</f>
        <v>2090.3658999999998</v>
      </c>
      <c r="F24" s="227">
        <f t="shared" si="0"/>
        <v>134.36589999999978</v>
      </c>
    </row>
    <row r="25" spans="1:6" ht="22.5" customHeight="1">
      <c r="A25" s="226" t="s">
        <v>745</v>
      </c>
      <c r="B25" s="548">
        <v>40</v>
      </c>
      <c r="C25" s="549">
        <v>297</v>
      </c>
      <c r="D25" s="550">
        <v>559</v>
      </c>
      <c r="E25" s="232">
        <f>기초자료!BD89/10000</f>
        <v>622.35</v>
      </c>
      <c r="F25" s="227">
        <f>E25-D25</f>
        <v>63.350000000000023</v>
      </c>
    </row>
    <row r="26" spans="1:6" ht="22.5" customHeight="1">
      <c r="A26" s="226" t="s">
        <v>63</v>
      </c>
      <c r="B26" s="548">
        <v>6043</v>
      </c>
      <c r="C26" s="549">
        <v>7749</v>
      </c>
      <c r="D26" s="550">
        <v>9306</v>
      </c>
      <c r="E26" s="232">
        <f>기초자료!BD91/10000</f>
        <v>10461.978754</v>
      </c>
      <c r="F26" s="227">
        <f t="shared" si="0"/>
        <v>1155.9787539999998</v>
      </c>
    </row>
    <row r="27" spans="1:6" ht="22.5" customHeight="1">
      <c r="A27" s="226" t="s">
        <v>95</v>
      </c>
      <c r="B27" s="548">
        <v>2287</v>
      </c>
      <c r="C27" s="549">
        <v>2563</v>
      </c>
      <c r="D27" s="550">
        <v>2385</v>
      </c>
      <c r="E27" s="232">
        <f>기초자료!BD123/10000</f>
        <v>2505.5309000000002</v>
      </c>
      <c r="F27" s="227">
        <f t="shared" si="0"/>
        <v>120.5309000000002</v>
      </c>
    </row>
    <row r="28" spans="1:6" ht="22.5" customHeight="1">
      <c r="A28" s="226" t="s">
        <v>114</v>
      </c>
      <c r="B28" s="548">
        <v>1634</v>
      </c>
      <c r="C28" s="549">
        <v>1739</v>
      </c>
      <c r="D28" s="550">
        <v>1918</v>
      </c>
      <c r="E28" s="232">
        <f>기초자료!BD142/10000</f>
        <v>2081.9650699999997</v>
      </c>
      <c r="F28" s="227">
        <f t="shared" si="0"/>
        <v>163.96506999999974</v>
      </c>
    </row>
    <row r="29" spans="1:6" ht="22.5" customHeight="1">
      <c r="A29" s="226" t="s">
        <v>127</v>
      </c>
      <c r="B29" s="548">
        <v>1430</v>
      </c>
      <c r="C29" s="549">
        <v>1513</v>
      </c>
      <c r="D29" s="550">
        <v>1677</v>
      </c>
      <c r="E29" s="232">
        <f>기초자료!BD155/10000</f>
        <v>1853.3180899999998</v>
      </c>
      <c r="F29" s="227">
        <f t="shared" si="0"/>
        <v>176.31808999999976</v>
      </c>
    </row>
    <row r="30" spans="1:6" ht="22.5" customHeight="1">
      <c r="A30" s="226" t="s">
        <v>144</v>
      </c>
      <c r="B30" s="548">
        <v>3380</v>
      </c>
      <c r="C30" s="549">
        <v>3320</v>
      </c>
      <c r="D30" s="550">
        <v>2693</v>
      </c>
      <c r="E30" s="232">
        <f>기초자료!BD171/10000</f>
        <v>2850.2539525881843</v>
      </c>
      <c r="F30" s="438">
        <f t="shared" si="0"/>
        <v>157.25395258818435</v>
      </c>
    </row>
    <row r="31" spans="1:6" ht="22.5" customHeight="1">
      <c r="A31" s="226" t="s">
        <v>159</v>
      </c>
      <c r="B31" s="548">
        <v>1699</v>
      </c>
      <c r="C31" s="549">
        <v>2282</v>
      </c>
      <c r="D31" s="550">
        <v>2359</v>
      </c>
      <c r="E31" s="232">
        <f>기초자료!BD186/10000</f>
        <v>2882.8463000000002</v>
      </c>
      <c r="F31" s="227">
        <f t="shared" si="0"/>
        <v>523.84630000000016</v>
      </c>
    </row>
    <row r="32" spans="1:6" ht="22.5" customHeight="1">
      <c r="A32" s="226" t="s">
        <v>182</v>
      </c>
      <c r="B32" s="548">
        <v>2280</v>
      </c>
      <c r="C32" s="549">
        <v>2778</v>
      </c>
      <c r="D32" s="550">
        <v>3043</v>
      </c>
      <c r="E32" s="232">
        <f>기초자료!BD209/10000</f>
        <v>3073.66705</v>
      </c>
      <c r="F32" s="227">
        <f t="shared" si="0"/>
        <v>30.667050000000017</v>
      </c>
    </row>
    <row r="33" spans="1:6" ht="20.25" customHeight="1">
      <c r="A33" s="226" t="s">
        <v>206</v>
      </c>
      <c r="B33" s="548">
        <v>2797</v>
      </c>
      <c r="C33" s="549">
        <v>3286</v>
      </c>
      <c r="D33" s="550">
        <v>3477</v>
      </c>
      <c r="E33" s="232">
        <f>기초자료!BD233/10000</f>
        <v>4487.0627990000003</v>
      </c>
      <c r="F33" s="227">
        <f t="shared" si="0"/>
        <v>1010.0627990000003</v>
      </c>
    </row>
    <row r="34" spans="1:6" ht="20.25" customHeight="1">
      <c r="A34" s="228" t="s">
        <v>226</v>
      </c>
      <c r="B34" s="545">
        <v>516</v>
      </c>
      <c r="C34" s="546">
        <v>700</v>
      </c>
      <c r="D34" s="546">
        <v>976</v>
      </c>
      <c r="E34" s="341">
        <f>기초자료!BD252/10000</f>
        <v>904.8977440000001</v>
      </c>
      <c r="F34" s="229">
        <f t="shared" si="0"/>
        <v>-71.102255999999898</v>
      </c>
    </row>
    <row r="35" spans="1:6">
      <c r="E35" s="2" t="s">
        <v>764</v>
      </c>
      <c r="F35" s="2" t="s">
        <v>764</v>
      </c>
    </row>
    <row r="36" spans="1:6">
      <c r="B36" s="10"/>
      <c r="C36" s="10"/>
      <c r="D36" s="10"/>
      <c r="E36" s="10"/>
    </row>
    <row r="37" spans="1:6">
      <c r="B37" s="10"/>
      <c r="C37" s="10"/>
      <c r="D37" s="10"/>
      <c r="E37" s="10"/>
    </row>
    <row r="38" spans="1:6">
      <c r="B38" s="10"/>
      <c r="C38" s="10"/>
      <c r="D38" s="10"/>
      <c r="E38" s="10"/>
    </row>
    <row r="39" spans="1:6">
      <c r="B39" s="10"/>
      <c r="C39" s="10"/>
      <c r="D39" s="10"/>
      <c r="E39" s="10"/>
    </row>
    <row r="40" spans="1:6">
      <c r="B40" s="10"/>
      <c r="C40" s="10"/>
      <c r="D40" s="10"/>
      <c r="E40" s="10"/>
    </row>
    <row r="41" spans="1:6">
      <c r="B41" s="10"/>
      <c r="C41" s="10"/>
      <c r="D41" s="10"/>
      <c r="E41" s="10"/>
    </row>
    <row r="42" spans="1:6">
      <c r="B42" s="10"/>
      <c r="C42" s="10"/>
      <c r="D42" s="10"/>
      <c r="E42" s="10"/>
    </row>
    <row r="43" spans="1:6">
      <c r="B43" s="10"/>
      <c r="C43" s="10"/>
      <c r="D43" s="10"/>
      <c r="E43" s="10"/>
    </row>
    <row r="44" spans="1:6">
      <c r="B44" s="10"/>
      <c r="C44" s="10"/>
      <c r="D44" s="10"/>
      <c r="E44" s="10"/>
    </row>
    <row r="45" spans="1:6">
      <c r="B45" s="10"/>
      <c r="C45" s="10"/>
      <c r="D45" s="10"/>
      <c r="E45" s="10"/>
    </row>
    <row r="46" spans="1:6">
      <c r="B46" s="10"/>
      <c r="C46" s="10"/>
      <c r="D46" s="10"/>
      <c r="E46" s="10"/>
    </row>
    <row r="47" spans="1:6">
      <c r="B47" s="10"/>
      <c r="C47" s="10"/>
      <c r="D47" s="10"/>
      <c r="E47" s="10"/>
    </row>
    <row r="48" spans="1:6">
      <c r="B48" s="10"/>
      <c r="C48" s="10"/>
      <c r="D48" s="10"/>
      <c r="E48" s="10"/>
    </row>
    <row r="49" spans="2:5">
      <c r="B49" s="10"/>
      <c r="C49" s="10"/>
      <c r="D49" s="10"/>
      <c r="E49" s="10"/>
    </row>
    <row r="50" spans="2:5">
      <c r="B50" s="10"/>
      <c r="C50" s="10"/>
      <c r="D50" s="10"/>
      <c r="E50" s="10"/>
    </row>
    <row r="51" spans="2:5">
      <c r="B51" s="10"/>
      <c r="C51" s="10"/>
      <c r="D51" s="10"/>
      <c r="E51" s="10"/>
    </row>
    <row r="52" spans="2:5">
      <c r="B52" s="10"/>
      <c r="C52" s="10"/>
      <c r="D52" s="10"/>
      <c r="E52" s="10"/>
    </row>
    <row r="53" spans="2:5">
      <c r="B53" s="10"/>
      <c r="C53" s="10"/>
      <c r="D53" s="10"/>
      <c r="E53" s="10"/>
    </row>
    <row r="54" spans="2:5">
      <c r="B54" s="10"/>
      <c r="C54" s="10"/>
      <c r="D54" s="10"/>
      <c r="E54" s="10"/>
    </row>
    <row r="55" spans="2:5">
      <c r="B55" s="10"/>
      <c r="C55" s="10"/>
      <c r="D55" s="10"/>
      <c r="E55" s="10"/>
    </row>
    <row r="56" spans="2:5">
      <c r="B56" s="10"/>
      <c r="C56" s="10"/>
      <c r="D56" s="10"/>
      <c r="E56" s="10"/>
    </row>
    <row r="57" spans="2:5">
      <c r="B57" s="10"/>
      <c r="C57" s="10"/>
      <c r="D57" s="10"/>
      <c r="E57" s="10"/>
    </row>
    <row r="58" spans="2:5">
      <c r="B58" s="10"/>
      <c r="C58" s="10"/>
      <c r="D58" s="10"/>
      <c r="E58" s="10"/>
    </row>
    <row r="59" spans="2:5">
      <c r="B59" s="10"/>
      <c r="C59" s="10"/>
      <c r="D59" s="10"/>
      <c r="E59" s="10"/>
    </row>
    <row r="60" spans="2:5">
      <c r="B60" s="10"/>
      <c r="C60" s="10"/>
      <c r="D60" s="10"/>
      <c r="E60" s="10"/>
    </row>
    <row r="61" spans="2:5">
      <c r="B61" s="10"/>
      <c r="C61" s="10"/>
      <c r="D61" s="10"/>
      <c r="E61" s="10"/>
    </row>
    <row r="62" spans="2:5">
      <c r="B62" s="10"/>
      <c r="C62" s="10"/>
      <c r="D62" s="10"/>
      <c r="E62" s="10"/>
    </row>
    <row r="63" spans="2:5">
      <c r="B63" s="10"/>
      <c r="C63" s="10"/>
      <c r="D63" s="10"/>
      <c r="E63" s="10"/>
    </row>
    <row r="64" spans="2:5">
      <c r="B64" s="10"/>
      <c r="C64" s="10"/>
      <c r="D64" s="10"/>
      <c r="E64" s="10"/>
    </row>
    <row r="65" spans="2:5">
      <c r="B65" s="10"/>
      <c r="C65" s="10"/>
      <c r="D65" s="10"/>
      <c r="E65" s="10"/>
    </row>
    <row r="66" spans="2:5">
      <c r="B66" s="10"/>
      <c r="C66" s="10"/>
      <c r="D66" s="10"/>
      <c r="E66" s="10"/>
    </row>
    <row r="67" spans="2:5">
      <c r="B67" s="10"/>
      <c r="C67" s="10"/>
      <c r="D67" s="10"/>
      <c r="E67" s="10"/>
    </row>
    <row r="68" spans="2:5">
      <c r="B68" s="10"/>
      <c r="C68" s="10"/>
      <c r="D68" s="10"/>
      <c r="E68" s="10"/>
    </row>
    <row r="69" spans="2:5">
      <c r="B69" s="10"/>
      <c r="C69" s="10"/>
      <c r="D69" s="10"/>
      <c r="E69" s="10"/>
    </row>
  </sheetData>
  <phoneticPr fontId="5" type="noConversion"/>
  <pageMargins left="0.82" right="0.23622047244094491" top="0.86614173228346458" bottom="0.78740157480314965" header="0.47244094488188981" footer="0.51181102362204722"/>
  <pageSetup paperSize="9" scale="90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30"/>
  <dimension ref="A1:M32"/>
  <sheetViews>
    <sheetView view="pageBreakPreview" zoomScaleNormal="55" zoomScaleSheetLayoutView="100" workbookViewId="0">
      <selection activeCell="B18" sqref="B18"/>
    </sheetView>
  </sheetViews>
  <sheetFormatPr defaultRowHeight="13.5"/>
  <cols>
    <col min="1" max="6" width="12.77734375" customWidth="1"/>
    <col min="7" max="7" width="11.6640625" customWidth="1"/>
    <col min="9" max="9" width="9.88671875" customWidth="1"/>
    <col min="10" max="10" width="10.21875" customWidth="1"/>
    <col min="12" max="12" width="9.6640625" customWidth="1"/>
    <col min="13" max="13" width="10" customWidth="1"/>
  </cols>
  <sheetData>
    <row r="1" spans="1:13" ht="25.5">
      <c r="A1" s="18" t="s">
        <v>723</v>
      </c>
      <c r="B1" s="18"/>
      <c r="C1" s="18"/>
      <c r="D1" s="18"/>
      <c r="E1" s="18"/>
      <c r="F1" s="18"/>
      <c r="G1" s="8"/>
      <c r="H1" s="8"/>
      <c r="I1" s="8"/>
      <c r="J1" s="8"/>
      <c r="K1" s="8"/>
      <c r="L1" s="8"/>
      <c r="M1" s="8"/>
    </row>
    <row r="2" spans="1:13" ht="22.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ht="22.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 ht="22.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spans="1:13" ht="22.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 spans="1:13" ht="22.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</row>
    <row r="7" spans="1:13" ht="22.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3" ht="22.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ht="22.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ht="22.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ht="22.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ht="22.5">
      <c r="A12" s="219"/>
      <c r="B12" s="219"/>
      <c r="C12" s="115"/>
      <c r="D12" s="115"/>
      <c r="E12" s="115"/>
      <c r="F12" s="220" t="s">
        <v>628</v>
      </c>
      <c r="G12" s="7"/>
      <c r="H12" s="7"/>
      <c r="J12" s="7"/>
      <c r="K12" s="7"/>
      <c r="L12" s="7"/>
      <c r="M12" s="7"/>
    </row>
    <row r="13" spans="1:13" ht="22.5" customHeight="1">
      <c r="A13" s="223" t="s">
        <v>576</v>
      </c>
      <c r="B13" s="521" t="s">
        <v>759</v>
      </c>
      <c r="C13" s="522" t="s">
        <v>760</v>
      </c>
      <c r="D13" s="522" t="s">
        <v>761</v>
      </c>
      <c r="E13" s="522" t="s">
        <v>762</v>
      </c>
      <c r="F13" s="221" t="s">
        <v>627</v>
      </c>
      <c r="G13" s="7"/>
      <c r="H13" s="7"/>
      <c r="I13" s="7"/>
      <c r="J13" s="7"/>
      <c r="K13" s="7"/>
      <c r="L13" s="7"/>
      <c r="M13" s="7"/>
    </row>
    <row r="14" spans="1:13" ht="22.5" customHeight="1">
      <c r="A14" s="223" t="s">
        <v>577</v>
      </c>
      <c r="B14" s="527">
        <v>236.7</v>
      </c>
      <c r="C14" s="528">
        <v>268.8</v>
      </c>
      <c r="D14" s="529">
        <v>256.7</v>
      </c>
      <c r="E14" s="525">
        <f>기초자료!BA6</f>
        <v>256.62066472946589</v>
      </c>
      <c r="F14" s="526">
        <f>E14-D14</f>
        <v>-7.9335270534102165E-2</v>
      </c>
      <c r="G14" s="7"/>
      <c r="H14" s="7"/>
      <c r="I14" s="7"/>
      <c r="J14" s="7"/>
      <c r="K14" s="7"/>
      <c r="L14" s="7"/>
      <c r="M14" s="7"/>
    </row>
    <row r="15" spans="1:13" ht="22.5" customHeight="1">
      <c r="A15" s="225" t="s">
        <v>3</v>
      </c>
      <c r="B15" s="530">
        <v>12.6</v>
      </c>
      <c r="C15" s="531">
        <v>13.2</v>
      </c>
      <c r="D15" s="532">
        <v>14.9</v>
      </c>
      <c r="E15" s="523">
        <f>기초자료!BA7</f>
        <v>18.530737131133968</v>
      </c>
      <c r="F15" s="524">
        <f>E15-D15</f>
        <v>3.6307371311339676</v>
      </c>
      <c r="G15" s="7"/>
      <c r="H15" s="7"/>
      <c r="I15" s="7"/>
      <c r="J15" s="7"/>
      <c r="K15" s="7"/>
      <c r="L15" s="7"/>
      <c r="M15" s="7"/>
    </row>
    <row r="16" spans="1:13" ht="22.5" customHeight="1">
      <c r="A16" s="226" t="s">
        <v>29</v>
      </c>
      <c r="B16" s="533">
        <v>69.2</v>
      </c>
      <c r="C16" s="534">
        <v>79.099999999999994</v>
      </c>
      <c r="D16" s="535">
        <v>84.7</v>
      </c>
      <c r="E16" s="233">
        <f>기초자료!BA33</f>
        <v>91.147506842523768</v>
      </c>
      <c r="F16" s="506">
        <f t="shared" ref="F16:F31" si="0">E16-D16</f>
        <v>6.4475068425237652</v>
      </c>
      <c r="G16" s="7"/>
      <c r="H16" s="7"/>
      <c r="I16" s="7"/>
      <c r="J16" s="7"/>
      <c r="K16" s="7"/>
      <c r="L16" s="7"/>
      <c r="M16" s="7"/>
    </row>
    <row r="17" spans="1:6" ht="22.5" customHeight="1">
      <c r="A17" s="226" t="s">
        <v>44</v>
      </c>
      <c r="B17" s="533">
        <v>111.5</v>
      </c>
      <c r="C17" s="534">
        <v>135.1</v>
      </c>
      <c r="D17" s="535">
        <v>119.1</v>
      </c>
      <c r="E17" s="233">
        <f>기초자료!BA50</f>
        <v>150.36163324734216</v>
      </c>
      <c r="F17" s="509">
        <f t="shared" si="0"/>
        <v>31.261633247342161</v>
      </c>
    </row>
    <row r="18" spans="1:6" ht="22.5" customHeight="1">
      <c r="A18" s="226" t="s">
        <v>48</v>
      </c>
      <c r="B18" s="533">
        <v>45.6</v>
      </c>
      <c r="C18" s="534">
        <v>47.8</v>
      </c>
      <c r="D18" s="535">
        <v>47.5</v>
      </c>
      <c r="E18" s="233">
        <f>기초자료!BA59</f>
        <v>49.250027678196254</v>
      </c>
      <c r="F18" s="509">
        <f t="shared" si="0"/>
        <v>1.750027678196254</v>
      </c>
    </row>
    <row r="19" spans="1:6" ht="22.5" customHeight="1">
      <c r="A19" s="226" t="s">
        <v>56</v>
      </c>
      <c r="B19" s="533">
        <v>112.2</v>
      </c>
      <c r="C19" s="534">
        <v>127.6</v>
      </c>
      <c r="D19" s="535">
        <v>124.6</v>
      </c>
      <c r="E19" s="233">
        <f>기초자료!BA71</f>
        <v>129.08031037413798</v>
      </c>
      <c r="F19" s="509">
        <f t="shared" si="0"/>
        <v>4.4803103741379857</v>
      </c>
    </row>
    <row r="20" spans="1:6" s="6" customFormat="1" ht="22.5" customHeight="1">
      <c r="A20" s="226" t="s">
        <v>58</v>
      </c>
      <c r="B20" s="533">
        <v>163</v>
      </c>
      <c r="C20" s="534">
        <v>181</v>
      </c>
      <c r="D20" s="535">
        <v>164.7</v>
      </c>
      <c r="E20" s="233">
        <f>기초자료!BA77</f>
        <v>189.17834878673372</v>
      </c>
      <c r="F20" s="509">
        <f t="shared" si="0"/>
        <v>24.478348786733733</v>
      </c>
    </row>
    <row r="21" spans="1:6" ht="22.5" customHeight="1">
      <c r="A21" s="226" t="s">
        <v>61</v>
      </c>
      <c r="B21" s="533">
        <v>166.8</v>
      </c>
      <c r="C21" s="534">
        <v>292.5</v>
      </c>
      <c r="D21" s="535">
        <v>297.3</v>
      </c>
      <c r="E21" s="233">
        <f>기초자료!BA83</f>
        <v>332.25590176046938</v>
      </c>
      <c r="F21" s="506">
        <f t="shared" si="0"/>
        <v>34.955901760469374</v>
      </c>
    </row>
    <row r="22" spans="1:6" ht="22.5" customHeight="1">
      <c r="A22" s="347" t="s">
        <v>746</v>
      </c>
      <c r="B22" s="533">
        <v>56.9</v>
      </c>
      <c r="C22" s="534">
        <v>63</v>
      </c>
      <c r="D22" s="535">
        <v>54.9</v>
      </c>
      <c r="E22" s="233">
        <f>기초자료!BA89</f>
        <v>51.508222721394048</v>
      </c>
      <c r="F22" s="509">
        <f>E22-D22</f>
        <v>-3.3917772786059501</v>
      </c>
    </row>
    <row r="23" spans="1:6" ht="22.5" customHeight="1">
      <c r="A23" s="226" t="s">
        <v>63</v>
      </c>
      <c r="B23" s="533">
        <v>148.9</v>
      </c>
      <c r="C23" s="534">
        <v>155.5</v>
      </c>
      <c r="D23" s="535">
        <v>112.1</v>
      </c>
      <c r="E23" s="233">
        <f>기초자료!BA91</f>
        <v>119.6646713559838</v>
      </c>
      <c r="F23" s="509">
        <f t="shared" si="0"/>
        <v>7.5646713559838048</v>
      </c>
    </row>
    <row r="24" spans="1:6" ht="22.5" customHeight="1">
      <c r="A24" s="226" t="s">
        <v>95</v>
      </c>
      <c r="B24" s="533">
        <v>1845.2</v>
      </c>
      <c r="C24" s="534">
        <v>2404.6</v>
      </c>
      <c r="D24" s="535">
        <v>2359.9</v>
      </c>
      <c r="E24" s="233">
        <f>기초자료!BA123</f>
        <v>2548.8262598935294</v>
      </c>
      <c r="F24" s="509">
        <f t="shared" si="0"/>
        <v>188.92625989352928</v>
      </c>
    </row>
    <row r="25" spans="1:6" ht="22.5" customHeight="1">
      <c r="A25" s="226" t="s">
        <v>114</v>
      </c>
      <c r="B25" s="533">
        <v>548</v>
      </c>
      <c r="C25" s="534">
        <v>478</v>
      </c>
      <c r="D25" s="535">
        <v>648.29999999999995</v>
      </c>
      <c r="E25" s="233">
        <f>기초자료!BA142</f>
        <v>592.84343094896451</v>
      </c>
      <c r="F25" s="507">
        <f t="shared" si="0"/>
        <v>-55.456569051035444</v>
      </c>
    </row>
    <row r="26" spans="1:6" ht="22.5" customHeight="1">
      <c r="A26" s="226" t="s">
        <v>127</v>
      </c>
      <c r="B26" s="533">
        <v>355.9</v>
      </c>
      <c r="C26" s="534">
        <v>478.4</v>
      </c>
      <c r="D26" s="535">
        <v>427.1</v>
      </c>
      <c r="E26" s="233">
        <f>기초자료!BA155</f>
        <v>450.62575903285267</v>
      </c>
      <c r="F26" s="509">
        <f t="shared" si="0"/>
        <v>23.525759032852648</v>
      </c>
    </row>
    <row r="27" spans="1:6" ht="22.5" customHeight="1">
      <c r="A27" s="226" t="s">
        <v>144</v>
      </c>
      <c r="B27" s="533">
        <v>394.8</v>
      </c>
      <c r="C27" s="534">
        <v>372.5</v>
      </c>
      <c r="D27" s="535">
        <v>298.3</v>
      </c>
      <c r="E27" s="233">
        <f>기초자료!BA171</f>
        <v>336.90162564927726</v>
      </c>
      <c r="F27" s="509">
        <f t="shared" si="0"/>
        <v>38.601625649277253</v>
      </c>
    </row>
    <row r="28" spans="1:6" ht="22.5" customHeight="1">
      <c r="A28" s="226" t="s">
        <v>159</v>
      </c>
      <c r="B28" s="533">
        <v>898.9</v>
      </c>
      <c r="C28" s="534">
        <v>895.8</v>
      </c>
      <c r="D28" s="535">
        <v>878.1</v>
      </c>
      <c r="E28" s="233">
        <f>기초자료!BA186</f>
        <v>852.66579454348141</v>
      </c>
      <c r="F28" s="509">
        <f t="shared" si="0"/>
        <v>-25.434205456518612</v>
      </c>
    </row>
    <row r="29" spans="1:6" ht="22.5" customHeight="1">
      <c r="A29" s="226" t="s">
        <v>182</v>
      </c>
      <c r="B29" s="533">
        <v>527.79999999999995</v>
      </c>
      <c r="C29" s="534">
        <v>790.1</v>
      </c>
      <c r="D29" s="535">
        <v>794.7</v>
      </c>
      <c r="E29" s="233">
        <f>기초자료!BA209</f>
        <v>790.29506391500854</v>
      </c>
      <c r="F29" s="506">
        <f t="shared" si="0"/>
        <v>-4.4049360849915047</v>
      </c>
    </row>
    <row r="30" spans="1:6" ht="22.5" customHeight="1">
      <c r="A30" s="226" t="s">
        <v>206</v>
      </c>
      <c r="B30" s="533">
        <v>294.60000000000002</v>
      </c>
      <c r="C30" s="534">
        <v>281.8</v>
      </c>
      <c r="D30" s="535">
        <v>265.2</v>
      </c>
      <c r="E30" s="233">
        <f>기초자료!BA233</f>
        <v>272.99038467967648</v>
      </c>
      <c r="F30" s="509">
        <f t="shared" si="0"/>
        <v>7.7903846796764924</v>
      </c>
    </row>
    <row r="31" spans="1:6" ht="22.5" customHeight="1">
      <c r="A31" s="228" t="s">
        <v>226</v>
      </c>
      <c r="B31" s="536">
        <v>1592.9</v>
      </c>
      <c r="C31" s="537">
        <v>1484.4</v>
      </c>
      <c r="D31" s="537">
        <v>1413.9</v>
      </c>
      <c r="E31" s="234">
        <f>기초자료!BA252</f>
        <v>666.01575024051726</v>
      </c>
      <c r="F31" s="510">
        <f t="shared" si="0"/>
        <v>-747.88424975948283</v>
      </c>
    </row>
    <row r="32" spans="1:6" ht="25.5" customHeight="1">
      <c r="E32" s="2" t="s">
        <v>764</v>
      </c>
      <c r="F32" s="2" t="s">
        <v>764</v>
      </c>
    </row>
  </sheetData>
  <phoneticPr fontId="5" type="noConversion"/>
  <pageMargins left="0.78740157480314965" right="0.23622047244094491" top="0.86614173228346458" bottom="0.78740157480314965" header="0.47244094488188981" footer="0.5118110236220472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V34"/>
  <sheetViews>
    <sheetView view="pageBreakPreview" zoomScaleNormal="55" zoomScaleSheetLayoutView="100" workbookViewId="0">
      <selection sqref="A1:I1"/>
    </sheetView>
  </sheetViews>
  <sheetFormatPr defaultRowHeight="13.5"/>
  <cols>
    <col min="1" max="1" width="7.33203125" customWidth="1"/>
    <col min="2" max="2" width="9" customWidth="1"/>
    <col min="3" max="3" width="11" bestFit="1" customWidth="1"/>
    <col min="4" max="4" width="11.6640625" customWidth="1"/>
    <col min="5" max="5" width="10.88671875" bestFit="1" customWidth="1"/>
    <col min="6" max="6" width="10" customWidth="1"/>
    <col min="7" max="7" width="10.6640625" customWidth="1"/>
    <col min="8" max="9" width="12.109375" customWidth="1"/>
    <col min="10" max="10" width="12.5546875" hidden="1" customWidth="1"/>
    <col min="11" max="11" width="15.88671875" hidden="1" customWidth="1"/>
    <col min="12" max="14" width="0" hidden="1" customWidth="1"/>
    <col min="15" max="15" width="9.21875" bestFit="1" customWidth="1"/>
    <col min="16" max="16" width="11.33203125" bestFit="1" customWidth="1"/>
    <col min="17" max="18" width="10" bestFit="1" customWidth="1"/>
    <col min="19" max="22" width="9.21875" bestFit="1" customWidth="1"/>
  </cols>
  <sheetData>
    <row r="1" spans="1:22" ht="25.5">
      <c r="A1" s="885" t="s">
        <v>687</v>
      </c>
      <c r="B1" s="885"/>
      <c r="C1" s="885"/>
      <c r="D1" s="885"/>
      <c r="E1" s="885"/>
      <c r="F1" s="885"/>
      <c r="G1" s="885"/>
      <c r="H1" s="885"/>
      <c r="I1" s="885"/>
    </row>
    <row r="2" spans="1:22" ht="25.5">
      <c r="A2" s="12"/>
      <c r="B2" s="12"/>
      <c r="C2" s="12"/>
      <c r="D2" s="292"/>
      <c r="E2" s="12"/>
      <c r="F2" s="12"/>
      <c r="G2" s="12"/>
      <c r="H2" s="12"/>
      <c r="I2" s="12"/>
    </row>
    <row r="3" spans="1:22" ht="25.5">
      <c r="A3" s="12"/>
      <c r="B3" s="12"/>
      <c r="C3" s="12"/>
      <c r="D3" s="292"/>
      <c r="E3" s="12"/>
      <c r="F3" s="12"/>
      <c r="G3" s="12"/>
      <c r="H3" s="12"/>
      <c r="I3" s="12"/>
    </row>
    <row r="4" spans="1:22" ht="25.5">
      <c r="A4" s="12"/>
      <c r="B4" s="12"/>
      <c r="C4" s="12"/>
      <c r="D4" s="292"/>
      <c r="E4" s="12"/>
      <c r="F4" s="12"/>
      <c r="G4" s="12"/>
      <c r="H4" s="12"/>
      <c r="I4" s="12"/>
    </row>
    <row r="5" spans="1:22" ht="25.5">
      <c r="A5" s="12"/>
      <c r="B5" s="12"/>
      <c r="C5" s="12"/>
      <c r="D5" s="292"/>
      <c r="E5" s="12"/>
      <c r="F5" s="12"/>
      <c r="G5" s="12"/>
      <c r="H5" s="12"/>
      <c r="I5" s="12"/>
    </row>
    <row r="6" spans="1:22" ht="25.5">
      <c r="A6" s="12"/>
      <c r="B6" s="12"/>
      <c r="C6" s="12"/>
      <c r="D6" s="292"/>
      <c r="E6" s="12"/>
      <c r="F6" s="12"/>
      <c r="G6" s="12"/>
      <c r="H6" s="12"/>
      <c r="I6" s="12"/>
    </row>
    <row r="7" spans="1:22" ht="25.5">
      <c r="A7" s="12"/>
      <c r="B7" s="12"/>
      <c r="C7" s="12"/>
      <c r="D7" s="292"/>
      <c r="E7" s="12"/>
      <c r="F7" s="12"/>
      <c r="G7" s="12"/>
      <c r="H7" s="12"/>
      <c r="I7" s="12"/>
    </row>
    <row r="8" spans="1:22" ht="25.5">
      <c r="A8" s="12"/>
      <c r="B8" s="12"/>
      <c r="C8" s="12"/>
      <c r="D8" s="292"/>
      <c r="E8" s="12"/>
      <c r="F8" s="12"/>
      <c r="G8" s="12"/>
      <c r="H8" s="12"/>
      <c r="I8" s="12"/>
    </row>
    <row r="9" spans="1:22" ht="25.5">
      <c r="A9" s="12"/>
      <c r="B9" s="12"/>
      <c r="C9" s="12"/>
      <c r="D9" s="292"/>
      <c r="E9" s="12"/>
      <c r="F9" s="12"/>
      <c r="G9" s="12"/>
      <c r="H9" s="12"/>
      <c r="I9" s="12"/>
    </row>
    <row r="10" spans="1:22" ht="22.5">
      <c r="A10" s="7"/>
      <c r="B10" s="7"/>
      <c r="C10" s="7"/>
      <c r="D10" s="7"/>
      <c r="E10" s="7"/>
      <c r="F10" s="7"/>
      <c r="G10" s="7"/>
      <c r="H10" s="7"/>
      <c r="I10" s="7"/>
    </row>
    <row r="11" spans="1:22" ht="22.5">
      <c r="A11" s="7"/>
      <c r="B11" s="7"/>
      <c r="C11" s="7"/>
      <c r="D11" s="7"/>
      <c r="E11" s="7"/>
      <c r="F11" s="7"/>
      <c r="G11" s="7"/>
      <c r="H11" s="7"/>
      <c r="I11" s="7"/>
    </row>
    <row r="12" spans="1:22" ht="22.5" customHeight="1"/>
    <row r="13" spans="1:22" s="13" customFormat="1" ht="60.75" customHeight="1">
      <c r="A13" s="235" t="s">
        <v>629</v>
      </c>
      <c r="B13" s="236" t="s">
        <v>674</v>
      </c>
      <c r="C13" s="237" t="s">
        <v>679</v>
      </c>
      <c r="D13" s="237" t="s">
        <v>680</v>
      </c>
      <c r="E13" s="237" t="s">
        <v>673</v>
      </c>
      <c r="F13" s="238" t="s">
        <v>675</v>
      </c>
      <c r="G13" s="237" t="s">
        <v>676</v>
      </c>
      <c r="H13" s="239" t="s">
        <v>677</v>
      </c>
      <c r="I13" s="239" t="s">
        <v>678</v>
      </c>
    </row>
    <row r="14" spans="1:22" s="13" customFormat="1" ht="21" customHeight="1">
      <c r="A14" s="14" t="s">
        <v>238</v>
      </c>
      <c r="B14" s="91">
        <f>ROUNDDOWN(기초자료!AW6/1000,0)</f>
        <v>47240</v>
      </c>
      <c r="C14" s="91">
        <f>ROUNDDOWN(기초자료!AX6,0)</f>
        <v>6334615</v>
      </c>
      <c r="D14" s="91">
        <f>ROUNDDOWN(기초자료!AU6/10000,0)</f>
        <v>2610362</v>
      </c>
      <c r="E14" s="91">
        <f>ROUNDDOWN(기초자료!BC6/10000,0)</f>
        <v>1212297</v>
      </c>
      <c r="F14" s="101">
        <f>기초자료!AY6</f>
        <v>46.441738998802954</v>
      </c>
      <c r="G14" s="91">
        <f>ROUNDDOWN(기초자료!BD6/10000,0)</f>
        <v>54354</v>
      </c>
      <c r="H14" s="101">
        <f>기초자료!BA6</f>
        <v>256.62066472946589</v>
      </c>
      <c r="I14" s="101">
        <f>기초자료!BB6</f>
        <v>11.50580404258152</v>
      </c>
      <c r="J14" s="13">
        <f>G14/B14*100</f>
        <v>115.0592718035563</v>
      </c>
      <c r="K14" s="13">
        <f>G14/B14</f>
        <v>1.1505927180355631</v>
      </c>
    </row>
    <row r="15" spans="1:22" s="15" customFormat="1" ht="21" customHeight="1">
      <c r="A15" s="358" t="s">
        <v>3</v>
      </c>
      <c r="B15" s="359">
        <f>기초자료!AW7/1000</f>
        <v>9729.107</v>
      </c>
      <c r="C15" s="359">
        <f>기초자료!AX7</f>
        <v>15486</v>
      </c>
      <c r="D15" s="359">
        <f>기초자료!AU7/10000</f>
        <v>60523.700499999999</v>
      </c>
      <c r="E15" s="359">
        <f>기초자료!BC7/10000</f>
        <v>18028.752433767542</v>
      </c>
      <c r="F15" s="360">
        <f>기초자료!AY7</f>
        <v>29.787921565978177</v>
      </c>
      <c r="G15" s="359">
        <f>기초자료!BD7/10000</f>
        <v>6684.6771337675445</v>
      </c>
      <c r="H15" s="361">
        <f>기초자료!BA7</f>
        <v>18.530737131133968</v>
      </c>
      <c r="I15" s="361">
        <f>기초자료!BB7</f>
        <v>6.8708023601421431</v>
      </c>
      <c r="O15" s="503"/>
      <c r="P15" s="502"/>
      <c r="Q15" s="502"/>
      <c r="R15" s="502"/>
      <c r="S15" s="502"/>
      <c r="T15" s="502"/>
      <c r="U15" s="502"/>
      <c r="V15" s="502"/>
    </row>
    <row r="16" spans="1:22" s="15" customFormat="1" ht="21" customHeight="1">
      <c r="A16" s="16" t="s">
        <v>29</v>
      </c>
      <c r="B16" s="96">
        <f>기초자료!AW33/1000</f>
        <v>3396.7730000000001</v>
      </c>
      <c r="C16" s="96">
        <f>기초자료!AX33</f>
        <v>35386</v>
      </c>
      <c r="D16" s="96">
        <f>기초자료!AU33/10000</f>
        <v>68035.926300000006</v>
      </c>
      <c r="E16" s="96">
        <f>기초자료!BC33/10000</f>
        <v>30960.739025999999</v>
      </c>
      <c r="F16" s="104">
        <f>기초자료!AY33</f>
        <v>45.506456235314019</v>
      </c>
      <c r="G16" s="96">
        <f>기초자료!BD33/10000</f>
        <v>4524.7130859999997</v>
      </c>
      <c r="H16" s="104">
        <f>기초자료!BA33</f>
        <v>91.147506842523768</v>
      </c>
      <c r="I16" s="104">
        <f>기초자료!BB33</f>
        <v>13.320622502592903</v>
      </c>
      <c r="O16" s="503"/>
      <c r="P16" s="502"/>
      <c r="Q16" s="502"/>
      <c r="R16" s="502"/>
      <c r="S16" s="502"/>
      <c r="T16" s="502"/>
      <c r="U16" s="502"/>
      <c r="V16" s="502"/>
    </row>
    <row r="17" spans="1:22" s="15" customFormat="1" ht="21" customHeight="1">
      <c r="A17" s="16" t="s">
        <v>44</v>
      </c>
      <c r="B17" s="96">
        <f>기초자료!AW50/1000</f>
        <v>2416.915</v>
      </c>
      <c r="C17" s="96">
        <f>기초자료!AX50</f>
        <v>48705</v>
      </c>
      <c r="D17" s="96">
        <f>기초자료!AU50/10000</f>
        <v>69580.568100000004</v>
      </c>
      <c r="E17" s="96">
        <f>기초자료!BC50/10000</f>
        <v>36341.128682000002</v>
      </c>
      <c r="F17" s="104">
        <f>기초자료!AY50</f>
        <v>52.228847326700688</v>
      </c>
      <c r="G17" s="96">
        <f>기초자료!BD50/10000</f>
        <v>3020.7806799999998</v>
      </c>
      <c r="H17" s="102">
        <f>기초자료!BA50</f>
        <v>150.36163324734216</v>
      </c>
      <c r="I17" s="102">
        <f>기초자료!BB50</f>
        <v>12.498497795743749</v>
      </c>
      <c r="O17" s="503"/>
      <c r="P17" s="502"/>
      <c r="Q17" s="502"/>
      <c r="R17" s="502"/>
      <c r="S17" s="502"/>
      <c r="T17" s="502"/>
      <c r="U17" s="502"/>
      <c r="V17" s="502"/>
    </row>
    <row r="18" spans="1:22" s="15" customFormat="1" ht="21" customHeight="1">
      <c r="A18" s="16" t="s">
        <v>48</v>
      </c>
      <c r="B18" s="96">
        <f>기초자료!AW59/1000</f>
        <v>2892.0360000000001</v>
      </c>
      <c r="C18" s="96">
        <f>기초자료!AX59</f>
        <v>39978</v>
      </c>
      <c r="D18" s="96">
        <f>기초자료!AU59/10000</f>
        <v>50390.656799999997</v>
      </c>
      <c r="E18" s="96">
        <f>기초자료!BC59/10000</f>
        <v>14243.285304633999</v>
      </c>
      <c r="F18" s="104">
        <f>기초자료!AY59</f>
        <v>28.265726642868444</v>
      </c>
      <c r="G18" s="96">
        <f>기초자료!BD59/10000</f>
        <v>2861.4385846340001</v>
      </c>
      <c r="H18" s="102">
        <f>기초자료!BA59</f>
        <v>49.250027678196254</v>
      </c>
      <c r="I18" s="102">
        <f>기초자료!BB59</f>
        <v>9.8942011255530709</v>
      </c>
      <c r="O18" s="503"/>
      <c r="P18" s="502"/>
      <c r="Q18" s="502"/>
      <c r="R18" s="502"/>
      <c r="S18" s="502"/>
      <c r="T18" s="502"/>
      <c r="U18" s="502"/>
      <c r="V18" s="502"/>
    </row>
    <row r="19" spans="1:22" s="15" customFormat="1" ht="21" customHeight="1">
      <c r="A19" s="16" t="s">
        <v>56</v>
      </c>
      <c r="B19" s="96">
        <f>기초자료!AW71/1000</f>
        <v>1456.4680000000001</v>
      </c>
      <c r="C19" s="96">
        <f>기초자료!AX71</f>
        <v>19244</v>
      </c>
      <c r="D19" s="96">
        <f>기초자료!AU71/10000</f>
        <v>50113.626100000001</v>
      </c>
      <c r="E19" s="96">
        <f>기초자료!BC71/10000</f>
        <v>18800.134149000001</v>
      </c>
      <c r="F19" s="104">
        <f>기초자료!AY71</f>
        <v>37.515014601986671</v>
      </c>
      <c r="G19" s="96">
        <f>기초자료!BD71/10000</f>
        <v>1790.5492490000001</v>
      </c>
      <c r="H19" s="102">
        <f>기초자료!BA71</f>
        <v>129.08031037413798</v>
      </c>
      <c r="I19" s="102">
        <f>기초자료!BB71</f>
        <v>12.293776787406248</v>
      </c>
      <c r="O19" s="503"/>
      <c r="P19" s="502"/>
      <c r="Q19" s="502"/>
      <c r="R19" s="502"/>
      <c r="S19" s="502"/>
      <c r="T19" s="502"/>
      <c r="U19" s="502"/>
      <c r="V19" s="502"/>
    </row>
    <row r="20" spans="1:22" s="15" customFormat="1" ht="21" customHeight="1">
      <c r="A20" s="16" t="s">
        <v>58</v>
      </c>
      <c r="B20" s="96">
        <f>기초자료!AW77/1000</f>
        <v>1474.87</v>
      </c>
      <c r="C20" s="96">
        <f>기초자료!AX77</f>
        <v>29928</v>
      </c>
      <c r="D20" s="96">
        <f>기초자료!AU77/10000</f>
        <v>53962.6515</v>
      </c>
      <c r="E20" s="96">
        <f>기초자료!BC77/10000</f>
        <v>27901.347127508998</v>
      </c>
      <c r="F20" s="104">
        <f>기초자료!AY77</f>
        <v>51.704922482374684</v>
      </c>
      <c r="G20" s="96">
        <f>기초자료!BD77/10000</f>
        <v>1658.0009975089999</v>
      </c>
      <c r="H20" s="102">
        <f>기초자료!BA77</f>
        <v>189.17834878673372</v>
      </c>
      <c r="I20" s="102">
        <f>기초자료!BB77</f>
        <v>11.241675520615376</v>
      </c>
      <c r="O20" s="503"/>
      <c r="P20" s="502"/>
      <c r="Q20" s="502"/>
      <c r="R20" s="502"/>
      <c r="S20" s="502"/>
      <c r="T20" s="502"/>
      <c r="U20" s="502"/>
      <c r="V20" s="502"/>
    </row>
    <row r="21" spans="1:22" s="15" customFormat="1" ht="21" customHeight="1">
      <c r="A21" s="16" t="s">
        <v>61</v>
      </c>
      <c r="B21" s="96">
        <f>기초자료!AW83/1000</f>
        <v>1093.5719999999999</v>
      </c>
      <c r="C21" s="96">
        <f>기초자료!AX83</f>
        <v>68671</v>
      </c>
      <c r="D21" s="96">
        <f>기초자료!AU83/10000</f>
        <v>61438.500099999997</v>
      </c>
      <c r="E21" s="96">
        <f>기초자료!BC83/10000</f>
        <v>36334.575100000002</v>
      </c>
      <c r="F21" s="104">
        <f>기초자료!AY83</f>
        <v>59.139749572109103</v>
      </c>
      <c r="G21" s="96">
        <f>기초자료!BD83/10000</f>
        <v>2090.3658999999998</v>
      </c>
      <c r="H21" s="102">
        <f>기초자료!BA83</f>
        <v>332.25590176046938</v>
      </c>
      <c r="I21" s="102">
        <f>기초자료!BB83</f>
        <v>19.115027634211557</v>
      </c>
      <c r="J21" s="276">
        <f>(B21+B20+B19+B18+B17+B16+B15)*1000</f>
        <v>22459741</v>
      </c>
      <c r="K21" s="276">
        <f>(G21+G20+G19+G18+G17+G16+G15)*10000</f>
        <v>226305256.30910546</v>
      </c>
      <c r="L21" s="304">
        <f>K21/J21</f>
        <v>10.07604033853754</v>
      </c>
      <c r="O21" s="503"/>
      <c r="P21" s="502"/>
      <c r="Q21" s="502"/>
      <c r="R21" s="502"/>
      <c r="S21" s="502"/>
      <c r="T21" s="502"/>
      <c r="U21" s="502"/>
      <c r="V21" s="502"/>
    </row>
    <row r="22" spans="1:22" s="15" customFormat="1" ht="21" customHeight="1">
      <c r="A22" s="16" t="s">
        <v>749</v>
      </c>
      <c r="B22" s="96">
        <f>기초자료!AW89/1000</f>
        <v>293.82</v>
      </c>
      <c r="C22" s="96">
        <f>기초자료!AX89</f>
        <v>25288</v>
      </c>
      <c r="D22" s="96">
        <f>기초자료!AU89/10000</f>
        <v>4216.6062000000002</v>
      </c>
      <c r="E22" s="96">
        <f>기초자료!BC89/10000</f>
        <v>1513.4146000000001</v>
      </c>
      <c r="F22" s="104">
        <f>기초자료!AY89</f>
        <v>35.891770021113189</v>
      </c>
      <c r="G22" s="96">
        <f>기초자료!BD89/10000</f>
        <v>622.35</v>
      </c>
      <c r="H22" s="102">
        <f>기초자료!BA89</f>
        <v>51.508222721394048</v>
      </c>
      <c r="I22" s="102">
        <f>기초자료!BB89</f>
        <v>21.181335511537675</v>
      </c>
      <c r="J22" s="276"/>
      <c r="K22" s="276"/>
      <c r="L22" s="304"/>
      <c r="O22" s="503"/>
      <c r="P22" s="502"/>
      <c r="Q22" s="502"/>
      <c r="R22" s="502"/>
      <c r="S22" s="502"/>
      <c r="T22" s="502"/>
      <c r="U22" s="502"/>
      <c r="V22" s="502"/>
    </row>
    <row r="23" spans="1:22" s="15" customFormat="1" ht="21" customHeight="1">
      <c r="A23" s="16" t="s">
        <v>63</v>
      </c>
      <c r="B23" s="96">
        <f>기초자료!AW91/1000</f>
        <v>12505.871999999999</v>
      </c>
      <c r="C23" s="96">
        <f>기초자료!AX91</f>
        <v>520068</v>
      </c>
      <c r="D23" s="96">
        <f>기초자료!AU91/10000</f>
        <v>420475.00060000003</v>
      </c>
      <c r="E23" s="96">
        <f>기초자료!BC91/10000</f>
        <v>149651.10629</v>
      </c>
      <c r="F23" s="104">
        <f>기초자료!AY91</f>
        <v>35.590964046959797</v>
      </c>
      <c r="G23" s="348">
        <f>기초자료!BD91/10000</f>
        <v>10461.978754</v>
      </c>
      <c r="H23" s="349">
        <f>기초자료!BA91</f>
        <v>119.6646713559838</v>
      </c>
      <c r="I23" s="349">
        <f>기초자료!BB91</f>
        <v>8.3656531539743888</v>
      </c>
      <c r="O23" s="503"/>
      <c r="P23" s="502"/>
      <c r="Q23" s="502"/>
      <c r="R23" s="502"/>
      <c r="S23" s="502"/>
      <c r="T23" s="502"/>
      <c r="U23" s="502"/>
      <c r="V23" s="502"/>
    </row>
    <row r="24" spans="1:22" s="15" customFormat="1" ht="21" customHeight="1">
      <c r="A24" s="16" t="s">
        <v>95</v>
      </c>
      <c r="B24" s="96">
        <f>기초자료!AW123/1000</f>
        <v>1191.6880000000001</v>
      </c>
      <c r="C24" s="96">
        <f>기초자료!AX123</f>
        <v>1371643</v>
      </c>
      <c r="D24" s="96">
        <f>기초자료!AU123/10000</f>
        <v>406490.03989999997</v>
      </c>
      <c r="E24" s="96">
        <f>기초자료!BC123/10000</f>
        <v>303740.56679999997</v>
      </c>
      <c r="F24" s="104">
        <f>기초자료!AY123</f>
        <v>74.722757505872167</v>
      </c>
      <c r="G24" s="348">
        <f>기초자료!BD123/10000</f>
        <v>2505.5309000000002</v>
      </c>
      <c r="H24" s="349">
        <f>기초자료!BA123</f>
        <v>2548.8262598935294</v>
      </c>
      <c r="I24" s="349">
        <f>기초자료!BB123</f>
        <v>21.025057733232188</v>
      </c>
      <c r="O24" s="503"/>
      <c r="P24" s="502"/>
      <c r="Q24" s="502"/>
      <c r="R24" s="502"/>
      <c r="S24" s="502"/>
      <c r="T24" s="502"/>
      <c r="U24" s="502"/>
      <c r="V24" s="502"/>
    </row>
    <row r="25" spans="1:22" s="15" customFormat="1" ht="21" customHeight="1">
      <c r="A25" s="16" t="s">
        <v>114</v>
      </c>
      <c r="B25" s="96">
        <f>기초자료!AW142/1000</f>
        <v>1269.742</v>
      </c>
      <c r="C25" s="96">
        <f>기초자료!AX142</f>
        <v>491135</v>
      </c>
      <c r="D25" s="96">
        <f>기초자료!AU142/10000</f>
        <v>143538.43969999999</v>
      </c>
      <c r="E25" s="96">
        <f>기초자료!BC142/10000</f>
        <v>75275.820370000001</v>
      </c>
      <c r="F25" s="104">
        <f>기초자료!AY142</f>
        <v>52.442969651425017</v>
      </c>
      <c r="G25" s="348">
        <f>기초자료!BD142/10000</f>
        <v>2081.9650699999997</v>
      </c>
      <c r="H25" s="349">
        <f>기초자료!BA142</f>
        <v>592.84343094896451</v>
      </c>
      <c r="I25" s="349">
        <f>기초자료!BB142</f>
        <v>16.396756742708362</v>
      </c>
      <c r="O25" s="503"/>
      <c r="P25" s="502"/>
      <c r="Q25" s="502"/>
      <c r="R25" s="502"/>
      <c r="S25" s="502"/>
      <c r="T25" s="502"/>
      <c r="U25" s="502"/>
      <c r="V25" s="502"/>
    </row>
    <row r="26" spans="1:22" s="15" customFormat="1" ht="21" customHeight="1">
      <c r="A26" s="16" t="s">
        <v>127</v>
      </c>
      <c r="B26" s="96">
        <f>기초자료!AW155/1000</f>
        <v>1493.2159999999999</v>
      </c>
      <c r="C26" s="96">
        <f>기초자료!AX155</f>
        <v>408040</v>
      </c>
      <c r="D26" s="96">
        <f>기초자료!AU155/10000</f>
        <v>168474.65530000001</v>
      </c>
      <c r="E26" s="96">
        <f>기초자료!BC155/10000</f>
        <v>67288.159340000013</v>
      </c>
      <c r="F26" s="104">
        <f>기초자료!AY155</f>
        <v>39.93963318706966</v>
      </c>
      <c r="G26" s="348">
        <f>기초자료!BD155/10000</f>
        <v>1853.3180899999998</v>
      </c>
      <c r="H26" s="349">
        <f>기초자료!BA155</f>
        <v>450.62575903285267</v>
      </c>
      <c r="I26" s="349">
        <f>기초자료!BB155</f>
        <v>12.411587405974753</v>
      </c>
      <c r="O26" s="503"/>
      <c r="P26" s="502"/>
      <c r="Q26" s="502"/>
      <c r="R26" s="502"/>
      <c r="S26" s="502"/>
      <c r="T26" s="502"/>
      <c r="U26" s="502"/>
      <c r="V26" s="502"/>
    </row>
    <row r="27" spans="1:22" s="15" customFormat="1" ht="21" customHeight="1">
      <c r="A27" s="16" t="s">
        <v>144</v>
      </c>
      <c r="B27" s="96">
        <f>기초자료!AW171/1000</f>
        <v>1433.72</v>
      </c>
      <c r="C27" s="96">
        <f>기초자료!AX171</f>
        <v>443140</v>
      </c>
      <c r="D27" s="96">
        <f>기초자료!AU171/10000</f>
        <v>139165.3847</v>
      </c>
      <c r="E27" s="96">
        <f>기초자료!BC171/10000</f>
        <v>48302.259872588183</v>
      </c>
      <c r="F27" s="104">
        <f>기초자료!AY171</f>
        <v>34.708530412727114</v>
      </c>
      <c r="G27" s="348">
        <f>기초자료!BD171/10000</f>
        <v>2850.2539525881843</v>
      </c>
      <c r="H27" s="349">
        <f>기초자료!BA171</f>
        <v>336.90162564927726</v>
      </c>
      <c r="I27" s="349">
        <f>기초자료!BB171</f>
        <v>19.880129680747874</v>
      </c>
      <c r="O27" s="503"/>
      <c r="P27" s="502"/>
      <c r="Q27" s="502"/>
      <c r="R27" s="502"/>
      <c r="S27" s="502"/>
      <c r="T27" s="502"/>
      <c r="U27" s="502"/>
      <c r="V27" s="502"/>
    </row>
    <row r="28" spans="1:22" s="15" customFormat="1" ht="21" customHeight="1">
      <c r="A28" s="16" t="s">
        <v>159</v>
      </c>
      <c r="B28" s="96">
        <f>기초자료!AW186/1000</f>
        <v>1307.537</v>
      </c>
      <c r="C28" s="96">
        <f>기초자료!AX186</f>
        <v>690237</v>
      </c>
      <c r="D28" s="96">
        <f>기초자료!AU186/10000</f>
        <v>235164.6041</v>
      </c>
      <c r="E28" s="96">
        <f>기초자료!BC186/10000</f>
        <v>111489.2075</v>
      </c>
      <c r="F28" s="104">
        <f>기초자료!AY186</f>
        <v>47.409008650209536</v>
      </c>
      <c r="G28" s="96">
        <f>기초자료!BD186/10000</f>
        <v>2882.8463000000002</v>
      </c>
      <c r="H28" s="102">
        <f>기초자료!BA186</f>
        <v>852.66579454348141</v>
      </c>
      <c r="I28" s="102">
        <f>기초자료!BB186</f>
        <v>22.047913749285872</v>
      </c>
      <c r="O28" s="503"/>
      <c r="P28" s="502"/>
      <c r="Q28" s="502"/>
      <c r="R28" s="502"/>
      <c r="S28" s="502"/>
      <c r="T28" s="502"/>
      <c r="U28" s="502"/>
      <c r="V28" s="502"/>
    </row>
    <row r="29" spans="1:22" s="15" customFormat="1" ht="21" customHeight="1">
      <c r="A29" s="16" t="s">
        <v>182</v>
      </c>
      <c r="B29" s="96">
        <f>기초자료!AW209/1000</f>
        <v>1995.306</v>
      </c>
      <c r="C29" s="96">
        <f>기초자료!AX209</f>
        <v>1337741</v>
      </c>
      <c r="D29" s="96">
        <f>기초자료!AU209/10000</f>
        <v>345711.29310000001</v>
      </c>
      <c r="E29" s="96">
        <f>기초자료!BC209/10000</f>
        <v>157688.04827999999</v>
      </c>
      <c r="F29" s="104">
        <f>기초자료!AY209</f>
        <v>45.612640207963167</v>
      </c>
      <c r="G29" s="96">
        <f>기초자료!BD209/10000</f>
        <v>3073.66705</v>
      </c>
      <c r="H29" s="102">
        <f>기초자료!BA209</f>
        <v>790.29506391500854</v>
      </c>
      <c r="I29" s="102">
        <f>기초자료!BB209</f>
        <v>15.404489587060832</v>
      </c>
      <c r="O29" s="503"/>
      <c r="P29" s="502"/>
      <c r="Q29" s="504"/>
      <c r="R29" s="502"/>
      <c r="S29" s="502"/>
      <c r="T29" s="502"/>
      <c r="U29" s="502"/>
      <c r="V29" s="502"/>
    </row>
    <row r="30" spans="1:22" s="15" customFormat="1" ht="21" customHeight="1">
      <c r="A30" s="16" t="s">
        <v>206</v>
      </c>
      <c r="B30" s="96">
        <f>기초자료!AW233/1000</f>
        <v>2656.1579999999999</v>
      </c>
      <c r="C30" s="96">
        <f>기초자료!AX233</f>
        <v>701903</v>
      </c>
      <c r="D30" s="96">
        <f>기초자료!AU233/10000</f>
        <v>181407.02470000001</v>
      </c>
      <c r="E30" s="96">
        <f>기초자료!BC233/10000</f>
        <v>72510.559419000012</v>
      </c>
      <c r="F30" s="104">
        <f>기초자료!AY233</f>
        <v>39.971197112633092</v>
      </c>
      <c r="G30" s="96">
        <f>기초자료!BD233/10000</f>
        <v>4487.0627990000003</v>
      </c>
      <c r="H30" s="102">
        <f>기초자료!BA233</f>
        <v>272.99038467967648</v>
      </c>
      <c r="I30" s="102">
        <f>기초자료!BB233</f>
        <v>16.89305680987351</v>
      </c>
      <c r="O30" s="503"/>
      <c r="P30" s="502"/>
      <c r="Q30" s="502"/>
      <c r="R30" s="502"/>
      <c r="S30" s="502"/>
      <c r="T30" s="502"/>
      <c r="U30" s="502"/>
      <c r="V30" s="502"/>
    </row>
    <row r="31" spans="1:22" s="15" customFormat="1" ht="21" customHeight="1">
      <c r="A31" s="343" t="s">
        <v>226</v>
      </c>
      <c r="B31" s="99">
        <f>기초자료!AW252/1000</f>
        <v>634.04999999999995</v>
      </c>
      <c r="C31" s="99">
        <f>기초자료!AX252</f>
        <v>88022</v>
      </c>
      <c r="D31" s="99">
        <f>기초자료!AU252/10000</f>
        <v>151674.02420000001</v>
      </c>
      <c r="E31" s="99">
        <f>기초자료!BC252/10000</f>
        <v>42228.728644000003</v>
      </c>
      <c r="F31" s="105">
        <f>기초자료!AY252</f>
        <v>27.841767149473444</v>
      </c>
      <c r="G31" s="99">
        <f>기초자료!BD252/10000</f>
        <v>904.8977440000001</v>
      </c>
      <c r="H31" s="103">
        <f>기초자료!BA252</f>
        <v>666.01575024051726</v>
      </c>
      <c r="I31" s="103">
        <f>기초자료!BB252</f>
        <v>14.271709549720056</v>
      </c>
      <c r="J31" s="276">
        <f>(B31+B30+B29+B28+B27+B26+B25+B24+B23)*1000</f>
        <v>24487288.999999996</v>
      </c>
      <c r="K31" s="276">
        <f>(G31+G30+G29+G28+G27+G26+G25+G24+G23)*10000</f>
        <v>311015206.59588188</v>
      </c>
      <c r="L31" s="304">
        <f>K31/J31</f>
        <v>12.70108776009798</v>
      </c>
      <c r="O31" s="503"/>
      <c r="P31" s="502"/>
      <c r="Q31" s="502"/>
      <c r="R31" s="502"/>
      <c r="S31" s="502"/>
      <c r="T31" s="502"/>
      <c r="U31" s="502"/>
      <c r="V31" s="502"/>
    </row>
    <row r="32" spans="1:22" s="501" customFormat="1" ht="21" customHeight="1">
      <c r="A32" s="500" t="s">
        <v>961</v>
      </c>
    </row>
    <row r="33" spans="1:9" ht="21" customHeight="1">
      <c r="A33" s="886" t="s">
        <v>962</v>
      </c>
      <c r="B33" s="886"/>
      <c r="C33" s="886"/>
      <c r="D33" s="886"/>
      <c r="E33" s="886"/>
      <c r="F33" s="886"/>
      <c r="G33" s="886"/>
      <c r="H33" s="886"/>
      <c r="I33" s="886"/>
    </row>
    <row r="34" spans="1:9" ht="21" customHeight="1">
      <c r="A34" s="886" t="s">
        <v>963</v>
      </c>
      <c r="B34" s="886"/>
      <c r="C34" s="886"/>
      <c r="D34" s="886"/>
      <c r="E34" s="886"/>
      <c r="F34" s="886"/>
      <c r="G34" s="886"/>
      <c r="H34" s="886"/>
      <c r="I34" s="886"/>
    </row>
  </sheetData>
  <mergeCells count="3">
    <mergeCell ref="A1:I1"/>
    <mergeCell ref="A33:I33"/>
    <mergeCell ref="A34:I34"/>
  </mergeCells>
  <phoneticPr fontId="5" type="noConversion"/>
  <pageMargins left="0.35433070866141736" right="0.23622047244094491" top="0.86614173228346458" bottom="0.78740157480314965" header="0.47244094488188981" footer="0.51181102362204722"/>
  <pageSetup paperSize="9" scale="89" orientation="portrait" r:id="rId1"/>
  <colBreaks count="1" manualBreakCount="1">
    <brk id="9" max="33" man="1"/>
  </colBreaks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1"/>
  <dimension ref="A1:F253"/>
  <sheetViews>
    <sheetView view="pageBreakPreview" zoomScale="85" zoomScaleNormal="55" zoomScaleSheetLayoutView="85" workbookViewId="0">
      <selection sqref="A1:F1"/>
    </sheetView>
  </sheetViews>
  <sheetFormatPr defaultRowHeight="13.5"/>
  <cols>
    <col min="1" max="5" width="13.77734375" customWidth="1"/>
    <col min="6" max="6" width="12.77734375" customWidth="1"/>
  </cols>
  <sheetData>
    <row r="1" spans="1:6" ht="25.5">
      <c r="A1" s="885" t="s">
        <v>703</v>
      </c>
      <c r="B1" s="885"/>
      <c r="C1" s="885"/>
      <c r="D1" s="885"/>
      <c r="E1" s="885"/>
      <c r="F1" s="885"/>
    </row>
    <row r="25" spans="1:6" ht="23.25" customHeight="1">
      <c r="A25" s="109"/>
      <c r="B25" s="109"/>
      <c r="C25" s="109"/>
      <c r="D25" s="109"/>
      <c r="E25" s="109"/>
      <c r="F25" s="110" t="s">
        <v>517</v>
      </c>
    </row>
    <row r="26" spans="1:6" ht="21.75" customHeight="1">
      <c r="A26" s="111" t="s">
        <v>956</v>
      </c>
      <c r="B26" s="111">
        <v>2013</v>
      </c>
      <c r="C26" s="111">
        <v>2015</v>
      </c>
      <c r="D26" s="112" t="s">
        <v>957</v>
      </c>
      <c r="E26" s="111" t="s">
        <v>958</v>
      </c>
      <c r="F26" s="111" t="s">
        <v>959</v>
      </c>
    </row>
    <row r="27" spans="1:6" ht="21.75" customHeight="1" thickBot="1">
      <c r="A27" s="326" t="s">
        <v>1</v>
      </c>
      <c r="B27" s="327">
        <v>8.31</v>
      </c>
      <c r="C27" s="327">
        <v>9.91</v>
      </c>
      <c r="D27" s="538">
        <v>10.07</v>
      </c>
      <c r="E27" s="327">
        <f>기초자료!BB6</f>
        <v>11.50580404258152</v>
      </c>
      <c r="F27" s="328">
        <f>E27-D27</f>
        <v>1.4358040425815197</v>
      </c>
    </row>
    <row r="28" spans="1:6" ht="20.25" customHeight="1" thickTop="1">
      <c r="A28" s="513" t="s">
        <v>3</v>
      </c>
      <c r="B28" s="539">
        <v>4.3499999999999996</v>
      </c>
      <c r="C28" s="540">
        <v>5.35</v>
      </c>
      <c r="D28" s="540">
        <v>4.38</v>
      </c>
      <c r="E28" s="519">
        <f>기초자료!BB7</f>
        <v>6.8708023601421431</v>
      </c>
      <c r="F28" s="508">
        <f>E28-D28</f>
        <v>2.4908023601421432</v>
      </c>
    </row>
    <row r="29" spans="1:6" ht="20.25" customHeight="1">
      <c r="A29" s="514" t="s">
        <v>29</v>
      </c>
      <c r="B29" s="541">
        <v>9.9</v>
      </c>
      <c r="C29" s="542">
        <v>12.07</v>
      </c>
      <c r="D29" s="542">
        <v>12.49</v>
      </c>
      <c r="E29" s="517">
        <f>기초자료!BB33</f>
        <v>13.320622502592903</v>
      </c>
      <c r="F29" s="437">
        <f t="shared" ref="F29:F44" si="0">E29-D29</f>
        <v>0.83062250259290238</v>
      </c>
    </row>
    <row r="30" spans="1:6" ht="20.25" customHeight="1">
      <c r="A30" s="514" t="s">
        <v>44</v>
      </c>
      <c r="B30" s="541">
        <v>7.88</v>
      </c>
      <c r="C30" s="542">
        <v>11.26</v>
      </c>
      <c r="D30" s="542">
        <v>11.52</v>
      </c>
      <c r="E30" s="517">
        <f>기초자료!BB50</f>
        <v>12.498497795743749</v>
      </c>
      <c r="F30" s="437">
        <f t="shared" si="0"/>
        <v>0.97849779574374907</v>
      </c>
    </row>
    <row r="31" spans="1:6" ht="20.25" customHeight="1">
      <c r="A31" s="514" t="s">
        <v>48</v>
      </c>
      <c r="B31" s="541">
        <v>5.95</v>
      </c>
      <c r="C31" s="542">
        <v>7.56</v>
      </c>
      <c r="D31" s="542">
        <v>8.23</v>
      </c>
      <c r="E31" s="517">
        <f>기초자료!BB59</f>
        <v>9.8942011255530709</v>
      </c>
      <c r="F31" s="437">
        <f t="shared" si="0"/>
        <v>1.6642011255530704</v>
      </c>
    </row>
    <row r="32" spans="1:6" ht="20.25" customHeight="1">
      <c r="A32" s="514" t="s">
        <v>56</v>
      </c>
      <c r="B32" s="541">
        <v>9.1199999999999992</v>
      </c>
      <c r="C32" s="542">
        <v>11.75</v>
      </c>
      <c r="D32" s="542">
        <v>11.27</v>
      </c>
      <c r="E32" s="517">
        <f>기초자료!BB71</f>
        <v>12.293776787406248</v>
      </c>
      <c r="F32" s="437">
        <f t="shared" si="0"/>
        <v>1.0237767874062484</v>
      </c>
    </row>
    <row r="33" spans="1:6" ht="20.25" customHeight="1">
      <c r="A33" s="514" t="s">
        <v>58</v>
      </c>
      <c r="B33" s="541">
        <v>12.08</v>
      </c>
      <c r="C33" s="542">
        <v>13.14</v>
      </c>
      <c r="D33" s="542">
        <v>10.46</v>
      </c>
      <c r="E33" s="517">
        <f>기초자료!BB77</f>
        <v>11.241675520615376</v>
      </c>
      <c r="F33" s="437">
        <f t="shared" si="0"/>
        <v>0.78167552061537471</v>
      </c>
    </row>
    <row r="34" spans="1:6" ht="20.25" customHeight="1">
      <c r="A34" s="514" t="s">
        <v>61</v>
      </c>
      <c r="B34" s="541">
        <v>16.16</v>
      </c>
      <c r="C34" s="542">
        <v>16.61</v>
      </c>
      <c r="D34" s="542">
        <v>17.87</v>
      </c>
      <c r="E34" s="517">
        <f>기초자료!BB83</f>
        <v>19.115027634211557</v>
      </c>
      <c r="F34" s="437">
        <f t="shared" si="0"/>
        <v>1.2450276342115565</v>
      </c>
    </row>
    <row r="35" spans="1:6" ht="20.25" customHeight="1">
      <c r="A35" s="515" t="s">
        <v>960</v>
      </c>
      <c r="B35" s="541">
        <v>5.66</v>
      </c>
      <c r="C35" s="542">
        <v>18.45</v>
      </c>
      <c r="D35" s="542">
        <v>24.22</v>
      </c>
      <c r="E35" s="517">
        <f>기초자료!BB89</f>
        <v>21.181335511537675</v>
      </c>
      <c r="F35" s="437">
        <f>E35-D35</f>
        <v>-3.0386644884623237</v>
      </c>
    </row>
    <row r="36" spans="1:6" ht="20.25" customHeight="1">
      <c r="A36" s="514" t="s">
        <v>63</v>
      </c>
      <c r="B36" s="541">
        <v>5.29</v>
      </c>
      <c r="C36" s="542">
        <v>6.62</v>
      </c>
      <c r="D36" s="542">
        <v>7.69</v>
      </c>
      <c r="E36" s="518">
        <f>기초자료!BB91</f>
        <v>8.3656531539743888</v>
      </c>
      <c r="F36" s="437">
        <f t="shared" si="0"/>
        <v>0.67565315397438841</v>
      </c>
    </row>
    <row r="37" spans="1:6" ht="20.25" customHeight="1">
      <c r="A37" s="514" t="s">
        <v>95</v>
      </c>
      <c r="B37" s="541">
        <v>18.91</v>
      </c>
      <c r="C37" s="542">
        <v>21.19</v>
      </c>
      <c r="D37" s="542">
        <v>19.73</v>
      </c>
      <c r="E37" s="517">
        <f>기초자료!BB123</f>
        <v>21.025057733232188</v>
      </c>
      <c r="F37" s="437">
        <f t="shared" si="0"/>
        <v>1.2950577332321878</v>
      </c>
    </row>
    <row r="38" spans="1:6" ht="20.25" customHeight="1">
      <c r="A38" s="514" t="s">
        <v>114</v>
      </c>
      <c r="B38" s="541">
        <v>13.04</v>
      </c>
      <c r="C38" s="542">
        <v>13.84</v>
      </c>
      <c r="D38" s="542">
        <v>15.29</v>
      </c>
      <c r="E38" s="517">
        <f>기초자료!BB142</f>
        <v>16.396756742708362</v>
      </c>
      <c r="F38" s="437">
        <f t="shared" si="0"/>
        <v>1.1067567427083631</v>
      </c>
    </row>
    <row r="39" spans="1:6" ht="20.25" customHeight="1">
      <c r="A39" s="514" t="s">
        <v>127</v>
      </c>
      <c r="B39" s="541">
        <v>10.25</v>
      </c>
      <c r="C39" s="542">
        <v>10.69</v>
      </c>
      <c r="D39" s="542">
        <v>11.4</v>
      </c>
      <c r="E39" s="517">
        <f>기초자료!BB155</f>
        <v>12.411587405974753</v>
      </c>
      <c r="F39" s="437">
        <f t="shared" si="0"/>
        <v>1.0115874059747529</v>
      </c>
    </row>
    <row r="40" spans="1:6" ht="20.25" customHeight="1">
      <c r="A40" s="514" t="s">
        <v>144</v>
      </c>
      <c r="B40" s="541">
        <v>23.34</v>
      </c>
      <c r="C40" s="542">
        <v>22.8</v>
      </c>
      <c r="D40" s="542">
        <v>18.559999999999999</v>
      </c>
      <c r="E40" s="517">
        <f>기초자료!BB171</f>
        <v>19.880129680747874</v>
      </c>
      <c r="F40" s="875">
        <f t="shared" si="0"/>
        <v>1.3201296807478755</v>
      </c>
    </row>
    <row r="41" spans="1:6" ht="20.25" customHeight="1">
      <c r="A41" s="514" t="s">
        <v>159</v>
      </c>
      <c r="B41" s="541">
        <v>13.19</v>
      </c>
      <c r="C41" s="542">
        <v>17.75</v>
      </c>
      <c r="D41" s="542">
        <v>17.97</v>
      </c>
      <c r="E41" s="517">
        <f>기초자료!BB186</f>
        <v>22.047913749285872</v>
      </c>
      <c r="F41" s="437">
        <f t="shared" si="0"/>
        <v>4.077913749285873</v>
      </c>
    </row>
    <row r="42" spans="1:6" ht="20.25" customHeight="1">
      <c r="A42" s="514" t="s">
        <v>182</v>
      </c>
      <c r="B42" s="541">
        <v>11.25</v>
      </c>
      <c r="C42" s="542">
        <v>13.59</v>
      </c>
      <c r="D42" s="542">
        <v>15</v>
      </c>
      <c r="E42" s="517">
        <f>기초자료!BB209</f>
        <v>15.404489587060832</v>
      </c>
      <c r="F42" s="437">
        <f t="shared" si="0"/>
        <v>0.40448958706083182</v>
      </c>
    </row>
    <row r="43" spans="1:6" ht="20.25" customHeight="1">
      <c r="A43" s="514" t="s">
        <v>206</v>
      </c>
      <c r="B43" s="541">
        <v>10.63</v>
      </c>
      <c r="C43" s="542">
        <v>12.32</v>
      </c>
      <c r="D43" s="542">
        <v>13</v>
      </c>
      <c r="E43" s="517">
        <f>기초자료!BB233</f>
        <v>16.89305680987351</v>
      </c>
      <c r="F43" s="437">
        <f t="shared" si="0"/>
        <v>3.8930568098735101</v>
      </c>
    </row>
    <row r="44" spans="1:6" ht="20.25" customHeight="1">
      <c r="A44" s="516" t="s">
        <v>226</v>
      </c>
      <c r="B44" s="543">
        <v>9.1999999999999993</v>
      </c>
      <c r="C44" s="544">
        <v>11.85</v>
      </c>
      <c r="D44" s="544">
        <v>15.72</v>
      </c>
      <c r="E44" s="520">
        <f>기초자료!BB252</f>
        <v>14.271709549720056</v>
      </c>
      <c r="F44" s="437">
        <f t="shared" si="0"/>
        <v>-1.448290450279945</v>
      </c>
    </row>
    <row r="45" spans="1:6" ht="24.75" customHeight="1">
      <c r="E45" s="2" t="s">
        <v>764</v>
      </c>
      <c r="F45" s="2" t="s">
        <v>764</v>
      </c>
    </row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2" hidden="1"/>
    <row r="253" hidden="1"/>
  </sheetData>
  <mergeCells count="1">
    <mergeCell ref="A1:F1"/>
  </mergeCells>
  <phoneticPr fontId="5" type="noConversion"/>
  <pageMargins left="0.59055118110236227" right="0.66" top="0.86614173228346458" bottom="0.78740157480314965" header="0.47244094488188981" footer="0.51181102362204722"/>
  <pageSetup paperSize="9" scale="95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>
    <tabColor rgb="FFFF0000"/>
  </sheetPr>
  <dimension ref="A1:BD254"/>
  <sheetViews>
    <sheetView view="pageBreakPreview" zoomScaleNormal="30" zoomScaleSheetLayoutView="100" workbookViewId="0">
      <pane xSplit="2" ySplit="6" topLeftCell="C7" activePane="bottomRight" state="frozen"/>
      <selection activeCell="H264" sqref="H264"/>
      <selection pane="topRight" activeCell="H264" sqref="H264"/>
      <selection pane="bottomLeft" activeCell="H264" sqref="H264"/>
      <selection pane="bottomRight" activeCell="A5" sqref="A5"/>
    </sheetView>
  </sheetViews>
  <sheetFormatPr defaultColWidth="8.77734375" defaultRowHeight="11.25"/>
  <cols>
    <col min="1" max="1" width="6.44140625" style="718" bestFit="1" customWidth="1"/>
    <col min="2" max="2" width="12.44140625" style="717" bestFit="1" customWidth="1"/>
    <col min="3" max="3" width="12.44140625" style="718" customWidth="1"/>
    <col min="4" max="7" width="11.44140625" style="718" customWidth="1"/>
    <col min="8" max="8" width="12.44140625" style="718" customWidth="1"/>
    <col min="9" max="9" width="11.44140625" style="718" customWidth="1"/>
    <col min="10" max="10" width="12.44140625" style="718" customWidth="1"/>
    <col min="11" max="12" width="15.44140625" style="718" customWidth="1"/>
    <col min="13" max="13" width="15.44140625" style="725" customWidth="1"/>
    <col min="14" max="14" width="12.44140625" style="718" customWidth="1"/>
    <col min="15" max="17" width="10.77734375" style="718" customWidth="1"/>
    <col min="18" max="18" width="12.21875" style="718" bestFit="1" customWidth="1"/>
    <col min="19" max="19" width="10.77734375" style="718" customWidth="1"/>
    <col min="20" max="21" width="10.77734375" style="718" hidden="1" customWidth="1"/>
    <col min="22" max="22" width="10.77734375" style="718" customWidth="1"/>
    <col min="23" max="24" width="10.77734375" style="718" hidden="1" customWidth="1"/>
    <col min="25" max="25" width="10.77734375" style="718" customWidth="1"/>
    <col min="26" max="27" width="10.77734375" style="718" hidden="1" customWidth="1"/>
    <col min="28" max="28" width="10.77734375" style="718" customWidth="1"/>
    <col min="29" max="30" width="10.77734375" style="718" hidden="1" customWidth="1"/>
    <col min="31" max="31" width="10.77734375" style="718" customWidth="1"/>
    <col min="32" max="33" width="10.77734375" style="718" hidden="1" customWidth="1"/>
    <col min="34" max="34" width="10.77734375" style="718" customWidth="1"/>
    <col min="35" max="36" width="10.77734375" style="718" hidden="1" customWidth="1"/>
    <col min="37" max="37" width="10.77734375" style="718" customWidth="1"/>
    <col min="38" max="39" width="10.77734375" style="718" hidden="1" customWidth="1"/>
    <col min="40" max="41" width="10.77734375" style="718" customWidth="1"/>
    <col min="42" max="42" width="12.109375" style="718" customWidth="1"/>
    <col min="43" max="45" width="10.77734375" style="718" customWidth="1"/>
    <col min="46" max="46" width="15" style="718" customWidth="1"/>
    <col min="47" max="47" width="14.109375" style="718" customWidth="1"/>
    <col min="48" max="49" width="10.77734375" style="718" customWidth="1"/>
    <col min="50" max="50" width="13.33203125" style="741" bestFit="1" customWidth="1"/>
    <col min="51" max="51" width="10.88671875" style="718" bestFit="1" customWidth="1"/>
    <col min="52" max="52" width="11.6640625" style="718" bestFit="1" customWidth="1"/>
    <col min="53" max="53" width="10" style="718" bestFit="1" customWidth="1"/>
    <col min="54" max="54" width="10.88671875" style="718" bestFit="1" customWidth="1"/>
    <col min="55" max="55" width="16.44140625" style="718" bestFit="1" customWidth="1"/>
    <col min="56" max="56" width="13.5546875" style="718" bestFit="1" customWidth="1"/>
    <col min="57" max="16384" width="8.77734375" style="718"/>
  </cols>
  <sheetData>
    <row r="1" spans="1:56" ht="18" customHeight="1">
      <c r="A1" s="805" t="s">
        <v>888</v>
      </c>
      <c r="B1" s="804"/>
      <c r="C1" s="799"/>
      <c r="D1" s="799"/>
      <c r="E1" s="799"/>
      <c r="F1" s="799"/>
      <c r="G1" s="799"/>
      <c r="H1" s="799"/>
      <c r="I1" s="799"/>
      <c r="J1" s="799"/>
    </row>
    <row r="2" spans="1:56" ht="18" customHeight="1">
      <c r="A2" s="724"/>
    </row>
    <row r="3" spans="1:56" ht="18" customHeight="1">
      <c r="A3" s="724"/>
      <c r="AP3" s="726"/>
    </row>
    <row r="4" spans="1:56" ht="18" customHeight="1" thickBot="1">
      <c r="C4" s="962" t="s">
        <v>885</v>
      </c>
      <c r="D4" s="962"/>
      <c r="E4" s="800"/>
      <c r="F4" s="800"/>
      <c r="G4" s="800"/>
      <c r="H4" s="800"/>
      <c r="I4" s="800"/>
      <c r="J4" s="800"/>
      <c r="K4" s="800"/>
      <c r="L4" s="800"/>
      <c r="M4" s="801"/>
      <c r="N4" s="800"/>
      <c r="O4" s="802"/>
      <c r="P4" s="963" t="s">
        <v>886</v>
      </c>
      <c r="Q4" s="963"/>
      <c r="R4" s="803"/>
      <c r="S4" s="803"/>
      <c r="T4" s="803"/>
      <c r="U4" s="803"/>
      <c r="V4" s="803"/>
      <c r="W4" s="803"/>
      <c r="X4" s="803"/>
      <c r="Y4" s="803"/>
      <c r="Z4" s="803"/>
      <c r="AA4" s="803"/>
      <c r="AB4" s="803"/>
      <c r="AC4" s="803"/>
      <c r="AD4" s="803"/>
      <c r="AE4" s="803"/>
      <c r="AF4" s="803"/>
      <c r="AG4" s="803"/>
      <c r="AH4" s="803"/>
      <c r="AI4" s="803"/>
      <c r="AJ4" s="803"/>
      <c r="AK4" s="803"/>
      <c r="AL4" s="803"/>
      <c r="AM4" s="803"/>
      <c r="AN4" s="803"/>
      <c r="AO4" s="803"/>
      <c r="AP4" s="803"/>
      <c r="AQ4" s="803"/>
      <c r="AR4" s="803"/>
      <c r="AS4" s="803"/>
      <c r="AT4" s="724" t="s">
        <v>887</v>
      </c>
      <c r="AX4" s="739"/>
      <c r="BB4" s="744"/>
      <c r="BD4" s="726">
        <f>SUM(BD7:BD254)</f>
        <v>543543962.90498734</v>
      </c>
    </row>
    <row r="5" spans="1:56" s="633" customFormat="1" ht="28.5" customHeight="1">
      <c r="A5" s="792" t="s">
        <v>259</v>
      </c>
      <c r="B5" s="793" t="s">
        <v>260</v>
      </c>
      <c r="C5" s="794" t="s">
        <v>237</v>
      </c>
      <c r="D5" s="794" t="s">
        <v>769</v>
      </c>
      <c r="E5" s="794" t="s">
        <v>305</v>
      </c>
      <c r="F5" s="795" t="s">
        <v>234</v>
      </c>
      <c r="G5" s="794" t="s">
        <v>770</v>
      </c>
      <c r="H5" s="794" t="s">
        <v>877</v>
      </c>
      <c r="I5" s="795" t="s">
        <v>878</v>
      </c>
      <c r="J5" s="796" t="s">
        <v>879</v>
      </c>
      <c r="K5" s="797" t="s">
        <v>880</v>
      </c>
      <c r="L5" s="798" t="s">
        <v>881</v>
      </c>
      <c r="M5" s="794" t="s">
        <v>882</v>
      </c>
      <c r="N5" s="795" t="s">
        <v>883</v>
      </c>
      <c r="O5" s="795" t="s">
        <v>884</v>
      </c>
      <c r="P5" s="721" t="s">
        <v>771</v>
      </c>
      <c r="Q5" s="721" t="s">
        <v>772</v>
      </c>
      <c r="R5" s="721" t="s">
        <v>773</v>
      </c>
      <c r="S5" s="721" t="s">
        <v>774</v>
      </c>
      <c r="T5" s="721"/>
      <c r="U5" s="721"/>
      <c r="V5" s="721" t="s">
        <v>775</v>
      </c>
      <c r="W5" s="721"/>
      <c r="X5" s="721"/>
      <c r="Y5" s="721" t="s">
        <v>776</v>
      </c>
      <c r="Z5" s="721"/>
      <c r="AA5" s="721"/>
      <c r="AB5" s="721" t="s">
        <v>777</v>
      </c>
      <c r="AC5" s="721"/>
      <c r="AD5" s="721"/>
      <c r="AE5" s="721" t="s">
        <v>778</v>
      </c>
      <c r="AF5" s="721"/>
      <c r="AG5" s="721"/>
      <c r="AH5" s="721" t="s">
        <v>779</v>
      </c>
      <c r="AI5" s="721"/>
      <c r="AJ5" s="721"/>
      <c r="AK5" s="721" t="s">
        <v>780</v>
      </c>
      <c r="AL5" s="721"/>
      <c r="AM5" s="721"/>
      <c r="AN5" s="721" t="s">
        <v>781</v>
      </c>
      <c r="AO5" s="722" t="s">
        <v>782</v>
      </c>
      <c r="AP5" s="721" t="s">
        <v>783</v>
      </c>
      <c r="AQ5" s="722" t="s">
        <v>784</v>
      </c>
      <c r="AR5" s="722" t="s">
        <v>785</v>
      </c>
      <c r="AS5" s="748" t="s">
        <v>786</v>
      </c>
      <c r="AT5" s="767" t="s">
        <v>787</v>
      </c>
      <c r="AU5" s="630" t="s">
        <v>788</v>
      </c>
      <c r="AV5" s="630" t="s">
        <v>789</v>
      </c>
      <c r="AW5" s="631" t="s">
        <v>790</v>
      </c>
      <c r="AX5" s="776" t="s">
        <v>791</v>
      </c>
      <c r="AY5" s="632" t="s">
        <v>792</v>
      </c>
      <c r="AZ5" s="632" t="s">
        <v>793</v>
      </c>
      <c r="BA5" s="632" t="s">
        <v>794</v>
      </c>
      <c r="BB5" s="786" t="s">
        <v>795</v>
      </c>
      <c r="BC5" s="632" t="s">
        <v>796</v>
      </c>
      <c r="BD5" s="632" t="s">
        <v>797</v>
      </c>
    </row>
    <row r="6" spans="1:56" s="727" customFormat="1" ht="18" customHeight="1">
      <c r="A6" s="960" t="s">
        <v>231</v>
      </c>
      <c r="B6" s="961"/>
      <c r="C6" s="634">
        <f>C7+C33+C50+C59+C71+C77+C83+C89+C91+C123+C142+C155+C171+C186+C209+C233+C252</f>
        <v>35773121.997881837</v>
      </c>
      <c r="D6" s="634">
        <f>D7+D33+D50+D59+D71+D77+D83+D89+D91+D123+D142+D155+D171+D186+D209+D233+D252</f>
        <v>21017573.600000001</v>
      </c>
      <c r="E6" s="634">
        <f t="shared" ref="E6:AS6" si="0">E7+E33+E50+E59+E71+E77+E83+E89+E91+E123+E142+E155+E171+E186+E209+E233+E252</f>
        <v>24806252.987999998</v>
      </c>
      <c r="F6" s="634">
        <f t="shared" si="0"/>
        <v>7342186.9999999991</v>
      </c>
      <c r="G6" s="634">
        <f t="shared" si="0"/>
        <v>1873903</v>
      </c>
      <c r="H6" s="634">
        <f t="shared" si="0"/>
        <v>1392806.02</v>
      </c>
      <c r="I6" s="634">
        <f t="shared" si="0"/>
        <v>6183734</v>
      </c>
      <c r="J6" s="635">
        <f t="shared" si="0"/>
        <v>14851607.800000001</v>
      </c>
      <c r="K6" s="636">
        <f>K7+K33+K50+K59+K71+K77+K83+K89+K91+K123+K142+K155+K171+K186+K209+K233+K252</f>
        <v>2815757493.2800002</v>
      </c>
      <c r="L6" s="637">
        <f t="shared" si="0"/>
        <v>0</v>
      </c>
      <c r="M6" s="634">
        <f>M7+M33+M50+M59+M71+M77+M83+M89+M91+M123+M142+M155+M171+M186+M209+M233+M252</f>
        <v>8297743944.8000002</v>
      </c>
      <c r="N6" s="634">
        <f t="shared" si="0"/>
        <v>252927933</v>
      </c>
      <c r="O6" s="634">
        <f t="shared" si="0"/>
        <v>54352220</v>
      </c>
      <c r="P6" s="634">
        <f t="shared" si="0"/>
        <v>2429261.1999999993</v>
      </c>
      <c r="Q6" s="634">
        <f t="shared" si="0"/>
        <v>9919084.8947365023</v>
      </c>
      <c r="R6" s="634">
        <f t="shared" si="0"/>
        <v>235992357.97473893</v>
      </c>
      <c r="S6" s="634">
        <f t="shared" si="0"/>
        <v>6202333.7599999998</v>
      </c>
      <c r="T6" s="634">
        <f t="shared" si="0"/>
        <v>66610.8</v>
      </c>
      <c r="U6" s="634">
        <f t="shared" si="0"/>
        <v>0</v>
      </c>
      <c r="V6" s="634">
        <f t="shared" si="0"/>
        <v>10423116.103629999</v>
      </c>
      <c r="W6" s="634">
        <f t="shared" si="0"/>
        <v>0</v>
      </c>
      <c r="X6" s="634">
        <f t="shared" si="0"/>
        <v>406658</v>
      </c>
      <c r="Y6" s="634">
        <f t="shared" si="0"/>
        <v>7274755.0500000007</v>
      </c>
      <c r="Z6" s="634">
        <f t="shared" si="0"/>
        <v>4465</v>
      </c>
      <c r="AA6" s="634">
        <f t="shared" si="0"/>
        <v>0</v>
      </c>
      <c r="AB6" s="634">
        <f t="shared" si="0"/>
        <v>12734222.829999998</v>
      </c>
      <c r="AC6" s="634">
        <f t="shared" si="0"/>
        <v>0</v>
      </c>
      <c r="AD6" s="634">
        <f t="shared" si="0"/>
        <v>0</v>
      </c>
      <c r="AE6" s="634">
        <f t="shared" si="0"/>
        <v>16657528.879999999</v>
      </c>
      <c r="AF6" s="634">
        <f t="shared" si="0"/>
        <v>310390297</v>
      </c>
      <c r="AG6" s="634">
        <f t="shared" si="0"/>
        <v>127261940</v>
      </c>
      <c r="AH6" s="634">
        <f>AH7+AH33+AH50+AH59+AH71+AH77+AH83+AH89+AH91+AH123+AH142+AH155+AH171+AH186+AH209+AH233+AH252</f>
        <v>61462760.454000004</v>
      </c>
      <c r="AI6" s="634">
        <f t="shared" si="0"/>
        <v>186247</v>
      </c>
      <c r="AJ6" s="634">
        <f t="shared" si="0"/>
        <v>0</v>
      </c>
      <c r="AK6" s="634">
        <f t="shared" si="0"/>
        <v>25518989.513999999</v>
      </c>
      <c r="AL6" s="634">
        <f t="shared" si="0"/>
        <v>0</v>
      </c>
      <c r="AM6" s="634">
        <f t="shared" si="0"/>
        <v>0</v>
      </c>
      <c r="AN6" s="634">
        <f t="shared" si="0"/>
        <v>5065173.1380000003</v>
      </c>
      <c r="AO6" s="634">
        <f t="shared" si="0"/>
        <v>36623192.700000003</v>
      </c>
      <c r="AP6" s="634">
        <f>AP7+AP33+AP50+AP59+AP71+AP77+AP83+AP89+AP91+AP123+AP142+AP155+AP171+AP186+AP209+AP233+AP252</f>
        <v>131682926.8</v>
      </c>
      <c r="AQ6" s="634">
        <f t="shared" si="0"/>
        <v>13517584.699999999</v>
      </c>
      <c r="AR6" s="634">
        <f t="shared" si="0"/>
        <v>4770517.9000000004</v>
      </c>
      <c r="AS6" s="749">
        <f t="shared" si="0"/>
        <v>8681746</v>
      </c>
      <c r="AT6" s="768">
        <f>AT7+AT33+AT50+AT59+AT71+AT77+AT83+AT91+AT123+AT142+AT155+AT171+AT186+AT209+AT233+AT252+AT89</f>
        <v>100401285021</v>
      </c>
      <c r="AU6" s="634">
        <f>AU7+AU33+AU50+AU59+AU71+AU77+AU83+AU91+AU123+AU142+AU155+AU171+AU186+AU209+AU233+AU252+AU89</f>
        <v>26103627019</v>
      </c>
      <c r="AV6" s="634">
        <f>AV7+AV33+AV50+AV59+AV71+AV77+AV83+AV91+AV123+AV142+AV155+AV171+AV186+AV209+AV233+AV252+AV89</f>
        <v>51849861</v>
      </c>
      <c r="AW6" s="749">
        <f>AW7+AW33+AW50+AW59+AW71+AW77+AW83+AW91+AW123+AW142+AW155+AW171+AW186+AW209+AW233+AW252+AW89</f>
        <v>47240850</v>
      </c>
      <c r="AX6" s="777">
        <f>AX7+AX33+AX50+AX59+AX71+AX77+AX83+AX89+AX91+AX123+AX142+AX155+AX171+AX186+AX209+AX233+AX252</f>
        <v>6334615</v>
      </c>
      <c r="AY6" s="638">
        <f>(SUM(C6:O6)+P6+Q6+R6+S6+V6+Y6+AB6+AE6+AH6+AK6+AN6+SUM(AO6:AS6))/AU6*100</f>
        <v>46.441738998802954</v>
      </c>
      <c r="AZ6" s="638">
        <f>(SUM(C6:J6)+P6+Q6+R6+S6+V6+Y6+AB6+AE6+AH6+AK6+AN6+AO6)/AU6*100</f>
        <v>2.0822545560789649</v>
      </c>
      <c r="BA6" s="638">
        <f>(SUM(C6:O6)+P6+Q6+R6+S6+V6+Y6+AB6+AE6+AH6+AK6+AN6+SUM(AO6:AS6))/AW6</f>
        <v>256.62066472946589</v>
      </c>
      <c r="BB6" s="785">
        <f>BD6/AW6</f>
        <v>11.50580404258152</v>
      </c>
      <c r="BC6" s="638">
        <f>(SUM(C6:O6)+P6+Q6+R6+S6+V6+Y6+AB6+AE6+AH6+AK6+AN6+SUM(AO6:AS6))</f>
        <v>12122978329.384989</v>
      </c>
      <c r="BD6" s="638">
        <f>SUM(C6:J6)+P6+Q6+R6+S6+V6+Y6+AB6+AE6+AH6+AK6+AN6+AO6</f>
        <v>543543962.90498722</v>
      </c>
    </row>
    <row r="7" spans="1:56" s="728" customFormat="1" ht="18" customHeight="1">
      <c r="A7" s="684" t="s">
        <v>336</v>
      </c>
      <c r="B7" s="685">
        <f>SUBTOTAL(3,B8:B32)</f>
        <v>25</v>
      </c>
      <c r="C7" s="369">
        <f>SUM(C8:C32)</f>
        <v>3686004.7</v>
      </c>
      <c r="D7" s="369">
        <f t="shared" ref="D7:AW7" si="1">SUM(D8:D32)</f>
        <v>7576734</v>
      </c>
      <c r="E7" s="639">
        <f t="shared" si="1"/>
        <v>1594855.72</v>
      </c>
      <c r="F7" s="369">
        <f t="shared" si="1"/>
        <v>1192871.76</v>
      </c>
      <c r="G7" s="369">
        <f t="shared" si="1"/>
        <v>324876</v>
      </c>
      <c r="H7" s="369">
        <f t="shared" si="1"/>
        <v>549445.6</v>
      </c>
      <c r="I7" s="369">
        <f t="shared" si="1"/>
        <v>0</v>
      </c>
      <c r="J7" s="640">
        <f>SUM(J8:J32)</f>
        <v>832095</v>
      </c>
      <c r="K7" s="641">
        <f>SUM(K8:K32)</f>
        <v>43124594</v>
      </c>
      <c r="L7" s="642">
        <f t="shared" si="1"/>
        <v>0</v>
      </c>
      <c r="M7" s="369">
        <f t="shared" si="1"/>
        <v>27265826</v>
      </c>
      <c r="N7" s="369">
        <f t="shared" si="1"/>
        <v>0</v>
      </c>
      <c r="O7" s="369">
        <f t="shared" si="1"/>
        <v>50000</v>
      </c>
      <c r="P7" s="369">
        <f>SUM(P8:P32)</f>
        <v>206442.97</v>
      </c>
      <c r="Q7" s="369">
        <f>SUM(Q8:Q32)</f>
        <v>914318.02073650202</v>
      </c>
      <c r="R7" s="369">
        <f t="shared" si="1"/>
        <v>27866617.586938929</v>
      </c>
      <c r="S7" s="369">
        <f t="shared" si="1"/>
        <v>185516.6</v>
      </c>
      <c r="T7" s="369">
        <f t="shared" si="1"/>
        <v>0</v>
      </c>
      <c r="U7" s="369">
        <f t="shared" si="1"/>
        <v>0</v>
      </c>
      <c r="V7" s="369">
        <f t="shared" si="1"/>
        <v>327332.09999999998</v>
      </c>
      <c r="W7" s="369">
        <f t="shared" si="1"/>
        <v>0</v>
      </c>
      <c r="X7" s="369">
        <f t="shared" si="1"/>
        <v>0</v>
      </c>
      <c r="Y7" s="369">
        <f t="shared" si="1"/>
        <v>48174</v>
      </c>
      <c r="Z7" s="369">
        <f t="shared" si="1"/>
        <v>0</v>
      </c>
      <c r="AA7" s="369">
        <f t="shared" si="1"/>
        <v>0</v>
      </c>
      <c r="AB7" s="369">
        <f t="shared" si="1"/>
        <v>2684861</v>
      </c>
      <c r="AC7" s="369">
        <f t="shared" si="1"/>
        <v>0</v>
      </c>
      <c r="AD7" s="369">
        <f t="shared" si="1"/>
        <v>0</v>
      </c>
      <c r="AE7" s="369">
        <f t="shared" si="1"/>
        <v>15305329.48</v>
      </c>
      <c r="AF7" s="369">
        <f t="shared" si="1"/>
        <v>0</v>
      </c>
      <c r="AG7" s="369">
        <f t="shared" si="1"/>
        <v>0</v>
      </c>
      <c r="AH7" s="369">
        <f t="shared" si="1"/>
        <v>2308410.7000000002</v>
      </c>
      <c r="AI7" s="369">
        <f t="shared" si="1"/>
        <v>0</v>
      </c>
      <c r="AJ7" s="369">
        <f t="shared" si="1"/>
        <v>0</v>
      </c>
      <c r="AK7" s="369">
        <f t="shared" si="1"/>
        <v>557945.1</v>
      </c>
      <c r="AL7" s="369">
        <f t="shared" si="1"/>
        <v>0</v>
      </c>
      <c r="AM7" s="369">
        <f t="shared" si="1"/>
        <v>0</v>
      </c>
      <c r="AN7" s="369">
        <f t="shared" si="1"/>
        <v>684941</v>
      </c>
      <c r="AO7" s="369">
        <f t="shared" si="1"/>
        <v>0</v>
      </c>
      <c r="AP7" s="369">
        <f t="shared" si="1"/>
        <v>41647132</v>
      </c>
      <c r="AQ7" s="369">
        <f t="shared" si="1"/>
        <v>1188175</v>
      </c>
      <c r="AR7" s="369">
        <f t="shared" si="1"/>
        <v>165026</v>
      </c>
      <c r="AS7" s="750">
        <f t="shared" si="1"/>
        <v>0</v>
      </c>
      <c r="AT7" s="769">
        <f t="shared" si="1"/>
        <v>605237005</v>
      </c>
      <c r="AU7" s="646">
        <f t="shared" si="1"/>
        <v>605237005</v>
      </c>
      <c r="AV7" s="646">
        <f t="shared" si="1"/>
        <v>9729107</v>
      </c>
      <c r="AW7" s="670">
        <f t="shared" si="1"/>
        <v>9729107</v>
      </c>
      <c r="AX7" s="783">
        <v>15486</v>
      </c>
      <c r="AY7" s="665">
        <f>(SUM(C7:O7)+P7+Q7+R7+S7+V7+Y7+AB7+AE7+AH7+AK7+AN7+SUM(AO7:AS7))/AU7*100</f>
        <v>29.787921565978177</v>
      </c>
      <c r="AZ7" s="665">
        <f>(SUM(C7:J7)+P7+Q7+R7+S7+V7+Y7+AB7+AE7+AH7+AK7+AN7+AO7)/AU7*100</f>
        <v>11.044726410553077</v>
      </c>
      <c r="BA7" s="665">
        <f>(SUM(C7:O7)+P7+Q7+R7+S7+V7+Y7+AB7+AE7+AH7+AK7+AN7+SUM(AO7:AS7))/AW7</f>
        <v>18.530737131133968</v>
      </c>
      <c r="BB7" s="785">
        <f>BD7/AW7</f>
        <v>6.8708023601421431</v>
      </c>
      <c r="BC7" s="645">
        <f>(SUM(C7:O7)+P7+Q7+R7+S7+V7+Y7+AB7+AE7+AH7+AK7+AN7+SUM(AO7:AS7))</f>
        <v>180287524.33767542</v>
      </c>
      <c r="BD7" s="645">
        <f>SUM(C7:J7)+P7+Q7+R7+S7+V7+Y7+AB7+AE7+AH7+AK7+AN7+AO7</f>
        <v>66846771.337675445</v>
      </c>
    </row>
    <row r="8" spans="1:56" ht="18" customHeight="1">
      <c r="A8" s="682"/>
      <c r="B8" s="820" t="s">
        <v>894</v>
      </c>
      <c r="C8" s="869">
        <f>41391.7+39812</f>
        <v>81203.7</v>
      </c>
      <c r="D8" s="869">
        <v>0</v>
      </c>
      <c r="E8" s="869">
        <v>0</v>
      </c>
      <c r="F8" s="869">
        <v>11354</v>
      </c>
      <c r="G8" s="869">
        <v>640</v>
      </c>
      <c r="H8" s="870">
        <f>2695.6+889</f>
        <v>3584.6</v>
      </c>
      <c r="I8" s="443">
        <v>0</v>
      </c>
      <c r="J8" s="869">
        <v>0</v>
      </c>
      <c r="K8" s="688">
        <v>6792863</v>
      </c>
      <c r="L8" s="627">
        <v>0</v>
      </c>
      <c r="M8" s="443">
        <v>248316</v>
      </c>
      <c r="N8" s="498">
        <v>0</v>
      </c>
      <c r="O8" s="870">
        <v>0</v>
      </c>
      <c r="P8" s="842">
        <v>22023</v>
      </c>
      <c r="Q8" s="842">
        <v>60479</v>
      </c>
      <c r="R8" s="842">
        <v>2144794</v>
      </c>
      <c r="S8" s="842">
        <v>109380</v>
      </c>
      <c r="T8" s="350"/>
      <c r="U8" s="350"/>
      <c r="V8" s="842">
        <v>5833</v>
      </c>
      <c r="W8" s="350"/>
      <c r="X8" s="350"/>
      <c r="Y8" s="842">
        <v>0</v>
      </c>
      <c r="Z8" s="350"/>
      <c r="AA8" s="350"/>
      <c r="AB8" s="842">
        <v>0</v>
      </c>
      <c r="AC8" s="350"/>
      <c r="AD8" s="350"/>
      <c r="AE8" s="832">
        <v>5301</v>
      </c>
      <c r="AF8" s="350"/>
      <c r="AG8" s="350"/>
      <c r="AH8" s="832">
        <v>30312</v>
      </c>
      <c r="AI8" s="350"/>
      <c r="AJ8" s="350"/>
      <c r="AK8" s="832">
        <v>15341</v>
      </c>
      <c r="AL8" s="350"/>
      <c r="AM8" s="350"/>
      <c r="AN8" s="832">
        <v>11624</v>
      </c>
      <c r="AO8" s="443">
        <v>0</v>
      </c>
      <c r="AP8" s="827">
        <v>3734066</v>
      </c>
      <c r="AQ8" s="842">
        <v>0</v>
      </c>
      <c r="AR8" s="832">
        <v>0</v>
      </c>
      <c r="AS8" s="751">
        <v>0</v>
      </c>
      <c r="AT8" s="823">
        <v>23913280</v>
      </c>
      <c r="AU8" s="824">
        <v>23913280</v>
      </c>
      <c r="AV8" s="825">
        <v>151290</v>
      </c>
      <c r="AW8" s="826">
        <v>151290</v>
      </c>
      <c r="AX8" s="778"/>
      <c r="AY8" s="352"/>
      <c r="AZ8" s="352"/>
      <c r="BA8" s="352"/>
      <c r="BB8" s="352"/>
      <c r="BC8" s="351"/>
      <c r="BD8" s="351"/>
    </row>
    <row r="9" spans="1:56" ht="18" customHeight="1">
      <c r="A9" s="682"/>
      <c r="B9" s="820" t="s">
        <v>895</v>
      </c>
      <c r="C9" s="869">
        <v>68653</v>
      </c>
      <c r="D9" s="869">
        <v>0</v>
      </c>
      <c r="E9" s="869">
        <v>6168</v>
      </c>
      <c r="F9" s="869">
        <v>30613.200000000001</v>
      </c>
      <c r="G9" s="869">
        <v>1890</v>
      </c>
      <c r="H9" s="870">
        <f>53283+734</f>
        <v>54017</v>
      </c>
      <c r="I9" s="443">
        <v>0</v>
      </c>
      <c r="J9" s="869">
        <v>0</v>
      </c>
      <c r="K9" s="688">
        <v>978523</v>
      </c>
      <c r="L9" s="627">
        <v>0</v>
      </c>
      <c r="M9" s="443">
        <f>373632+935456</f>
        <v>1309088</v>
      </c>
      <c r="N9" s="498">
        <v>0</v>
      </c>
      <c r="O9" s="870">
        <v>0</v>
      </c>
      <c r="P9" s="842">
        <v>5486.2</v>
      </c>
      <c r="Q9" s="842">
        <v>13398.199999999999</v>
      </c>
      <c r="R9" s="842">
        <f>141872+1120404</f>
        <v>1262276</v>
      </c>
      <c r="S9" s="842">
        <v>622</v>
      </c>
      <c r="T9" s="350"/>
      <c r="U9" s="350"/>
      <c r="V9" s="842">
        <v>1262</v>
      </c>
      <c r="W9" s="350"/>
      <c r="X9" s="350"/>
      <c r="Y9" s="842">
        <v>0</v>
      </c>
      <c r="Z9" s="350"/>
      <c r="AA9" s="350"/>
      <c r="AB9" s="842">
        <v>14872</v>
      </c>
      <c r="AC9" s="350"/>
      <c r="AD9" s="350"/>
      <c r="AE9" s="827">
        <v>0</v>
      </c>
      <c r="AF9" s="350"/>
      <c r="AG9" s="350"/>
      <c r="AH9" s="832">
        <v>24535.1</v>
      </c>
      <c r="AI9" s="350"/>
      <c r="AJ9" s="350"/>
      <c r="AK9" s="832">
        <v>21777</v>
      </c>
      <c r="AL9" s="350"/>
      <c r="AM9" s="350"/>
      <c r="AN9" s="832">
        <v>1168</v>
      </c>
      <c r="AO9" s="443">
        <v>0</v>
      </c>
      <c r="AP9" s="827">
        <v>1623277</v>
      </c>
      <c r="AQ9" s="842">
        <v>0</v>
      </c>
      <c r="AR9" s="832"/>
      <c r="AS9" s="751">
        <v>0</v>
      </c>
      <c r="AT9" s="823">
        <v>9959983</v>
      </c>
      <c r="AU9" s="824">
        <v>9959983</v>
      </c>
      <c r="AV9" s="825">
        <v>126171</v>
      </c>
      <c r="AW9" s="826">
        <v>126171</v>
      </c>
      <c r="AX9" s="778"/>
      <c r="AY9" s="352"/>
      <c r="AZ9" s="352"/>
      <c r="BA9" s="352"/>
      <c r="BB9" s="352"/>
      <c r="BC9" s="351"/>
      <c r="BD9" s="351"/>
    </row>
    <row r="10" spans="1:56" ht="18" customHeight="1">
      <c r="A10" s="682"/>
      <c r="B10" s="820" t="s">
        <v>896</v>
      </c>
      <c r="C10" s="869">
        <v>86345</v>
      </c>
      <c r="D10" s="869">
        <v>268300</v>
      </c>
      <c r="E10" s="869">
        <v>69695</v>
      </c>
      <c r="F10" s="869">
        <v>44904</v>
      </c>
      <c r="G10" s="869">
        <v>19780</v>
      </c>
      <c r="H10" s="870">
        <v>15950</v>
      </c>
      <c r="I10" s="443">
        <v>0</v>
      </c>
      <c r="J10" s="869">
        <v>0</v>
      </c>
      <c r="K10" s="688">
        <v>821602</v>
      </c>
      <c r="L10" s="627">
        <v>0</v>
      </c>
      <c r="M10" s="443">
        <f>240000+135275</f>
        <v>375275</v>
      </c>
      <c r="N10" s="498">
        <v>0</v>
      </c>
      <c r="O10" s="870">
        <v>0</v>
      </c>
      <c r="P10" s="843">
        <v>15200</v>
      </c>
      <c r="Q10" s="843">
        <f>P10*40%</f>
        <v>6080</v>
      </c>
      <c r="R10" s="843">
        <v>257374</v>
      </c>
      <c r="S10" s="843">
        <v>10650</v>
      </c>
      <c r="T10" s="350"/>
      <c r="U10" s="350"/>
      <c r="V10" s="843">
        <v>0</v>
      </c>
      <c r="W10" s="350"/>
      <c r="X10" s="350"/>
      <c r="Y10" s="843">
        <v>0</v>
      </c>
      <c r="Z10" s="350"/>
      <c r="AA10" s="350"/>
      <c r="AB10" s="843">
        <v>0</v>
      </c>
      <c r="AC10" s="350"/>
      <c r="AD10" s="350"/>
      <c r="AE10" s="833">
        <f>AD10*60%</f>
        <v>0</v>
      </c>
      <c r="AF10" s="350"/>
      <c r="AG10" s="350"/>
      <c r="AH10" s="833">
        <v>12753</v>
      </c>
      <c r="AI10" s="350"/>
      <c r="AJ10" s="350"/>
      <c r="AK10" s="833">
        <v>2063</v>
      </c>
      <c r="AL10" s="350"/>
      <c r="AM10" s="350"/>
      <c r="AN10" s="833">
        <v>0</v>
      </c>
      <c r="AO10" s="443">
        <v>0</v>
      </c>
      <c r="AP10" s="876">
        <v>0</v>
      </c>
      <c r="AQ10" s="843">
        <v>0</v>
      </c>
      <c r="AR10" s="833">
        <v>0</v>
      </c>
      <c r="AS10" s="751">
        <v>0</v>
      </c>
      <c r="AT10" s="823">
        <v>21866384</v>
      </c>
      <c r="AU10" s="824">
        <v>21866384</v>
      </c>
      <c r="AV10" s="825">
        <v>228670</v>
      </c>
      <c r="AW10" s="826">
        <v>228670</v>
      </c>
      <c r="AX10" s="778"/>
      <c r="AY10" s="352"/>
      <c r="AZ10" s="352"/>
      <c r="BA10" s="352"/>
      <c r="BB10" s="352"/>
      <c r="BC10" s="351"/>
      <c r="BD10" s="351"/>
    </row>
    <row r="11" spans="1:56" ht="18" customHeight="1">
      <c r="A11" s="682"/>
      <c r="B11" s="820" t="s">
        <v>897</v>
      </c>
      <c r="C11" s="869">
        <v>173796</v>
      </c>
      <c r="D11" s="869">
        <v>30100</v>
      </c>
      <c r="E11" s="869">
        <v>52537</v>
      </c>
      <c r="F11" s="869">
        <v>35735</v>
      </c>
      <c r="G11" s="869">
        <v>20788</v>
      </c>
      <c r="H11" s="870">
        <v>10922</v>
      </c>
      <c r="I11" s="443">
        <v>0</v>
      </c>
      <c r="J11" s="869">
        <v>0</v>
      </c>
      <c r="K11" s="688">
        <v>70833</v>
      </c>
      <c r="L11" s="627">
        <v>0</v>
      </c>
      <c r="M11" s="443">
        <v>133596</v>
      </c>
      <c r="N11" s="498">
        <v>0</v>
      </c>
      <c r="O11" s="870">
        <v>0</v>
      </c>
      <c r="P11" s="842">
        <v>9960</v>
      </c>
      <c r="Q11" s="842">
        <v>17386</v>
      </c>
      <c r="R11" s="842">
        <f>470448+274800+45342</f>
        <v>790590</v>
      </c>
      <c r="S11" s="842">
        <v>0</v>
      </c>
      <c r="T11" s="350"/>
      <c r="U11" s="350"/>
      <c r="V11" s="842">
        <v>1745</v>
      </c>
      <c r="W11" s="350"/>
      <c r="X11" s="350"/>
      <c r="Y11" s="842">
        <v>0</v>
      </c>
      <c r="Z11" s="350"/>
      <c r="AA11" s="350"/>
      <c r="AB11" s="842">
        <v>1410</v>
      </c>
      <c r="AC11" s="350"/>
      <c r="AD11" s="350"/>
      <c r="AE11" s="832">
        <v>0</v>
      </c>
      <c r="AF11" s="350"/>
      <c r="AG11" s="350"/>
      <c r="AH11" s="832">
        <v>31854</v>
      </c>
      <c r="AI11" s="350"/>
      <c r="AJ11" s="350"/>
      <c r="AK11" s="832">
        <v>3637</v>
      </c>
      <c r="AL11" s="350"/>
      <c r="AM11" s="350"/>
      <c r="AN11" s="832">
        <v>4037</v>
      </c>
      <c r="AO11" s="443">
        <v>0</v>
      </c>
      <c r="AP11" s="827">
        <v>0</v>
      </c>
      <c r="AQ11" s="842">
        <v>0</v>
      </c>
      <c r="AR11" s="832">
        <v>0</v>
      </c>
      <c r="AS11" s="751">
        <v>0</v>
      </c>
      <c r="AT11" s="823">
        <v>16859343</v>
      </c>
      <c r="AU11" s="824">
        <v>16859343</v>
      </c>
      <c r="AV11" s="825">
        <v>300889</v>
      </c>
      <c r="AW11" s="826">
        <v>300889</v>
      </c>
      <c r="AX11" s="778"/>
      <c r="AY11" s="352"/>
      <c r="AZ11" s="352"/>
      <c r="BA11" s="352"/>
      <c r="BB11" s="352"/>
      <c r="BC11" s="351"/>
      <c r="BD11" s="351"/>
    </row>
    <row r="12" spans="1:56" ht="18" customHeight="1">
      <c r="A12" s="682"/>
      <c r="B12" s="820" t="s">
        <v>898</v>
      </c>
      <c r="C12" s="869">
        <v>162067</v>
      </c>
      <c r="D12" s="869">
        <f>141988+256800</f>
        <v>398788</v>
      </c>
      <c r="E12" s="869">
        <v>15673.72</v>
      </c>
      <c r="F12" s="869">
        <v>41660.559999999998</v>
      </c>
      <c r="G12" s="869">
        <v>5250</v>
      </c>
      <c r="H12" s="870">
        <v>10460</v>
      </c>
      <c r="I12" s="443"/>
      <c r="J12" s="869">
        <v>34019</v>
      </c>
      <c r="K12" s="688">
        <v>68133</v>
      </c>
      <c r="L12" s="627">
        <v>0</v>
      </c>
      <c r="M12" s="443">
        <v>2410771</v>
      </c>
      <c r="N12" s="498">
        <v>0</v>
      </c>
      <c r="O12" s="870">
        <v>0</v>
      </c>
      <c r="P12" s="842">
        <v>7399</v>
      </c>
      <c r="Q12" s="842">
        <v>30756</v>
      </c>
      <c r="R12" s="842">
        <v>560552</v>
      </c>
      <c r="S12" s="842"/>
      <c r="T12" s="350"/>
      <c r="U12" s="350"/>
      <c r="V12" s="842"/>
      <c r="W12" s="350"/>
      <c r="X12" s="350"/>
      <c r="Y12" s="842"/>
      <c r="Z12" s="350"/>
      <c r="AA12" s="350"/>
      <c r="AB12" s="842"/>
      <c r="AC12" s="350"/>
      <c r="AD12" s="350"/>
      <c r="AE12" s="834">
        <v>0</v>
      </c>
      <c r="AF12" s="350"/>
      <c r="AG12" s="350"/>
      <c r="AH12" s="832">
        <v>18861</v>
      </c>
      <c r="AI12" s="350"/>
      <c r="AJ12" s="350"/>
      <c r="AK12" s="832">
        <v>2042</v>
      </c>
      <c r="AL12" s="350"/>
      <c r="AM12" s="350"/>
      <c r="AN12" s="832"/>
      <c r="AO12" s="443">
        <v>0</v>
      </c>
      <c r="AP12" s="827">
        <v>2302448</v>
      </c>
      <c r="AQ12" s="842"/>
      <c r="AR12" s="832">
        <v>4280</v>
      </c>
      <c r="AS12" s="751">
        <v>0</v>
      </c>
      <c r="AT12" s="823">
        <v>17062949</v>
      </c>
      <c r="AU12" s="824">
        <v>17062949</v>
      </c>
      <c r="AV12" s="825">
        <v>351350</v>
      </c>
      <c r="AW12" s="826">
        <v>351350</v>
      </c>
      <c r="AX12" s="778"/>
      <c r="AY12" s="352"/>
      <c r="AZ12" s="352"/>
      <c r="BA12" s="352"/>
      <c r="BB12" s="352"/>
      <c r="BC12" s="351"/>
      <c r="BD12" s="351"/>
    </row>
    <row r="13" spans="1:56" ht="18" customHeight="1">
      <c r="A13" s="682"/>
      <c r="B13" s="820" t="s">
        <v>899</v>
      </c>
      <c r="C13" s="869">
        <v>54212</v>
      </c>
      <c r="D13" s="869">
        <v>196798</v>
      </c>
      <c r="E13" s="869">
        <v>21126</v>
      </c>
      <c r="F13" s="869">
        <v>41038</v>
      </c>
      <c r="G13" s="869">
        <v>16763</v>
      </c>
      <c r="H13" s="870">
        <f>17861+200</f>
        <v>18061</v>
      </c>
      <c r="I13" s="443">
        <v>0</v>
      </c>
      <c r="J13" s="869">
        <v>3492</v>
      </c>
      <c r="K13" s="688">
        <v>4173</v>
      </c>
      <c r="L13" s="627">
        <v>0</v>
      </c>
      <c r="M13" s="443">
        <v>618629</v>
      </c>
      <c r="N13" s="498">
        <v>0</v>
      </c>
      <c r="O13" s="870">
        <v>0</v>
      </c>
      <c r="P13" s="842">
        <v>3255.45</v>
      </c>
      <c r="Q13" s="842">
        <v>22919</v>
      </c>
      <c r="R13" s="842">
        <v>442486</v>
      </c>
      <c r="S13" s="842">
        <v>2389.6</v>
      </c>
      <c r="T13" s="350"/>
      <c r="U13" s="350"/>
      <c r="V13" s="842"/>
      <c r="W13" s="350"/>
      <c r="X13" s="350"/>
      <c r="Y13" s="842"/>
      <c r="Z13" s="350"/>
      <c r="AA13" s="350"/>
      <c r="AB13" s="842"/>
      <c r="AC13" s="350"/>
      <c r="AD13" s="350"/>
      <c r="AE13" s="832">
        <v>0</v>
      </c>
      <c r="AF13" s="350"/>
      <c r="AG13" s="350"/>
      <c r="AH13" s="832">
        <v>10910</v>
      </c>
      <c r="AI13" s="350"/>
      <c r="AJ13" s="350"/>
      <c r="AK13" s="832">
        <v>10771</v>
      </c>
      <c r="AL13" s="350"/>
      <c r="AM13" s="350"/>
      <c r="AN13" s="832">
        <v>3261</v>
      </c>
      <c r="AO13" s="443">
        <v>0</v>
      </c>
      <c r="AP13" s="877">
        <v>0</v>
      </c>
      <c r="AQ13" s="842"/>
      <c r="AR13" s="832"/>
      <c r="AS13" s="751">
        <v>0</v>
      </c>
      <c r="AT13" s="823">
        <v>14215360</v>
      </c>
      <c r="AU13" s="824">
        <v>14215360</v>
      </c>
      <c r="AV13" s="825">
        <v>346194</v>
      </c>
      <c r="AW13" s="826">
        <v>346194</v>
      </c>
      <c r="AX13" s="778"/>
      <c r="AY13" s="352"/>
      <c r="AZ13" s="352"/>
      <c r="BA13" s="352"/>
      <c r="BB13" s="352"/>
      <c r="BC13" s="351"/>
      <c r="BD13" s="351"/>
    </row>
    <row r="14" spans="1:56" ht="18" customHeight="1">
      <c r="A14" s="682"/>
      <c r="B14" s="820" t="s">
        <v>900</v>
      </c>
      <c r="C14" s="869">
        <v>33174</v>
      </c>
      <c r="D14" s="869">
        <v>15956</v>
      </c>
      <c r="E14" s="869">
        <v>0</v>
      </c>
      <c r="F14" s="869">
        <v>41004</v>
      </c>
      <c r="G14" s="869">
        <v>0</v>
      </c>
      <c r="H14" s="870">
        <f>12662+106</f>
        <v>12768</v>
      </c>
      <c r="I14" s="443">
        <v>0</v>
      </c>
      <c r="J14" s="869">
        <v>0</v>
      </c>
      <c r="K14" s="688">
        <v>32883</v>
      </c>
      <c r="L14" s="627">
        <v>0</v>
      </c>
      <c r="M14" s="443">
        <v>1560000</v>
      </c>
      <c r="N14" s="498">
        <v>0</v>
      </c>
      <c r="O14" s="870">
        <v>0</v>
      </c>
      <c r="P14" s="827">
        <v>1389</v>
      </c>
      <c r="Q14" s="827">
        <v>20996</v>
      </c>
      <c r="R14" s="827">
        <v>1086118</v>
      </c>
      <c r="S14" s="827">
        <v>0</v>
      </c>
      <c r="T14" s="350"/>
      <c r="U14" s="350"/>
      <c r="V14" s="827">
        <v>0</v>
      </c>
      <c r="W14" s="350"/>
      <c r="X14" s="350"/>
      <c r="Y14" s="827">
        <v>0</v>
      </c>
      <c r="Z14" s="350"/>
      <c r="AA14" s="350"/>
      <c r="AB14" s="827">
        <v>0</v>
      </c>
      <c r="AC14" s="350"/>
      <c r="AD14" s="350"/>
      <c r="AE14" s="827">
        <v>138661</v>
      </c>
      <c r="AF14" s="350"/>
      <c r="AG14" s="350"/>
      <c r="AH14" s="832">
        <v>111124</v>
      </c>
      <c r="AI14" s="350"/>
      <c r="AJ14" s="350"/>
      <c r="AK14" s="832">
        <v>16540</v>
      </c>
      <c r="AL14" s="350"/>
      <c r="AM14" s="350"/>
      <c r="AN14" s="832"/>
      <c r="AO14" s="443">
        <v>0</v>
      </c>
      <c r="AP14" s="827">
        <v>2668772</v>
      </c>
      <c r="AQ14" s="827">
        <v>535313</v>
      </c>
      <c r="AR14" s="832"/>
      <c r="AS14" s="751">
        <v>0</v>
      </c>
      <c r="AT14" s="823">
        <v>18496071</v>
      </c>
      <c r="AU14" s="824">
        <v>18496071</v>
      </c>
      <c r="AV14" s="825">
        <v>397015</v>
      </c>
      <c r="AW14" s="826">
        <v>397015</v>
      </c>
      <c r="AX14" s="778"/>
      <c r="AY14" s="352"/>
      <c r="AZ14" s="352"/>
      <c r="BA14" s="352"/>
      <c r="BB14" s="352"/>
      <c r="BC14" s="351"/>
      <c r="BD14" s="351"/>
    </row>
    <row r="15" spans="1:56" ht="18" customHeight="1">
      <c r="A15" s="682"/>
      <c r="B15" s="820" t="s">
        <v>901</v>
      </c>
      <c r="C15" s="869">
        <v>30424</v>
      </c>
      <c r="D15" s="869">
        <v>18603</v>
      </c>
      <c r="E15" s="869">
        <v>3815</v>
      </c>
      <c r="F15" s="869">
        <v>7400</v>
      </c>
      <c r="G15" s="869">
        <v>3090</v>
      </c>
      <c r="H15" s="870">
        <f>13732+400</f>
        <v>14132</v>
      </c>
      <c r="I15" s="443">
        <v>0</v>
      </c>
      <c r="J15" s="869">
        <v>6523</v>
      </c>
      <c r="K15" s="688">
        <v>5508051</v>
      </c>
      <c r="L15" s="627">
        <v>0</v>
      </c>
      <c r="M15" s="443">
        <v>248147</v>
      </c>
      <c r="N15" s="498">
        <v>0</v>
      </c>
      <c r="O15" s="870">
        <v>0</v>
      </c>
      <c r="P15" s="842">
        <v>1846</v>
      </c>
      <c r="Q15" s="842">
        <v>9700</v>
      </c>
      <c r="R15" s="842">
        <v>861064</v>
      </c>
      <c r="S15" s="842"/>
      <c r="T15" s="350"/>
      <c r="U15" s="350"/>
      <c r="V15" s="842">
        <v>1520</v>
      </c>
      <c r="W15" s="350"/>
      <c r="X15" s="350"/>
      <c r="Y15" s="842">
        <v>0</v>
      </c>
      <c r="Z15" s="350"/>
      <c r="AA15" s="350"/>
      <c r="AB15" s="842"/>
      <c r="AC15" s="350"/>
      <c r="AD15" s="350"/>
      <c r="AE15" s="832">
        <v>0</v>
      </c>
      <c r="AF15" s="350"/>
      <c r="AG15" s="350"/>
      <c r="AH15" s="832">
        <v>27311</v>
      </c>
      <c r="AI15" s="350"/>
      <c r="AJ15" s="350"/>
      <c r="AK15" s="832">
        <v>23761</v>
      </c>
      <c r="AL15" s="350"/>
      <c r="AM15" s="350"/>
      <c r="AN15" s="832">
        <v>0</v>
      </c>
      <c r="AO15" s="443">
        <v>0</v>
      </c>
      <c r="AP15" s="827">
        <v>2048569</v>
      </c>
      <c r="AQ15" s="842"/>
      <c r="AR15" s="832"/>
      <c r="AS15" s="751">
        <v>0</v>
      </c>
      <c r="AT15" s="823">
        <v>24574349</v>
      </c>
      <c r="AU15" s="824">
        <v>24574349</v>
      </c>
      <c r="AV15" s="825">
        <v>442650</v>
      </c>
      <c r="AW15" s="826">
        <v>442650</v>
      </c>
      <c r="AX15" s="778"/>
      <c r="AY15" s="352"/>
      <c r="AZ15" s="352"/>
      <c r="BA15" s="352"/>
      <c r="BB15" s="352"/>
      <c r="BC15" s="351"/>
      <c r="BD15" s="351"/>
    </row>
    <row r="16" spans="1:56" ht="18" customHeight="1">
      <c r="A16" s="682"/>
      <c r="B16" s="820" t="s">
        <v>902</v>
      </c>
      <c r="C16" s="869">
        <v>37491</v>
      </c>
      <c r="D16" s="869">
        <v>4090</v>
      </c>
      <c r="E16" s="869">
        <f>5511+436602</f>
        <v>442113</v>
      </c>
      <c r="F16" s="869">
        <v>31366</v>
      </c>
      <c r="G16" s="869">
        <v>1985</v>
      </c>
      <c r="H16" s="870">
        <v>7003</v>
      </c>
      <c r="I16" s="443">
        <v>0</v>
      </c>
      <c r="J16" s="869">
        <v>0</v>
      </c>
      <c r="K16" s="688">
        <v>9029115</v>
      </c>
      <c r="L16" s="627">
        <v>0</v>
      </c>
      <c r="M16" s="443">
        <v>260562</v>
      </c>
      <c r="N16" s="498">
        <v>0</v>
      </c>
      <c r="O16" s="870">
        <v>0</v>
      </c>
      <c r="P16" s="842">
        <v>5545</v>
      </c>
      <c r="Q16" s="842">
        <v>24147</v>
      </c>
      <c r="R16" s="842">
        <f>1055976+468207</f>
        <v>1524183</v>
      </c>
      <c r="S16" s="842">
        <v>0</v>
      </c>
      <c r="T16" s="350"/>
      <c r="U16" s="350"/>
      <c r="V16" s="842">
        <v>0</v>
      </c>
      <c r="W16" s="350"/>
      <c r="X16" s="350"/>
      <c r="Y16" s="842">
        <v>0</v>
      </c>
      <c r="Z16" s="350"/>
      <c r="AA16" s="350"/>
      <c r="AB16" s="842">
        <v>0</v>
      </c>
      <c r="AC16" s="350"/>
      <c r="AD16" s="350"/>
      <c r="AE16" s="827">
        <v>0</v>
      </c>
      <c r="AF16" s="350"/>
      <c r="AG16" s="350"/>
      <c r="AH16" s="832">
        <v>11050</v>
      </c>
      <c r="AI16" s="350"/>
      <c r="AJ16" s="350"/>
      <c r="AK16" s="832">
        <v>10267</v>
      </c>
      <c r="AL16" s="350"/>
      <c r="AM16" s="350"/>
      <c r="AN16" s="832">
        <v>0</v>
      </c>
      <c r="AO16" s="443">
        <v>0</v>
      </c>
      <c r="AP16" s="827">
        <v>108825</v>
      </c>
      <c r="AQ16" s="842">
        <v>0</v>
      </c>
      <c r="AR16" s="832">
        <v>2868</v>
      </c>
      <c r="AS16" s="751">
        <v>0</v>
      </c>
      <c r="AT16" s="823">
        <v>23600102</v>
      </c>
      <c r="AU16" s="824">
        <v>23600102</v>
      </c>
      <c r="AV16" s="825">
        <v>313954</v>
      </c>
      <c r="AW16" s="826">
        <v>313954</v>
      </c>
      <c r="AX16" s="778"/>
      <c r="AY16" s="352"/>
      <c r="AZ16" s="352"/>
      <c r="BA16" s="352"/>
      <c r="BB16" s="352"/>
      <c r="BC16" s="351"/>
      <c r="BD16" s="351"/>
    </row>
    <row r="17" spans="1:56" ht="18" customHeight="1">
      <c r="A17" s="682"/>
      <c r="B17" s="820" t="s">
        <v>903</v>
      </c>
      <c r="C17" s="869">
        <v>48600</v>
      </c>
      <c r="D17" s="869">
        <v>42300</v>
      </c>
      <c r="E17" s="869">
        <v>4900</v>
      </c>
      <c r="F17" s="869">
        <v>43264</v>
      </c>
      <c r="G17" s="869">
        <v>11683</v>
      </c>
      <c r="H17" s="870">
        <f>13170+2040</f>
        <v>15210</v>
      </c>
      <c r="I17" s="443">
        <v>0</v>
      </c>
      <c r="J17" s="869">
        <v>39469</v>
      </c>
      <c r="K17" s="688">
        <v>339425</v>
      </c>
      <c r="L17" s="627">
        <v>0</v>
      </c>
      <c r="M17" s="443">
        <v>1161535</v>
      </c>
      <c r="N17" s="498">
        <v>0</v>
      </c>
      <c r="O17" s="870">
        <v>0</v>
      </c>
      <c r="P17" s="844">
        <v>10078</v>
      </c>
      <c r="Q17" s="844">
        <v>47905</v>
      </c>
      <c r="R17" s="844">
        <v>1003635</v>
      </c>
      <c r="S17" s="844"/>
      <c r="T17" s="350"/>
      <c r="U17" s="350"/>
      <c r="V17" s="844"/>
      <c r="W17" s="350"/>
      <c r="X17" s="350"/>
      <c r="Y17" s="844"/>
      <c r="Z17" s="350"/>
      <c r="AA17" s="350"/>
      <c r="AB17" s="844">
        <v>23854</v>
      </c>
      <c r="AC17" s="350"/>
      <c r="AD17" s="350"/>
      <c r="AE17" s="847">
        <f>98736+34279</f>
        <v>133015</v>
      </c>
      <c r="AF17" s="350"/>
      <c r="AG17" s="350"/>
      <c r="AH17" s="847">
        <v>20015</v>
      </c>
      <c r="AI17" s="350"/>
      <c r="AJ17" s="350"/>
      <c r="AK17" s="847">
        <v>8088</v>
      </c>
      <c r="AL17" s="350"/>
      <c r="AM17" s="350"/>
      <c r="AN17" s="832">
        <v>0</v>
      </c>
      <c r="AO17" s="443">
        <v>0</v>
      </c>
      <c r="AP17" s="837">
        <v>0</v>
      </c>
      <c r="AQ17" s="844"/>
      <c r="AR17" s="832">
        <v>39369</v>
      </c>
      <c r="AS17" s="751">
        <v>0</v>
      </c>
      <c r="AT17" s="823">
        <v>20660965</v>
      </c>
      <c r="AU17" s="824">
        <v>20660965</v>
      </c>
      <c r="AV17" s="825">
        <v>333362</v>
      </c>
      <c r="AW17" s="826">
        <v>333362</v>
      </c>
      <c r="AX17" s="778"/>
      <c r="AY17" s="352"/>
      <c r="AZ17" s="352"/>
      <c r="BA17" s="352"/>
      <c r="BB17" s="352"/>
      <c r="BC17" s="351"/>
      <c r="BD17" s="351"/>
    </row>
    <row r="18" spans="1:56" ht="18" customHeight="1">
      <c r="A18" s="682"/>
      <c r="B18" s="820" t="s">
        <v>904</v>
      </c>
      <c r="C18" s="869">
        <v>59230</v>
      </c>
      <c r="D18" s="869">
        <v>27045</v>
      </c>
      <c r="E18" s="869">
        <v>140000</v>
      </c>
      <c r="F18" s="869">
        <v>86751</v>
      </c>
      <c r="G18" s="869">
        <v>74123</v>
      </c>
      <c r="H18" s="870">
        <f>22568+313</f>
        <v>22881</v>
      </c>
      <c r="I18" s="443">
        <v>0</v>
      </c>
      <c r="J18" s="869">
        <v>0</v>
      </c>
      <c r="K18" s="688">
        <v>5260457</v>
      </c>
      <c r="L18" s="627">
        <v>0</v>
      </c>
      <c r="M18" s="443">
        <v>687670</v>
      </c>
      <c r="N18" s="498">
        <v>0</v>
      </c>
      <c r="O18" s="870">
        <v>0</v>
      </c>
      <c r="P18" s="842">
        <v>2348</v>
      </c>
      <c r="Q18" s="842">
        <v>61145</v>
      </c>
      <c r="R18" s="842">
        <v>756656</v>
      </c>
      <c r="S18" s="842">
        <v>0</v>
      </c>
      <c r="T18" s="350"/>
      <c r="U18" s="350"/>
      <c r="V18" s="842">
        <v>10286</v>
      </c>
      <c r="W18" s="350"/>
      <c r="X18" s="350"/>
      <c r="Y18" s="842">
        <v>0</v>
      </c>
      <c r="Z18" s="350"/>
      <c r="AA18" s="350"/>
      <c r="AB18" s="842">
        <v>26844</v>
      </c>
      <c r="AC18" s="350"/>
      <c r="AD18" s="350"/>
      <c r="AE18" s="827">
        <v>0</v>
      </c>
      <c r="AF18" s="350"/>
      <c r="AG18" s="350"/>
      <c r="AH18" s="832">
        <v>111492</v>
      </c>
      <c r="AI18" s="350"/>
      <c r="AJ18" s="350"/>
      <c r="AK18" s="832">
        <v>18483</v>
      </c>
      <c r="AL18" s="350"/>
      <c r="AM18" s="350"/>
      <c r="AN18" s="832">
        <v>59768</v>
      </c>
      <c r="AO18" s="443">
        <v>0</v>
      </c>
      <c r="AP18" s="827">
        <v>7215651</v>
      </c>
      <c r="AQ18" s="842">
        <v>0</v>
      </c>
      <c r="AR18" s="832">
        <f>18386+75874</f>
        <v>94260</v>
      </c>
      <c r="AS18" s="751">
        <v>0</v>
      </c>
      <c r="AT18" s="823">
        <v>35437538</v>
      </c>
      <c r="AU18" s="824">
        <v>35437538</v>
      </c>
      <c r="AV18" s="825">
        <v>532905</v>
      </c>
      <c r="AW18" s="826">
        <v>532905</v>
      </c>
      <c r="AX18" s="778"/>
      <c r="AY18" s="352"/>
      <c r="AZ18" s="352"/>
      <c r="BA18" s="352"/>
      <c r="BB18" s="352"/>
      <c r="BC18" s="351"/>
      <c r="BD18" s="351"/>
    </row>
    <row r="19" spans="1:56" ht="18" customHeight="1">
      <c r="A19" s="682"/>
      <c r="B19" s="820" t="s">
        <v>905</v>
      </c>
      <c r="C19" s="869">
        <v>78463</v>
      </c>
      <c r="D19" s="869">
        <v>33544</v>
      </c>
      <c r="E19" s="869">
        <v>0</v>
      </c>
      <c r="F19" s="869">
        <v>94884</v>
      </c>
      <c r="G19" s="869">
        <v>23790</v>
      </c>
      <c r="H19" s="870">
        <f>7330+235</f>
        <v>7565</v>
      </c>
      <c r="I19" s="443">
        <v>0</v>
      </c>
      <c r="J19" s="869">
        <v>16107</v>
      </c>
      <c r="K19" s="688">
        <v>6698626</v>
      </c>
      <c r="L19" s="627">
        <v>0</v>
      </c>
      <c r="M19" s="443">
        <v>0</v>
      </c>
      <c r="N19" s="498">
        <v>0</v>
      </c>
      <c r="O19" s="870">
        <v>0</v>
      </c>
      <c r="P19" s="842">
        <v>21660</v>
      </c>
      <c r="Q19" s="842">
        <v>43090</v>
      </c>
      <c r="R19" s="842">
        <v>2174029</v>
      </c>
      <c r="S19" s="842"/>
      <c r="T19" s="350"/>
      <c r="U19" s="350"/>
      <c r="V19" s="842">
        <v>37546</v>
      </c>
      <c r="W19" s="350"/>
      <c r="X19" s="350"/>
      <c r="Y19" s="842"/>
      <c r="Z19" s="350"/>
      <c r="AA19" s="350"/>
      <c r="AB19" s="842"/>
      <c r="AC19" s="350"/>
      <c r="AD19" s="350"/>
      <c r="AE19" s="827">
        <v>0</v>
      </c>
      <c r="AF19" s="350"/>
      <c r="AG19" s="350"/>
      <c r="AH19" s="832">
        <v>36043</v>
      </c>
      <c r="AI19" s="350"/>
      <c r="AJ19" s="350"/>
      <c r="AK19" s="832">
        <v>6241</v>
      </c>
      <c r="AL19" s="350"/>
      <c r="AM19" s="350"/>
      <c r="AN19" s="832">
        <v>35822</v>
      </c>
      <c r="AO19" s="443">
        <v>0</v>
      </c>
      <c r="AP19" s="827">
        <v>2004186</v>
      </c>
      <c r="AQ19" s="842"/>
      <c r="AR19" s="832">
        <v>7295</v>
      </c>
      <c r="AS19" s="751">
        <v>0</v>
      </c>
      <c r="AT19" s="823">
        <v>29711421</v>
      </c>
      <c r="AU19" s="824">
        <v>29711421</v>
      </c>
      <c r="AV19" s="825">
        <v>480032</v>
      </c>
      <c r="AW19" s="826">
        <v>480032</v>
      </c>
      <c r="AX19" s="778"/>
      <c r="AY19" s="352"/>
      <c r="AZ19" s="352"/>
      <c r="BA19" s="352"/>
      <c r="BB19" s="352"/>
      <c r="BC19" s="351"/>
      <c r="BD19" s="351"/>
    </row>
    <row r="20" spans="1:56" ht="18" customHeight="1">
      <c r="A20" s="682"/>
      <c r="B20" s="820" t="s">
        <v>906</v>
      </c>
      <c r="C20" s="869">
        <v>42052</v>
      </c>
      <c r="D20" s="869">
        <v>20740</v>
      </c>
      <c r="E20" s="869">
        <v>0</v>
      </c>
      <c r="F20" s="869">
        <v>26787</v>
      </c>
      <c r="G20" s="869">
        <v>9000</v>
      </c>
      <c r="H20" s="870">
        <v>5306</v>
      </c>
      <c r="I20" s="443">
        <v>0</v>
      </c>
      <c r="J20" s="869">
        <v>0</v>
      </c>
      <c r="K20" s="688">
        <v>1958015</v>
      </c>
      <c r="L20" s="627">
        <v>0</v>
      </c>
      <c r="M20" s="443">
        <v>1002232</v>
      </c>
      <c r="N20" s="498">
        <v>0</v>
      </c>
      <c r="O20" s="870">
        <v>0</v>
      </c>
      <c r="P20" s="842">
        <v>5284</v>
      </c>
      <c r="Q20" s="842">
        <v>49138</v>
      </c>
      <c r="R20" s="842">
        <v>782401</v>
      </c>
      <c r="S20" s="842">
        <v>0</v>
      </c>
      <c r="T20" s="350"/>
      <c r="U20" s="350"/>
      <c r="V20" s="842">
        <v>3034</v>
      </c>
      <c r="W20" s="350"/>
      <c r="X20" s="350"/>
      <c r="Y20" s="842">
        <v>0</v>
      </c>
      <c r="Z20" s="350"/>
      <c r="AA20" s="350"/>
      <c r="AB20" s="842">
        <v>0</v>
      </c>
      <c r="AC20" s="350"/>
      <c r="AD20" s="350"/>
      <c r="AE20" s="827">
        <v>0</v>
      </c>
      <c r="AF20" s="350"/>
      <c r="AG20" s="350"/>
      <c r="AH20" s="832">
        <v>39828</v>
      </c>
      <c r="AI20" s="350"/>
      <c r="AJ20" s="350"/>
      <c r="AK20" s="832">
        <v>37274</v>
      </c>
      <c r="AL20" s="350"/>
      <c r="AM20" s="350"/>
      <c r="AN20" s="832">
        <v>7807</v>
      </c>
      <c r="AO20" s="443">
        <v>0</v>
      </c>
      <c r="AP20" s="827">
        <v>2759620</v>
      </c>
      <c r="AQ20" s="842">
        <v>0</v>
      </c>
      <c r="AR20" s="832">
        <v>0</v>
      </c>
      <c r="AS20" s="751">
        <v>0</v>
      </c>
      <c r="AT20" s="823">
        <v>17625638</v>
      </c>
      <c r="AU20" s="824">
        <v>17625638</v>
      </c>
      <c r="AV20" s="825">
        <v>309397</v>
      </c>
      <c r="AW20" s="826">
        <v>309397</v>
      </c>
      <c r="AX20" s="778"/>
      <c r="AY20" s="352"/>
      <c r="AZ20" s="352"/>
      <c r="BA20" s="352"/>
      <c r="BB20" s="352"/>
      <c r="BC20" s="351"/>
      <c r="BD20" s="351"/>
    </row>
    <row r="21" spans="1:56" ht="21" customHeight="1">
      <c r="A21" s="682"/>
      <c r="B21" s="820" t="s">
        <v>907</v>
      </c>
      <c r="C21" s="869">
        <v>377008</v>
      </c>
      <c r="D21" s="869">
        <f>95668+202100+578000</f>
        <v>875768</v>
      </c>
      <c r="E21" s="869">
        <v>10702</v>
      </c>
      <c r="F21" s="869">
        <v>34561</v>
      </c>
      <c r="G21" s="869">
        <v>16667</v>
      </c>
      <c r="H21" s="870">
        <v>23986</v>
      </c>
      <c r="I21" s="443">
        <v>0</v>
      </c>
      <c r="J21" s="869">
        <v>142990</v>
      </c>
      <c r="K21" s="688">
        <v>4191</v>
      </c>
      <c r="L21" s="627">
        <v>0</v>
      </c>
      <c r="M21" s="443">
        <v>0</v>
      </c>
      <c r="N21" s="498">
        <v>0</v>
      </c>
      <c r="O21" s="870">
        <v>0</v>
      </c>
      <c r="P21" s="843">
        <v>16115</v>
      </c>
      <c r="Q21" s="843">
        <v>39784.949999999997</v>
      </c>
      <c r="R21" s="843">
        <f>450286+1513236+64990</f>
        <v>2028512</v>
      </c>
      <c r="S21" s="843">
        <v>3404</v>
      </c>
      <c r="T21" s="350"/>
      <c r="U21" s="350"/>
      <c r="V21" s="843">
        <f>5233+80152</f>
        <v>85385</v>
      </c>
      <c r="W21" s="350"/>
      <c r="X21" s="350"/>
      <c r="Y21" s="843">
        <v>0</v>
      </c>
      <c r="Z21" s="350"/>
      <c r="AA21" s="350"/>
      <c r="AB21" s="843">
        <v>0</v>
      </c>
      <c r="AC21" s="350"/>
      <c r="AD21" s="350"/>
      <c r="AE21" s="833">
        <v>0</v>
      </c>
      <c r="AF21" s="350"/>
      <c r="AG21" s="350"/>
      <c r="AH21" s="833">
        <v>237719</v>
      </c>
      <c r="AI21" s="350"/>
      <c r="AJ21" s="350"/>
      <c r="AK21" s="833">
        <v>60897</v>
      </c>
      <c r="AL21" s="350"/>
      <c r="AM21" s="350"/>
      <c r="AN21" s="833">
        <v>2811</v>
      </c>
      <c r="AO21" s="443">
        <v>0</v>
      </c>
      <c r="AP21" s="876">
        <v>0</v>
      </c>
      <c r="AQ21" s="843">
        <v>10579</v>
      </c>
      <c r="AR21" s="833">
        <v>6170</v>
      </c>
      <c r="AS21" s="751">
        <v>0</v>
      </c>
      <c r="AT21" s="823">
        <v>23851343</v>
      </c>
      <c r="AU21" s="824">
        <v>23851343</v>
      </c>
      <c r="AV21" s="825">
        <v>374035</v>
      </c>
      <c r="AW21" s="826">
        <v>374035</v>
      </c>
      <c r="AX21" s="778"/>
      <c r="AY21" s="352"/>
      <c r="AZ21" s="352"/>
      <c r="BA21" s="352"/>
      <c r="BB21" s="352"/>
      <c r="BC21" s="351"/>
      <c r="BD21" s="351"/>
    </row>
    <row r="22" spans="1:56" ht="18" customHeight="1">
      <c r="A22" s="682"/>
      <c r="B22" s="820" t="s">
        <v>908</v>
      </c>
      <c r="C22" s="869">
        <v>183035</v>
      </c>
      <c r="D22" s="869">
        <v>64566</v>
      </c>
      <c r="E22" s="869">
        <v>0</v>
      </c>
      <c r="F22" s="869">
        <v>99199</v>
      </c>
      <c r="G22" s="869">
        <v>0</v>
      </c>
      <c r="H22" s="870">
        <v>17118</v>
      </c>
      <c r="I22" s="443">
        <v>0</v>
      </c>
      <c r="J22" s="869">
        <v>0</v>
      </c>
      <c r="K22" s="688">
        <v>115012</v>
      </c>
      <c r="L22" s="627">
        <v>0</v>
      </c>
      <c r="M22" s="443">
        <v>680000</v>
      </c>
      <c r="N22" s="498">
        <v>0</v>
      </c>
      <c r="O22" s="870">
        <v>0</v>
      </c>
      <c r="P22" s="828">
        <v>23093</v>
      </c>
      <c r="Q22" s="830">
        <v>49423</v>
      </c>
      <c r="R22" s="830">
        <v>1115893</v>
      </c>
      <c r="S22" s="880"/>
      <c r="T22" s="350"/>
      <c r="U22" s="350"/>
      <c r="V22" s="880">
        <v>141397</v>
      </c>
      <c r="W22" s="350"/>
      <c r="X22" s="350"/>
      <c r="Y22" s="880"/>
      <c r="Z22" s="350"/>
      <c r="AA22" s="350"/>
      <c r="AB22" s="880"/>
      <c r="AC22" s="350"/>
      <c r="AD22" s="350"/>
      <c r="AE22" s="827">
        <v>0</v>
      </c>
      <c r="AF22" s="350"/>
      <c r="AG22" s="350"/>
      <c r="AH22" s="838">
        <v>156536</v>
      </c>
      <c r="AI22" s="350"/>
      <c r="AJ22" s="350"/>
      <c r="AK22" s="838">
        <v>6865</v>
      </c>
      <c r="AL22" s="350"/>
      <c r="AM22" s="350"/>
      <c r="AN22" s="838">
        <v>3565</v>
      </c>
      <c r="AO22" s="443">
        <v>0</v>
      </c>
      <c r="AP22" s="827">
        <v>1003471</v>
      </c>
      <c r="AQ22" s="880"/>
      <c r="AR22" s="832"/>
      <c r="AS22" s="751">
        <v>0</v>
      </c>
      <c r="AT22" s="823">
        <v>17405710</v>
      </c>
      <c r="AU22" s="824">
        <v>17405710</v>
      </c>
      <c r="AV22" s="825">
        <v>458165</v>
      </c>
      <c r="AW22" s="826">
        <v>458165</v>
      </c>
      <c r="AX22" s="778"/>
      <c r="AY22" s="352"/>
      <c r="AZ22" s="352"/>
      <c r="BA22" s="352"/>
      <c r="BB22" s="352"/>
      <c r="BC22" s="351"/>
      <c r="BD22" s="351"/>
    </row>
    <row r="23" spans="1:56" ht="18" customHeight="1">
      <c r="A23" s="682"/>
      <c r="B23" s="820" t="s">
        <v>909</v>
      </c>
      <c r="C23" s="869">
        <v>70298</v>
      </c>
      <c r="D23" s="869">
        <v>870300</v>
      </c>
      <c r="E23" s="869">
        <v>0</v>
      </c>
      <c r="F23" s="869">
        <v>54688</v>
      </c>
      <c r="G23" s="869">
        <v>0</v>
      </c>
      <c r="H23" s="870">
        <v>8638</v>
      </c>
      <c r="I23" s="443"/>
      <c r="J23" s="869">
        <v>2307</v>
      </c>
      <c r="K23" s="688">
        <v>110064</v>
      </c>
      <c r="L23" s="627">
        <v>0</v>
      </c>
      <c r="M23" s="443">
        <v>3860000</v>
      </c>
      <c r="N23" s="498">
        <v>0</v>
      </c>
      <c r="O23" s="870">
        <v>0</v>
      </c>
      <c r="P23" s="845">
        <v>1526.3200000000002</v>
      </c>
      <c r="Q23" s="845">
        <v>72002.870736501965</v>
      </c>
      <c r="R23" s="878">
        <f>2196762.58693893+430967</f>
        <v>2627729.5869389302</v>
      </c>
      <c r="S23" s="881">
        <v>0</v>
      </c>
      <c r="T23" s="350"/>
      <c r="U23" s="350"/>
      <c r="V23" s="878">
        <v>9648.1</v>
      </c>
      <c r="W23" s="350"/>
      <c r="X23" s="350"/>
      <c r="Y23" s="878">
        <v>0</v>
      </c>
      <c r="Z23" s="350"/>
      <c r="AA23" s="350"/>
      <c r="AB23" s="878">
        <v>0</v>
      </c>
      <c r="AC23" s="350"/>
      <c r="AD23" s="350"/>
      <c r="AE23" s="845">
        <v>37502.479999999996</v>
      </c>
      <c r="AF23" s="350"/>
      <c r="AG23" s="350"/>
      <c r="AH23" s="845">
        <v>144971.6</v>
      </c>
      <c r="AI23" s="350"/>
      <c r="AJ23" s="350"/>
      <c r="AK23" s="845">
        <v>13869.099999999999</v>
      </c>
      <c r="AL23" s="350"/>
      <c r="AM23" s="350"/>
      <c r="AN23" s="882">
        <v>408691</v>
      </c>
      <c r="AO23" s="443">
        <v>0</v>
      </c>
      <c r="AP23" s="845">
        <v>0</v>
      </c>
      <c r="AQ23" s="878">
        <v>0</v>
      </c>
      <c r="AR23" s="845">
        <v>1870</v>
      </c>
      <c r="AS23" s="751">
        <v>0</v>
      </c>
      <c r="AT23" s="823">
        <v>41436853</v>
      </c>
      <c r="AU23" s="824">
        <v>41436853</v>
      </c>
      <c r="AV23" s="825">
        <v>591796</v>
      </c>
      <c r="AW23" s="826">
        <v>591796</v>
      </c>
      <c r="AX23" s="778"/>
      <c r="AY23" s="352"/>
      <c r="AZ23" s="352"/>
      <c r="BA23" s="352"/>
      <c r="BB23" s="352"/>
      <c r="BC23" s="351"/>
      <c r="BD23" s="351"/>
    </row>
    <row r="24" spans="1:56" ht="18" customHeight="1">
      <c r="A24" s="682"/>
      <c r="B24" s="820" t="s">
        <v>910</v>
      </c>
      <c r="C24" s="869">
        <v>179556</v>
      </c>
      <c r="D24" s="869">
        <v>106959</v>
      </c>
      <c r="E24" s="869">
        <v>0</v>
      </c>
      <c r="F24" s="869">
        <v>58243</v>
      </c>
      <c r="G24" s="869">
        <v>18155</v>
      </c>
      <c r="H24" s="870">
        <v>180008</v>
      </c>
      <c r="I24" s="443">
        <v>0</v>
      </c>
      <c r="J24" s="869">
        <v>65828</v>
      </c>
      <c r="K24" s="688">
        <v>87035</v>
      </c>
      <c r="L24" s="627">
        <v>0</v>
      </c>
      <c r="M24" s="443">
        <v>330000</v>
      </c>
      <c r="N24" s="498">
        <v>0</v>
      </c>
      <c r="O24" s="870">
        <v>0</v>
      </c>
      <c r="P24" s="846">
        <v>7812</v>
      </c>
      <c r="Q24" s="846">
        <v>18760</v>
      </c>
      <c r="R24" s="842">
        <f>474136+138782</f>
        <v>612918</v>
      </c>
      <c r="S24" s="842">
        <v>0</v>
      </c>
      <c r="T24" s="350"/>
      <c r="U24" s="350"/>
      <c r="V24" s="842">
        <v>4318</v>
      </c>
      <c r="W24" s="350"/>
      <c r="X24" s="350"/>
      <c r="Y24" s="842">
        <v>0</v>
      </c>
      <c r="Z24" s="350"/>
      <c r="AA24" s="350"/>
      <c r="AB24" s="842">
        <v>0</v>
      </c>
      <c r="AC24" s="350"/>
      <c r="AD24" s="350"/>
      <c r="AE24" s="835">
        <v>0</v>
      </c>
      <c r="AF24" s="350"/>
      <c r="AG24" s="350"/>
      <c r="AH24" s="836">
        <v>32579</v>
      </c>
      <c r="AI24" s="350"/>
      <c r="AJ24" s="350"/>
      <c r="AK24" s="836">
        <v>39953</v>
      </c>
      <c r="AL24" s="350"/>
      <c r="AM24" s="350"/>
      <c r="AN24" s="836">
        <v>0</v>
      </c>
      <c r="AO24" s="443">
        <v>0</v>
      </c>
      <c r="AP24" s="835">
        <v>1685425</v>
      </c>
      <c r="AQ24" s="842">
        <v>0</v>
      </c>
      <c r="AR24" s="836">
        <v>4591</v>
      </c>
      <c r="AS24" s="751">
        <v>0</v>
      </c>
      <c r="AT24" s="823">
        <v>20120106</v>
      </c>
      <c r="AU24" s="824">
        <v>20120106</v>
      </c>
      <c r="AV24" s="825">
        <v>406664</v>
      </c>
      <c r="AW24" s="826">
        <v>406664</v>
      </c>
      <c r="AX24" s="778"/>
      <c r="AY24" s="352"/>
      <c r="AZ24" s="352"/>
      <c r="BA24" s="352"/>
      <c r="BB24" s="352"/>
      <c r="BC24" s="351"/>
      <c r="BD24" s="351"/>
    </row>
    <row r="25" spans="1:56" ht="18" customHeight="1">
      <c r="A25" s="682"/>
      <c r="B25" s="820" t="s">
        <v>911</v>
      </c>
      <c r="C25" s="869">
        <v>75623</v>
      </c>
      <c r="D25" s="869">
        <v>167009</v>
      </c>
      <c r="E25" s="869">
        <v>3346</v>
      </c>
      <c r="F25" s="869">
        <v>20589</v>
      </c>
      <c r="G25" s="869">
        <v>2700</v>
      </c>
      <c r="H25" s="870">
        <v>12558</v>
      </c>
      <c r="I25" s="443">
        <v>0</v>
      </c>
      <c r="J25" s="869">
        <v>44000</v>
      </c>
      <c r="K25" s="688">
        <v>298521</v>
      </c>
      <c r="L25" s="627">
        <v>0</v>
      </c>
      <c r="M25" s="443">
        <v>563977</v>
      </c>
      <c r="N25" s="498">
        <v>0</v>
      </c>
      <c r="O25" s="870">
        <v>50000</v>
      </c>
      <c r="P25" s="827">
        <v>4175</v>
      </c>
      <c r="Q25" s="842">
        <v>16568</v>
      </c>
      <c r="R25" s="829">
        <v>13704</v>
      </c>
      <c r="S25" s="842">
        <v>0</v>
      </c>
      <c r="T25" s="350"/>
      <c r="U25" s="350"/>
      <c r="V25" s="829">
        <v>11432</v>
      </c>
      <c r="W25" s="350"/>
      <c r="X25" s="350"/>
      <c r="Y25" s="842">
        <v>0</v>
      </c>
      <c r="Z25" s="350"/>
      <c r="AA25" s="350"/>
      <c r="AB25" s="842">
        <v>0</v>
      </c>
      <c r="AC25" s="350"/>
      <c r="AD25" s="350"/>
      <c r="AE25" s="827">
        <v>0</v>
      </c>
      <c r="AF25" s="350"/>
      <c r="AG25" s="350"/>
      <c r="AH25" s="832">
        <v>42120</v>
      </c>
      <c r="AI25" s="350"/>
      <c r="AJ25" s="350"/>
      <c r="AK25" s="832">
        <v>126</v>
      </c>
      <c r="AL25" s="350"/>
      <c r="AM25" s="350"/>
      <c r="AN25" s="832">
        <v>0</v>
      </c>
      <c r="AO25" s="443">
        <v>0</v>
      </c>
      <c r="AP25" s="827">
        <v>1796159</v>
      </c>
      <c r="AQ25" s="842">
        <v>0</v>
      </c>
      <c r="AR25" s="832">
        <v>4323</v>
      </c>
      <c r="AS25" s="751">
        <v>0</v>
      </c>
      <c r="AT25" s="823">
        <v>13020260</v>
      </c>
      <c r="AU25" s="824">
        <v>13020260</v>
      </c>
      <c r="AV25" s="825">
        <v>232810</v>
      </c>
      <c r="AW25" s="826">
        <v>232810</v>
      </c>
      <c r="AX25" s="778"/>
      <c r="AY25" s="352"/>
      <c r="AZ25" s="352"/>
      <c r="BA25" s="352"/>
      <c r="BB25" s="352"/>
      <c r="BC25" s="351"/>
      <c r="BD25" s="351"/>
    </row>
    <row r="26" spans="1:56" ht="18" customHeight="1">
      <c r="A26" s="682"/>
      <c r="B26" s="820" t="s">
        <v>912</v>
      </c>
      <c r="C26" s="869">
        <v>527236</v>
      </c>
      <c r="D26" s="869">
        <f>114892+800000+197700</f>
        <v>1112592</v>
      </c>
      <c r="E26" s="869">
        <v>0</v>
      </c>
      <c r="F26" s="869">
        <v>34017</v>
      </c>
      <c r="G26" s="869">
        <v>52421</v>
      </c>
      <c r="H26" s="870">
        <v>21153</v>
      </c>
      <c r="I26" s="443">
        <v>0</v>
      </c>
      <c r="J26" s="869">
        <v>159381</v>
      </c>
      <c r="K26" s="688">
        <v>0</v>
      </c>
      <c r="L26" s="627">
        <v>0</v>
      </c>
      <c r="M26" s="443">
        <v>32273</v>
      </c>
      <c r="N26" s="498">
        <v>0</v>
      </c>
      <c r="O26" s="870">
        <v>0</v>
      </c>
      <c r="P26" s="829">
        <v>17313</v>
      </c>
      <c r="Q26" s="829">
        <v>21855</v>
      </c>
      <c r="R26" s="831">
        <f>329652+144533+68009</f>
        <v>542194</v>
      </c>
      <c r="S26" s="831">
        <v>2370</v>
      </c>
      <c r="T26" s="350"/>
      <c r="U26" s="350"/>
      <c r="V26" s="831"/>
      <c r="W26" s="350"/>
      <c r="X26" s="350"/>
      <c r="Y26" s="831"/>
      <c r="Z26" s="350"/>
      <c r="AA26" s="350"/>
      <c r="AB26" s="831"/>
      <c r="AC26" s="350"/>
      <c r="AD26" s="350"/>
      <c r="AE26" s="836">
        <v>0</v>
      </c>
      <c r="AF26" s="350"/>
      <c r="AG26" s="350"/>
      <c r="AH26" s="832">
        <v>26387</v>
      </c>
      <c r="AI26" s="350"/>
      <c r="AJ26" s="350"/>
      <c r="AK26" s="832">
        <v>1752</v>
      </c>
      <c r="AL26" s="350"/>
      <c r="AM26" s="350"/>
      <c r="AN26" s="840">
        <v>7080</v>
      </c>
      <c r="AO26" s="443">
        <v>0</v>
      </c>
      <c r="AP26" s="827">
        <v>0</v>
      </c>
      <c r="AQ26" s="831"/>
      <c r="AR26" s="832"/>
      <c r="AS26" s="751">
        <v>0</v>
      </c>
      <c r="AT26" s="823">
        <v>24548520</v>
      </c>
      <c r="AU26" s="824">
        <v>24548520</v>
      </c>
      <c r="AV26" s="825">
        <v>367678</v>
      </c>
      <c r="AW26" s="826">
        <v>367678</v>
      </c>
      <c r="AX26" s="778"/>
      <c r="AY26" s="352"/>
      <c r="AZ26" s="352"/>
      <c r="BA26" s="352"/>
      <c r="BB26" s="352"/>
      <c r="BC26" s="351"/>
      <c r="BD26" s="351"/>
    </row>
    <row r="27" spans="1:56" ht="18" customHeight="1">
      <c r="A27" s="682"/>
      <c r="B27" s="820" t="s">
        <v>913</v>
      </c>
      <c r="C27" s="869">
        <v>46016</v>
      </c>
      <c r="D27" s="869">
        <v>193824</v>
      </c>
      <c r="E27" s="869">
        <v>1100</v>
      </c>
      <c r="F27" s="869">
        <v>34848</v>
      </c>
      <c r="G27" s="869">
        <v>800</v>
      </c>
      <c r="H27" s="870">
        <v>8113</v>
      </c>
      <c r="I27" s="443">
        <v>0</v>
      </c>
      <c r="J27" s="869">
        <v>42541</v>
      </c>
      <c r="K27" s="688">
        <v>197383</v>
      </c>
      <c r="L27" s="627">
        <v>0</v>
      </c>
      <c r="M27" s="443">
        <v>684300</v>
      </c>
      <c r="N27" s="498">
        <v>0</v>
      </c>
      <c r="O27" s="870">
        <v>0</v>
      </c>
      <c r="P27" s="846">
        <v>9838</v>
      </c>
      <c r="Q27" s="846">
        <v>15135</v>
      </c>
      <c r="R27" s="879">
        <f>1703280+247350</f>
        <v>1950630</v>
      </c>
      <c r="S27" s="879">
        <v>8683</v>
      </c>
      <c r="T27" s="350"/>
      <c r="U27" s="350"/>
      <c r="V27" s="846">
        <v>0</v>
      </c>
      <c r="W27" s="350"/>
      <c r="X27" s="350"/>
      <c r="Y27" s="846">
        <v>0</v>
      </c>
      <c r="Z27" s="350"/>
      <c r="AA27" s="350"/>
      <c r="AB27" s="846">
        <v>0</v>
      </c>
      <c r="AC27" s="350"/>
      <c r="AD27" s="350"/>
      <c r="AE27" s="836">
        <v>0</v>
      </c>
      <c r="AF27" s="350"/>
      <c r="AG27" s="350"/>
      <c r="AH27" s="836">
        <v>9519</v>
      </c>
      <c r="AI27" s="443" t="s">
        <v>754</v>
      </c>
      <c r="AJ27" s="443" t="s">
        <v>754</v>
      </c>
      <c r="AK27" s="839">
        <v>14319</v>
      </c>
      <c r="AL27" s="443" t="s">
        <v>754</v>
      </c>
      <c r="AM27" s="443" t="s">
        <v>754</v>
      </c>
      <c r="AN27" s="836">
        <v>3011</v>
      </c>
      <c r="AO27" s="443">
        <v>0</v>
      </c>
      <c r="AP27" s="835">
        <v>0</v>
      </c>
      <c r="AQ27" s="846">
        <v>642283</v>
      </c>
      <c r="AR27" s="836"/>
      <c r="AS27" s="751">
        <v>0</v>
      </c>
      <c r="AT27" s="823">
        <v>16354618</v>
      </c>
      <c r="AU27" s="824">
        <v>16354618</v>
      </c>
      <c r="AV27" s="825">
        <v>395963</v>
      </c>
      <c r="AW27" s="826">
        <v>395963</v>
      </c>
      <c r="AX27" s="778"/>
      <c r="AY27" s="352"/>
      <c r="AZ27" s="352"/>
      <c r="BA27" s="352"/>
      <c r="BB27" s="352"/>
      <c r="BC27" s="351"/>
      <c r="BD27" s="351"/>
    </row>
    <row r="28" spans="1:56" ht="18" customHeight="1">
      <c r="A28" s="682"/>
      <c r="B28" s="820" t="s">
        <v>914</v>
      </c>
      <c r="C28" s="869">
        <v>108168</v>
      </c>
      <c r="D28" s="869">
        <v>26000</v>
      </c>
      <c r="E28" s="869">
        <v>0</v>
      </c>
      <c r="F28" s="869">
        <v>52167</v>
      </c>
      <c r="G28" s="869">
        <v>900</v>
      </c>
      <c r="H28" s="870">
        <v>12394</v>
      </c>
      <c r="I28" s="443">
        <v>0</v>
      </c>
      <c r="J28" s="869">
        <v>82854</v>
      </c>
      <c r="K28" s="688">
        <v>3651308</v>
      </c>
      <c r="L28" s="627">
        <v>0</v>
      </c>
      <c r="M28" s="443">
        <v>1395416</v>
      </c>
      <c r="N28" s="498">
        <v>0</v>
      </c>
      <c r="O28" s="870">
        <v>0</v>
      </c>
      <c r="P28" s="842">
        <v>3975</v>
      </c>
      <c r="Q28" s="842">
        <v>27577</v>
      </c>
      <c r="R28" s="842">
        <v>222631</v>
      </c>
      <c r="S28" s="842"/>
      <c r="T28" s="350"/>
      <c r="U28" s="350"/>
      <c r="V28" s="842"/>
      <c r="W28" s="350"/>
      <c r="X28" s="350"/>
      <c r="Y28" s="842"/>
      <c r="Z28" s="350"/>
      <c r="AA28" s="350"/>
      <c r="AB28" s="842"/>
      <c r="AC28" s="350"/>
      <c r="AD28" s="350"/>
      <c r="AE28" s="837">
        <v>0</v>
      </c>
      <c r="AF28" s="350"/>
      <c r="AG28" s="350"/>
      <c r="AH28" s="832"/>
      <c r="AI28" s="350"/>
      <c r="AJ28" s="350"/>
      <c r="AK28" s="832">
        <v>3296</v>
      </c>
      <c r="AL28" s="350"/>
      <c r="AM28" s="350"/>
      <c r="AN28" s="832"/>
      <c r="AO28" s="443">
        <v>0</v>
      </c>
      <c r="AP28" s="837">
        <v>10246911</v>
      </c>
      <c r="AQ28" s="842"/>
      <c r="AR28" s="832"/>
      <c r="AS28" s="751">
        <v>0</v>
      </c>
      <c r="AT28" s="823">
        <v>29568929</v>
      </c>
      <c r="AU28" s="824">
        <v>29568929</v>
      </c>
      <c r="AV28" s="825">
        <v>500094</v>
      </c>
      <c r="AW28" s="826">
        <v>500094</v>
      </c>
      <c r="AX28" s="778"/>
      <c r="AY28" s="352"/>
      <c r="AZ28" s="352"/>
      <c r="BA28" s="352"/>
      <c r="BB28" s="352"/>
      <c r="BC28" s="351"/>
      <c r="BD28" s="351"/>
    </row>
    <row r="29" spans="1:56" ht="18" customHeight="1">
      <c r="A29" s="682"/>
      <c r="B29" s="820" t="s">
        <v>915</v>
      </c>
      <c r="C29" s="869">
        <v>138786</v>
      </c>
      <c r="D29" s="869">
        <f>188340+339400</f>
        <v>527740</v>
      </c>
      <c r="E29" s="869">
        <v>644552</v>
      </c>
      <c r="F29" s="869">
        <v>50849</v>
      </c>
      <c r="G29" s="869">
        <v>1200</v>
      </c>
      <c r="H29" s="870">
        <v>17572</v>
      </c>
      <c r="I29" s="443">
        <v>0</v>
      </c>
      <c r="J29" s="869">
        <v>50000</v>
      </c>
      <c r="K29" s="688">
        <v>661968</v>
      </c>
      <c r="L29" s="627">
        <v>0</v>
      </c>
      <c r="M29" s="443">
        <v>621</v>
      </c>
      <c r="N29" s="498">
        <v>0</v>
      </c>
      <c r="O29" s="870">
        <v>0</v>
      </c>
      <c r="P29" s="842">
        <v>5879</v>
      </c>
      <c r="Q29" s="842">
        <v>61044</v>
      </c>
      <c r="R29" s="842">
        <f>428975+202724</f>
        <v>631699</v>
      </c>
      <c r="S29" s="842">
        <v>0</v>
      </c>
      <c r="T29" s="350"/>
      <c r="U29" s="350"/>
      <c r="V29" s="842">
        <v>0</v>
      </c>
      <c r="W29" s="350"/>
      <c r="X29" s="350"/>
      <c r="Y29" s="842">
        <v>8806</v>
      </c>
      <c r="Z29" s="350"/>
      <c r="AA29" s="350"/>
      <c r="AB29" s="842">
        <v>10184</v>
      </c>
      <c r="AC29" s="350"/>
      <c r="AD29" s="350"/>
      <c r="AE29" s="827">
        <v>13072687</v>
      </c>
      <c r="AF29" s="350"/>
      <c r="AG29" s="350"/>
      <c r="AH29" s="832">
        <v>716980</v>
      </c>
      <c r="AI29" s="350"/>
      <c r="AJ29" s="350"/>
      <c r="AK29" s="832">
        <v>110829</v>
      </c>
      <c r="AL29" s="350"/>
      <c r="AM29" s="350"/>
      <c r="AN29" s="832">
        <v>39947</v>
      </c>
      <c r="AO29" s="443">
        <v>0</v>
      </c>
      <c r="AP29" s="827">
        <v>0</v>
      </c>
      <c r="AQ29" s="842">
        <v>0</v>
      </c>
      <c r="AR29" s="832"/>
      <c r="AS29" s="751">
        <v>0</v>
      </c>
      <c r="AT29" s="823">
        <v>46983285</v>
      </c>
      <c r="AU29" s="824">
        <v>46983285</v>
      </c>
      <c r="AV29" s="825">
        <v>430826</v>
      </c>
      <c r="AW29" s="826">
        <v>430826</v>
      </c>
      <c r="AX29" s="778"/>
      <c r="AY29" s="352"/>
      <c r="AZ29" s="352"/>
      <c r="BA29" s="352"/>
      <c r="BB29" s="352"/>
      <c r="BC29" s="351"/>
      <c r="BD29" s="351"/>
    </row>
    <row r="30" spans="1:56" ht="18" customHeight="1">
      <c r="A30" s="682"/>
      <c r="B30" s="820" t="s">
        <v>916</v>
      </c>
      <c r="C30" s="869">
        <v>499274</v>
      </c>
      <c r="D30" s="869">
        <f>240771+312500</f>
        <v>553271</v>
      </c>
      <c r="E30" s="869">
        <v>19088</v>
      </c>
      <c r="F30" s="869">
        <v>83313</v>
      </c>
      <c r="G30" s="869">
        <v>0</v>
      </c>
      <c r="H30" s="870">
        <v>17733</v>
      </c>
      <c r="I30" s="443">
        <v>0</v>
      </c>
      <c r="J30" s="869">
        <v>24154</v>
      </c>
      <c r="K30" s="841">
        <v>400620</v>
      </c>
      <c r="L30" s="627">
        <v>0</v>
      </c>
      <c r="M30" s="443">
        <v>6750000</v>
      </c>
      <c r="N30" s="498">
        <v>0</v>
      </c>
      <c r="O30" s="870">
        <v>0</v>
      </c>
      <c r="P30" s="842">
        <v>1744</v>
      </c>
      <c r="Q30" s="842">
        <v>39793</v>
      </c>
      <c r="R30" s="842">
        <f>1715103+112407</f>
        <v>1827510</v>
      </c>
      <c r="S30" s="842">
        <v>41792</v>
      </c>
      <c r="T30" s="350"/>
      <c r="U30" s="350"/>
      <c r="V30" s="842">
        <v>13926</v>
      </c>
      <c r="W30" s="350"/>
      <c r="X30" s="350"/>
      <c r="Y30" s="842">
        <v>8937</v>
      </c>
      <c r="Z30" s="350"/>
      <c r="AA30" s="350"/>
      <c r="AB30" s="842">
        <v>0</v>
      </c>
      <c r="AC30" s="350"/>
      <c r="AD30" s="350"/>
      <c r="AE30" s="832">
        <v>1161920</v>
      </c>
      <c r="AF30" s="350"/>
      <c r="AG30" s="350"/>
      <c r="AH30" s="832">
        <v>180740</v>
      </c>
      <c r="AI30" s="350"/>
      <c r="AJ30" s="350"/>
      <c r="AK30" s="832">
        <v>66950</v>
      </c>
      <c r="AL30" s="350"/>
      <c r="AM30" s="350"/>
      <c r="AN30" s="832">
        <v>20452</v>
      </c>
      <c r="AO30" s="443">
        <v>0</v>
      </c>
      <c r="AP30" s="827">
        <v>2449752</v>
      </c>
      <c r="AQ30" s="842">
        <v>0</v>
      </c>
      <c r="AR30" s="832">
        <v>0</v>
      </c>
      <c r="AS30" s="751">
        <v>0</v>
      </c>
      <c r="AT30" s="823">
        <v>39501013</v>
      </c>
      <c r="AU30" s="824">
        <v>39501013</v>
      </c>
      <c r="AV30" s="825">
        <v>545169</v>
      </c>
      <c r="AW30" s="826">
        <v>545169</v>
      </c>
      <c r="AX30" s="778"/>
      <c r="AY30" s="352"/>
      <c r="AZ30" s="352"/>
      <c r="BA30" s="352"/>
      <c r="BB30" s="352"/>
      <c r="BC30" s="351"/>
      <c r="BD30" s="351"/>
    </row>
    <row r="31" spans="1:56" ht="18" customHeight="1">
      <c r="A31" s="682"/>
      <c r="B31" s="820" t="s">
        <v>917</v>
      </c>
      <c r="C31" s="869">
        <v>188270</v>
      </c>
      <c r="D31" s="869">
        <f>69365+464400</f>
        <v>533765</v>
      </c>
      <c r="E31" s="869">
        <v>29585</v>
      </c>
      <c r="F31" s="869">
        <v>63601</v>
      </c>
      <c r="G31" s="869">
        <v>10140</v>
      </c>
      <c r="H31" s="870">
        <v>22925</v>
      </c>
      <c r="I31" s="443">
        <v>0</v>
      </c>
      <c r="J31" s="869">
        <v>0</v>
      </c>
      <c r="K31" s="841">
        <v>2559</v>
      </c>
      <c r="L31" s="627">
        <v>0</v>
      </c>
      <c r="M31" s="443">
        <v>3418</v>
      </c>
      <c r="N31" s="498">
        <v>0</v>
      </c>
      <c r="O31" s="870">
        <v>0</v>
      </c>
      <c r="P31" s="842">
        <v>750</v>
      </c>
      <c r="Q31" s="842">
        <v>103671</v>
      </c>
      <c r="R31" s="842">
        <v>1838650</v>
      </c>
      <c r="S31" s="842">
        <v>0</v>
      </c>
      <c r="T31" s="350"/>
      <c r="U31" s="350"/>
      <c r="V31" s="842">
        <v>0</v>
      </c>
      <c r="W31" s="350"/>
      <c r="X31" s="350"/>
      <c r="Y31" s="842">
        <v>2630</v>
      </c>
      <c r="Z31" s="350"/>
      <c r="AA31" s="350"/>
      <c r="AB31" s="842">
        <v>2607697</v>
      </c>
      <c r="AC31" s="350"/>
      <c r="AD31" s="350"/>
      <c r="AE31" s="832">
        <v>0</v>
      </c>
      <c r="AF31" s="350"/>
      <c r="AG31" s="350"/>
      <c r="AH31" s="832">
        <v>182923</v>
      </c>
      <c r="AI31" s="350"/>
      <c r="AJ31" s="350"/>
      <c r="AK31" s="832">
        <v>46475</v>
      </c>
      <c r="AL31" s="350"/>
      <c r="AM31" s="350"/>
      <c r="AN31" s="832">
        <v>54773</v>
      </c>
      <c r="AO31" s="443">
        <v>0</v>
      </c>
      <c r="AP31" s="827">
        <v>0</v>
      </c>
      <c r="AQ31" s="842">
        <v>0</v>
      </c>
      <c r="AR31" s="832">
        <v>0</v>
      </c>
      <c r="AS31" s="751">
        <v>0</v>
      </c>
      <c r="AT31" s="823">
        <v>33872729</v>
      </c>
      <c r="AU31" s="824">
        <v>33872729</v>
      </c>
      <c r="AV31" s="825">
        <v>675961</v>
      </c>
      <c r="AW31" s="826">
        <v>675961</v>
      </c>
      <c r="AX31" s="778"/>
      <c r="AY31" s="352"/>
      <c r="AZ31" s="352"/>
      <c r="BA31" s="352"/>
      <c r="BB31" s="352"/>
      <c r="BC31" s="351"/>
      <c r="BD31" s="351"/>
    </row>
    <row r="32" spans="1:56" ht="18" customHeight="1" thickBot="1">
      <c r="A32" s="682"/>
      <c r="B32" s="820" t="s">
        <v>918</v>
      </c>
      <c r="C32" s="869">
        <v>337024</v>
      </c>
      <c r="D32" s="869">
        <f>788800+699876</f>
        <v>1488676</v>
      </c>
      <c r="E32" s="869">
        <v>130455</v>
      </c>
      <c r="F32" s="869">
        <v>70036</v>
      </c>
      <c r="G32" s="869">
        <v>33111</v>
      </c>
      <c r="H32" s="870">
        <v>9388</v>
      </c>
      <c r="I32" s="443">
        <v>0</v>
      </c>
      <c r="J32" s="869">
        <v>118430</v>
      </c>
      <c r="K32" s="715">
        <v>33234</v>
      </c>
      <c r="L32" s="627">
        <v>0</v>
      </c>
      <c r="M32" s="443">
        <v>2950000</v>
      </c>
      <c r="N32" s="498">
        <v>0</v>
      </c>
      <c r="O32" s="870">
        <v>0</v>
      </c>
      <c r="P32" s="842">
        <v>2749</v>
      </c>
      <c r="Q32" s="842">
        <v>41565</v>
      </c>
      <c r="R32" s="842">
        <f>16934+791455</f>
        <v>808389</v>
      </c>
      <c r="S32" s="842">
        <v>6226</v>
      </c>
      <c r="T32" s="350"/>
      <c r="U32" s="350"/>
      <c r="V32" s="842">
        <v>0</v>
      </c>
      <c r="W32" s="350"/>
      <c r="X32" s="350"/>
      <c r="Y32" s="842">
        <v>27801</v>
      </c>
      <c r="Z32" s="350"/>
      <c r="AA32" s="350"/>
      <c r="AB32" s="842">
        <v>0</v>
      </c>
      <c r="AC32" s="350"/>
      <c r="AD32" s="350"/>
      <c r="AE32" s="827">
        <f>42827+713416</f>
        <v>756243</v>
      </c>
      <c r="AF32" s="350"/>
      <c r="AG32" s="350"/>
      <c r="AH32" s="832">
        <v>91848</v>
      </c>
      <c r="AI32" s="350"/>
      <c r="AJ32" s="350"/>
      <c r="AK32" s="832">
        <v>16329</v>
      </c>
      <c r="AL32" s="350"/>
      <c r="AM32" s="350"/>
      <c r="AN32" s="832">
        <v>21124</v>
      </c>
      <c r="AO32" s="443">
        <v>0</v>
      </c>
      <c r="AP32" s="827">
        <v>0</v>
      </c>
      <c r="AQ32" s="842">
        <v>0</v>
      </c>
      <c r="AR32" s="832">
        <v>0</v>
      </c>
      <c r="AS32" s="751">
        <v>0</v>
      </c>
      <c r="AT32" s="823">
        <v>24590256</v>
      </c>
      <c r="AU32" s="824">
        <v>24590256</v>
      </c>
      <c r="AV32" s="825">
        <v>436067</v>
      </c>
      <c r="AW32" s="826">
        <v>436067</v>
      </c>
      <c r="AX32" s="778"/>
      <c r="AY32" s="352"/>
      <c r="AZ32" s="352"/>
      <c r="BA32" s="352"/>
      <c r="BB32" s="352"/>
      <c r="BC32" s="351"/>
      <c r="BD32" s="351"/>
    </row>
    <row r="33" spans="1:56" s="728" customFormat="1" ht="18" customHeight="1">
      <c r="A33" s="684" t="s">
        <v>798</v>
      </c>
      <c r="B33" s="685">
        <f>SUBTOTAL(3,B34:B49)</f>
        <v>16</v>
      </c>
      <c r="C33" s="369">
        <f>SUM(C34:C49)</f>
        <v>2827384</v>
      </c>
      <c r="D33" s="369">
        <f t="shared" ref="D33:K33" si="2">SUM(D34:D49)</f>
        <v>3505986</v>
      </c>
      <c r="E33" s="369">
        <f t="shared" si="2"/>
        <v>472374</v>
      </c>
      <c r="F33" s="369">
        <f t="shared" si="2"/>
        <v>139493</v>
      </c>
      <c r="G33" s="369">
        <f t="shared" si="2"/>
        <v>739</v>
      </c>
      <c r="H33" s="369">
        <f t="shared" si="2"/>
        <v>20762</v>
      </c>
      <c r="I33" s="369">
        <f t="shared" si="2"/>
        <v>3106</v>
      </c>
      <c r="J33" s="624">
        <f t="shared" si="2"/>
        <v>199469</v>
      </c>
      <c r="K33" s="628">
        <f t="shared" si="2"/>
        <v>26565977.699999999</v>
      </c>
      <c r="L33" s="642">
        <f t="shared" ref="L33:AW33" si="3">SUM(L34:L49)</f>
        <v>0</v>
      </c>
      <c r="M33" s="369">
        <f t="shared" si="3"/>
        <v>236284981</v>
      </c>
      <c r="N33" s="369">
        <f t="shared" si="3"/>
        <v>0</v>
      </c>
      <c r="O33" s="369">
        <f t="shared" si="3"/>
        <v>458294</v>
      </c>
      <c r="P33" s="369">
        <f t="shared" si="3"/>
        <v>140792.87</v>
      </c>
      <c r="Q33" s="369">
        <f t="shared" si="3"/>
        <v>394504.02999999997</v>
      </c>
      <c r="R33" s="369">
        <f t="shared" si="3"/>
        <v>17847051.160000004</v>
      </c>
      <c r="S33" s="369">
        <f t="shared" si="3"/>
        <v>147732</v>
      </c>
      <c r="T33" s="369">
        <f t="shared" si="3"/>
        <v>0</v>
      </c>
      <c r="U33" s="369">
        <f t="shared" si="3"/>
        <v>0</v>
      </c>
      <c r="V33" s="369">
        <f t="shared" si="3"/>
        <v>97058.6</v>
      </c>
      <c r="W33" s="369">
        <f t="shared" si="3"/>
        <v>0</v>
      </c>
      <c r="X33" s="369">
        <f t="shared" si="3"/>
        <v>0</v>
      </c>
      <c r="Y33" s="369">
        <f t="shared" si="3"/>
        <v>561798.40000000002</v>
      </c>
      <c r="Z33" s="369">
        <f t="shared" si="3"/>
        <v>0</v>
      </c>
      <c r="AA33" s="369">
        <f t="shared" si="3"/>
        <v>0</v>
      </c>
      <c r="AB33" s="369">
        <f t="shared" si="3"/>
        <v>9595.1</v>
      </c>
      <c r="AC33" s="369">
        <f t="shared" si="3"/>
        <v>0</v>
      </c>
      <c r="AD33" s="369">
        <f t="shared" si="3"/>
        <v>0</v>
      </c>
      <c r="AE33" s="369">
        <f t="shared" si="3"/>
        <v>4802.7</v>
      </c>
      <c r="AF33" s="369">
        <f t="shared" si="3"/>
        <v>0</v>
      </c>
      <c r="AG33" s="369">
        <f t="shared" si="3"/>
        <v>0</v>
      </c>
      <c r="AH33" s="369">
        <f t="shared" si="3"/>
        <v>4196108.5</v>
      </c>
      <c r="AI33" s="369">
        <f t="shared" si="3"/>
        <v>0</v>
      </c>
      <c r="AJ33" s="369">
        <f t="shared" si="3"/>
        <v>0</v>
      </c>
      <c r="AK33" s="369">
        <f t="shared" si="3"/>
        <v>1394827.5</v>
      </c>
      <c r="AL33" s="369">
        <f t="shared" si="3"/>
        <v>0</v>
      </c>
      <c r="AM33" s="369">
        <f t="shared" si="3"/>
        <v>0</v>
      </c>
      <c r="AN33" s="369">
        <f t="shared" si="3"/>
        <v>637450</v>
      </c>
      <c r="AO33" s="369">
        <f t="shared" si="3"/>
        <v>12646097</v>
      </c>
      <c r="AP33" s="369">
        <f t="shared" si="3"/>
        <v>0</v>
      </c>
      <c r="AQ33" s="369">
        <f t="shared" si="3"/>
        <v>1042833</v>
      </c>
      <c r="AR33" s="369">
        <f t="shared" si="3"/>
        <v>8173.7</v>
      </c>
      <c r="AS33" s="750">
        <f t="shared" si="3"/>
        <v>0</v>
      </c>
      <c r="AT33" s="770">
        <f t="shared" si="3"/>
        <v>770073413</v>
      </c>
      <c r="AU33" s="720">
        <f t="shared" si="3"/>
        <v>680359263</v>
      </c>
      <c r="AV33" s="821">
        <f t="shared" si="3"/>
        <v>3413841</v>
      </c>
      <c r="AW33" s="822">
        <f t="shared" si="3"/>
        <v>3396773</v>
      </c>
      <c r="AX33" s="779">
        <v>35386</v>
      </c>
      <c r="AY33" s="787">
        <f>(SUM(C33:O33)+P33+Q33+R33+S33+V33+Y33+AB33+AE33+AH33+AK33+AN33+SUM(AO33:AS33))/AU33*100</f>
        <v>45.506456235314019</v>
      </c>
      <c r="AZ33" s="665">
        <f>(SUM(C33:J33)+P33+Q33+R33+S33+V33+Y33+AB33+AE33+AH33+AK33+AN33+AO33)/AU33*100</f>
        <v>6.650476199954376</v>
      </c>
      <c r="BA33" s="665">
        <f>(SUM(C33:O33)+P33+Q33+R33+S33+V33+Y33+AB33+AE33+AH33+AK33+AN33+SUM(AO33:AS33))/AW33</f>
        <v>91.147506842523768</v>
      </c>
      <c r="BB33" s="785">
        <f>BD33/AW33</f>
        <v>13.320622502592903</v>
      </c>
      <c r="BC33" s="788">
        <f t="shared" ref="BC33:BC50" si="4">(SUM(C33:O33)+P33+Q33+R33+S33+V33+Y33+AB33+AE33+AH33+AK33+AN33+SUM(AO33:AS33))</f>
        <v>309607390.25999999</v>
      </c>
      <c r="BD33" s="645">
        <f>SUM(C33:J33)+P33+Q33+R33+S33+V33+Y33+AB33+AE33+AH33+AK33+AN33+AO33</f>
        <v>45247130.859999999</v>
      </c>
    </row>
    <row r="34" spans="1:56" ht="18" customHeight="1">
      <c r="A34" s="682"/>
      <c r="B34" s="686" t="s">
        <v>5</v>
      </c>
      <c r="C34" s="653">
        <v>84975</v>
      </c>
      <c r="D34" s="653">
        <v>0</v>
      </c>
      <c r="E34" s="653">
        <v>25063</v>
      </c>
      <c r="F34" s="653">
        <v>2360</v>
      </c>
      <c r="G34" s="653">
        <v>0</v>
      </c>
      <c r="H34" s="623">
        <v>375</v>
      </c>
      <c r="I34" s="623">
        <v>0</v>
      </c>
      <c r="J34" s="687">
        <v>0</v>
      </c>
      <c r="K34" s="629"/>
      <c r="L34" s="627">
        <v>0</v>
      </c>
      <c r="M34" s="623">
        <v>119730</v>
      </c>
      <c r="N34" s="498">
        <v>0</v>
      </c>
      <c r="O34" s="647">
        <v>0</v>
      </c>
      <c r="P34" s="648">
        <v>3037.3</v>
      </c>
      <c r="Q34" s="648">
        <v>81.599999999999994</v>
      </c>
      <c r="R34" s="648">
        <v>2343100.15</v>
      </c>
      <c r="S34" s="648">
        <v>0</v>
      </c>
      <c r="T34" s="443" t="s">
        <v>754</v>
      </c>
      <c r="U34" s="443" t="s">
        <v>754</v>
      </c>
      <c r="V34" s="648">
        <v>0</v>
      </c>
      <c r="W34" s="350"/>
      <c r="X34" s="350"/>
      <c r="Y34" s="648">
        <v>0</v>
      </c>
      <c r="Z34" s="350"/>
      <c r="AA34" s="350"/>
      <c r="AB34" s="648">
        <v>0</v>
      </c>
      <c r="AC34" s="350"/>
      <c r="AD34" s="350"/>
      <c r="AE34" s="647">
        <v>0</v>
      </c>
      <c r="AF34" s="350"/>
      <c r="AG34" s="350"/>
      <c r="AH34" s="647">
        <v>0</v>
      </c>
      <c r="AI34" s="350"/>
      <c r="AJ34" s="350"/>
      <c r="AK34" s="647">
        <v>0</v>
      </c>
      <c r="AL34" s="350"/>
      <c r="AM34" s="350"/>
      <c r="AN34" s="647">
        <v>0</v>
      </c>
      <c r="AO34" s="647">
        <v>0</v>
      </c>
      <c r="AP34" s="443">
        <v>0</v>
      </c>
      <c r="AQ34" s="648">
        <v>0</v>
      </c>
      <c r="AR34" s="647">
        <v>0</v>
      </c>
      <c r="AS34" s="751">
        <v>0</v>
      </c>
      <c r="AT34" s="810">
        <v>2825782</v>
      </c>
      <c r="AU34" s="723">
        <v>2825782</v>
      </c>
      <c r="AV34" s="723">
        <v>41910</v>
      </c>
      <c r="AW34" s="811">
        <v>41910</v>
      </c>
      <c r="AX34" s="778"/>
      <c r="AY34" s="742"/>
      <c r="AZ34" s="743"/>
      <c r="BA34" s="743"/>
      <c r="BB34" s="352"/>
      <c r="BC34" s="351"/>
      <c r="BD34" s="351"/>
    </row>
    <row r="35" spans="1:56" ht="18" customHeight="1">
      <c r="A35" s="682"/>
      <c r="B35" s="686" t="s">
        <v>30</v>
      </c>
      <c r="C35" s="653">
        <v>50137</v>
      </c>
      <c r="D35" s="653">
        <v>0</v>
      </c>
      <c r="E35" s="653">
        <v>0</v>
      </c>
      <c r="F35" s="653">
        <v>4041</v>
      </c>
      <c r="G35" s="653">
        <v>0</v>
      </c>
      <c r="H35" s="623">
        <v>0</v>
      </c>
      <c r="I35" s="623">
        <v>1959</v>
      </c>
      <c r="J35" s="687">
        <v>0</v>
      </c>
      <c r="K35" s="688">
        <v>1141447.0999999999</v>
      </c>
      <c r="L35" s="627">
        <v>0</v>
      </c>
      <c r="M35" s="623">
        <v>5619923</v>
      </c>
      <c r="N35" s="498">
        <v>0</v>
      </c>
      <c r="O35" s="647">
        <v>0</v>
      </c>
      <c r="P35" s="648">
        <v>0</v>
      </c>
      <c r="Q35" s="648">
        <v>8887</v>
      </c>
      <c r="R35" s="648">
        <v>2508173</v>
      </c>
      <c r="S35" s="648">
        <v>0</v>
      </c>
      <c r="T35" s="443" t="s">
        <v>754</v>
      </c>
      <c r="U35" s="443" t="s">
        <v>754</v>
      </c>
      <c r="V35" s="648">
        <v>0</v>
      </c>
      <c r="W35" s="350"/>
      <c r="X35" s="350"/>
      <c r="Y35" s="648">
        <v>48675</v>
      </c>
      <c r="Z35" s="350"/>
      <c r="AA35" s="350"/>
      <c r="AB35" s="648">
        <v>0</v>
      </c>
      <c r="AC35" s="350"/>
      <c r="AD35" s="350"/>
      <c r="AE35" s="647">
        <v>0</v>
      </c>
      <c r="AF35" s="350"/>
      <c r="AG35" s="350"/>
      <c r="AH35" s="647">
        <v>0</v>
      </c>
      <c r="AI35" s="350"/>
      <c r="AJ35" s="350"/>
      <c r="AK35" s="647">
        <v>42309</v>
      </c>
      <c r="AL35" s="350"/>
      <c r="AM35" s="350"/>
      <c r="AN35" s="647">
        <v>0</v>
      </c>
      <c r="AO35" s="647">
        <v>0</v>
      </c>
      <c r="AP35" s="443">
        <v>0</v>
      </c>
      <c r="AQ35" s="648">
        <v>0</v>
      </c>
      <c r="AR35" s="647">
        <v>0</v>
      </c>
      <c r="AS35" s="751">
        <v>0</v>
      </c>
      <c r="AT35" s="810">
        <v>13979612</v>
      </c>
      <c r="AU35" s="723">
        <v>13979612</v>
      </c>
      <c r="AV35" s="723">
        <v>108229</v>
      </c>
      <c r="AW35" s="811">
        <v>108229</v>
      </c>
      <c r="AX35" s="778"/>
      <c r="AY35" s="742"/>
      <c r="AZ35" s="743"/>
      <c r="BA35" s="743"/>
      <c r="BB35" s="352"/>
      <c r="BC35" s="351"/>
      <c r="BD35" s="351"/>
    </row>
    <row r="36" spans="1:56" ht="18" customHeight="1">
      <c r="A36" s="682"/>
      <c r="B36" s="686" t="s">
        <v>31</v>
      </c>
      <c r="C36" s="649">
        <v>132140</v>
      </c>
      <c r="D36" s="649">
        <v>1664</v>
      </c>
      <c r="E36" s="649">
        <v>600</v>
      </c>
      <c r="F36" s="649">
        <v>17627</v>
      </c>
      <c r="G36" s="649">
        <v>0</v>
      </c>
      <c r="H36" s="649">
        <v>0</v>
      </c>
      <c r="I36" s="649">
        <v>900</v>
      </c>
      <c r="J36" s="650">
        <v>0</v>
      </c>
      <c r="K36" s="689">
        <v>445180</v>
      </c>
      <c r="L36" s="627">
        <v>0</v>
      </c>
      <c r="M36" s="649">
        <v>2330000</v>
      </c>
      <c r="N36" s="498">
        <v>0</v>
      </c>
      <c r="O36" s="651">
        <v>0</v>
      </c>
      <c r="P36" s="674">
        <v>95.5</v>
      </c>
      <c r="Q36" s="674">
        <v>400</v>
      </c>
      <c r="R36" s="663">
        <v>1022214</v>
      </c>
      <c r="S36" s="663">
        <v>0</v>
      </c>
      <c r="T36" s="443" t="s">
        <v>754</v>
      </c>
      <c r="U36" s="443" t="s">
        <v>754</v>
      </c>
      <c r="V36" s="663">
        <v>0</v>
      </c>
      <c r="W36" s="350"/>
      <c r="X36" s="350"/>
      <c r="Y36" s="663">
        <v>0</v>
      </c>
      <c r="Z36" s="350"/>
      <c r="AA36" s="350"/>
      <c r="AB36" s="663">
        <v>0</v>
      </c>
      <c r="AC36" s="350"/>
      <c r="AD36" s="350"/>
      <c r="AE36" s="663">
        <v>0</v>
      </c>
      <c r="AF36" s="350"/>
      <c r="AG36" s="350"/>
      <c r="AH36" s="663">
        <v>0</v>
      </c>
      <c r="AI36" s="350"/>
      <c r="AJ36" s="350"/>
      <c r="AK36" s="647">
        <v>0</v>
      </c>
      <c r="AL36" s="350"/>
      <c r="AM36" s="350"/>
      <c r="AN36" s="647">
        <v>0</v>
      </c>
      <c r="AO36" s="647">
        <v>0</v>
      </c>
      <c r="AP36" s="443">
        <v>0</v>
      </c>
      <c r="AQ36" s="663">
        <v>0</v>
      </c>
      <c r="AR36" s="675">
        <v>5185</v>
      </c>
      <c r="AS36" s="751">
        <v>0</v>
      </c>
      <c r="AT36" s="810">
        <v>9865235</v>
      </c>
      <c r="AU36" s="723">
        <v>9865235</v>
      </c>
      <c r="AV36" s="723">
        <v>88165</v>
      </c>
      <c r="AW36" s="811">
        <v>88165</v>
      </c>
      <c r="AX36" s="778"/>
      <c r="AY36" s="742"/>
      <c r="AZ36" s="743"/>
      <c r="BA36" s="743"/>
      <c r="BB36" s="352"/>
      <c r="BC36" s="351"/>
      <c r="BD36" s="351"/>
    </row>
    <row r="37" spans="1:56" ht="18" customHeight="1">
      <c r="A37" s="682"/>
      <c r="B37" s="686" t="s">
        <v>32</v>
      </c>
      <c r="C37" s="653">
        <v>85291</v>
      </c>
      <c r="D37" s="653">
        <v>26568</v>
      </c>
      <c r="E37" s="653">
        <v>22833</v>
      </c>
      <c r="F37" s="653">
        <v>4602</v>
      </c>
      <c r="G37" s="653">
        <v>0</v>
      </c>
      <c r="H37" s="623">
        <v>100</v>
      </c>
      <c r="I37" s="623">
        <v>0</v>
      </c>
      <c r="J37" s="687">
        <v>27163</v>
      </c>
      <c r="K37" s="689">
        <v>59618</v>
      </c>
      <c r="L37" s="627">
        <v>0</v>
      </c>
      <c r="M37" s="623">
        <v>1830000</v>
      </c>
      <c r="N37" s="498">
        <v>0</v>
      </c>
      <c r="O37" s="647">
        <v>0</v>
      </c>
      <c r="P37" s="652">
        <v>2964</v>
      </c>
      <c r="Q37" s="652">
        <v>20885</v>
      </c>
      <c r="R37" s="690">
        <v>732263</v>
      </c>
      <c r="S37" s="648">
        <v>0</v>
      </c>
      <c r="T37" s="443" t="s">
        <v>754</v>
      </c>
      <c r="U37" s="443" t="s">
        <v>754</v>
      </c>
      <c r="V37" s="648">
        <v>0</v>
      </c>
      <c r="W37" s="350"/>
      <c r="X37" s="350"/>
      <c r="Y37" s="648">
        <v>0</v>
      </c>
      <c r="Z37" s="350"/>
      <c r="AA37" s="350"/>
      <c r="AB37" s="648">
        <v>0</v>
      </c>
      <c r="AC37" s="350"/>
      <c r="AD37" s="350"/>
      <c r="AE37" s="647">
        <v>0</v>
      </c>
      <c r="AF37" s="350"/>
      <c r="AG37" s="350"/>
      <c r="AH37" s="647">
        <v>15730</v>
      </c>
      <c r="AI37" s="350"/>
      <c r="AJ37" s="350"/>
      <c r="AK37" s="647">
        <v>10889</v>
      </c>
      <c r="AL37" s="350"/>
      <c r="AM37" s="350"/>
      <c r="AN37" s="647">
        <v>27738</v>
      </c>
      <c r="AO37" s="647">
        <v>1521774</v>
      </c>
      <c r="AP37" s="443">
        <v>0</v>
      </c>
      <c r="AQ37" s="648">
        <v>0</v>
      </c>
      <c r="AR37" s="647">
        <v>0</v>
      </c>
      <c r="AS37" s="751">
        <v>0</v>
      </c>
      <c r="AT37" s="810">
        <v>14199595</v>
      </c>
      <c r="AU37" s="723">
        <v>14199595</v>
      </c>
      <c r="AV37" s="723">
        <v>116711</v>
      </c>
      <c r="AW37" s="811">
        <v>116711</v>
      </c>
      <c r="AX37" s="778"/>
      <c r="AY37" s="742"/>
      <c r="AZ37" s="743"/>
      <c r="BA37" s="743"/>
      <c r="BB37" s="352"/>
      <c r="BC37" s="351"/>
      <c r="BD37" s="351"/>
    </row>
    <row r="38" spans="1:56" ht="18" customHeight="1">
      <c r="A38" s="682"/>
      <c r="B38" s="686" t="s">
        <v>33</v>
      </c>
      <c r="C38" s="653">
        <v>379272</v>
      </c>
      <c r="D38" s="653">
        <v>1500</v>
      </c>
      <c r="E38" s="653">
        <v>67626</v>
      </c>
      <c r="F38" s="653">
        <v>19388</v>
      </c>
      <c r="G38" s="653">
        <v>0</v>
      </c>
      <c r="H38" s="623">
        <v>2414</v>
      </c>
      <c r="I38" s="623">
        <v>0</v>
      </c>
      <c r="J38" s="687">
        <v>6180</v>
      </c>
      <c r="K38" s="688">
        <v>766600</v>
      </c>
      <c r="L38" s="627">
        <v>0</v>
      </c>
      <c r="M38" s="623">
        <v>1187517</v>
      </c>
      <c r="N38" s="498">
        <v>0</v>
      </c>
      <c r="O38" s="647">
        <v>0</v>
      </c>
      <c r="P38" s="652">
        <v>0</v>
      </c>
      <c r="Q38" s="652">
        <v>18690</v>
      </c>
      <c r="R38" s="648">
        <v>3719441</v>
      </c>
      <c r="S38" s="652">
        <v>0</v>
      </c>
      <c r="T38" s="443" t="s">
        <v>754</v>
      </c>
      <c r="U38" s="443" t="s">
        <v>754</v>
      </c>
      <c r="V38" s="652">
        <v>0</v>
      </c>
      <c r="W38" s="350"/>
      <c r="X38" s="350"/>
      <c r="Y38" s="648">
        <v>0</v>
      </c>
      <c r="Z38" s="350"/>
      <c r="AA38" s="350"/>
      <c r="AB38" s="648">
        <v>0</v>
      </c>
      <c r="AC38" s="350"/>
      <c r="AD38" s="350"/>
      <c r="AE38" s="647">
        <v>3662.7</v>
      </c>
      <c r="AF38" s="350"/>
      <c r="AG38" s="350"/>
      <c r="AH38" s="647">
        <v>1394955</v>
      </c>
      <c r="AI38" s="350"/>
      <c r="AJ38" s="350"/>
      <c r="AK38" s="647">
        <v>0</v>
      </c>
      <c r="AL38" s="350"/>
      <c r="AM38" s="350"/>
      <c r="AN38" s="647">
        <v>0</v>
      </c>
      <c r="AO38" s="647">
        <v>1059129</v>
      </c>
      <c r="AP38" s="443">
        <v>0</v>
      </c>
      <c r="AQ38" s="648">
        <v>0</v>
      </c>
      <c r="AR38" s="647">
        <v>0</v>
      </c>
      <c r="AS38" s="751">
        <v>0</v>
      </c>
      <c r="AT38" s="810">
        <v>29666238</v>
      </c>
      <c r="AU38" s="723">
        <v>29666238</v>
      </c>
      <c r="AV38" s="723">
        <v>357880</v>
      </c>
      <c r="AW38" s="811">
        <v>357880</v>
      </c>
      <c r="AX38" s="778"/>
      <c r="AY38" s="742"/>
      <c r="AZ38" s="743"/>
      <c r="BA38" s="743"/>
      <c r="BB38" s="352"/>
      <c r="BC38" s="351"/>
      <c r="BD38" s="351"/>
    </row>
    <row r="39" spans="1:56" ht="18" customHeight="1">
      <c r="A39" s="682"/>
      <c r="B39" s="686" t="s">
        <v>34</v>
      </c>
      <c r="C39" s="653">
        <v>83632</v>
      </c>
      <c r="D39" s="653">
        <v>30417</v>
      </c>
      <c r="E39" s="653">
        <v>52487</v>
      </c>
      <c r="F39" s="653">
        <v>9451</v>
      </c>
      <c r="G39" s="653">
        <v>0</v>
      </c>
      <c r="H39" s="623">
        <v>936</v>
      </c>
      <c r="I39" s="623">
        <v>0</v>
      </c>
      <c r="J39" s="687">
        <v>32300</v>
      </c>
      <c r="K39" s="689">
        <v>358298</v>
      </c>
      <c r="L39" s="627">
        <v>0</v>
      </c>
      <c r="M39" s="623">
        <v>141254</v>
      </c>
      <c r="N39" s="498">
        <v>0</v>
      </c>
      <c r="O39" s="647">
        <v>0</v>
      </c>
      <c r="P39" s="652">
        <v>12415.1</v>
      </c>
      <c r="Q39" s="652">
        <v>7154.1999999999989</v>
      </c>
      <c r="R39" s="648">
        <v>1329058</v>
      </c>
      <c r="S39" s="652">
        <v>103204</v>
      </c>
      <c r="T39" s="443" t="s">
        <v>754</v>
      </c>
      <c r="U39" s="443" t="s">
        <v>754</v>
      </c>
      <c r="V39" s="652">
        <v>0</v>
      </c>
      <c r="W39" s="350"/>
      <c r="X39" s="350"/>
      <c r="Y39" s="648">
        <v>0</v>
      </c>
      <c r="Z39" s="350"/>
      <c r="AA39" s="350"/>
      <c r="AB39" s="648">
        <v>0</v>
      </c>
      <c r="AC39" s="350"/>
      <c r="AD39" s="350"/>
      <c r="AE39" s="647">
        <v>0</v>
      </c>
      <c r="AF39" s="350"/>
      <c r="AG39" s="350"/>
      <c r="AH39" s="647">
        <v>0</v>
      </c>
      <c r="AI39" s="350"/>
      <c r="AJ39" s="350"/>
      <c r="AK39" s="647">
        <v>2374.1999999999998</v>
      </c>
      <c r="AL39" s="350"/>
      <c r="AM39" s="350"/>
      <c r="AN39" s="647">
        <v>0</v>
      </c>
      <c r="AO39" s="647">
        <v>0</v>
      </c>
      <c r="AP39" s="443">
        <v>0</v>
      </c>
      <c r="AQ39" s="648">
        <v>0</v>
      </c>
      <c r="AR39" s="676">
        <v>2945.7</v>
      </c>
      <c r="AS39" s="751">
        <v>0</v>
      </c>
      <c r="AT39" s="810">
        <v>16631774</v>
      </c>
      <c r="AU39" s="723">
        <v>16631774</v>
      </c>
      <c r="AV39" s="723">
        <v>271247</v>
      </c>
      <c r="AW39" s="811">
        <v>271247</v>
      </c>
      <c r="AX39" s="778"/>
      <c r="AY39" s="742"/>
      <c r="AZ39" s="743"/>
      <c r="BA39" s="743"/>
      <c r="BB39" s="352"/>
      <c r="BC39" s="351"/>
      <c r="BD39" s="351"/>
    </row>
    <row r="40" spans="1:56" ht="18" customHeight="1">
      <c r="A40" s="682"/>
      <c r="B40" s="686" t="s">
        <v>35</v>
      </c>
      <c r="C40" s="653">
        <v>122871</v>
      </c>
      <c r="D40" s="653">
        <v>220</v>
      </c>
      <c r="E40" s="653">
        <v>5228</v>
      </c>
      <c r="F40" s="653">
        <v>1970</v>
      </c>
      <c r="G40" s="653">
        <v>0</v>
      </c>
      <c r="H40" s="623">
        <v>3504</v>
      </c>
      <c r="I40" s="623">
        <v>0</v>
      </c>
      <c r="J40" s="687">
        <v>5780</v>
      </c>
      <c r="K40" s="688">
        <v>347601.6</v>
      </c>
      <c r="L40" s="627">
        <v>0</v>
      </c>
      <c r="M40" s="623">
        <v>1854103</v>
      </c>
      <c r="N40" s="498">
        <v>0</v>
      </c>
      <c r="O40" s="647">
        <v>0</v>
      </c>
      <c r="P40" s="652">
        <v>12436.65</v>
      </c>
      <c r="Q40" s="652">
        <v>6435.2199999999993</v>
      </c>
      <c r="R40" s="648">
        <v>33595</v>
      </c>
      <c r="S40" s="652">
        <v>44179</v>
      </c>
      <c r="T40" s="350"/>
      <c r="U40" s="350"/>
      <c r="V40" s="652">
        <v>5521.2</v>
      </c>
      <c r="W40" s="350"/>
      <c r="X40" s="350"/>
      <c r="Y40" s="648">
        <v>70038</v>
      </c>
      <c r="Z40" s="350"/>
      <c r="AA40" s="350"/>
      <c r="AB40" s="648">
        <v>0</v>
      </c>
      <c r="AC40" s="350"/>
      <c r="AD40" s="350"/>
      <c r="AE40" s="647">
        <v>0</v>
      </c>
      <c r="AF40" s="350"/>
      <c r="AG40" s="350"/>
      <c r="AH40" s="647">
        <v>22299.200000000001</v>
      </c>
      <c r="AI40" s="350"/>
      <c r="AJ40" s="350"/>
      <c r="AK40" s="647">
        <v>30860.799999999999</v>
      </c>
      <c r="AL40" s="350"/>
      <c r="AM40" s="350"/>
      <c r="AN40" s="647">
        <v>0</v>
      </c>
      <c r="AO40" s="647">
        <v>1674403</v>
      </c>
      <c r="AP40" s="443">
        <v>0</v>
      </c>
      <c r="AQ40" s="648">
        <v>165417</v>
      </c>
      <c r="AR40" s="647">
        <v>43</v>
      </c>
      <c r="AS40" s="751">
        <v>0</v>
      </c>
      <c r="AT40" s="810">
        <v>26818105</v>
      </c>
      <c r="AU40" s="723">
        <v>26818105</v>
      </c>
      <c r="AV40" s="723">
        <v>274480</v>
      </c>
      <c r="AW40" s="811">
        <v>274480</v>
      </c>
      <c r="AX40" s="778"/>
      <c r="AY40" s="742"/>
      <c r="AZ40" s="743"/>
      <c r="BA40" s="743"/>
      <c r="BB40" s="352"/>
      <c r="BC40" s="351"/>
      <c r="BD40" s="351"/>
    </row>
    <row r="41" spans="1:56" ht="18" customHeight="1">
      <c r="A41" s="682"/>
      <c r="B41" s="686" t="s">
        <v>36</v>
      </c>
      <c r="C41" s="653">
        <v>161327</v>
      </c>
      <c r="D41" s="653">
        <v>35430</v>
      </c>
      <c r="E41" s="653">
        <v>224</v>
      </c>
      <c r="F41" s="653">
        <v>4600</v>
      </c>
      <c r="G41" s="653">
        <v>0</v>
      </c>
      <c r="H41" s="623">
        <v>3292</v>
      </c>
      <c r="I41" s="623">
        <v>0</v>
      </c>
      <c r="J41" s="687">
        <v>6600</v>
      </c>
      <c r="K41" s="689">
        <v>2030297</v>
      </c>
      <c r="L41" s="627">
        <v>0</v>
      </c>
      <c r="M41" s="623">
        <v>18505372</v>
      </c>
      <c r="N41" s="498">
        <v>0</v>
      </c>
      <c r="O41" s="647">
        <v>0</v>
      </c>
      <c r="P41" s="652">
        <v>1144.8</v>
      </c>
      <c r="Q41" s="652">
        <v>56315.399999999994</v>
      </c>
      <c r="R41" s="648">
        <v>371754.30000000005</v>
      </c>
      <c r="S41" s="652">
        <v>349</v>
      </c>
      <c r="T41" s="350"/>
      <c r="U41" s="350"/>
      <c r="V41" s="652">
        <v>58651.9</v>
      </c>
      <c r="W41" s="350"/>
      <c r="X41" s="350"/>
      <c r="Y41" s="648">
        <v>0</v>
      </c>
      <c r="Z41" s="350"/>
      <c r="AA41" s="350"/>
      <c r="AB41" s="648">
        <v>0</v>
      </c>
      <c r="AC41" s="350"/>
      <c r="AD41" s="350"/>
      <c r="AE41" s="647">
        <v>0</v>
      </c>
      <c r="AF41" s="350"/>
      <c r="AG41" s="350"/>
      <c r="AH41" s="647">
        <v>141158.39999999999</v>
      </c>
      <c r="AI41" s="350"/>
      <c r="AJ41" s="350"/>
      <c r="AK41" s="647">
        <v>102550.7</v>
      </c>
      <c r="AL41" s="350"/>
      <c r="AM41" s="350"/>
      <c r="AN41" s="647">
        <v>0</v>
      </c>
      <c r="AO41" s="647">
        <v>0</v>
      </c>
      <c r="AP41" s="443">
        <v>0</v>
      </c>
      <c r="AQ41" s="648">
        <v>0</v>
      </c>
      <c r="AR41" s="647">
        <v>0</v>
      </c>
      <c r="AS41" s="751">
        <v>0</v>
      </c>
      <c r="AT41" s="810">
        <v>39370091</v>
      </c>
      <c r="AU41" s="723">
        <v>39370091</v>
      </c>
      <c r="AV41" s="723">
        <v>291132</v>
      </c>
      <c r="AW41" s="811">
        <v>291132</v>
      </c>
      <c r="AX41" s="778"/>
      <c r="AY41" s="742"/>
      <c r="AZ41" s="743"/>
      <c r="BA41" s="743"/>
      <c r="BB41" s="352"/>
      <c r="BC41" s="351"/>
      <c r="BD41" s="351"/>
    </row>
    <row r="42" spans="1:56" ht="18" customHeight="1">
      <c r="A42" s="682"/>
      <c r="B42" s="686" t="s">
        <v>37</v>
      </c>
      <c r="C42" s="653">
        <v>284234</v>
      </c>
      <c r="D42" s="653">
        <v>40166</v>
      </c>
      <c r="E42" s="653">
        <v>24218</v>
      </c>
      <c r="F42" s="653">
        <v>46272</v>
      </c>
      <c r="G42" s="653"/>
      <c r="H42" s="623">
        <v>874</v>
      </c>
      <c r="I42" s="623"/>
      <c r="J42" s="687">
        <v>91768</v>
      </c>
      <c r="K42" s="688">
        <v>5832911</v>
      </c>
      <c r="L42" s="627">
        <v>0</v>
      </c>
      <c r="M42" s="623">
        <v>378418</v>
      </c>
      <c r="N42" s="498">
        <v>0</v>
      </c>
      <c r="O42" s="647">
        <v>458294</v>
      </c>
      <c r="P42" s="652">
        <v>20435</v>
      </c>
      <c r="Q42" s="652">
        <v>74298</v>
      </c>
      <c r="R42" s="648">
        <v>1719432</v>
      </c>
      <c r="S42" s="652">
        <v>0</v>
      </c>
      <c r="T42" s="350"/>
      <c r="U42" s="350"/>
      <c r="V42" s="652">
        <v>14097</v>
      </c>
      <c r="W42" s="350"/>
      <c r="X42" s="350"/>
      <c r="Y42" s="648">
        <v>266924</v>
      </c>
      <c r="Z42" s="350"/>
      <c r="AA42" s="350"/>
      <c r="AB42" s="648">
        <v>0</v>
      </c>
      <c r="AC42" s="350"/>
      <c r="AD42" s="350"/>
      <c r="AE42" s="647">
        <v>0</v>
      </c>
      <c r="AF42" s="350"/>
      <c r="AG42" s="350"/>
      <c r="AH42" s="647">
        <v>179601</v>
      </c>
      <c r="AI42" s="350"/>
      <c r="AJ42" s="350"/>
      <c r="AK42" s="647">
        <v>130337</v>
      </c>
      <c r="AL42" s="350"/>
      <c r="AM42" s="350"/>
      <c r="AN42" s="647">
        <v>0</v>
      </c>
      <c r="AO42" s="647">
        <v>19270</v>
      </c>
      <c r="AP42" s="443">
        <v>0</v>
      </c>
      <c r="AQ42" s="648">
        <v>0</v>
      </c>
      <c r="AR42" s="647">
        <v>0</v>
      </c>
      <c r="AS42" s="751">
        <v>0</v>
      </c>
      <c r="AT42" s="810">
        <v>51474858</v>
      </c>
      <c r="AU42" s="723">
        <v>51474858</v>
      </c>
      <c r="AV42" s="723">
        <v>406102</v>
      </c>
      <c r="AW42" s="811">
        <v>406102</v>
      </c>
      <c r="AX42" s="778"/>
      <c r="AY42" s="742"/>
      <c r="AZ42" s="743"/>
      <c r="BA42" s="743"/>
      <c r="BB42" s="352"/>
      <c r="BC42" s="351"/>
      <c r="BD42" s="351"/>
    </row>
    <row r="43" spans="1:56" ht="18" customHeight="1">
      <c r="A43" s="682"/>
      <c r="B43" s="686" t="s">
        <v>38</v>
      </c>
      <c r="C43" s="653">
        <v>270991</v>
      </c>
      <c r="D43" s="653">
        <v>128474</v>
      </c>
      <c r="E43" s="653">
        <v>73707</v>
      </c>
      <c r="F43" s="653">
        <v>9672</v>
      </c>
      <c r="G43" s="653">
        <v>0</v>
      </c>
      <c r="H43" s="623">
        <v>771</v>
      </c>
      <c r="I43" s="623">
        <v>0</v>
      </c>
      <c r="J43" s="687">
        <v>22522</v>
      </c>
      <c r="K43" s="688">
        <v>207009</v>
      </c>
      <c r="L43" s="627">
        <v>0</v>
      </c>
      <c r="M43" s="623">
        <v>11720718</v>
      </c>
      <c r="N43" s="498">
        <v>0</v>
      </c>
      <c r="O43" s="647">
        <v>0</v>
      </c>
      <c r="P43" s="652">
        <v>2135.6999999999998</v>
      </c>
      <c r="Q43" s="652">
        <v>35739.07</v>
      </c>
      <c r="R43" s="648">
        <v>65096.14</v>
      </c>
      <c r="S43" s="652">
        <v>0</v>
      </c>
      <c r="T43" s="350"/>
      <c r="U43" s="350"/>
      <c r="V43" s="652">
        <v>4140.5</v>
      </c>
      <c r="W43" s="350"/>
      <c r="X43" s="350"/>
      <c r="Y43" s="648">
        <v>108999</v>
      </c>
      <c r="Z43" s="350"/>
      <c r="AA43" s="350"/>
      <c r="AB43" s="648">
        <v>6658.1</v>
      </c>
      <c r="AC43" s="350"/>
      <c r="AD43" s="350"/>
      <c r="AE43" s="647">
        <v>1140</v>
      </c>
      <c r="AF43" s="350"/>
      <c r="AG43" s="350"/>
      <c r="AH43" s="647">
        <v>411175.1</v>
      </c>
      <c r="AI43" s="350"/>
      <c r="AJ43" s="350"/>
      <c r="AK43" s="647">
        <v>20829.400000000001</v>
      </c>
      <c r="AL43" s="350"/>
      <c r="AM43" s="350"/>
      <c r="AN43" s="647">
        <v>0</v>
      </c>
      <c r="AO43" s="647">
        <v>0</v>
      </c>
      <c r="AP43" s="443">
        <v>0</v>
      </c>
      <c r="AQ43" s="648">
        <v>0</v>
      </c>
      <c r="AR43" s="647">
        <v>0</v>
      </c>
      <c r="AS43" s="751">
        <v>0</v>
      </c>
      <c r="AT43" s="810">
        <v>41769978</v>
      </c>
      <c r="AU43" s="723">
        <v>41769978</v>
      </c>
      <c r="AV43" s="723">
        <v>321004</v>
      </c>
      <c r="AW43" s="811">
        <v>321004</v>
      </c>
      <c r="AX43" s="778"/>
      <c r="AY43" s="742"/>
      <c r="AZ43" s="743"/>
      <c r="BA43" s="743"/>
      <c r="BB43" s="352"/>
      <c r="BC43" s="351"/>
      <c r="BD43" s="351"/>
    </row>
    <row r="44" spans="1:56" ht="18" customHeight="1">
      <c r="A44" s="682"/>
      <c r="B44" s="686" t="s">
        <v>39</v>
      </c>
      <c r="C44" s="649">
        <v>48665</v>
      </c>
      <c r="D44" s="649">
        <v>44770</v>
      </c>
      <c r="E44" s="649">
        <v>82296</v>
      </c>
      <c r="F44" s="649">
        <v>1645</v>
      </c>
      <c r="G44" s="649">
        <v>0</v>
      </c>
      <c r="H44" s="649">
        <v>716</v>
      </c>
      <c r="I44" s="649">
        <v>0</v>
      </c>
      <c r="J44" s="650">
        <v>0</v>
      </c>
      <c r="K44" s="688">
        <v>3918492</v>
      </c>
      <c r="L44" s="627">
        <v>0</v>
      </c>
      <c r="M44" s="649">
        <v>3744171</v>
      </c>
      <c r="N44" s="498">
        <v>0</v>
      </c>
      <c r="O44" s="651">
        <v>0</v>
      </c>
      <c r="P44" s="674">
        <v>3796.32</v>
      </c>
      <c r="Q44" s="674">
        <v>23861.360000000004</v>
      </c>
      <c r="R44" s="663">
        <v>2516378</v>
      </c>
      <c r="S44" s="674">
        <v>0</v>
      </c>
      <c r="T44" s="350"/>
      <c r="U44" s="350"/>
      <c r="V44" s="674">
        <v>0</v>
      </c>
      <c r="W44" s="350"/>
      <c r="X44" s="350"/>
      <c r="Y44" s="663">
        <v>0</v>
      </c>
      <c r="Z44" s="350"/>
      <c r="AA44" s="350"/>
      <c r="AB44" s="663">
        <v>0</v>
      </c>
      <c r="AC44" s="350"/>
      <c r="AD44" s="350"/>
      <c r="AE44" s="663">
        <v>0</v>
      </c>
      <c r="AF44" s="350"/>
      <c r="AG44" s="350"/>
      <c r="AH44" s="647">
        <v>25738.5</v>
      </c>
      <c r="AI44" s="350"/>
      <c r="AJ44" s="350"/>
      <c r="AK44" s="647">
        <v>20938.399999999998</v>
      </c>
      <c r="AL44" s="350"/>
      <c r="AM44" s="350"/>
      <c r="AN44" s="647">
        <v>0</v>
      </c>
      <c r="AO44" s="647">
        <v>6525783</v>
      </c>
      <c r="AP44" s="443">
        <v>0</v>
      </c>
      <c r="AQ44" s="663">
        <v>390555</v>
      </c>
      <c r="AR44" s="647">
        <v>0</v>
      </c>
      <c r="AS44" s="751">
        <v>0</v>
      </c>
      <c r="AT44" s="810">
        <v>65274057</v>
      </c>
      <c r="AU44" s="723">
        <v>65274057</v>
      </c>
      <c r="AV44" s="723">
        <v>239062</v>
      </c>
      <c r="AW44" s="811">
        <v>239062</v>
      </c>
      <c r="AX44" s="778"/>
      <c r="AY44" s="742"/>
      <c r="AZ44" s="743"/>
      <c r="BA44" s="743"/>
      <c r="BB44" s="352"/>
      <c r="BC44" s="351"/>
      <c r="BD44" s="351"/>
    </row>
    <row r="45" spans="1:56" ht="18" customHeight="1">
      <c r="A45" s="682"/>
      <c r="B45" s="686" t="s">
        <v>19</v>
      </c>
      <c r="C45" s="653">
        <v>549952</v>
      </c>
      <c r="D45" s="653">
        <v>1144706</v>
      </c>
      <c r="E45" s="653">
        <v>45216</v>
      </c>
      <c r="F45" s="653">
        <v>2440</v>
      </c>
      <c r="G45" s="653">
        <v>0</v>
      </c>
      <c r="H45" s="623">
        <v>500</v>
      </c>
      <c r="I45" s="623">
        <v>0</v>
      </c>
      <c r="J45" s="687">
        <v>0</v>
      </c>
      <c r="K45" s="688">
        <v>8995866</v>
      </c>
      <c r="L45" s="627">
        <v>0</v>
      </c>
      <c r="M45" s="623">
        <v>34740000</v>
      </c>
      <c r="N45" s="498">
        <v>0</v>
      </c>
      <c r="O45" s="647">
        <v>0</v>
      </c>
      <c r="P45" s="652">
        <v>28592</v>
      </c>
      <c r="Q45" s="652">
        <v>29611</v>
      </c>
      <c r="R45" s="648">
        <v>657254</v>
      </c>
      <c r="S45" s="652">
        <v>0</v>
      </c>
      <c r="T45" s="350"/>
      <c r="U45" s="350"/>
      <c r="V45" s="652">
        <v>14648</v>
      </c>
      <c r="W45" s="350"/>
      <c r="X45" s="350"/>
      <c r="Y45" s="648">
        <v>23325</v>
      </c>
      <c r="Z45" s="350"/>
      <c r="AA45" s="350"/>
      <c r="AB45" s="648">
        <v>0</v>
      </c>
      <c r="AC45" s="350"/>
      <c r="AD45" s="350"/>
      <c r="AE45" s="647">
        <v>0</v>
      </c>
      <c r="AF45" s="350"/>
      <c r="AG45" s="350"/>
      <c r="AH45" s="647">
        <v>1194161</v>
      </c>
      <c r="AI45" s="350"/>
      <c r="AJ45" s="350"/>
      <c r="AK45" s="647">
        <v>941905</v>
      </c>
      <c r="AL45" s="350"/>
      <c r="AM45" s="350"/>
      <c r="AN45" s="647">
        <v>609712</v>
      </c>
      <c r="AO45" s="647">
        <v>621552</v>
      </c>
      <c r="AP45" s="443">
        <v>0</v>
      </c>
      <c r="AQ45" s="648">
        <v>0</v>
      </c>
      <c r="AR45" s="647">
        <v>0</v>
      </c>
      <c r="AS45" s="751">
        <v>0</v>
      </c>
      <c r="AT45" s="810">
        <v>181494645</v>
      </c>
      <c r="AU45" s="723">
        <v>181494645</v>
      </c>
      <c r="AV45" s="723">
        <v>129566</v>
      </c>
      <c r="AW45" s="811">
        <v>129566</v>
      </c>
      <c r="AX45" s="778"/>
      <c r="AY45" s="742"/>
      <c r="AZ45" s="743"/>
      <c r="BA45" s="743"/>
      <c r="BB45" s="352"/>
      <c r="BC45" s="351"/>
      <c r="BD45" s="351"/>
    </row>
    <row r="46" spans="1:56" ht="18" customHeight="1">
      <c r="A46" s="682"/>
      <c r="B46" s="686" t="s">
        <v>40</v>
      </c>
      <c r="C46" s="649">
        <v>65241</v>
      </c>
      <c r="D46" s="649">
        <v>27700</v>
      </c>
      <c r="E46" s="649">
        <v>42748</v>
      </c>
      <c r="F46" s="649">
        <v>2659</v>
      </c>
      <c r="G46" s="649">
        <v>92</v>
      </c>
      <c r="H46" s="649">
        <v>5895</v>
      </c>
      <c r="I46" s="649">
        <v>0</v>
      </c>
      <c r="J46" s="650">
        <v>7156</v>
      </c>
      <c r="K46" s="688">
        <v>41268</v>
      </c>
      <c r="L46" s="627">
        <v>0</v>
      </c>
      <c r="M46" s="649">
        <v>2906518</v>
      </c>
      <c r="N46" s="498">
        <v>0</v>
      </c>
      <c r="O46" s="651">
        <v>0</v>
      </c>
      <c r="P46" s="674">
        <v>10989</v>
      </c>
      <c r="Q46" s="674">
        <v>13342</v>
      </c>
      <c r="R46" s="663">
        <v>15884</v>
      </c>
      <c r="S46" s="674">
        <v>0</v>
      </c>
      <c r="T46" s="350"/>
      <c r="U46" s="350"/>
      <c r="V46" s="674">
        <v>0</v>
      </c>
      <c r="W46" s="350"/>
      <c r="X46" s="350"/>
      <c r="Y46" s="663">
        <v>0</v>
      </c>
      <c r="Z46" s="350"/>
      <c r="AA46" s="350"/>
      <c r="AB46" s="663">
        <v>2937</v>
      </c>
      <c r="AC46" s="350"/>
      <c r="AD46" s="350"/>
      <c r="AE46" s="663">
        <v>0</v>
      </c>
      <c r="AF46" s="350"/>
      <c r="AG46" s="350"/>
      <c r="AH46" s="647">
        <v>1913</v>
      </c>
      <c r="AI46" s="350"/>
      <c r="AJ46" s="350"/>
      <c r="AK46" s="647">
        <v>1903</v>
      </c>
      <c r="AL46" s="350"/>
      <c r="AM46" s="350"/>
      <c r="AN46" s="647">
        <v>0</v>
      </c>
      <c r="AO46" s="647">
        <v>1173000</v>
      </c>
      <c r="AP46" s="443">
        <v>0</v>
      </c>
      <c r="AQ46" s="663">
        <v>0</v>
      </c>
      <c r="AR46" s="647">
        <v>0</v>
      </c>
      <c r="AS46" s="751">
        <v>0</v>
      </c>
      <c r="AT46" s="810">
        <v>12098903</v>
      </c>
      <c r="AU46" s="723">
        <v>12098903</v>
      </c>
      <c r="AV46" s="723">
        <v>209395</v>
      </c>
      <c r="AW46" s="811">
        <v>209395</v>
      </c>
      <c r="AX46" s="778"/>
      <c r="AY46" s="742"/>
      <c r="AZ46" s="743"/>
      <c r="BA46" s="743"/>
      <c r="BB46" s="352"/>
      <c r="BC46" s="351"/>
      <c r="BD46" s="351"/>
    </row>
    <row r="47" spans="1:56" ht="18" customHeight="1">
      <c r="A47" s="682"/>
      <c r="B47" s="686" t="s">
        <v>41</v>
      </c>
      <c r="C47" s="653">
        <v>35528</v>
      </c>
      <c r="D47" s="653">
        <v>15971</v>
      </c>
      <c r="E47" s="653">
        <v>18310</v>
      </c>
      <c r="F47" s="653">
        <v>9263</v>
      </c>
      <c r="G47" s="653">
        <v>0</v>
      </c>
      <c r="H47" s="623">
        <v>296</v>
      </c>
      <c r="I47" s="623">
        <v>0</v>
      </c>
      <c r="J47" s="687">
        <v>0</v>
      </c>
      <c r="K47" s="688">
        <v>183793</v>
      </c>
      <c r="L47" s="627">
        <v>0</v>
      </c>
      <c r="M47" s="623">
        <v>2153655</v>
      </c>
      <c r="N47" s="498">
        <v>0</v>
      </c>
      <c r="O47" s="647">
        <v>0</v>
      </c>
      <c r="P47" s="652">
        <v>18</v>
      </c>
      <c r="Q47" s="652">
        <v>12751.1</v>
      </c>
      <c r="R47" s="648">
        <v>74242.91</v>
      </c>
      <c r="S47" s="652">
        <v>0</v>
      </c>
      <c r="T47" s="350"/>
      <c r="U47" s="350"/>
      <c r="V47" s="652">
        <v>0</v>
      </c>
      <c r="W47" s="350"/>
      <c r="X47" s="350"/>
      <c r="Y47" s="648">
        <v>0</v>
      </c>
      <c r="Z47" s="350"/>
      <c r="AA47" s="350"/>
      <c r="AB47" s="648">
        <v>0</v>
      </c>
      <c r="AC47" s="350"/>
      <c r="AD47" s="350"/>
      <c r="AE47" s="647">
        <v>0</v>
      </c>
      <c r="AF47" s="350"/>
      <c r="AG47" s="350"/>
      <c r="AH47" s="647">
        <v>0</v>
      </c>
      <c r="AI47" s="350"/>
      <c r="AJ47" s="350"/>
      <c r="AK47" s="647">
        <v>13549.099999999999</v>
      </c>
      <c r="AL47" s="350"/>
      <c r="AM47" s="350"/>
      <c r="AN47" s="647">
        <v>0</v>
      </c>
      <c r="AO47" s="647">
        <v>51186</v>
      </c>
      <c r="AP47" s="443">
        <v>0</v>
      </c>
      <c r="AQ47" s="648">
        <v>0</v>
      </c>
      <c r="AR47" s="647">
        <v>0</v>
      </c>
      <c r="AS47" s="751">
        <v>0</v>
      </c>
      <c r="AT47" s="810">
        <v>10212429</v>
      </c>
      <c r="AU47" s="723">
        <v>10212429</v>
      </c>
      <c r="AV47" s="723">
        <v>176148</v>
      </c>
      <c r="AW47" s="811">
        <v>176148</v>
      </c>
      <c r="AX47" s="778"/>
      <c r="AY47" s="742"/>
      <c r="AZ47" s="743"/>
      <c r="BA47" s="743"/>
      <c r="BB47" s="352"/>
      <c r="BC47" s="351"/>
      <c r="BD47" s="351"/>
    </row>
    <row r="48" spans="1:56" ht="18" customHeight="1">
      <c r="A48" s="682"/>
      <c r="B48" s="686" t="s">
        <v>42</v>
      </c>
      <c r="C48" s="653">
        <v>200009</v>
      </c>
      <c r="D48" s="653">
        <v>1869400</v>
      </c>
      <c r="E48" s="653">
        <v>11818</v>
      </c>
      <c r="F48" s="653">
        <v>1137</v>
      </c>
      <c r="G48" s="653">
        <v>647</v>
      </c>
      <c r="H48" s="623">
        <v>1089</v>
      </c>
      <c r="I48" s="623">
        <v>247</v>
      </c>
      <c r="J48" s="687">
        <v>0</v>
      </c>
      <c r="K48" s="688">
        <v>2145259</v>
      </c>
      <c r="L48" s="627">
        <v>0</v>
      </c>
      <c r="M48" s="623">
        <v>10092528</v>
      </c>
      <c r="N48" s="498">
        <v>0</v>
      </c>
      <c r="O48" s="647">
        <v>0</v>
      </c>
      <c r="P48" s="652">
        <v>10114.500000000002</v>
      </c>
      <c r="Q48" s="652">
        <v>28240.68</v>
      </c>
      <c r="R48" s="648">
        <v>8084.66</v>
      </c>
      <c r="S48" s="652">
        <v>0</v>
      </c>
      <c r="T48" s="350"/>
      <c r="U48" s="350"/>
      <c r="V48" s="652">
        <v>0</v>
      </c>
      <c r="W48" s="350"/>
      <c r="X48" s="350"/>
      <c r="Y48" s="648">
        <v>0</v>
      </c>
      <c r="Z48" s="350"/>
      <c r="AA48" s="350"/>
      <c r="AB48" s="648">
        <v>0</v>
      </c>
      <c r="AC48" s="350"/>
      <c r="AD48" s="350"/>
      <c r="AE48" s="647">
        <v>0</v>
      </c>
      <c r="AF48" s="350"/>
      <c r="AG48" s="350"/>
      <c r="AH48" s="647">
        <v>12520.599999999999</v>
      </c>
      <c r="AI48" s="350"/>
      <c r="AJ48" s="350"/>
      <c r="AK48" s="647">
        <v>11209.2</v>
      </c>
      <c r="AL48" s="350"/>
      <c r="AM48" s="350"/>
      <c r="AN48" s="647">
        <v>0</v>
      </c>
      <c r="AO48" s="647">
        <v>0</v>
      </c>
      <c r="AP48" s="443">
        <v>0</v>
      </c>
      <c r="AQ48" s="648">
        <v>0</v>
      </c>
      <c r="AR48" s="647">
        <v>0</v>
      </c>
      <c r="AS48" s="751">
        <v>0</v>
      </c>
      <c r="AT48" s="810">
        <v>36093426</v>
      </c>
      <c r="AU48" s="723">
        <v>36093426</v>
      </c>
      <c r="AV48" s="723">
        <v>218094</v>
      </c>
      <c r="AW48" s="811">
        <v>218094</v>
      </c>
      <c r="AX48" s="778"/>
      <c r="AY48" s="742"/>
      <c r="AZ48" s="743"/>
      <c r="BA48" s="743"/>
      <c r="BB48" s="352"/>
      <c r="BC48" s="351"/>
      <c r="BD48" s="351"/>
    </row>
    <row r="49" spans="1:56" ht="18" customHeight="1">
      <c r="A49" s="682"/>
      <c r="B49" s="686" t="s">
        <v>43</v>
      </c>
      <c r="C49" s="653">
        <v>273119</v>
      </c>
      <c r="D49" s="653">
        <v>139000</v>
      </c>
      <c r="E49" s="653">
        <v>0</v>
      </c>
      <c r="F49" s="653">
        <v>2366</v>
      </c>
      <c r="G49" s="653">
        <v>0</v>
      </c>
      <c r="H49" s="623">
        <v>0</v>
      </c>
      <c r="I49" s="623">
        <v>0</v>
      </c>
      <c r="J49" s="687">
        <v>0</v>
      </c>
      <c r="K49" s="688">
        <v>92338</v>
      </c>
      <c r="L49" s="627">
        <v>0</v>
      </c>
      <c r="M49" s="623">
        <v>138961074</v>
      </c>
      <c r="N49" s="498">
        <v>0</v>
      </c>
      <c r="O49" s="647">
        <v>0</v>
      </c>
      <c r="P49" s="654">
        <v>32619</v>
      </c>
      <c r="Q49" s="654">
        <v>57812.4</v>
      </c>
      <c r="R49" s="691">
        <v>731081</v>
      </c>
      <c r="S49" s="654">
        <v>0</v>
      </c>
      <c r="T49" s="350"/>
      <c r="U49" s="350"/>
      <c r="V49" s="654">
        <v>0</v>
      </c>
      <c r="W49" s="350"/>
      <c r="X49" s="350"/>
      <c r="Y49" s="691">
        <v>43837.4</v>
      </c>
      <c r="Z49" s="350"/>
      <c r="AA49" s="350"/>
      <c r="AB49" s="691">
        <v>0</v>
      </c>
      <c r="AC49" s="350"/>
      <c r="AD49" s="350"/>
      <c r="AE49" s="730">
        <v>0</v>
      </c>
      <c r="AF49" s="350"/>
      <c r="AG49" s="350"/>
      <c r="AH49" s="731">
        <v>796856.7</v>
      </c>
      <c r="AI49" s="350"/>
      <c r="AJ49" s="350"/>
      <c r="AK49" s="731">
        <v>65172.7</v>
      </c>
      <c r="AL49" s="350"/>
      <c r="AM49" s="350"/>
      <c r="AN49" s="731">
        <v>0</v>
      </c>
      <c r="AO49" s="731">
        <v>0</v>
      </c>
      <c r="AP49" s="443">
        <v>0</v>
      </c>
      <c r="AQ49" s="691">
        <v>486861</v>
      </c>
      <c r="AR49" s="731">
        <v>0</v>
      </c>
      <c r="AS49" s="751">
        <v>0</v>
      </c>
      <c r="AT49" s="810">
        <v>218298685</v>
      </c>
      <c r="AU49" s="723">
        <v>128584535</v>
      </c>
      <c r="AV49" s="723">
        <v>164716</v>
      </c>
      <c r="AW49" s="811">
        <v>147648</v>
      </c>
      <c r="AX49" s="778"/>
      <c r="AY49" s="742"/>
      <c r="AZ49" s="743"/>
      <c r="BA49" s="743"/>
      <c r="BB49" s="352"/>
      <c r="BC49" s="351"/>
      <c r="BD49" s="351"/>
    </row>
    <row r="50" spans="1:56" s="732" customFormat="1" ht="18" customHeight="1">
      <c r="A50" s="684" t="s">
        <v>799</v>
      </c>
      <c r="B50" s="685">
        <f>SUBTOTAL(3,B51:B58)</f>
        <v>8</v>
      </c>
      <c r="C50" s="369">
        <f>SUM(C51:C58)</f>
        <v>1434052</v>
      </c>
      <c r="D50" s="369">
        <f t="shared" ref="D50:K50" si="5">SUM(D51:D58)</f>
        <v>369069</v>
      </c>
      <c r="E50" s="369">
        <f t="shared" si="5"/>
        <v>1581129</v>
      </c>
      <c r="F50" s="369">
        <f t="shared" si="5"/>
        <v>308067</v>
      </c>
      <c r="G50" s="369">
        <f t="shared" si="5"/>
        <v>40867</v>
      </c>
      <c r="H50" s="369">
        <f t="shared" si="5"/>
        <v>96064</v>
      </c>
      <c r="I50" s="369">
        <f t="shared" si="5"/>
        <v>851860</v>
      </c>
      <c r="J50" s="624">
        <f t="shared" si="5"/>
        <v>2982488</v>
      </c>
      <c r="K50" s="628">
        <f t="shared" si="5"/>
        <v>3889896.02</v>
      </c>
      <c r="L50" s="642">
        <f t="shared" ref="L50:AW50" si="6">SUM(L51:L58)</f>
        <v>0</v>
      </c>
      <c r="M50" s="369">
        <f t="shared" si="6"/>
        <v>309345056</v>
      </c>
      <c r="N50" s="369">
        <f t="shared" si="6"/>
        <v>2913705</v>
      </c>
      <c r="O50" s="369">
        <f t="shared" si="6"/>
        <v>1675604</v>
      </c>
      <c r="P50" s="369">
        <f t="shared" si="6"/>
        <v>60469</v>
      </c>
      <c r="Q50" s="369">
        <f t="shared" si="6"/>
        <v>775570</v>
      </c>
      <c r="R50" s="369">
        <f t="shared" si="6"/>
        <v>12251608</v>
      </c>
      <c r="S50" s="369">
        <f t="shared" si="6"/>
        <v>2882</v>
      </c>
      <c r="T50" s="369">
        <f t="shared" si="6"/>
        <v>0</v>
      </c>
      <c r="U50" s="369">
        <f t="shared" si="6"/>
        <v>0</v>
      </c>
      <c r="V50" s="369">
        <f t="shared" si="6"/>
        <v>127216</v>
      </c>
      <c r="W50" s="369">
        <f t="shared" si="6"/>
        <v>0</v>
      </c>
      <c r="X50" s="369">
        <f t="shared" si="6"/>
        <v>0</v>
      </c>
      <c r="Y50" s="369">
        <f t="shared" si="6"/>
        <v>305690</v>
      </c>
      <c r="Z50" s="369">
        <f t="shared" si="6"/>
        <v>0</v>
      </c>
      <c r="AA50" s="369">
        <f t="shared" si="6"/>
        <v>0</v>
      </c>
      <c r="AB50" s="369">
        <f t="shared" si="6"/>
        <v>2255421</v>
      </c>
      <c r="AC50" s="369">
        <f t="shared" si="6"/>
        <v>0</v>
      </c>
      <c r="AD50" s="369">
        <f t="shared" si="6"/>
        <v>0</v>
      </c>
      <c r="AE50" s="369">
        <f t="shared" si="6"/>
        <v>10763</v>
      </c>
      <c r="AF50" s="369">
        <f t="shared" si="6"/>
        <v>0</v>
      </c>
      <c r="AG50" s="369">
        <f t="shared" si="6"/>
        <v>0</v>
      </c>
      <c r="AH50" s="369">
        <f t="shared" si="6"/>
        <v>2657326.7000000002</v>
      </c>
      <c r="AI50" s="369">
        <f t="shared" si="6"/>
        <v>0</v>
      </c>
      <c r="AJ50" s="369">
        <f t="shared" si="6"/>
        <v>0</v>
      </c>
      <c r="AK50" s="369">
        <f t="shared" si="6"/>
        <v>711707.1</v>
      </c>
      <c r="AL50" s="369">
        <f t="shared" si="6"/>
        <v>0</v>
      </c>
      <c r="AM50" s="369">
        <f t="shared" si="6"/>
        <v>0</v>
      </c>
      <c r="AN50" s="369">
        <f t="shared" si="6"/>
        <v>153083</v>
      </c>
      <c r="AO50" s="369">
        <f t="shared" si="6"/>
        <v>3232475</v>
      </c>
      <c r="AP50" s="369">
        <f t="shared" si="6"/>
        <v>14716364</v>
      </c>
      <c r="AQ50" s="369">
        <f t="shared" si="6"/>
        <v>28751</v>
      </c>
      <c r="AR50" s="369">
        <f t="shared" si="6"/>
        <v>634104</v>
      </c>
      <c r="AS50" s="750">
        <f t="shared" si="6"/>
        <v>0</v>
      </c>
      <c r="AT50" s="769">
        <f t="shared" si="6"/>
        <v>883517309</v>
      </c>
      <c r="AU50" s="646">
        <f t="shared" si="6"/>
        <v>695805681</v>
      </c>
      <c r="AV50" s="643">
        <f t="shared" si="6"/>
        <v>2438031</v>
      </c>
      <c r="AW50" s="644">
        <f t="shared" si="6"/>
        <v>2416915</v>
      </c>
      <c r="AX50" s="779">
        <v>48705</v>
      </c>
      <c r="AY50" s="665">
        <f>(SUM(C50:O50)+P50+Q50+R50+S50+V50+Y50+AB50+AE50+AH50+AK50+AN50+SUM(AO50:AS50))/AU50*100</f>
        <v>52.228847326700688</v>
      </c>
      <c r="AZ50" s="665">
        <f>(SUM(C50:J50)+P50+Q50+R50+S50+V50+Y50+AB50+AE50+AH50+AK50+AN50+AO50)/AU50*100</f>
        <v>4.3414142230896786</v>
      </c>
      <c r="BA50" s="665">
        <f>(SUM(C50:O50)+P50+Q50+R50+S50+V50+Y50+AB50+AE50+AH50+AK50+AN50+SUM(AO50:AS50))/AW50</f>
        <v>150.36163324734216</v>
      </c>
      <c r="BB50" s="785">
        <f>BD50/AW50</f>
        <v>12.498497795743749</v>
      </c>
      <c r="BC50" s="645">
        <f t="shared" si="4"/>
        <v>363411286.81999999</v>
      </c>
      <c r="BD50" s="645">
        <f>SUM(C50:J50)+P50+Q50+R50+S50+V50+Y50+AB50+AE50+AH50+AK50+AN50+AO50</f>
        <v>30207806.800000001</v>
      </c>
    </row>
    <row r="51" spans="1:56" ht="18" customHeight="1">
      <c r="A51" s="682"/>
      <c r="B51" s="686" t="s">
        <v>800</v>
      </c>
      <c r="C51" s="692">
        <v>43867</v>
      </c>
      <c r="D51" s="692">
        <v>8370</v>
      </c>
      <c r="E51" s="692">
        <v>59146</v>
      </c>
      <c r="F51" s="692">
        <v>8090</v>
      </c>
      <c r="G51" s="692">
        <v>5261</v>
      </c>
      <c r="H51" s="655">
        <v>7889</v>
      </c>
      <c r="I51" s="655">
        <v>0</v>
      </c>
      <c r="J51" s="693">
        <v>4889</v>
      </c>
      <c r="K51" s="629">
        <v>0</v>
      </c>
      <c r="L51" s="627">
        <v>0</v>
      </c>
      <c r="M51" s="655">
        <v>0</v>
      </c>
      <c r="N51" s="655">
        <v>0</v>
      </c>
      <c r="O51" s="655">
        <v>0</v>
      </c>
      <c r="P51" s="350">
        <v>345</v>
      </c>
      <c r="Q51" s="350">
        <v>6530</v>
      </c>
      <c r="R51" s="350">
        <v>217894</v>
      </c>
      <c r="S51" s="350">
        <v>2452</v>
      </c>
      <c r="T51" s="350"/>
      <c r="U51" s="350"/>
      <c r="V51" s="350">
        <v>0</v>
      </c>
      <c r="W51" s="350"/>
      <c r="X51" s="350"/>
      <c r="Y51" s="350">
        <v>0</v>
      </c>
      <c r="Z51" s="350"/>
      <c r="AA51" s="350"/>
      <c r="AB51" s="350">
        <v>0</v>
      </c>
      <c r="AC51" s="350"/>
      <c r="AD51" s="350"/>
      <c r="AE51" s="733">
        <v>0</v>
      </c>
      <c r="AF51" s="350"/>
      <c r="AG51" s="350"/>
      <c r="AH51" s="733">
        <v>9418</v>
      </c>
      <c r="AI51" s="350"/>
      <c r="AJ51" s="350"/>
      <c r="AK51" s="733">
        <v>0</v>
      </c>
      <c r="AL51" s="350"/>
      <c r="AM51" s="350"/>
      <c r="AN51" s="733">
        <v>0</v>
      </c>
      <c r="AO51" s="733">
        <v>0</v>
      </c>
      <c r="AP51" s="677">
        <v>0</v>
      </c>
      <c r="AQ51" s="350">
        <v>0</v>
      </c>
      <c r="AR51" s="733">
        <v>9420</v>
      </c>
      <c r="AS51" s="751">
        <v>0</v>
      </c>
      <c r="AT51" s="810">
        <v>7055185</v>
      </c>
      <c r="AU51" s="723">
        <v>7055185</v>
      </c>
      <c r="AV51" s="723">
        <v>77421</v>
      </c>
      <c r="AW51" s="811">
        <v>77421</v>
      </c>
      <c r="AX51" s="778"/>
      <c r="AY51" s="742"/>
      <c r="AZ51" s="743"/>
      <c r="BA51" s="743"/>
      <c r="BB51" s="352"/>
      <c r="BC51" s="351"/>
      <c r="BD51" s="351"/>
    </row>
    <row r="52" spans="1:56" ht="18" customHeight="1">
      <c r="A52" s="752"/>
      <c r="B52" s="686" t="s">
        <v>804</v>
      </c>
      <c r="C52" s="692">
        <v>310816</v>
      </c>
      <c r="D52" s="692">
        <v>56577</v>
      </c>
      <c r="E52" s="692">
        <v>369877</v>
      </c>
      <c r="F52" s="692">
        <v>272775</v>
      </c>
      <c r="G52" s="692">
        <v>150</v>
      </c>
      <c r="H52" s="655">
        <v>19571</v>
      </c>
      <c r="I52" s="655">
        <v>19040</v>
      </c>
      <c r="J52" s="693">
        <v>284765</v>
      </c>
      <c r="K52" s="688">
        <v>608373</v>
      </c>
      <c r="L52" s="656"/>
      <c r="M52" s="655">
        <v>76061364</v>
      </c>
      <c r="N52" s="655">
        <v>0</v>
      </c>
      <c r="O52" s="655">
        <v>934408</v>
      </c>
      <c r="P52" s="350">
        <v>26528</v>
      </c>
      <c r="Q52" s="350">
        <v>68910</v>
      </c>
      <c r="R52" s="350">
        <v>1063599</v>
      </c>
      <c r="S52" s="350">
        <v>0</v>
      </c>
      <c r="T52" s="350"/>
      <c r="U52" s="350"/>
      <c r="V52" s="350">
        <v>21091</v>
      </c>
      <c r="W52" s="350"/>
      <c r="X52" s="350"/>
      <c r="Y52" s="350">
        <v>239000</v>
      </c>
      <c r="Z52" s="350"/>
      <c r="AA52" s="350"/>
      <c r="AB52" s="350">
        <v>187515</v>
      </c>
      <c r="AC52" s="350"/>
      <c r="AD52" s="350"/>
      <c r="AE52" s="733">
        <v>10763</v>
      </c>
      <c r="AF52" s="350"/>
      <c r="AG52" s="350"/>
      <c r="AH52" s="733">
        <v>464140</v>
      </c>
      <c r="AI52" s="350"/>
      <c r="AJ52" s="350"/>
      <c r="AK52" s="733">
        <v>373507</v>
      </c>
      <c r="AL52" s="350"/>
      <c r="AM52" s="350"/>
      <c r="AN52" s="733">
        <v>0</v>
      </c>
      <c r="AO52" s="733">
        <v>1263917</v>
      </c>
      <c r="AP52" s="677">
        <v>1649671</v>
      </c>
      <c r="AQ52" s="350">
        <v>28751</v>
      </c>
      <c r="AR52" s="733">
        <v>0</v>
      </c>
      <c r="AS52" s="751">
        <v>0</v>
      </c>
      <c r="AT52" s="810">
        <v>182145982</v>
      </c>
      <c r="AU52" s="723">
        <v>182145982</v>
      </c>
      <c r="AV52" s="723">
        <v>345469</v>
      </c>
      <c r="AW52" s="811">
        <v>345469</v>
      </c>
      <c r="AX52" s="778"/>
      <c r="AY52" s="742"/>
      <c r="AZ52" s="743"/>
      <c r="BA52" s="743"/>
      <c r="BB52" s="352"/>
      <c r="BC52" s="351"/>
      <c r="BD52" s="351"/>
    </row>
    <row r="53" spans="1:56" ht="18" customHeight="1">
      <c r="A53" s="752"/>
      <c r="B53" s="686" t="s">
        <v>805</v>
      </c>
      <c r="C53" s="692">
        <v>64289</v>
      </c>
      <c r="D53" s="692">
        <v>26764</v>
      </c>
      <c r="E53" s="692">
        <v>79920</v>
      </c>
      <c r="F53" s="692">
        <v>11544</v>
      </c>
      <c r="G53" s="692">
        <v>0</v>
      </c>
      <c r="H53" s="655">
        <v>10901</v>
      </c>
      <c r="I53" s="655">
        <v>0</v>
      </c>
      <c r="J53" s="693">
        <v>86322</v>
      </c>
      <c r="K53" s="688">
        <v>6744</v>
      </c>
      <c r="L53" s="656"/>
      <c r="M53" s="655">
        <v>1950000</v>
      </c>
      <c r="N53" s="655">
        <v>0</v>
      </c>
      <c r="O53" s="655">
        <v>0</v>
      </c>
      <c r="P53" s="350">
        <v>319</v>
      </c>
      <c r="Q53" s="350">
        <v>34574</v>
      </c>
      <c r="R53" s="350">
        <v>480304</v>
      </c>
      <c r="S53" s="350">
        <v>0</v>
      </c>
      <c r="T53" s="350"/>
      <c r="U53" s="350"/>
      <c r="V53" s="350">
        <v>0</v>
      </c>
      <c r="W53" s="350"/>
      <c r="X53" s="350"/>
      <c r="Y53" s="350">
        <v>0</v>
      </c>
      <c r="Z53" s="350"/>
      <c r="AA53" s="350"/>
      <c r="AB53" s="350">
        <v>0</v>
      </c>
      <c r="AC53" s="350"/>
      <c r="AD53" s="350"/>
      <c r="AE53" s="733">
        <v>0</v>
      </c>
      <c r="AF53" s="350"/>
      <c r="AG53" s="350"/>
      <c r="AH53" s="733">
        <v>184942</v>
      </c>
      <c r="AI53" s="350"/>
      <c r="AJ53" s="350"/>
      <c r="AK53" s="733">
        <v>0</v>
      </c>
      <c r="AL53" s="350"/>
      <c r="AM53" s="350"/>
      <c r="AN53" s="733">
        <v>0</v>
      </c>
      <c r="AO53" s="733">
        <v>0</v>
      </c>
      <c r="AP53" s="677">
        <v>0</v>
      </c>
      <c r="AQ53" s="350">
        <v>0</v>
      </c>
      <c r="AR53" s="733">
        <v>4370</v>
      </c>
      <c r="AS53" s="751">
        <v>0</v>
      </c>
      <c r="AT53" s="810">
        <v>17333125</v>
      </c>
      <c r="AU53" s="723">
        <v>17333125</v>
      </c>
      <c r="AV53" s="723">
        <v>175277</v>
      </c>
      <c r="AW53" s="811">
        <v>175277</v>
      </c>
      <c r="AX53" s="778"/>
      <c r="AY53" s="742"/>
      <c r="AZ53" s="743"/>
      <c r="BA53" s="743"/>
      <c r="BB53" s="352"/>
      <c r="BC53" s="351"/>
      <c r="BD53" s="351"/>
    </row>
    <row r="54" spans="1:56" ht="18" customHeight="1">
      <c r="A54" s="752"/>
      <c r="B54" s="686" t="s">
        <v>806</v>
      </c>
      <c r="C54" s="692">
        <v>57519</v>
      </c>
      <c r="D54" s="692">
        <v>22364</v>
      </c>
      <c r="E54" s="692">
        <v>35305</v>
      </c>
      <c r="F54" s="692">
        <v>3470</v>
      </c>
      <c r="G54" s="692">
        <v>2500</v>
      </c>
      <c r="H54" s="655">
        <v>5159</v>
      </c>
      <c r="I54" s="655">
        <v>0</v>
      </c>
      <c r="J54" s="693">
        <v>60656</v>
      </c>
      <c r="K54" s="629"/>
      <c r="L54" s="656"/>
      <c r="M54" s="655">
        <v>80000</v>
      </c>
      <c r="N54" s="655">
        <v>0</v>
      </c>
      <c r="O54" s="655">
        <v>0</v>
      </c>
      <c r="P54" s="677">
        <v>2517</v>
      </c>
      <c r="Q54" s="350">
        <v>16726</v>
      </c>
      <c r="R54" s="350">
        <v>3603719</v>
      </c>
      <c r="S54" s="350">
        <v>0</v>
      </c>
      <c r="T54" s="350"/>
      <c r="U54" s="350"/>
      <c r="V54" s="350">
        <v>13810</v>
      </c>
      <c r="W54" s="350"/>
      <c r="X54" s="350"/>
      <c r="Y54" s="350">
        <v>0</v>
      </c>
      <c r="Z54" s="350"/>
      <c r="AA54" s="350"/>
      <c r="AB54" s="350">
        <v>0</v>
      </c>
      <c r="AC54" s="350"/>
      <c r="AD54" s="350"/>
      <c r="AE54" s="733">
        <v>0</v>
      </c>
      <c r="AF54" s="350"/>
      <c r="AG54" s="350"/>
      <c r="AH54" s="733">
        <v>0</v>
      </c>
      <c r="AI54" s="350"/>
      <c r="AJ54" s="350"/>
      <c r="AK54" s="733">
        <v>0</v>
      </c>
      <c r="AL54" s="350"/>
      <c r="AM54" s="350"/>
      <c r="AN54" s="733">
        <v>0</v>
      </c>
      <c r="AO54" s="733">
        <v>0</v>
      </c>
      <c r="AP54" s="677">
        <v>3838000</v>
      </c>
      <c r="AQ54" s="350">
        <v>0</v>
      </c>
      <c r="AR54" s="733">
        <v>0</v>
      </c>
      <c r="AS54" s="751">
        <v>0</v>
      </c>
      <c r="AT54" s="810">
        <v>17431532</v>
      </c>
      <c r="AU54" s="723">
        <v>17431532</v>
      </c>
      <c r="AV54" s="723">
        <v>148113</v>
      </c>
      <c r="AW54" s="811">
        <v>148113</v>
      </c>
      <c r="AX54" s="778"/>
      <c r="AY54" s="742"/>
      <c r="AZ54" s="743"/>
      <c r="BA54" s="743"/>
      <c r="BB54" s="352"/>
      <c r="BC54" s="351"/>
      <c r="BD54" s="351"/>
    </row>
    <row r="55" spans="1:56" ht="18" customHeight="1">
      <c r="A55" s="752"/>
      <c r="B55" s="686" t="s">
        <v>807</v>
      </c>
      <c r="C55" s="692">
        <v>220496</v>
      </c>
      <c r="D55" s="692">
        <v>98956</v>
      </c>
      <c r="E55" s="692">
        <v>313581</v>
      </c>
      <c r="F55" s="692">
        <v>2238</v>
      </c>
      <c r="G55" s="692">
        <v>1023</v>
      </c>
      <c r="H55" s="655">
        <v>13528</v>
      </c>
      <c r="I55" s="655">
        <v>15511</v>
      </c>
      <c r="J55" s="693">
        <v>545524</v>
      </c>
      <c r="K55" s="688">
        <v>301243</v>
      </c>
      <c r="L55" s="656"/>
      <c r="M55" s="655">
        <v>45735005</v>
      </c>
      <c r="N55" s="655">
        <v>0</v>
      </c>
      <c r="O55" s="655">
        <v>0</v>
      </c>
      <c r="P55" s="350">
        <v>7459</v>
      </c>
      <c r="Q55" s="350">
        <v>173619</v>
      </c>
      <c r="R55" s="350">
        <v>1106352</v>
      </c>
      <c r="S55" s="350">
        <v>0</v>
      </c>
      <c r="T55" s="350"/>
      <c r="U55" s="350"/>
      <c r="V55" s="350">
        <v>0</v>
      </c>
      <c r="W55" s="350"/>
      <c r="X55" s="350"/>
      <c r="Y55" s="350">
        <v>0</v>
      </c>
      <c r="Z55" s="350"/>
      <c r="AA55" s="350"/>
      <c r="AB55" s="350">
        <v>0</v>
      </c>
      <c r="AC55" s="350"/>
      <c r="AD55" s="350"/>
      <c r="AE55" s="733">
        <v>0</v>
      </c>
      <c r="AF55" s="350"/>
      <c r="AG55" s="350"/>
      <c r="AH55" s="733">
        <v>625437</v>
      </c>
      <c r="AI55" s="350"/>
      <c r="AJ55" s="350"/>
      <c r="AK55" s="733">
        <v>162855</v>
      </c>
      <c r="AL55" s="350"/>
      <c r="AM55" s="350"/>
      <c r="AN55" s="733">
        <v>10463</v>
      </c>
      <c r="AO55" s="733">
        <v>0</v>
      </c>
      <c r="AP55" s="677">
        <v>0</v>
      </c>
      <c r="AQ55" s="350">
        <v>0</v>
      </c>
      <c r="AR55" s="733">
        <v>136979</v>
      </c>
      <c r="AS55" s="751">
        <v>0</v>
      </c>
      <c r="AT55" s="810">
        <v>93983908</v>
      </c>
      <c r="AU55" s="723">
        <v>93983908</v>
      </c>
      <c r="AV55" s="723">
        <v>437710</v>
      </c>
      <c r="AW55" s="811">
        <v>437710</v>
      </c>
      <c r="AX55" s="778"/>
      <c r="AY55" s="742"/>
      <c r="AZ55" s="743"/>
      <c r="BA55" s="743"/>
      <c r="BB55" s="352"/>
      <c r="BC55" s="351"/>
      <c r="BD55" s="351"/>
    </row>
    <row r="56" spans="1:56" ht="18" customHeight="1">
      <c r="A56" s="752"/>
      <c r="B56" s="686" t="s">
        <v>808</v>
      </c>
      <c r="C56" s="692">
        <v>303785</v>
      </c>
      <c r="D56" s="692">
        <v>14915</v>
      </c>
      <c r="E56" s="692">
        <v>95909</v>
      </c>
      <c r="F56" s="692">
        <v>5011</v>
      </c>
      <c r="G56" s="692">
        <v>26648</v>
      </c>
      <c r="H56" s="655">
        <v>18265</v>
      </c>
      <c r="I56" s="655">
        <v>0</v>
      </c>
      <c r="J56" s="693">
        <v>340077</v>
      </c>
      <c r="K56" s="688">
        <v>323712</v>
      </c>
      <c r="L56" s="656"/>
      <c r="M56" s="655">
        <v>35668687</v>
      </c>
      <c r="N56" s="655">
        <v>0</v>
      </c>
      <c r="O56" s="655">
        <v>102050</v>
      </c>
      <c r="P56" s="677">
        <v>10625</v>
      </c>
      <c r="Q56" s="350">
        <v>127825</v>
      </c>
      <c r="R56" s="350">
        <v>1444176</v>
      </c>
      <c r="S56" s="350">
        <v>430</v>
      </c>
      <c r="T56" s="350"/>
      <c r="U56" s="350"/>
      <c r="V56" s="350">
        <v>92315</v>
      </c>
      <c r="W56" s="350"/>
      <c r="X56" s="350"/>
      <c r="Y56" s="350">
        <v>20459</v>
      </c>
      <c r="Z56" s="350"/>
      <c r="AA56" s="350"/>
      <c r="AB56" s="350">
        <v>1977483</v>
      </c>
      <c r="AC56" s="350"/>
      <c r="AD56" s="350"/>
      <c r="AE56" s="733">
        <v>0</v>
      </c>
      <c r="AF56" s="350"/>
      <c r="AG56" s="350"/>
      <c r="AH56" s="733">
        <v>277371.7</v>
      </c>
      <c r="AI56" s="350"/>
      <c r="AJ56" s="350"/>
      <c r="AK56" s="733">
        <v>6387.0999999999995</v>
      </c>
      <c r="AL56" s="350"/>
      <c r="AM56" s="350"/>
      <c r="AN56" s="733">
        <v>0</v>
      </c>
      <c r="AO56" s="733">
        <v>1072858</v>
      </c>
      <c r="AP56" s="677">
        <v>3568693</v>
      </c>
      <c r="AQ56" s="350">
        <v>0</v>
      </c>
      <c r="AR56" s="733">
        <v>121751</v>
      </c>
      <c r="AS56" s="751">
        <v>0</v>
      </c>
      <c r="AT56" s="810">
        <v>76535345</v>
      </c>
      <c r="AU56" s="723">
        <v>76535345</v>
      </c>
      <c r="AV56" s="723">
        <v>428614</v>
      </c>
      <c r="AW56" s="811">
        <v>428614</v>
      </c>
      <c r="AX56" s="778"/>
      <c r="AY56" s="742"/>
      <c r="AZ56" s="743"/>
      <c r="BA56" s="743"/>
      <c r="BB56" s="352"/>
      <c r="BC56" s="351"/>
      <c r="BD56" s="351"/>
    </row>
    <row r="57" spans="1:56" ht="18" customHeight="1">
      <c r="A57" s="752"/>
      <c r="B57" s="686" t="s">
        <v>809</v>
      </c>
      <c r="C57" s="692">
        <v>256452</v>
      </c>
      <c r="D57" s="692">
        <v>62372</v>
      </c>
      <c r="E57" s="692">
        <v>175515</v>
      </c>
      <c r="F57" s="692">
        <v>4360</v>
      </c>
      <c r="G57" s="692">
        <v>5135</v>
      </c>
      <c r="H57" s="655">
        <v>10000</v>
      </c>
      <c r="I57" s="655">
        <v>817309</v>
      </c>
      <c r="J57" s="693">
        <v>487680</v>
      </c>
      <c r="K57" s="688">
        <v>720407.02</v>
      </c>
      <c r="L57" s="656"/>
      <c r="M57" s="655">
        <v>20600000</v>
      </c>
      <c r="N57" s="655">
        <v>0</v>
      </c>
      <c r="O57" s="655">
        <v>0</v>
      </c>
      <c r="P57" s="350">
        <v>10236</v>
      </c>
      <c r="Q57" s="350">
        <v>249725</v>
      </c>
      <c r="R57" s="350">
        <v>3025997</v>
      </c>
      <c r="S57" s="350">
        <v>0</v>
      </c>
      <c r="T57" s="350"/>
      <c r="U57" s="350"/>
      <c r="V57" s="350">
        <v>0</v>
      </c>
      <c r="W57" s="350"/>
      <c r="X57" s="350"/>
      <c r="Y57" s="350">
        <v>46231</v>
      </c>
      <c r="Z57" s="350"/>
      <c r="AA57" s="350"/>
      <c r="AB57" s="350">
        <v>0</v>
      </c>
      <c r="AC57" s="350"/>
      <c r="AD57" s="350"/>
      <c r="AE57" s="733">
        <v>0</v>
      </c>
      <c r="AF57" s="350"/>
      <c r="AG57" s="350"/>
      <c r="AH57" s="733">
        <v>623314</v>
      </c>
      <c r="AI57" s="350"/>
      <c r="AJ57" s="350"/>
      <c r="AK57" s="733">
        <v>28744</v>
      </c>
      <c r="AL57" s="350"/>
      <c r="AM57" s="350"/>
      <c r="AN57" s="733">
        <v>94593</v>
      </c>
      <c r="AO57" s="733">
        <v>0</v>
      </c>
      <c r="AP57" s="677">
        <v>5660000</v>
      </c>
      <c r="AQ57" s="350">
        <v>0</v>
      </c>
      <c r="AR57" s="733">
        <v>135531</v>
      </c>
      <c r="AS57" s="751">
        <v>0</v>
      </c>
      <c r="AT57" s="810">
        <v>62339700</v>
      </c>
      <c r="AU57" s="723">
        <v>62339700</v>
      </c>
      <c r="AV57" s="723">
        <v>568887</v>
      </c>
      <c r="AW57" s="811">
        <v>568887</v>
      </c>
      <c r="AX57" s="778"/>
      <c r="AY57" s="742"/>
      <c r="AZ57" s="743"/>
      <c r="BA57" s="743"/>
      <c r="BB57" s="352"/>
      <c r="BC57" s="351"/>
      <c r="BD57" s="351"/>
    </row>
    <row r="58" spans="1:56" ht="18" customHeight="1">
      <c r="A58" s="682"/>
      <c r="B58" s="686" t="s">
        <v>810</v>
      </c>
      <c r="C58" s="692">
        <v>176828</v>
      </c>
      <c r="D58" s="692">
        <v>78751</v>
      </c>
      <c r="E58" s="692">
        <v>451876</v>
      </c>
      <c r="F58" s="692">
        <v>579</v>
      </c>
      <c r="G58" s="692">
        <v>150</v>
      </c>
      <c r="H58" s="655">
        <v>10751</v>
      </c>
      <c r="I58" s="655">
        <v>0</v>
      </c>
      <c r="J58" s="693">
        <v>1172575</v>
      </c>
      <c r="K58" s="688">
        <v>1929417</v>
      </c>
      <c r="L58" s="656"/>
      <c r="M58" s="655">
        <v>129250000</v>
      </c>
      <c r="N58" s="655">
        <v>2913705</v>
      </c>
      <c r="O58" s="655">
        <v>639146</v>
      </c>
      <c r="P58" s="350">
        <v>2440</v>
      </c>
      <c r="Q58" s="350">
        <v>97661</v>
      </c>
      <c r="R58" s="350">
        <v>1309567</v>
      </c>
      <c r="S58" s="350">
        <v>0</v>
      </c>
      <c r="T58" s="350"/>
      <c r="U58" s="350"/>
      <c r="V58" s="350">
        <v>0</v>
      </c>
      <c r="W58" s="350"/>
      <c r="X58" s="350"/>
      <c r="Y58" s="350">
        <v>0</v>
      </c>
      <c r="Z58" s="350"/>
      <c r="AA58" s="350"/>
      <c r="AB58" s="350">
        <v>90423</v>
      </c>
      <c r="AC58" s="350"/>
      <c r="AD58" s="350"/>
      <c r="AE58" s="733">
        <v>0</v>
      </c>
      <c r="AF58" s="350"/>
      <c r="AG58" s="350"/>
      <c r="AH58" s="733">
        <v>472704</v>
      </c>
      <c r="AI58" s="350"/>
      <c r="AJ58" s="350"/>
      <c r="AK58" s="733">
        <v>140214</v>
      </c>
      <c r="AL58" s="350"/>
      <c r="AM58" s="350"/>
      <c r="AN58" s="733">
        <v>48027</v>
      </c>
      <c r="AO58" s="733">
        <v>895700</v>
      </c>
      <c r="AP58" s="677">
        <v>0</v>
      </c>
      <c r="AQ58" s="350">
        <v>0</v>
      </c>
      <c r="AR58" s="733">
        <v>226053</v>
      </c>
      <c r="AS58" s="751">
        <v>0</v>
      </c>
      <c r="AT58" s="810">
        <v>426692532</v>
      </c>
      <c r="AU58" s="723">
        <v>238980904</v>
      </c>
      <c r="AV58" s="723">
        <v>256540</v>
      </c>
      <c r="AW58" s="811">
        <v>235424</v>
      </c>
      <c r="AX58" s="778"/>
      <c r="AY58" s="742"/>
      <c r="AZ58" s="743"/>
      <c r="BA58" s="743"/>
      <c r="BB58" s="352"/>
      <c r="BC58" s="351"/>
      <c r="BD58" s="351"/>
    </row>
    <row r="59" spans="1:56" s="734" customFormat="1" ht="18" customHeight="1">
      <c r="A59" s="694" t="s">
        <v>811</v>
      </c>
      <c r="B59" s="695">
        <f>SUBTOTAL(3,B60:B70)</f>
        <v>11</v>
      </c>
      <c r="C59" s="369">
        <f>SUM(C60:C70)</f>
        <v>3214728.3</v>
      </c>
      <c r="D59" s="369">
        <f t="shared" ref="D59:K59" si="7">SUM(D60:D70)</f>
        <v>32380</v>
      </c>
      <c r="E59" s="369">
        <f t="shared" si="7"/>
        <v>1171338.3999999999</v>
      </c>
      <c r="F59" s="369">
        <f t="shared" si="7"/>
        <v>289234</v>
      </c>
      <c r="G59" s="369">
        <f t="shared" si="7"/>
        <v>86244</v>
      </c>
      <c r="H59" s="369">
        <f t="shared" si="7"/>
        <v>42693</v>
      </c>
      <c r="I59" s="369">
        <f t="shared" si="7"/>
        <v>0</v>
      </c>
      <c r="J59" s="624">
        <f t="shared" si="7"/>
        <v>1052135</v>
      </c>
      <c r="K59" s="628">
        <f t="shared" si="7"/>
        <v>13202451</v>
      </c>
      <c r="L59" s="642">
        <f t="shared" ref="L59:AV59" si="8">SUM(L60:L70)</f>
        <v>0</v>
      </c>
      <c r="M59" s="369">
        <f t="shared" si="8"/>
        <v>77016581</v>
      </c>
      <c r="N59" s="369">
        <f t="shared" si="8"/>
        <v>0</v>
      </c>
      <c r="O59" s="369">
        <f t="shared" si="8"/>
        <v>366653</v>
      </c>
      <c r="P59" s="369">
        <f t="shared" si="8"/>
        <v>50647.47</v>
      </c>
      <c r="Q59" s="369">
        <f t="shared" si="8"/>
        <v>509479.16400000005</v>
      </c>
      <c r="R59" s="369">
        <f t="shared" si="8"/>
        <v>16567789.217799999</v>
      </c>
      <c r="S59" s="369">
        <f t="shared" si="8"/>
        <v>32926</v>
      </c>
      <c r="T59" s="369">
        <f t="shared" si="8"/>
        <v>0</v>
      </c>
      <c r="U59" s="369">
        <f t="shared" si="8"/>
        <v>0</v>
      </c>
      <c r="V59" s="369">
        <f t="shared" si="8"/>
        <v>254921.30453999998</v>
      </c>
      <c r="W59" s="369">
        <f t="shared" si="8"/>
        <v>0</v>
      </c>
      <c r="X59" s="369">
        <f t="shared" si="8"/>
        <v>0</v>
      </c>
      <c r="Y59" s="369">
        <f t="shared" si="8"/>
        <v>71244.51999999999</v>
      </c>
      <c r="Z59" s="369">
        <f t="shared" si="8"/>
        <v>0</v>
      </c>
      <c r="AA59" s="369">
        <f t="shared" si="8"/>
        <v>0</v>
      </c>
      <c r="AB59" s="369">
        <f t="shared" si="8"/>
        <v>140241.14000000001</v>
      </c>
      <c r="AC59" s="369">
        <f t="shared" si="8"/>
        <v>0</v>
      </c>
      <c r="AD59" s="369">
        <f t="shared" si="8"/>
        <v>0</v>
      </c>
      <c r="AE59" s="369">
        <f t="shared" si="8"/>
        <v>735068</v>
      </c>
      <c r="AF59" s="369">
        <f t="shared" si="8"/>
        <v>0</v>
      </c>
      <c r="AG59" s="369">
        <f t="shared" si="8"/>
        <v>0</v>
      </c>
      <c r="AH59" s="369">
        <f t="shared" si="8"/>
        <v>3126570.5500000007</v>
      </c>
      <c r="AI59" s="369">
        <f t="shared" si="8"/>
        <v>0</v>
      </c>
      <c r="AJ59" s="369">
        <f t="shared" si="8"/>
        <v>0</v>
      </c>
      <c r="AK59" s="369">
        <f t="shared" si="8"/>
        <v>975184.21</v>
      </c>
      <c r="AL59" s="369">
        <f t="shared" si="8"/>
        <v>0</v>
      </c>
      <c r="AM59" s="369">
        <f t="shared" si="8"/>
        <v>0</v>
      </c>
      <c r="AN59" s="369">
        <f t="shared" si="8"/>
        <v>261561.56999999998</v>
      </c>
      <c r="AO59" s="369">
        <f t="shared" si="8"/>
        <v>0</v>
      </c>
      <c r="AP59" s="369">
        <f t="shared" si="8"/>
        <v>21815760.800000001</v>
      </c>
      <c r="AQ59" s="369">
        <f t="shared" si="8"/>
        <v>1417021.4000000001</v>
      </c>
      <c r="AR59" s="369">
        <f t="shared" si="8"/>
        <v>0</v>
      </c>
      <c r="AS59" s="750">
        <f t="shared" si="8"/>
        <v>0</v>
      </c>
      <c r="AT59" s="771">
        <f>SUM(AT60:AT70)</f>
        <v>1063257852</v>
      </c>
      <c r="AU59" s="657">
        <f>SUM(AU60:AU70)</f>
        <v>503906568</v>
      </c>
      <c r="AV59" s="657">
        <f t="shared" si="8"/>
        <v>2957026</v>
      </c>
      <c r="AW59" s="658">
        <f>SUM(AW60:AW70)</f>
        <v>2892036</v>
      </c>
      <c r="AX59" s="789">
        <v>39978</v>
      </c>
      <c r="AY59" s="787">
        <f>(SUM(C59:O59)+P59+Q59+R59+S59+V59+Y59+AB59+AE59+AH59+AK59+AN59+SUM(AO59:AS59))/AU59*100</f>
        <v>28.265726642868444</v>
      </c>
      <c r="AZ59" s="787">
        <f>(SUM(C59:J59)+P59+Q59+R59+S59+V59+Y59+AB59+AE59+AH59+AK59+AN59+AO59)/AU59*100</f>
        <v>5.6785101968228364</v>
      </c>
      <c r="BA59" s="787">
        <f>(SUM(C59:O59)+P59+Q59+R59+S59+V59+Y59+AB59+AE59+AH59+AK59+AN59+SUM(AO59:AS59))/AW59</f>
        <v>49.250027678196254</v>
      </c>
      <c r="BB59" s="790">
        <f>BD59/AW59</f>
        <v>9.8942011255530709</v>
      </c>
      <c r="BC59" s="788">
        <f>(SUM(C59:O59)+P59+Q59+R59+S59+V59+Y59+AB59+AE59+AH59+AK59+AN59+SUM(AO59:AS59))</f>
        <v>142432853.04633999</v>
      </c>
      <c r="BD59" s="788">
        <f>SUM(C59:J59)+P59+Q59+R59+S59+V59+Y59+AB59+AE59+AH59+AK59+AN59+AO59</f>
        <v>28614385.846340001</v>
      </c>
    </row>
    <row r="60" spans="1:56" ht="18" customHeight="1">
      <c r="A60" s="735"/>
      <c r="B60" s="686" t="s">
        <v>812</v>
      </c>
      <c r="C60" s="659">
        <v>0</v>
      </c>
      <c r="D60" s="498">
        <v>0</v>
      </c>
      <c r="E60" s="498">
        <v>0</v>
      </c>
      <c r="F60" s="498">
        <v>0</v>
      </c>
      <c r="G60" s="498">
        <v>0</v>
      </c>
      <c r="H60" s="498">
        <v>0</v>
      </c>
      <c r="I60" s="498">
        <v>0</v>
      </c>
      <c r="J60" s="660">
        <v>0</v>
      </c>
      <c r="K60" s="629">
        <v>0</v>
      </c>
      <c r="L60" s="656">
        <v>0</v>
      </c>
      <c r="M60" s="498">
        <v>0</v>
      </c>
      <c r="N60" s="498">
        <v>0</v>
      </c>
      <c r="O60" s="498">
        <v>0</v>
      </c>
      <c r="P60" s="443">
        <v>0</v>
      </c>
      <c r="Q60" s="443">
        <v>0</v>
      </c>
      <c r="R60" s="443">
        <v>0</v>
      </c>
      <c r="S60" s="443">
        <v>0</v>
      </c>
      <c r="T60" s="659">
        <v>0</v>
      </c>
      <c r="U60" s="659">
        <v>0</v>
      </c>
      <c r="V60" s="443">
        <v>0</v>
      </c>
      <c r="W60" s="443">
        <v>0</v>
      </c>
      <c r="X60" s="443">
        <v>0</v>
      </c>
      <c r="Y60" s="443">
        <v>0</v>
      </c>
      <c r="Z60" s="350"/>
      <c r="AA60" s="350"/>
      <c r="AB60" s="443">
        <v>0</v>
      </c>
      <c r="AC60" s="350"/>
      <c r="AD60" s="350"/>
      <c r="AE60" s="443">
        <v>0</v>
      </c>
      <c r="AF60" s="350"/>
      <c r="AG60" s="350"/>
      <c r="AH60" s="443">
        <v>0</v>
      </c>
      <c r="AI60" s="350"/>
      <c r="AJ60" s="350"/>
      <c r="AK60" s="443">
        <v>0</v>
      </c>
      <c r="AL60" s="350"/>
      <c r="AM60" s="350"/>
      <c r="AN60" s="443">
        <v>0</v>
      </c>
      <c r="AO60" s="443">
        <v>0</v>
      </c>
      <c r="AP60" s="443">
        <v>0</v>
      </c>
      <c r="AQ60" s="443">
        <v>0</v>
      </c>
      <c r="AR60" s="443">
        <v>0</v>
      </c>
      <c r="AS60" s="751">
        <v>0</v>
      </c>
      <c r="AT60" s="772">
        <v>0</v>
      </c>
      <c r="AU60" s="661">
        <v>0</v>
      </c>
      <c r="AV60" s="350">
        <v>0</v>
      </c>
      <c r="AW60" s="662">
        <v>0</v>
      </c>
      <c r="AX60" s="778"/>
      <c r="AY60" s="744"/>
      <c r="AZ60" s="744"/>
      <c r="BA60" s="744"/>
      <c r="BB60" s="352"/>
      <c r="BC60" s="351"/>
      <c r="BD60" s="351"/>
    </row>
    <row r="61" spans="1:56" ht="18" customHeight="1">
      <c r="A61" s="735"/>
      <c r="B61" s="686" t="s">
        <v>800</v>
      </c>
      <c r="C61" s="611">
        <v>360520</v>
      </c>
      <c r="D61" s="611">
        <v>0</v>
      </c>
      <c r="E61" s="611">
        <v>100950</v>
      </c>
      <c r="F61" s="611">
        <v>27637</v>
      </c>
      <c r="G61" s="611">
        <v>4286</v>
      </c>
      <c r="H61" s="612">
        <v>704</v>
      </c>
      <c r="I61" s="612">
        <v>0</v>
      </c>
      <c r="J61" s="625">
        <v>0</v>
      </c>
      <c r="K61" s="688">
        <v>6334168</v>
      </c>
      <c r="L61" s="627">
        <v>0</v>
      </c>
      <c r="M61" s="612">
        <v>18219897</v>
      </c>
      <c r="N61" s="498">
        <v>0</v>
      </c>
      <c r="O61" s="614">
        <v>290000</v>
      </c>
      <c r="P61" s="350">
        <v>22675.390000000003</v>
      </c>
      <c r="Q61" s="350">
        <v>21708.95</v>
      </c>
      <c r="R61" s="350">
        <v>3570477.4410000001</v>
      </c>
      <c r="S61" s="350">
        <v>0</v>
      </c>
      <c r="T61" s="350"/>
      <c r="U61" s="350"/>
      <c r="V61" s="350">
        <v>0</v>
      </c>
      <c r="W61" s="350"/>
      <c r="X61" s="350"/>
      <c r="Y61" s="350">
        <v>0</v>
      </c>
      <c r="Z61" s="350"/>
      <c r="AA61" s="350"/>
      <c r="AB61" s="350">
        <v>30903.52</v>
      </c>
      <c r="AC61" s="350"/>
      <c r="AD61" s="350"/>
      <c r="AE61" s="719">
        <v>0</v>
      </c>
      <c r="AF61" s="350"/>
      <c r="AG61" s="350"/>
      <c r="AH61" s="719">
        <v>704654.10000000009</v>
      </c>
      <c r="AI61" s="350"/>
      <c r="AJ61" s="350"/>
      <c r="AK61" s="719">
        <v>427534.19999999995</v>
      </c>
      <c r="AL61" s="350"/>
      <c r="AM61" s="350"/>
      <c r="AN61" s="719">
        <v>125441.4</v>
      </c>
      <c r="AO61" s="663">
        <v>0</v>
      </c>
      <c r="AP61" s="445">
        <v>11147395</v>
      </c>
      <c r="AQ61" s="350">
        <v>92935</v>
      </c>
      <c r="AR61" s="663">
        <v>0</v>
      </c>
      <c r="AS61" s="751">
        <v>0</v>
      </c>
      <c r="AT61" s="810">
        <v>140286900</v>
      </c>
      <c r="AU61" s="723">
        <v>140286900</v>
      </c>
      <c r="AV61" s="723">
        <v>135135</v>
      </c>
      <c r="AW61" s="811">
        <v>135135</v>
      </c>
      <c r="AX61" s="778"/>
      <c r="AY61" s="742"/>
      <c r="AZ61" s="745"/>
      <c r="BA61" s="745"/>
      <c r="BB61" s="352"/>
      <c r="BC61" s="351"/>
      <c r="BD61" s="351"/>
    </row>
    <row r="62" spans="1:56" ht="18" customHeight="1">
      <c r="A62" s="735"/>
      <c r="B62" s="686" t="s">
        <v>804</v>
      </c>
      <c r="C62" s="611">
        <v>27999</v>
      </c>
      <c r="D62" s="611">
        <v>0</v>
      </c>
      <c r="E62" s="611">
        <v>10732.4</v>
      </c>
      <c r="F62" s="611">
        <v>19411</v>
      </c>
      <c r="G62" s="611">
        <v>4105</v>
      </c>
      <c r="H62" s="612">
        <v>4291</v>
      </c>
      <c r="I62" s="612">
        <v>0</v>
      </c>
      <c r="J62" s="625">
        <v>36572</v>
      </c>
      <c r="K62" s="629"/>
      <c r="L62" s="627">
        <v>0</v>
      </c>
      <c r="M62" s="612">
        <v>3300</v>
      </c>
      <c r="N62" s="498">
        <v>0</v>
      </c>
      <c r="O62" s="615">
        <v>0</v>
      </c>
      <c r="P62" s="350">
        <v>484.96</v>
      </c>
      <c r="Q62" s="350">
        <v>9106.3799999999992</v>
      </c>
      <c r="R62" s="350">
        <v>117265.07</v>
      </c>
      <c r="S62" s="350">
        <v>0</v>
      </c>
      <c r="T62" s="350"/>
      <c r="U62" s="350"/>
      <c r="V62" s="350">
        <v>0</v>
      </c>
      <c r="W62" s="350"/>
      <c r="X62" s="350"/>
      <c r="Y62" s="350">
        <v>0</v>
      </c>
      <c r="Z62" s="350"/>
      <c r="AA62" s="350"/>
      <c r="AB62" s="350">
        <v>0</v>
      </c>
      <c r="AC62" s="350"/>
      <c r="AD62" s="350"/>
      <c r="AE62" s="719">
        <v>0</v>
      </c>
      <c r="AF62" s="350"/>
      <c r="AG62" s="350"/>
      <c r="AH62" s="719">
        <v>162738.1</v>
      </c>
      <c r="AI62" s="350"/>
      <c r="AJ62" s="350"/>
      <c r="AK62" s="719">
        <v>5062.6000000000004</v>
      </c>
      <c r="AL62" s="350"/>
      <c r="AM62" s="350"/>
      <c r="AN62" s="719">
        <v>0</v>
      </c>
      <c r="AO62" s="719"/>
      <c r="AP62" s="445"/>
      <c r="AQ62" s="350">
        <v>0</v>
      </c>
      <c r="AR62" s="719"/>
      <c r="AS62" s="751">
        <v>0</v>
      </c>
      <c r="AT62" s="810">
        <v>7194831</v>
      </c>
      <c r="AU62" s="723">
        <v>7194831</v>
      </c>
      <c r="AV62" s="723">
        <v>64427</v>
      </c>
      <c r="AW62" s="811">
        <v>64427</v>
      </c>
      <c r="AX62" s="778"/>
      <c r="AY62" s="742"/>
      <c r="AZ62" s="745"/>
      <c r="BA62" s="745"/>
      <c r="BB62" s="352"/>
      <c r="BC62" s="351"/>
      <c r="BD62" s="351"/>
    </row>
    <row r="63" spans="1:56" ht="18" customHeight="1">
      <c r="A63" s="735"/>
      <c r="B63" s="686" t="s">
        <v>813</v>
      </c>
      <c r="C63" s="611">
        <v>138950.79999999999</v>
      </c>
      <c r="D63" s="611"/>
      <c r="E63" s="611">
        <v>92168</v>
      </c>
      <c r="F63" s="611">
        <v>53995</v>
      </c>
      <c r="G63" s="611">
        <v>10337</v>
      </c>
      <c r="H63" s="612">
        <v>3432</v>
      </c>
      <c r="I63" s="612">
        <v>0</v>
      </c>
      <c r="J63" s="625">
        <v>133186</v>
      </c>
      <c r="K63" s="688">
        <v>278367</v>
      </c>
      <c r="L63" s="627">
        <v>0</v>
      </c>
      <c r="M63" s="664">
        <v>1360084</v>
      </c>
      <c r="N63" s="498">
        <v>0</v>
      </c>
      <c r="O63" s="614">
        <v>0</v>
      </c>
      <c r="P63" s="350">
        <v>628.80000000000007</v>
      </c>
      <c r="Q63" s="350">
        <v>44511.720000000016</v>
      </c>
      <c r="R63" s="350">
        <v>372952.02</v>
      </c>
      <c r="S63" s="350">
        <v>0</v>
      </c>
      <c r="T63" s="350"/>
      <c r="U63" s="350"/>
      <c r="V63" s="350">
        <v>6342</v>
      </c>
      <c r="W63" s="350"/>
      <c r="X63" s="350"/>
      <c r="Y63" s="350">
        <v>0</v>
      </c>
      <c r="Z63" s="350"/>
      <c r="AA63" s="350"/>
      <c r="AB63" s="350">
        <v>0</v>
      </c>
      <c r="AC63" s="350"/>
      <c r="AD63" s="350"/>
      <c r="AE63" s="719">
        <v>0</v>
      </c>
      <c r="AF63" s="350"/>
      <c r="AG63" s="350"/>
      <c r="AH63" s="719">
        <v>80520.160000000018</v>
      </c>
      <c r="AI63" s="350"/>
      <c r="AJ63" s="350"/>
      <c r="AK63" s="719">
        <v>653.45000000000005</v>
      </c>
      <c r="AL63" s="350"/>
      <c r="AM63" s="350"/>
      <c r="AN63" s="719">
        <v>12338.269999999997</v>
      </c>
      <c r="AO63" s="719"/>
      <c r="AP63" s="445">
        <v>931872</v>
      </c>
      <c r="AQ63" s="350">
        <v>0</v>
      </c>
      <c r="AR63" s="719"/>
      <c r="AS63" s="751">
        <v>0</v>
      </c>
      <c r="AT63" s="810">
        <v>24835030</v>
      </c>
      <c r="AU63" s="723">
        <v>24835030</v>
      </c>
      <c r="AV63" s="723">
        <v>408862</v>
      </c>
      <c r="AW63" s="811">
        <v>408862</v>
      </c>
      <c r="AX63" s="778"/>
      <c r="AY63" s="742"/>
      <c r="AZ63" s="745"/>
      <c r="BA63" s="745"/>
      <c r="BB63" s="352"/>
      <c r="BC63" s="351"/>
      <c r="BD63" s="351"/>
    </row>
    <row r="64" spans="1:56" ht="18" customHeight="1">
      <c r="A64" s="735"/>
      <c r="B64" s="686" t="s">
        <v>814</v>
      </c>
      <c r="C64" s="611">
        <v>870814</v>
      </c>
      <c r="D64" s="611">
        <v>0</v>
      </c>
      <c r="E64" s="611">
        <v>153466</v>
      </c>
      <c r="F64" s="611">
        <v>23498</v>
      </c>
      <c r="G64" s="611">
        <v>6732</v>
      </c>
      <c r="H64" s="612">
        <v>14097</v>
      </c>
      <c r="I64" s="612">
        <v>0</v>
      </c>
      <c r="J64" s="625">
        <v>578033</v>
      </c>
      <c r="K64" s="688">
        <v>857113</v>
      </c>
      <c r="L64" s="627">
        <v>0</v>
      </c>
      <c r="M64" s="612">
        <v>1710000</v>
      </c>
      <c r="N64" s="498">
        <v>0</v>
      </c>
      <c r="O64" s="614">
        <v>0</v>
      </c>
      <c r="P64" s="350">
        <v>5646.4000000000005</v>
      </c>
      <c r="Q64" s="350">
        <v>82806.079999999973</v>
      </c>
      <c r="R64" s="350">
        <v>3184422.82326</v>
      </c>
      <c r="S64" s="350">
        <v>0</v>
      </c>
      <c r="T64" s="350"/>
      <c r="U64" s="350"/>
      <c r="V64" s="350">
        <v>147199.78453999999</v>
      </c>
      <c r="W64" s="350"/>
      <c r="X64" s="350"/>
      <c r="Y64" s="350">
        <v>0</v>
      </c>
      <c r="Z64" s="350"/>
      <c r="AA64" s="350"/>
      <c r="AB64" s="350">
        <v>10000</v>
      </c>
      <c r="AC64" s="350"/>
      <c r="AD64" s="350"/>
      <c r="AE64" s="719">
        <v>317871</v>
      </c>
      <c r="AF64" s="350"/>
      <c r="AG64" s="350"/>
      <c r="AH64" s="719">
        <v>768491.20000000007</v>
      </c>
      <c r="AI64" s="350"/>
      <c r="AJ64" s="350"/>
      <c r="AK64" s="719">
        <v>75679</v>
      </c>
      <c r="AL64" s="350"/>
      <c r="AM64" s="350"/>
      <c r="AN64" s="719">
        <v>99314.5</v>
      </c>
      <c r="AO64" s="663">
        <v>0</v>
      </c>
      <c r="AP64" s="445">
        <v>2376617.2000000002</v>
      </c>
      <c r="AQ64" s="350">
        <v>0</v>
      </c>
      <c r="AR64" s="663">
        <v>0</v>
      </c>
      <c r="AS64" s="751">
        <v>0</v>
      </c>
      <c r="AT64" s="810">
        <v>54947866</v>
      </c>
      <c r="AU64" s="723">
        <v>54947866</v>
      </c>
      <c r="AV64" s="723">
        <v>366550</v>
      </c>
      <c r="AW64" s="811">
        <v>366550</v>
      </c>
      <c r="AX64" s="778"/>
      <c r="AY64" s="742"/>
      <c r="AZ64" s="745"/>
      <c r="BA64" s="745"/>
      <c r="BB64" s="352"/>
      <c r="BC64" s="351"/>
      <c r="BD64" s="351"/>
    </row>
    <row r="65" spans="1:56" ht="18" customHeight="1">
      <c r="A65" s="735"/>
      <c r="B65" s="686" t="s">
        <v>815</v>
      </c>
      <c r="C65" s="611">
        <v>622376.5</v>
      </c>
      <c r="D65" s="611">
        <v>0</v>
      </c>
      <c r="E65" s="611">
        <v>142060</v>
      </c>
      <c r="F65" s="611">
        <v>38377</v>
      </c>
      <c r="G65" s="611">
        <v>23907</v>
      </c>
      <c r="H65" s="612">
        <v>6131</v>
      </c>
      <c r="I65" s="612">
        <v>0</v>
      </c>
      <c r="J65" s="625">
        <v>273638</v>
      </c>
      <c r="K65" s="688">
        <v>844255</v>
      </c>
      <c r="L65" s="627">
        <v>0</v>
      </c>
      <c r="M65" s="612">
        <v>9027302</v>
      </c>
      <c r="N65" s="498">
        <v>0</v>
      </c>
      <c r="O65" s="614">
        <v>0</v>
      </c>
      <c r="P65" s="350">
        <v>8206.84</v>
      </c>
      <c r="Q65" s="350">
        <v>108903.09999999996</v>
      </c>
      <c r="R65" s="350">
        <v>5518263.8685400002</v>
      </c>
      <c r="S65" s="350">
        <v>32926</v>
      </c>
      <c r="T65" s="350"/>
      <c r="U65" s="350"/>
      <c r="V65" s="350">
        <v>0</v>
      </c>
      <c r="W65" s="350"/>
      <c r="X65" s="350"/>
      <c r="Y65" s="350">
        <v>21603.120000000003</v>
      </c>
      <c r="Z65" s="350"/>
      <c r="AA65" s="350"/>
      <c r="AB65" s="350">
        <v>17875</v>
      </c>
      <c r="AC65" s="350"/>
      <c r="AD65" s="350"/>
      <c r="AE65" s="719">
        <v>369484</v>
      </c>
      <c r="AF65" s="350"/>
      <c r="AG65" s="350"/>
      <c r="AH65" s="719">
        <v>366848.56000000017</v>
      </c>
      <c r="AI65" s="350"/>
      <c r="AJ65" s="350"/>
      <c r="AK65" s="719">
        <v>268249.60000000009</v>
      </c>
      <c r="AL65" s="350"/>
      <c r="AM65" s="350"/>
      <c r="AN65" s="719">
        <v>5556</v>
      </c>
      <c r="AO65" s="719"/>
      <c r="AP65" s="445">
        <v>1179677</v>
      </c>
      <c r="AQ65" s="350">
        <v>0</v>
      </c>
      <c r="AR65" s="719"/>
      <c r="AS65" s="751">
        <v>0</v>
      </c>
      <c r="AT65" s="810">
        <v>57016644</v>
      </c>
      <c r="AU65" s="723">
        <v>57016644</v>
      </c>
      <c r="AV65" s="723">
        <v>532704</v>
      </c>
      <c r="AW65" s="811">
        <v>532704</v>
      </c>
      <c r="AX65" s="778"/>
      <c r="AY65" s="742"/>
      <c r="AZ65" s="745"/>
      <c r="BA65" s="745"/>
      <c r="BB65" s="352"/>
      <c r="BC65" s="351"/>
      <c r="BD65" s="351"/>
    </row>
    <row r="66" spans="1:56" ht="18" customHeight="1">
      <c r="A66" s="735"/>
      <c r="B66" s="686" t="s">
        <v>816</v>
      </c>
      <c r="C66" s="611">
        <v>182108</v>
      </c>
      <c r="D66" s="611">
        <v>15480</v>
      </c>
      <c r="E66" s="611">
        <v>38566</v>
      </c>
      <c r="F66" s="611">
        <v>37444</v>
      </c>
      <c r="G66" s="611">
        <v>21192</v>
      </c>
      <c r="H66" s="612">
        <v>8763</v>
      </c>
      <c r="I66" s="612">
        <v>0</v>
      </c>
      <c r="J66" s="625">
        <v>0</v>
      </c>
      <c r="K66" s="688">
        <v>1566674</v>
      </c>
      <c r="L66" s="627">
        <v>0</v>
      </c>
      <c r="M66" s="612">
        <v>5577748</v>
      </c>
      <c r="N66" s="498">
        <v>0</v>
      </c>
      <c r="O66" s="614">
        <v>0</v>
      </c>
      <c r="P66" s="350">
        <v>2018.48</v>
      </c>
      <c r="Q66" s="350">
        <v>55795.28</v>
      </c>
      <c r="R66" s="350">
        <v>848385.125</v>
      </c>
      <c r="S66" s="350">
        <v>0</v>
      </c>
      <c r="T66" s="350"/>
      <c r="U66" s="350"/>
      <c r="V66" s="350">
        <v>4299.5</v>
      </c>
      <c r="W66" s="350"/>
      <c r="X66" s="350"/>
      <c r="Y66" s="350">
        <v>0</v>
      </c>
      <c r="Z66" s="350"/>
      <c r="AA66" s="350"/>
      <c r="AB66" s="350">
        <v>25488.7</v>
      </c>
      <c r="AC66" s="350"/>
      <c r="AD66" s="350"/>
      <c r="AE66" s="719">
        <v>47713</v>
      </c>
      <c r="AF66" s="350"/>
      <c r="AG66" s="350"/>
      <c r="AH66" s="719">
        <v>206554.7</v>
      </c>
      <c r="AI66" s="350"/>
      <c r="AJ66" s="350"/>
      <c r="AK66" s="719">
        <v>41034.199999999997</v>
      </c>
      <c r="AL66" s="350"/>
      <c r="AM66" s="350"/>
      <c r="AN66" s="719">
        <v>0</v>
      </c>
      <c r="AO66" s="719"/>
      <c r="AP66" s="445">
        <v>0</v>
      </c>
      <c r="AQ66" s="350">
        <v>1324086.4000000001</v>
      </c>
      <c r="AR66" s="719"/>
      <c r="AS66" s="751">
        <v>0</v>
      </c>
      <c r="AT66" s="810">
        <v>32008762</v>
      </c>
      <c r="AU66" s="723">
        <v>32008762</v>
      </c>
      <c r="AV66" s="723">
        <v>511577</v>
      </c>
      <c r="AW66" s="811">
        <v>511577</v>
      </c>
      <c r="AX66" s="778"/>
      <c r="AY66" s="742"/>
      <c r="AZ66" s="745"/>
      <c r="BA66" s="745"/>
      <c r="BB66" s="352"/>
      <c r="BC66" s="351"/>
      <c r="BD66" s="351"/>
    </row>
    <row r="67" spans="1:56" ht="18" customHeight="1">
      <c r="A67" s="735"/>
      <c r="B67" s="686" t="s">
        <v>817</v>
      </c>
      <c r="C67" s="611">
        <v>258607</v>
      </c>
      <c r="D67" s="611">
        <v>16900</v>
      </c>
      <c r="E67" s="611">
        <v>35119</v>
      </c>
      <c r="F67" s="611">
        <v>25416</v>
      </c>
      <c r="G67" s="611">
        <v>6386</v>
      </c>
      <c r="H67" s="612">
        <v>3702</v>
      </c>
      <c r="I67" s="612">
        <v>0</v>
      </c>
      <c r="J67" s="625">
        <v>0</v>
      </c>
      <c r="K67" s="688">
        <v>777829</v>
      </c>
      <c r="L67" s="627">
        <v>0</v>
      </c>
      <c r="M67" s="612">
        <v>8440000</v>
      </c>
      <c r="N67" s="498">
        <v>0</v>
      </c>
      <c r="O67" s="614">
        <v>76653</v>
      </c>
      <c r="P67" s="350">
        <v>8399.4000000000015</v>
      </c>
      <c r="Q67" s="350">
        <v>55363.693999999989</v>
      </c>
      <c r="R67" s="350">
        <v>574546.31999999995</v>
      </c>
      <c r="S67" s="350">
        <v>0</v>
      </c>
      <c r="T67" s="350"/>
      <c r="U67" s="350"/>
      <c r="V67" s="350">
        <v>3736.1</v>
      </c>
      <c r="W67" s="350"/>
      <c r="X67" s="350"/>
      <c r="Y67" s="350">
        <v>0</v>
      </c>
      <c r="Z67" s="350"/>
      <c r="AA67" s="350"/>
      <c r="AB67" s="350">
        <v>25876.92</v>
      </c>
      <c r="AC67" s="350"/>
      <c r="AD67" s="350"/>
      <c r="AE67" s="719">
        <v>0</v>
      </c>
      <c r="AF67" s="350"/>
      <c r="AG67" s="350"/>
      <c r="AH67" s="719">
        <v>88332.6</v>
      </c>
      <c r="AI67" s="350"/>
      <c r="AJ67" s="350"/>
      <c r="AK67" s="719">
        <v>17841.000000000007</v>
      </c>
      <c r="AL67" s="350"/>
      <c r="AM67" s="350"/>
      <c r="AN67" s="719">
        <v>0</v>
      </c>
      <c r="AO67" s="719"/>
      <c r="AP67" s="445">
        <v>2349730.6</v>
      </c>
      <c r="AQ67" s="350">
        <v>0</v>
      </c>
      <c r="AR67" s="719"/>
      <c r="AS67" s="751">
        <v>0</v>
      </c>
      <c r="AT67" s="810">
        <v>45565180</v>
      </c>
      <c r="AU67" s="723">
        <v>45565180</v>
      </c>
      <c r="AV67" s="723">
        <v>303471</v>
      </c>
      <c r="AW67" s="811">
        <v>303471</v>
      </c>
      <c r="AX67" s="778"/>
      <c r="AY67" s="742"/>
      <c r="AZ67" s="745"/>
      <c r="BA67" s="745"/>
      <c r="BB67" s="352"/>
      <c r="BC67" s="351"/>
      <c r="BD67" s="351"/>
    </row>
    <row r="68" spans="1:56" ht="18" customHeight="1">
      <c r="A68" s="735"/>
      <c r="B68" s="686" t="s">
        <v>805</v>
      </c>
      <c r="C68" s="611">
        <v>749965</v>
      </c>
      <c r="D68" s="611">
        <v>0</v>
      </c>
      <c r="E68" s="611">
        <v>54207</v>
      </c>
      <c r="F68" s="611">
        <v>32582</v>
      </c>
      <c r="G68" s="611">
        <v>8449</v>
      </c>
      <c r="H68" s="612">
        <v>1273</v>
      </c>
      <c r="I68" s="612">
        <v>0</v>
      </c>
      <c r="J68" s="625">
        <v>0</v>
      </c>
      <c r="K68" s="688">
        <v>1493597</v>
      </c>
      <c r="L68" s="627">
        <v>0</v>
      </c>
      <c r="M68" s="612">
        <v>25509271</v>
      </c>
      <c r="N68" s="498">
        <v>0</v>
      </c>
      <c r="O68" s="614">
        <v>0</v>
      </c>
      <c r="P68" s="350">
        <v>2587.2000000000003</v>
      </c>
      <c r="Q68" s="350">
        <v>131283.96000000002</v>
      </c>
      <c r="R68" s="350">
        <v>2381476.5499999998</v>
      </c>
      <c r="S68" s="350">
        <v>0</v>
      </c>
      <c r="T68" s="350"/>
      <c r="U68" s="350"/>
      <c r="V68" s="350">
        <v>93343.92</v>
      </c>
      <c r="W68" s="350"/>
      <c r="X68" s="350"/>
      <c r="Y68" s="350">
        <v>49641.399999999994</v>
      </c>
      <c r="Z68" s="350"/>
      <c r="AA68" s="350"/>
      <c r="AB68" s="350">
        <v>26500</v>
      </c>
      <c r="AC68" s="350"/>
      <c r="AD68" s="350"/>
      <c r="AE68" s="719">
        <v>0</v>
      </c>
      <c r="AF68" s="350"/>
      <c r="AG68" s="350"/>
      <c r="AH68" s="719">
        <v>727304.42999999993</v>
      </c>
      <c r="AI68" s="350"/>
      <c r="AJ68" s="350"/>
      <c r="AK68" s="719">
        <v>125665.05999999998</v>
      </c>
      <c r="AL68" s="350"/>
      <c r="AM68" s="350"/>
      <c r="AN68" s="719">
        <v>18911.400000000001</v>
      </c>
      <c r="AO68" s="663">
        <v>0</v>
      </c>
      <c r="AP68" s="445">
        <v>2454070</v>
      </c>
      <c r="AQ68" s="350">
        <v>0</v>
      </c>
      <c r="AR68" s="663">
        <v>0</v>
      </c>
      <c r="AS68" s="751">
        <v>0</v>
      </c>
      <c r="AT68" s="810">
        <v>117087390</v>
      </c>
      <c r="AU68" s="723">
        <v>117087390</v>
      </c>
      <c r="AV68" s="723">
        <v>544556</v>
      </c>
      <c r="AW68" s="811">
        <v>544556</v>
      </c>
      <c r="AX68" s="778"/>
      <c r="AY68" s="742"/>
      <c r="AZ68" s="745"/>
      <c r="BA68" s="745"/>
      <c r="BB68" s="352"/>
      <c r="BC68" s="351"/>
      <c r="BD68" s="351"/>
    </row>
    <row r="69" spans="1:56" ht="18" customHeight="1">
      <c r="A69" s="735"/>
      <c r="B69" s="686" t="s">
        <v>818</v>
      </c>
      <c r="C69" s="611">
        <v>3388</v>
      </c>
      <c r="D69" s="611">
        <v>0</v>
      </c>
      <c r="E69" s="611">
        <v>544070</v>
      </c>
      <c r="F69" s="696">
        <v>30874</v>
      </c>
      <c r="G69" s="611">
        <v>850</v>
      </c>
      <c r="H69" s="612">
        <v>300</v>
      </c>
      <c r="I69" s="612">
        <v>0</v>
      </c>
      <c r="J69" s="625">
        <v>30706</v>
      </c>
      <c r="K69" s="688">
        <v>1050448</v>
      </c>
      <c r="L69" s="627">
        <v>0</v>
      </c>
      <c r="M69" s="612">
        <v>7168979</v>
      </c>
      <c r="N69" s="498">
        <v>0</v>
      </c>
      <c r="O69" s="614">
        <v>0</v>
      </c>
      <c r="P69" s="697"/>
      <c r="Q69" s="697"/>
      <c r="R69" s="697"/>
      <c r="S69" s="443">
        <v>0</v>
      </c>
      <c r="T69" s="350"/>
      <c r="U69" s="350"/>
      <c r="V69" s="697"/>
      <c r="W69" s="350"/>
      <c r="X69" s="350"/>
      <c r="Y69" s="350"/>
      <c r="Z69" s="350"/>
      <c r="AA69" s="350"/>
      <c r="AB69" s="350">
        <v>3597</v>
      </c>
      <c r="AC69" s="350"/>
      <c r="AD69" s="350"/>
      <c r="AE69" s="719"/>
      <c r="AF69" s="350"/>
      <c r="AG69" s="350"/>
      <c r="AH69" s="719">
        <v>21126.7</v>
      </c>
      <c r="AI69" s="350"/>
      <c r="AJ69" s="350"/>
      <c r="AK69" s="719">
        <v>13465.1</v>
      </c>
      <c r="AL69" s="350"/>
      <c r="AM69" s="350"/>
      <c r="AN69" s="719">
        <v>0</v>
      </c>
      <c r="AO69" s="719">
        <v>0</v>
      </c>
      <c r="AP69" s="445">
        <v>1376399</v>
      </c>
      <c r="AQ69" s="350"/>
      <c r="AR69" s="719">
        <v>0</v>
      </c>
      <c r="AS69" s="751">
        <v>0</v>
      </c>
      <c r="AT69" s="810">
        <v>411411035</v>
      </c>
      <c r="AU69" s="723">
        <v>24963965</v>
      </c>
      <c r="AV69" s="723">
        <v>69178</v>
      </c>
      <c r="AW69" s="811">
        <v>23130</v>
      </c>
      <c r="AX69" s="778"/>
      <c r="AY69" s="742"/>
      <c r="AZ69" s="745"/>
      <c r="BA69" s="745"/>
      <c r="BB69" s="352"/>
      <c r="BC69" s="351"/>
      <c r="BD69" s="351"/>
    </row>
    <row r="70" spans="1:56" ht="18" customHeight="1">
      <c r="A70" s="735"/>
      <c r="B70" s="686" t="s">
        <v>819</v>
      </c>
      <c r="C70" s="698"/>
      <c r="D70" s="698"/>
      <c r="E70" s="698"/>
      <c r="F70" s="698"/>
      <c r="G70" s="698"/>
      <c r="H70" s="613"/>
      <c r="I70" s="613"/>
      <c r="J70" s="699"/>
      <c r="K70" s="629">
        <v>0</v>
      </c>
      <c r="L70" s="627">
        <v>0</v>
      </c>
      <c r="M70" s="613">
        <v>0</v>
      </c>
      <c r="N70" s="498">
        <v>0</v>
      </c>
      <c r="O70" s="616">
        <v>0</v>
      </c>
      <c r="P70" s="697"/>
      <c r="Q70" s="697"/>
      <c r="R70" s="697"/>
      <c r="S70" s="443">
        <v>0</v>
      </c>
      <c r="T70" s="350"/>
      <c r="U70" s="350"/>
      <c r="V70" s="697"/>
      <c r="W70" s="350"/>
      <c r="X70" s="350"/>
      <c r="Y70" s="350"/>
      <c r="Z70" s="350"/>
      <c r="AA70" s="350"/>
      <c r="AB70" s="350"/>
      <c r="AC70" s="350"/>
      <c r="AD70" s="350"/>
      <c r="AE70" s="719"/>
      <c r="AF70" s="350"/>
      <c r="AG70" s="350"/>
      <c r="AH70" s="719"/>
      <c r="AI70" s="350"/>
      <c r="AJ70" s="350"/>
      <c r="AK70" s="719"/>
      <c r="AL70" s="350"/>
      <c r="AM70" s="350"/>
      <c r="AN70" s="719"/>
      <c r="AO70" s="719"/>
      <c r="AP70" s="445"/>
      <c r="AQ70" s="350"/>
      <c r="AR70" s="719"/>
      <c r="AS70" s="751">
        <v>0</v>
      </c>
      <c r="AT70" s="810">
        <v>172904214</v>
      </c>
      <c r="AU70" s="723">
        <v>0</v>
      </c>
      <c r="AV70" s="723">
        <v>20566</v>
      </c>
      <c r="AW70" s="811">
        <v>1624</v>
      </c>
      <c r="AX70" s="778"/>
      <c r="AY70" s="742"/>
      <c r="AZ70" s="745"/>
      <c r="BA70" s="745"/>
      <c r="BB70" s="352"/>
      <c r="BC70" s="351"/>
      <c r="BD70" s="351"/>
    </row>
    <row r="71" spans="1:56" s="732" customFormat="1" ht="18" customHeight="1">
      <c r="A71" s="684" t="s">
        <v>820</v>
      </c>
      <c r="B71" s="685">
        <f>SUBTOTAL(3,B72:B76)</f>
        <v>5</v>
      </c>
      <c r="C71" s="369">
        <f>SUM(C72:C76)</f>
        <v>1818932</v>
      </c>
      <c r="D71" s="369">
        <f t="shared" ref="D71:K71" si="9">SUM(D72:D76)</f>
        <v>2291340</v>
      </c>
      <c r="E71" s="369">
        <f t="shared" si="9"/>
        <v>667439</v>
      </c>
      <c r="F71" s="369">
        <f t="shared" si="9"/>
        <v>548292</v>
      </c>
      <c r="G71" s="369">
        <f t="shared" si="9"/>
        <v>43713</v>
      </c>
      <c r="H71" s="369">
        <f t="shared" si="9"/>
        <v>70487</v>
      </c>
      <c r="I71" s="369">
        <f t="shared" si="9"/>
        <v>0</v>
      </c>
      <c r="J71" s="624">
        <f t="shared" si="9"/>
        <v>2881523</v>
      </c>
      <c r="K71" s="628">
        <f t="shared" si="9"/>
        <v>6668817</v>
      </c>
      <c r="L71" s="642">
        <f t="shared" ref="L71:AW71" si="10">SUM(L72:L76)</f>
        <v>0</v>
      </c>
      <c r="M71" s="369">
        <f t="shared" si="10"/>
        <v>161437673</v>
      </c>
      <c r="N71" s="369">
        <f t="shared" si="10"/>
        <v>0</v>
      </c>
      <c r="O71" s="369">
        <f t="shared" si="10"/>
        <v>50000</v>
      </c>
      <c r="P71" s="369">
        <f t="shared" si="10"/>
        <v>24853.59</v>
      </c>
      <c r="Q71" s="369">
        <f t="shared" si="10"/>
        <v>321133.3</v>
      </c>
      <c r="R71" s="369">
        <f t="shared" si="10"/>
        <v>4521341.0999999996</v>
      </c>
      <c r="S71" s="369">
        <f t="shared" si="10"/>
        <v>66907</v>
      </c>
      <c r="T71" s="369">
        <f t="shared" si="10"/>
        <v>0</v>
      </c>
      <c r="U71" s="369">
        <f t="shared" si="10"/>
        <v>0</v>
      </c>
      <c r="V71" s="369">
        <f t="shared" si="10"/>
        <v>37965.9</v>
      </c>
      <c r="W71" s="369">
        <f t="shared" si="10"/>
        <v>0</v>
      </c>
      <c r="X71" s="369">
        <f t="shared" si="10"/>
        <v>0</v>
      </c>
      <c r="Y71" s="369">
        <f t="shared" si="10"/>
        <v>788558</v>
      </c>
      <c r="Z71" s="369">
        <f t="shared" si="10"/>
        <v>0</v>
      </c>
      <c r="AA71" s="369">
        <f t="shared" si="10"/>
        <v>0</v>
      </c>
      <c r="AB71" s="369">
        <f t="shared" si="10"/>
        <v>17227.400000000001</v>
      </c>
      <c r="AC71" s="369">
        <f t="shared" si="10"/>
        <v>0</v>
      </c>
      <c r="AD71" s="369">
        <f t="shared" si="10"/>
        <v>0</v>
      </c>
      <c r="AE71" s="369">
        <f t="shared" si="10"/>
        <v>32775</v>
      </c>
      <c r="AF71" s="369">
        <f t="shared" si="10"/>
        <v>0</v>
      </c>
      <c r="AG71" s="369">
        <f t="shared" si="10"/>
        <v>0</v>
      </c>
      <c r="AH71" s="369">
        <f t="shared" si="10"/>
        <v>2422125</v>
      </c>
      <c r="AI71" s="369">
        <f t="shared" si="10"/>
        <v>0</v>
      </c>
      <c r="AJ71" s="369">
        <f t="shared" si="10"/>
        <v>0</v>
      </c>
      <c r="AK71" s="369">
        <f t="shared" si="10"/>
        <v>412694.2</v>
      </c>
      <c r="AL71" s="369">
        <f t="shared" si="10"/>
        <v>0</v>
      </c>
      <c r="AM71" s="369">
        <f t="shared" si="10"/>
        <v>0</v>
      </c>
      <c r="AN71" s="369">
        <f t="shared" si="10"/>
        <v>59656</v>
      </c>
      <c r="AO71" s="369">
        <f t="shared" si="10"/>
        <v>878530</v>
      </c>
      <c r="AP71" s="369">
        <f t="shared" si="10"/>
        <v>0</v>
      </c>
      <c r="AQ71" s="369">
        <f t="shared" si="10"/>
        <v>1805190</v>
      </c>
      <c r="AR71" s="369">
        <f t="shared" si="10"/>
        <v>134169</v>
      </c>
      <c r="AS71" s="750">
        <f t="shared" si="10"/>
        <v>0</v>
      </c>
      <c r="AT71" s="769">
        <f t="shared" si="10"/>
        <v>501136261</v>
      </c>
      <c r="AU71" s="646">
        <f t="shared" si="10"/>
        <v>501136261</v>
      </c>
      <c r="AV71" s="643">
        <f t="shared" si="10"/>
        <v>1456468</v>
      </c>
      <c r="AW71" s="644">
        <f t="shared" si="10"/>
        <v>1456468</v>
      </c>
      <c r="AX71" s="779">
        <v>19244</v>
      </c>
      <c r="AY71" s="665">
        <f>(SUM(C71:O71)+P71+Q71+R71+S71+V71+Y71+AB71+AE71+AH71+AK71+AN71+SUM(AO71:AS71))/AU71*100</f>
        <v>37.515014601986671</v>
      </c>
      <c r="AZ71" s="665">
        <f>(SUM(C71:J71)+P71+Q71+R71+S71+V71+Y71+AB71+AE71+AH71+AK71+AN71+AO71)/AU71*100</f>
        <v>3.5729788250146206</v>
      </c>
      <c r="BA71" s="665">
        <f>(SUM(C71:O71)+P71+Q71+R71+S71+V71+Y71+AB71+AE71+AH71+AK71+AN71+SUM(AO71:AS71))/AW71</f>
        <v>129.08031037413798</v>
      </c>
      <c r="BB71" s="785">
        <f>BD71/AW71</f>
        <v>12.293776787406248</v>
      </c>
      <c r="BC71" s="645">
        <f>(SUM(C71:O71)+P71+Q71+R71+S71+V71+Y71+AB71+AE71+AH71+AK71+AN71+SUM(AO71:AS71))</f>
        <v>188001341.49000001</v>
      </c>
      <c r="BD71" s="645">
        <f>SUM(C71:J71)+P71+Q71+R71+S71+V71+Y71+AB71+AE71+AH71+AK71+AN71+AO71</f>
        <v>17905492.490000002</v>
      </c>
    </row>
    <row r="72" spans="1:56" ht="15.75" customHeight="1">
      <c r="A72" s="682"/>
      <c r="B72" s="686" t="s">
        <v>335</v>
      </c>
      <c r="C72" s="498">
        <v>305208</v>
      </c>
      <c r="D72" s="498">
        <v>122700</v>
      </c>
      <c r="E72" s="498">
        <v>30057</v>
      </c>
      <c r="F72" s="498">
        <v>69340</v>
      </c>
      <c r="G72" s="498">
        <v>7723</v>
      </c>
      <c r="H72" s="443">
        <v>8202</v>
      </c>
      <c r="I72" s="443">
        <v>0</v>
      </c>
      <c r="J72" s="660">
        <v>216685</v>
      </c>
      <c r="K72" s="688">
        <v>2499173</v>
      </c>
      <c r="L72" s="627">
        <v>0</v>
      </c>
      <c r="M72" s="443">
        <v>11650000</v>
      </c>
      <c r="N72" s="498">
        <v>0</v>
      </c>
      <c r="O72" s="443"/>
      <c r="P72" s="736">
        <v>7368</v>
      </c>
      <c r="Q72" s="736">
        <v>17041</v>
      </c>
      <c r="R72" s="736">
        <v>128608</v>
      </c>
      <c r="S72" s="737">
        <v>944</v>
      </c>
      <c r="T72" s="350"/>
      <c r="U72" s="350"/>
      <c r="V72" s="736">
        <v>3515</v>
      </c>
      <c r="W72" s="350"/>
      <c r="X72" s="350"/>
      <c r="Y72" s="736">
        <v>347099</v>
      </c>
      <c r="Z72" s="350"/>
      <c r="AA72" s="350"/>
      <c r="AB72" s="736">
        <v>0</v>
      </c>
      <c r="AC72" s="350"/>
      <c r="AD72" s="350"/>
      <c r="AE72" s="736">
        <v>0</v>
      </c>
      <c r="AF72" s="350"/>
      <c r="AG72" s="350"/>
      <c r="AH72" s="736">
        <v>14127</v>
      </c>
      <c r="AI72" s="350"/>
      <c r="AJ72" s="350"/>
      <c r="AK72" s="736">
        <v>12007</v>
      </c>
      <c r="AL72" s="350"/>
      <c r="AM72" s="350"/>
      <c r="AN72" s="736">
        <v>5827</v>
      </c>
      <c r="AO72" s="736">
        <v>878530</v>
      </c>
      <c r="AP72" s="443">
        <v>0</v>
      </c>
      <c r="AQ72" s="736">
        <v>0</v>
      </c>
      <c r="AR72" s="736">
        <v>2545</v>
      </c>
      <c r="AS72" s="751">
        <v>0</v>
      </c>
      <c r="AT72" s="810">
        <v>49312364</v>
      </c>
      <c r="AU72" s="723">
        <v>49312364</v>
      </c>
      <c r="AV72" s="723">
        <v>98585</v>
      </c>
      <c r="AW72" s="811">
        <v>98585</v>
      </c>
      <c r="AX72" s="778"/>
      <c r="AY72" s="742"/>
      <c r="AZ72" s="745"/>
      <c r="BA72" s="745"/>
      <c r="BB72" s="352"/>
      <c r="BC72" s="351"/>
      <c r="BD72" s="351"/>
    </row>
    <row r="73" spans="1:56" ht="15.75" customHeight="1">
      <c r="A73" s="682"/>
      <c r="B73" s="686" t="s">
        <v>337</v>
      </c>
      <c r="C73" s="700">
        <v>378950</v>
      </c>
      <c r="D73" s="700">
        <v>348400</v>
      </c>
      <c r="E73" s="700">
        <v>589758</v>
      </c>
      <c r="F73" s="700">
        <v>44246</v>
      </c>
      <c r="G73" s="700">
        <v>12159</v>
      </c>
      <c r="H73" s="701">
        <v>8430</v>
      </c>
      <c r="I73" s="701">
        <v>0</v>
      </c>
      <c r="J73" s="702">
        <v>295814</v>
      </c>
      <c r="K73" s="688">
        <v>153860</v>
      </c>
      <c r="L73" s="627">
        <v>0</v>
      </c>
      <c r="M73" s="443">
        <v>6327217</v>
      </c>
      <c r="N73" s="498">
        <v>0</v>
      </c>
      <c r="O73" s="443"/>
      <c r="P73" s="736">
        <v>2905</v>
      </c>
      <c r="Q73" s="736">
        <v>87871</v>
      </c>
      <c r="R73" s="736">
        <v>576954</v>
      </c>
      <c r="S73" s="737">
        <v>0</v>
      </c>
      <c r="T73" s="350"/>
      <c r="U73" s="350"/>
      <c r="V73" s="736">
        <v>0</v>
      </c>
      <c r="W73" s="350"/>
      <c r="X73" s="350"/>
      <c r="Y73" s="736">
        <v>312264</v>
      </c>
      <c r="Z73" s="350"/>
      <c r="AA73" s="350"/>
      <c r="AB73" s="736">
        <v>0</v>
      </c>
      <c r="AC73" s="350"/>
      <c r="AD73" s="350"/>
      <c r="AE73" s="736">
        <v>0</v>
      </c>
      <c r="AF73" s="350"/>
      <c r="AG73" s="350"/>
      <c r="AH73" s="736">
        <v>133165</v>
      </c>
      <c r="AI73" s="350"/>
      <c r="AJ73" s="350"/>
      <c r="AK73" s="736">
        <v>148361</v>
      </c>
      <c r="AL73" s="350"/>
      <c r="AM73" s="350"/>
      <c r="AN73" s="736">
        <v>18535</v>
      </c>
      <c r="AO73" s="738">
        <v>0</v>
      </c>
      <c r="AP73" s="443">
        <v>0</v>
      </c>
      <c r="AQ73" s="736">
        <v>0</v>
      </c>
      <c r="AR73" s="738">
        <v>107187</v>
      </c>
      <c r="AS73" s="751">
        <v>0</v>
      </c>
      <c r="AT73" s="810">
        <v>47748121</v>
      </c>
      <c r="AU73" s="723">
        <v>47748121</v>
      </c>
      <c r="AV73" s="723">
        <v>300975</v>
      </c>
      <c r="AW73" s="811">
        <v>300975</v>
      </c>
      <c r="AX73" s="778"/>
      <c r="AY73" s="742"/>
      <c r="AZ73" s="745"/>
      <c r="BA73" s="745"/>
      <c r="BB73" s="352"/>
      <c r="BC73" s="351"/>
      <c r="BD73" s="351"/>
    </row>
    <row r="74" spans="1:56" ht="15.75" customHeight="1">
      <c r="A74" s="682"/>
      <c r="B74" s="686" t="s">
        <v>338</v>
      </c>
      <c r="C74" s="498">
        <v>88001</v>
      </c>
      <c r="D74" s="498">
        <v>31000</v>
      </c>
      <c r="E74" s="498">
        <v>15405</v>
      </c>
      <c r="F74" s="498">
        <v>7856</v>
      </c>
      <c r="G74" s="498">
        <v>10950</v>
      </c>
      <c r="H74" s="443">
        <v>5680</v>
      </c>
      <c r="I74" s="443">
        <v>0</v>
      </c>
      <c r="J74" s="660">
        <v>267786</v>
      </c>
      <c r="K74" s="688">
        <v>514689</v>
      </c>
      <c r="L74" s="627">
        <v>0</v>
      </c>
      <c r="M74" s="443">
        <v>18305720</v>
      </c>
      <c r="N74" s="498">
        <v>0</v>
      </c>
      <c r="O74" s="443"/>
      <c r="P74" s="703">
        <v>7725</v>
      </c>
      <c r="Q74" s="703">
        <v>33646</v>
      </c>
      <c r="R74" s="703">
        <v>338405</v>
      </c>
      <c r="S74" s="703">
        <v>53413</v>
      </c>
      <c r="T74" s="350"/>
      <c r="U74" s="350"/>
      <c r="V74" s="703">
        <v>4071</v>
      </c>
      <c r="W74" s="350"/>
      <c r="X74" s="350"/>
      <c r="Y74" s="703">
        <v>25195</v>
      </c>
      <c r="Z74" s="350"/>
      <c r="AA74" s="350"/>
      <c r="AB74" s="703"/>
      <c r="AC74" s="350"/>
      <c r="AD74" s="350"/>
      <c r="AE74" s="703">
        <v>32775</v>
      </c>
      <c r="AF74" s="350"/>
      <c r="AG74" s="350"/>
      <c r="AH74" s="676">
        <v>126530</v>
      </c>
      <c r="AI74" s="350"/>
      <c r="AJ74" s="350"/>
      <c r="AK74" s="676">
        <v>69937.2</v>
      </c>
      <c r="AL74" s="350"/>
      <c r="AM74" s="350"/>
      <c r="AN74" s="676">
        <v>0</v>
      </c>
      <c r="AO74" s="738">
        <v>0</v>
      </c>
      <c r="AP74" s="443">
        <v>0</v>
      </c>
      <c r="AQ74" s="703"/>
      <c r="AR74" s="676">
        <v>15405</v>
      </c>
      <c r="AS74" s="751">
        <v>0</v>
      </c>
      <c r="AT74" s="810">
        <v>61018238</v>
      </c>
      <c r="AU74" s="723">
        <v>61018238</v>
      </c>
      <c r="AV74" s="723">
        <v>218060</v>
      </c>
      <c r="AW74" s="811">
        <v>218060</v>
      </c>
      <c r="AX74" s="778"/>
      <c r="AY74" s="742"/>
      <c r="AZ74" s="745"/>
      <c r="BA74" s="745"/>
      <c r="BB74" s="352"/>
      <c r="BC74" s="351"/>
      <c r="BD74" s="351"/>
    </row>
    <row r="75" spans="1:56" ht="15.75" customHeight="1">
      <c r="A75" s="682"/>
      <c r="B75" s="686" t="s">
        <v>339</v>
      </c>
      <c r="C75" s="704">
        <v>521331</v>
      </c>
      <c r="D75" s="704">
        <v>360240</v>
      </c>
      <c r="E75" s="704">
        <v>14319</v>
      </c>
      <c r="F75" s="704">
        <v>175863</v>
      </c>
      <c r="G75" s="704">
        <v>5121</v>
      </c>
      <c r="H75" s="704">
        <v>35179</v>
      </c>
      <c r="I75" s="704">
        <v>0</v>
      </c>
      <c r="J75" s="705">
        <v>1321894</v>
      </c>
      <c r="K75" s="688">
        <v>1482715</v>
      </c>
      <c r="L75" s="627">
        <v>0</v>
      </c>
      <c r="M75" s="443">
        <v>49534736</v>
      </c>
      <c r="N75" s="498">
        <v>0</v>
      </c>
      <c r="O75" s="443"/>
      <c r="P75" s="350">
        <v>1271</v>
      </c>
      <c r="Q75" s="350">
        <v>112644.3</v>
      </c>
      <c r="R75" s="350">
        <v>1287211</v>
      </c>
      <c r="S75" s="350">
        <v>0</v>
      </c>
      <c r="T75" s="350"/>
      <c r="U75" s="350"/>
      <c r="V75" s="350">
        <v>30379.9</v>
      </c>
      <c r="W75" s="350"/>
      <c r="X75" s="350"/>
      <c r="Y75" s="350">
        <v>104000</v>
      </c>
      <c r="Z75" s="350"/>
      <c r="AA75" s="350"/>
      <c r="AB75" s="350">
        <v>11223.6</v>
      </c>
      <c r="AC75" s="350"/>
      <c r="AD75" s="350"/>
      <c r="AE75" s="350">
        <v>0</v>
      </c>
      <c r="AF75" s="350"/>
      <c r="AG75" s="350"/>
      <c r="AH75" s="678">
        <v>550951</v>
      </c>
      <c r="AI75" s="350"/>
      <c r="AJ75" s="350"/>
      <c r="AK75" s="678">
        <v>20957</v>
      </c>
      <c r="AL75" s="350"/>
      <c r="AM75" s="350"/>
      <c r="AN75" s="678">
        <v>17224</v>
      </c>
      <c r="AO75" s="738">
        <v>0</v>
      </c>
      <c r="AP75" s="443">
        <v>0</v>
      </c>
      <c r="AQ75" s="350">
        <v>1805190</v>
      </c>
      <c r="AR75" s="738">
        <v>0</v>
      </c>
      <c r="AS75" s="751">
        <v>0</v>
      </c>
      <c r="AT75" s="810">
        <v>120280473</v>
      </c>
      <c r="AU75" s="723">
        <v>120280473</v>
      </c>
      <c r="AV75" s="723">
        <v>433533</v>
      </c>
      <c r="AW75" s="811">
        <v>433533</v>
      </c>
      <c r="AX75" s="778"/>
      <c r="AY75" s="742"/>
      <c r="AZ75" s="745"/>
      <c r="BA75" s="745"/>
      <c r="BB75" s="352"/>
      <c r="BC75" s="351"/>
      <c r="BD75" s="351"/>
    </row>
    <row r="76" spans="1:56" ht="15.75" customHeight="1">
      <c r="A76" s="682"/>
      <c r="B76" s="686" t="s">
        <v>352</v>
      </c>
      <c r="C76" s="498">
        <v>525442</v>
      </c>
      <c r="D76" s="498">
        <v>1429000</v>
      </c>
      <c r="E76" s="498">
        <v>17900</v>
      </c>
      <c r="F76" s="498">
        <v>250987</v>
      </c>
      <c r="G76" s="498">
        <v>7760</v>
      </c>
      <c r="H76" s="443">
        <v>12996</v>
      </c>
      <c r="I76" s="443">
        <v>0</v>
      </c>
      <c r="J76" s="660">
        <v>779344</v>
      </c>
      <c r="K76" s="688">
        <v>2018380</v>
      </c>
      <c r="L76" s="627">
        <v>0</v>
      </c>
      <c r="M76" s="443">
        <v>75620000</v>
      </c>
      <c r="N76" s="498">
        <v>0</v>
      </c>
      <c r="O76" s="443">
        <v>50000</v>
      </c>
      <c r="P76" s="350">
        <v>5584.59</v>
      </c>
      <c r="Q76" s="350">
        <v>69931</v>
      </c>
      <c r="R76" s="350">
        <v>2190163.1</v>
      </c>
      <c r="S76" s="350">
        <v>12550</v>
      </c>
      <c r="T76" s="350"/>
      <c r="U76" s="350"/>
      <c r="V76" s="350">
        <v>0</v>
      </c>
      <c r="W76" s="350"/>
      <c r="X76" s="350"/>
      <c r="Y76" s="350">
        <v>0</v>
      </c>
      <c r="Z76" s="350"/>
      <c r="AA76" s="350"/>
      <c r="AB76" s="350">
        <v>6003.8</v>
      </c>
      <c r="AC76" s="350"/>
      <c r="AD76" s="350"/>
      <c r="AE76" s="350">
        <v>0</v>
      </c>
      <c r="AF76" s="350"/>
      <c r="AG76" s="350"/>
      <c r="AH76" s="719">
        <v>1597352</v>
      </c>
      <c r="AI76" s="350"/>
      <c r="AJ76" s="350"/>
      <c r="AK76" s="719">
        <v>161432</v>
      </c>
      <c r="AL76" s="350"/>
      <c r="AM76" s="350"/>
      <c r="AN76" s="719">
        <v>18070</v>
      </c>
      <c r="AO76" s="719">
        <v>0</v>
      </c>
      <c r="AP76" s="443">
        <v>0</v>
      </c>
      <c r="AQ76" s="350">
        <v>0</v>
      </c>
      <c r="AR76" s="719">
        <v>9032</v>
      </c>
      <c r="AS76" s="751">
        <v>0</v>
      </c>
      <c r="AT76" s="810">
        <v>222777065</v>
      </c>
      <c r="AU76" s="723">
        <v>222777065</v>
      </c>
      <c r="AV76" s="723">
        <v>405315</v>
      </c>
      <c r="AW76" s="811">
        <v>405315</v>
      </c>
      <c r="AX76" s="778"/>
      <c r="AY76" s="742"/>
      <c r="AZ76" s="745"/>
      <c r="BA76" s="745"/>
      <c r="BB76" s="352"/>
      <c r="BC76" s="351"/>
      <c r="BD76" s="351"/>
    </row>
    <row r="77" spans="1:56" s="732" customFormat="1" ht="19.5" customHeight="1">
      <c r="A77" s="684" t="s">
        <v>821</v>
      </c>
      <c r="B77" s="685">
        <f>SUBTOTAL(3,B78:B82)</f>
        <v>5</v>
      </c>
      <c r="C77" s="639">
        <f>SUM(C78:C82)</f>
        <v>1110526</v>
      </c>
      <c r="D77" s="639">
        <f t="shared" ref="D77:K77" si="11">SUM(D78:D82)</f>
        <v>403978</v>
      </c>
      <c r="E77" s="639">
        <f t="shared" si="11"/>
        <v>2115344</v>
      </c>
      <c r="F77" s="639">
        <f t="shared" si="11"/>
        <v>359608</v>
      </c>
      <c r="G77" s="639">
        <f t="shared" si="11"/>
        <v>94968</v>
      </c>
      <c r="H77" s="639">
        <f t="shared" si="11"/>
        <v>35334.6</v>
      </c>
      <c r="I77" s="639">
        <f t="shared" si="11"/>
        <v>0</v>
      </c>
      <c r="J77" s="640">
        <f t="shared" si="11"/>
        <v>1667436.8</v>
      </c>
      <c r="K77" s="641">
        <f t="shared" si="11"/>
        <v>35628447</v>
      </c>
      <c r="L77" s="642">
        <f t="shared" ref="L77:AW77" si="12">SUM(L78:L82)</f>
        <v>0</v>
      </c>
      <c r="M77" s="369">
        <f t="shared" si="12"/>
        <v>208183525</v>
      </c>
      <c r="N77" s="369">
        <f t="shared" si="12"/>
        <v>2634713</v>
      </c>
      <c r="O77" s="369">
        <f t="shared" si="12"/>
        <v>5092647</v>
      </c>
      <c r="P77" s="369">
        <f t="shared" si="12"/>
        <v>28293.54</v>
      </c>
      <c r="Q77" s="369">
        <f t="shared" si="12"/>
        <v>303661.47999999992</v>
      </c>
      <c r="R77" s="369">
        <f t="shared" si="12"/>
        <v>7633254.8000000007</v>
      </c>
      <c r="S77" s="369">
        <f t="shared" si="12"/>
        <v>198983.59999999998</v>
      </c>
      <c r="T77" s="369">
        <f t="shared" si="12"/>
        <v>0</v>
      </c>
      <c r="U77" s="369">
        <f t="shared" si="12"/>
        <v>0</v>
      </c>
      <c r="V77" s="369">
        <f t="shared" si="12"/>
        <v>320969.39909000002</v>
      </c>
      <c r="W77" s="369">
        <f t="shared" si="12"/>
        <v>0</v>
      </c>
      <c r="X77" s="369">
        <f t="shared" si="12"/>
        <v>0</v>
      </c>
      <c r="Y77" s="369">
        <f t="shared" si="12"/>
        <v>143446.78000000003</v>
      </c>
      <c r="Z77" s="369">
        <f t="shared" si="12"/>
        <v>0</v>
      </c>
      <c r="AA77" s="369">
        <f t="shared" si="12"/>
        <v>0</v>
      </c>
      <c r="AB77" s="369">
        <f t="shared" si="12"/>
        <v>342770</v>
      </c>
      <c r="AC77" s="369">
        <f t="shared" si="12"/>
        <v>0</v>
      </c>
      <c r="AD77" s="369">
        <f t="shared" si="12"/>
        <v>0</v>
      </c>
      <c r="AE77" s="369">
        <f t="shared" si="12"/>
        <v>0</v>
      </c>
      <c r="AF77" s="369">
        <f t="shared" si="12"/>
        <v>0</v>
      </c>
      <c r="AG77" s="369">
        <f t="shared" si="12"/>
        <v>0</v>
      </c>
      <c r="AH77" s="369">
        <f t="shared" si="12"/>
        <v>1462157.1040000001</v>
      </c>
      <c r="AI77" s="369">
        <f t="shared" si="12"/>
        <v>0</v>
      </c>
      <c r="AJ77" s="369">
        <f t="shared" si="12"/>
        <v>0</v>
      </c>
      <c r="AK77" s="369">
        <f t="shared" si="12"/>
        <v>344193.70400000003</v>
      </c>
      <c r="AL77" s="369">
        <f t="shared" si="12"/>
        <v>0</v>
      </c>
      <c r="AM77" s="369">
        <f t="shared" si="12"/>
        <v>0</v>
      </c>
      <c r="AN77" s="369">
        <f t="shared" si="12"/>
        <v>15084.168</v>
      </c>
      <c r="AO77" s="369">
        <f t="shared" si="12"/>
        <v>0</v>
      </c>
      <c r="AP77" s="369">
        <f t="shared" si="12"/>
        <v>8532912</v>
      </c>
      <c r="AQ77" s="369">
        <f t="shared" si="12"/>
        <v>2264765.2999999998</v>
      </c>
      <c r="AR77" s="369">
        <f t="shared" si="12"/>
        <v>96452.000000000029</v>
      </c>
      <c r="AS77" s="750">
        <f t="shared" si="12"/>
        <v>0</v>
      </c>
      <c r="AT77" s="769">
        <f>SUM(AT78:AT82)</f>
        <v>539626515</v>
      </c>
      <c r="AU77" s="646">
        <f t="shared" si="12"/>
        <v>539626515</v>
      </c>
      <c r="AV77" s="646">
        <f t="shared" si="12"/>
        <v>1474870</v>
      </c>
      <c r="AW77" s="670">
        <f t="shared" si="12"/>
        <v>1474870</v>
      </c>
      <c r="AX77" s="779">
        <v>29928</v>
      </c>
      <c r="AY77" s="665">
        <f>(SUM(C77:O77)+P77+Q77+R77+S77+V77+Y77+AB77+AE77+AH77+AK77+AN77+SUM(AO77:AS77))/AU77*100</f>
        <v>51.704922482374684</v>
      </c>
      <c r="AZ77" s="665">
        <f>(SUM(C77:J77)+P77+Q77+R77+S77+V77+Y77+AB77+AE77+AH77+AK77+AN77+AO77)/AU77*100</f>
        <v>3.0724972762114922</v>
      </c>
      <c r="BA77" s="665">
        <f>(SUM(C77:O77)+P77+Q77+R77+S77+V77+Y77+AB77+AE77+AH77+AK77+AN77+SUM(AO77:AS77))/AW77</f>
        <v>189.17834878673372</v>
      </c>
      <c r="BB77" s="785">
        <f>BD77/AW77</f>
        <v>11.241675520615376</v>
      </c>
      <c r="BC77" s="645">
        <f>(SUM(C77:O77)+P77+Q77+R77+S77+V77+Y77+AB77+AE77+AH77+AK77+AN77+SUM(AO77:AS77))</f>
        <v>279013471.27508998</v>
      </c>
      <c r="BD77" s="645">
        <f>SUM(C77:J77)+P77+Q77+R77+S77+V77+Y77+AB77+AE77+AH77+AK77+AN77+AO77</f>
        <v>16580009.975089999</v>
      </c>
    </row>
    <row r="78" spans="1:56" ht="18" customHeight="1">
      <c r="A78" s="682"/>
      <c r="B78" s="686" t="s">
        <v>335</v>
      </c>
      <c r="C78" s="617">
        <v>148391</v>
      </c>
      <c r="D78" s="617">
        <v>0</v>
      </c>
      <c r="E78" s="617">
        <v>9285</v>
      </c>
      <c r="F78" s="617">
        <v>98224</v>
      </c>
      <c r="G78" s="617">
        <v>1600</v>
      </c>
      <c r="H78" s="617">
        <v>6700</v>
      </c>
      <c r="I78" s="617">
        <v>0</v>
      </c>
      <c r="J78" s="626">
        <v>504700</v>
      </c>
      <c r="K78" s="618">
        <v>18160851</v>
      </c>
      <c r="L78" s="627">
        <v>0</v>
      </c>
      <c r="M78" s="617">
        <v>72205908</v>
      </c>
      <c r="N78" s="617">
        <v>1818858</v>
      </c>
      <c r="O78" s="617">
        <v>1329917</v>
      </c>
      <c r="P78" s="445">
        <v>5248.72</v>
      </c>
      <c r="Q78" s="445">
        <v>19472.280000000002</v>
      </c>
      <c r="R78" s="445">
        <v>156841.88</v>
      </c>
      <c r="S78" s="445">
        <v>27396</v>
      </c>
      <c r="T78" s="350"/>
      <c r="U78" s="350"/>
      <c r="V78" s="445">
        <v>74905.519090000016</v>
      </c>
      <c r="W78" s="350"/>
      <c r="X78" s="350"/>
      <c r="Y78" s="445">
        <v>40336.1</v>
      </c>
      <c r="Z78" s="350"/>
      <c r="AA78" s="350"/>
      <c r="AB78" s="445">
        <v>0</v>
      </c>
      <c r="AC78" s="350"/>
      <c r="AD78" s="350"/>
      <c r="AE78" s="443">
        <v>0</v>
      </c>
      <c r="AF78" s="350"/>
      <c r="AG78" s="350"/>
      <c r="AH78" s="719">
        <v>213267.90000000002</v>
      </c>
      <c r="AI78" s="350"/>
      <c r="AJ78" s="350"/>
      <c r="AK78" s="719">
        <v>18794.7</v>
      </c>
      <c r="AL78" s="350"/>
      <c r="AM78" s="350"/>
      <c r="AN78" s="719">
        <v>0</v>
      </c>
      <c r="AO78" s="443">
        <v>0</v>
      </c>
      <c r="AP78" s="445">
        <v>0</v>
      </c>
      <c r="AQ78" s="445">
        <v>0</v>
      </c>
      <c r="AR78" s="719">
        <v>4743.6000000000004</v>
      </c>
      <c r="AS78" s="751">
        <v>0</v>
      </c>
      <c r="AT78" s="810">
        <v>136679755</v>
      </c>
      <c r="AU78" s="723">
        <v>136679755</v>
      </c>
      <c r="AV78" s="806">
        <v>226771</v>
      </c>
      <c r="AW78" s="807">
        <v>226771</v>
      </c>
      <c r="AX78" s="778"/>
      <c r="AY78" s="742"/>
      <c r="AZ78" s="745"/>
      <c r="BA78" s="745"/>
      <c r="BB78" s="352"/>
      <c r="BC78" s="351"/>
      <c r="BD78" s="351"/>
    </row>
    <row r="79" spans="1:56" ht="18" customHeight="1">
      <c r="A79" s="682"/>
      <c r="B79" s="686" t="s">
        <v>277</v>
      </c>
      <c r="C79" s="617">
        <v>111826</v>
      </c>
      <c r="D79" s="617">
        <v>84006</v>
      </c>
      <c r="E79" s="617">
        <v>229294</v>
      </c>
      <c r="F79" s="617">
        <v>39812</v>
      </c>
      <c r="G79" s="617">
        <v>4560</v>
      </c>
      <c r="H79" s="617">
        <v>3140.6</v>
      </c>
      <c r="I79" s="617">
        <v>0</v>
      </c>
      <c r="J79" s="626">
        <v>158424</v>
      </c>
      <c r="K79" s="618">
        <v>4630309</v>
      </c>
      <c r="L79" s="627">
        <v>0</v>
      </c>
      <c r="M79" s="617">
        <v>31094147</v>
      </c>
      <c r="N79" s="617">
        <v>0</v>
      </c>
      <c r="O79" s="617">
        <v>300000</v>
      </c>
      <c r="P79" s="445">
        <v>5603.5400000000009</v>
      </c>
      <c r="Q79" s="445">
        <v>39484.39</v>
      </c>
      <c r="R79" s="445">
        <v>566786.02</v>
      </c>
      <c r="S79" s="445">
        <v>28100</v>
      </c>
      <c r="T79" s="350"/>
      <c r="U79" s="350"/>
      <c r="V79" s="445">
        <v>113391</v>
      </c>
      <c r="W79" s="350"/>
      <c r="X79" s="350"/>
      <c r="Y79" s="445">
        <v>0</v>
      </c>
      <c r="Z79" s="350"/>
      <c r="AA79" s="350"/>
      <c r="AB79" s="445">
        <v>0</v>
      </c>
      <c r="AC79" s="350"/>
      <c r="AD79" s="350"/>
      <c r="AE79" s="443">
        <v>0</v>
      </c>
      <c r="AF79" s="350"/>
      <c r="AG79" s="350"/>
      <c r="AH79" s="719">
        <v>183856</v>
      </c>
      <c r="AI79" s="350"/>
      <c r="AJ79" s="350"/>
      <c r="AK79" s="719">
        <v>12811</v>
      </c>
      <c r="AL79" s="350"/>
      <c r="AM79" s="350"/>
      <c r="AN79" s="719">
        <v>0</v>
      </c>
      <c r="AO79" s="443">
        <v>0</v>
      </c>
      <c r="AP79" s="445">
        <v>8233885</v>
      </c>
      <c r="AQ79" s="445">
        <v>0</v>
      </c>
      <c r="AR79" s="719">
        <v>0</v>
      </c>
      <c r="AS79" s="751">
        <v>0</v>
      </c>
      <c r="AT79" s="810">
        <v>62179185</v>
      </c>
      <c r="AU79" s="723">
        <v>62179185</v>
      </c>
      <c r="AV79" s="806">
        <v>240473</v>
      </c>
      <c r="AW79" s="807">
        <v>240473</v>
      </c>
      <c r="AX79" s="778"/>
      <c r="AY79" s="742"/>
      <c r="AZ79" s="745"/>
      <c r="BA79" s="745"/>
      <c r="BB79" s="352"/>
      <c r="BC79" s="351"/>
      <c r="BD79" s="351"/>
    </row>
    <row r="80" spans="1:56" ht="18" customHeight="1">
      <c r="A80" s="682"/>
      <c r="B80" s="686" t="s">
        <v>337</v>
      </c>
      <c r="C80" s="617">
        <v>179865</v>
      </c>
      <c r="D80" s="617">
        <v>153324</v>
      </c>
      <c r="E80" s="617">
        <v>1353090</v>
      </c>
      <c r="F80" s="617">
        <v>99930</v>
      </c>
      <c r="G80" s="617">
        <v>57200</v>
      </c>
      <c r="H80" s="617">
        <v>2850</v>
      </c>
      <c r="I80" s="617">
        <v>0</v>
      </c>
      <c r="J80" s="626">
        <v>0</v>
      </c>
      <c r="K80" s="618">
        <v>4003085</v>
      </c>
      <c r="L80" s="627">
        <v>0</v>
      </c>
      <c r="M80" s="617">
        <v>1596964</v>
      </c>
      <c r="N80" s="617">
        <v>815855</v>
      </c>
      <c r="O80" s="617">
        <v>0</v>
      </c>
      <c r="P80" s="445">
        <v>1975</v>
      </c>
      <c r="Q80" s="445">
        <v>94229.339999999967</v>
      </c>
      <c r="R80" s="445">
        <v>5757222.4800000004</v>
      </c>
      <c r="S80" s="445">
        <v>8677</v>
      </c>
      <c r="T80" s="350"/>
      <c r="U80" s="350"/>
      <c r="V80" s="445">
        <v>57091.100000000006</v>
      </c>
      <c r="W80" s="350"/>
      <c r="X80" s="350"/>
      <c r="Y80" s="445">
        <v>11117.9</v>
      </c>
      <c r="Z80" s="350"/>
      <c r="AA80" s="350"/>
      <c r="AB80" s="445">
        <v>64830.5</v>
      </c>
      <c r="AC80" s="350"/>
      <c r="AD80" s="350"/>
      <c r="AE80" s="443">
        <v>0</v>
      </c>
      <c r="AF80" s="350"/>
      <c r="AG80" s="350"/>
      <c r="AH80" s="719">
        <v>373755.1</v>
      </c>
      <c r="AI80" s="350"/>
      <c r="AJ80" s="350"/>
      <c r="AK80" s="719">
        <v>15810</v>
      </c>
      <c r="AL80" s="350"/>
      <c r="AM80" s="350"/>
      <c r="AN80" s="719">
        <v>0</v>
      </c>
      <c r="AO80" s="443">
        <v>0</v>
      </c>
      <c r="AP80" s="445">
        <v>0</v>
      </c>
      <c r="AQ80" s="445">
        <v>0</v>
      </c>
      <c r="AR80" s="719">
        <v>0</v>
      </c>
      <c r="AS80" s="751">
        <v>0</v>
      </c>
      <c r="AT80" s="810">
        <v>95525521</v>
      </c>
      <c r="AU80" s="723">
        <v>95525521</v>
      </c>
      <c r="AV80" s="806">
        <v>481222</v>
      </c>
      <c r="AW80" s="807">
        <v>481222</v>
      </c>
      <c r="AX80" s="778"/>
      <c r="AY80" s="742"/>
      <c r="AZ80" s="745"/>
      <c r="BA80" s="745"/>
      <c r="BB80" s="352"/>
      <c r="BC80" s="351"/>
      <c r="BD80" s="351"/>
    </row>
    <row r="81" spans="1:56" ht="18" customHeight="1">
      <c r="A81" s="682"/>
      <c r="B81" s="686" t="s">
        <v>354</v>
      </c>
      <c r="C81" s="617">
        <v>547022</v>
      </c>
      <c r="D81" s="617">
        <v>79380</v>
      </c>
      <c r="E81" s="617">
        <v>332309</v>
      </c>
      <c r="F81" s="617">
        <v>96119</v>
      </c>
      <c r="G81" s="617">
        <v>18508</v>
      </c>
      <c r="H81" s="617">
        <v>20479</v>
      </c>
      <c r="I81" s="617">
        <v>0</v>
      </c>
      <c r="J81" s="626">
        <v>623591.80000000005</v>
      </c>
      <c r="K81" s="618">
        <v>5601647</v>
      </c>
      <c r="L81" s="627">
        <v>0</v>
      </c>
      <c r="M81" s="617">
        <v>78994483</v>
      </c>
      <c r="N81" s="617">
        <v>0</v>
      </c>
      <c r="O81" s="617">
        <v>1981730</v>
      </c>
      <c r="P81" s="445">
        <v>12869.28</v>
      </c>
      <c r="Q81" s="445">
        <v>94300.04</v>
      </c>
      <c r="R81" s="445">
        <v>997614.41999999993</v>
      </c>
      <c r="S81" s="445">
        <v>67362.3</v>
      </c>
      <c r="T81" s="350"/>
      <c r="U81" s="350"/>
      <c r="V81" s="445">
        <v>68746.98</v>
      </c>
      <c r="W81" s="350"/>
      <c r="X81" s="350"/>
      <c r="Y81" s="445">
        <v>91992.780000000013</v>
      </c>
      <c r="Z81" s="350"/>
      <c r="AA81" s="350"/>
      <c r="AB81" s="445">
        <v>105369.40000000001</v>
      </c>
      <c r="AC81" s="350"/>
      <c r="AD81" s="350"/>
      <c r="AE81" s="443">
        <v>0</v>
      </c>
      <c r="AF81" s="350"/>
      <c r="AG81" s="350"/>
      <c r="AH81" s="719">
        <v>361634.50399999996</v>
      </c>
      <c r="AI81" s="350"/>
      <c r="AJ81" s="350"/>
      <c r="AK81" s="719">
        <v>262198.90400000004</v>
      </c>
      <c r="AL81" s="350"/>
      <c r="AM81" s="350"/>
      <c r="AN81" s="719">
        <v>15084.168</v>
      </c>
      <c r="AO81" s="443">
        <v>0</v>
      </c>
      <c r="AP81" s="445">
        <v>0</v>
      </c>
      <c r="AQ81" s="445">
        <v>2264765.2999999998</v>
      </c>
      <c r="AR81" s="719">
        <v>76782.400000000023</v>
      </c>
      <c r="AS81" s="751">
        <v>0</v>
      </c>
      <c r="AT81" s="810">
        <v>176529023</v>
      </c>
      <c r="AU81" s="723">
        <v>176529023</v>
      </c>
      <c r="AV81" s="806">
        <v>349373</v>
      </c>
      <c r="AW81" s="807">
        <v>349373</v>
      </c>
      <c r="AX81" s="778"/>
      <c r="AY81" s="742"/>
      <c r="AZ81" s="745"/>
      <c r="BA81" s="745"/>
      <c r="BB81" s="352"/>
      <c r="BC81" s="351"/>
      <c r="BD81" s="351"/>
    </row>
    <row r="82" spans="1:56" ht="18" customHeight="1">
      <c r="A82" s="682"/>
      <c r="B82" s="686" t="s">
        <v>355</v>
      </c>
      <c r="C82" s="617">
        <v>123422</v>
      </c>
      <c r="D82" s="617">
        <v>87268</v>
      </c>
      <c r="E82" s="617">
        <v>191366</v>
      </c>
      <c r="F82" s="617">
        <v>25523</v>
      </c>
      <c r="G82" s="617">
        <v>13100</v>
      </c>
      <c r="H82" s="617">
        <v>2165</v>
      </c>
      <c r="I82" s="617">
        <v>0</v>
      </c>
      <c r="J82" s="626">
        <v>380721</v>
      </c>
      <c r="K82" s="618">
        <v>3232555</v>
      </c>
      <c r="L82" s="627">
        <v>0</v>
      </c>
      <c r="M82" s="617">
        <v>24292023</v>
      </c>
      <c r="N82" s="617">
        <v>0</v>
      </c>
      <c r="O82" s="617">
        <v>1481000</v>
      </c>
      <c r="P82" s="445">
        <v>2597</v>
      </c>
      <c r="Q82" s="445">
        <v>56175.430000000008</v>
      </c>
      <c r="R82" s="445">
        <v>154790</v>
      </c>
      <c r="S82" s="445">
        <v>67448.3</v>
      </c>
      <c r="T82" s="350"/>
      <c r="U82" s="350"/>
      <c r="V82" s="445">
        <v>6834.8</v>
      </c>
      <c r="W82" s="350"/>
      <c r="X82" s="350"/>
      <c r="Y82" s="445">
        <v>0</v>
      </c>
      <c r="Z82" s="350"/>
      <c r="AA82" s="350"/>
      <c r="AB82" s="445">
        <v>172570.1</v>
      </c>
      <c r="AC82" s="350"/>
      <c r="AD82" s="350"/>
      <c r="AE82" s="443">
        <v>0</v>
      </c>
      <c r="AF82" s="350"/>
      <c r="AG82" s="350"/>
      <c r="AH82" s="719">
        <v>329643.60000000003</v>
      </c>
      <c r="AI82" s="350"/>
      <c r="AJ82" s="350"/>
      <c r="AK82" s="719">
        <v>34579.1</v>
      </c>
      <c r="AL82" s="350"/>
      <c r="AM82" s="350"/>
      <c r="AN82" s="719">
        <v>0</v>
      </c>
      <c r="AO82" s="443">
        <v>0</v>
      </c>
      <c r="AP82" s="445">
        <v>299027</v>
      </c>
      <c r="AQ82" s="445">
        <v>0</v>
      </c>
      <c r="AR82" s="719">
        <v>14926</v>
      </c>
      <c r="AS82" s="751">
        <v>0</v>
      </c>
      <c r="AT82" s="810">
        <v>68713031</v>
      </c>
      <c r="AU82" s="723">
        <v>68713031</v>
      </c>
      <c r="AV82" s="806">
        <v>177031</v>
      </c>
      <c r="AW82" s="807">
        <v>177031</v>
      </c>
      <c r="AX82" s="778"/>
      <c r="AY82" s="742"/>
      <c r="AZ82" s="745"/>
      <c r="BA82" s="745"/>
      <c r="BB82" s="352"/>
      <c r="BC82" s="351"/>
      <c r="BD82" s="351"/>
    </row>
    <row r="83" spans="1:56" s="732" customFormat="1" ht="18" customHeight="1">
      <c r="A83" s="684" t="s">
        <v>822</v>
      </c>
      <c r="B83" s="685">
        <f>SUBTOTAL(3,B84:B88)</f>
        <v>5</v>
      </c>
      <c r="C83" s="369">
        <f>SUM(C84:C88)</f>
        <v>3941239</v>
      </c>
      <c r="D83" s="369">
        <f t="shared" ref="D83:K83" si="13">SUM(D84:D88)</f>
        <v>519229</v>
      </c>
      <c r="E83" s="369">
        <f t="shared" si="13"/>
        <v>741351</v>
      </c>
      <c r="F83" s="369">
        <f t="shared" si="13"/>
        <v>113297</v>
      </c>
      <c r="G83" s="369">
        <f t="shared" si="13"/>
        <v>126599</v>
      </c>
      <c r="H83" s="369">
        <f t="shared" si="13"/>
        <v>202916</v>
      </c>
      <c r="I83" s="369">
        <f t="shared" si="13"/>
        <v>200000</v>
      </c>
      <c r="J83" s="624">
        <f t="shared" si="13"/>
        <v>1038245</v>
      </c>
      <c r="K83" s="628">
        <f t="shared" si="13"/>
        <v>25210212</v>
      </c>
      <c r="L83" s="642">
        <f t="shared" ref="L83:AW83" si="14">SUM(L84:L88)</f>
        <v>0</v>
      </c>
      <c r="M83" s="369">
        <f t="shared" si="14"/>
        <v>313496100</v>
      </c>
      <c r="N83" s="369">
        <f t="shared" si="14"/>
        <v>0</v>
      </c>
      <c r="O83" s="369">
        <f t="shared" si="14"/>
        <v>0</v>
      </c>
      <c r="P83" s="666">
        <f t="shared" si="14"/>
        <v>159255</v>
      </c>
      <c r="Q83" s="666">
        <f t="shared" si="14"/>
        <v>339185</v>
      </c>
      <c r="R83" s="666">
        <f t="shared" si="14"/>
        <v>9583019</v>
      </c>
      <c r="S83" s="666">
        <f t="shared" si="14"/>
        <v>19573</v>
      </c>
      <c r="T83" s="666">
        <f t="shared" si="14"/>
        <v>0</v>
      </c>
      <c r="U83" s="666">
        <f t="shared" si="14"/>
        <v>0</v>
      </c>
      <c r="V83" s="666">
        <f t="shared" si="14"/>
        <v>9555</v>
      </c>
      <c r="W83" s="666">
        <f t="shared" si="14"/>
        <v>0</v>
      </c>
      <c r="X83" s="666">
        <f t="shared" si="14"/>
        <v>0</v>
      </c>
      <c r="Y83" s="666">
        <f t="shared" si="14"/>
        <v>209361</v>
      </c>
      <c r="Z83" s="666">
        <f t="shared" si="14"/>
        <v>0</v>
      </c>
      <c r="AA83" s="666">
        <f t="shared" si="14"/>
        <v>0</v>
      </c>
      <c r="AB83" s="666">
        <f t="shared" si="14"/>
        <v>668637</v>
      </c>
      <c r="AC83" s="369">
        <f t="shared" si="14"/>
        <v>0</v>
      </c>
      <c r="AD83" s="369">
        <f t="shared" si="14"/>
        <v>0</v>
      </c>
      <c r="AE83" s="369">
        <f t="shared" si="14"/>
        <v>0</v>
      </c>
      <c r="AF83" s="369">
        <f t="shared" si="14"/>
        <v>0</v>
      </c>
      <c r="AG83" s="369">
        <f t="shared" si="14"/>
        <v>0</v>
      </c>
      <c r="AH83" s="369">
        <f t="shared" si="14"/>
        <v>1944161</v>
      </c>
      <c r="AI83" s="369">
        <f t="shared" si="14"/>
        <v>0</v>
      </c>
      <c r="AJ83" s="369">
        <f t="shared" si="14"/>
        <v>0</v>
      </c>
      <c r="AK83" s="369">
        <f t="shared" si="14"/>
        <v>1073514</v>
      </c>
      <c r="AL83" s="369">
        <f t="shared" si="14"/>
        <v>0</v>
      </c>
      <c r="AM83" s="369">
        <f t="shared" si="14"/>
        <v>0</v>
      </c>
      <c r="AN83" s="369">
        <f t="shared" si="14"/>
        <v>0</v>
      </c>
      <c r="AO83" s="369">
        <f t="shared" si="14"/>
        <v>14523</v>
      </c>
      <c r="AP83" s="369">
        <f t="shared" si="14"/>
        <v>3452944</v>
      </c>
      <c r="AQ83" s="369">
        <f t="shared" si="14"/>
        <v>184752</v>
      </c>
      <c r="AR83" s="369">
        <f t="shared" si="14"/>
        <v>98084</v>
      </c>
      <c r="AS83" s="750">
        <f t="shared" si="14"/>
        <v>0</v>
      </c>
      <c r="AT83" s="773">
        <f t="shared" si="14"/>
        <v>1062038815</v>
      </c>
      <c r="AU83" s="667">
        <f t="shared" si="14"/>
        <v>614385001</v>
      </c>
      <c r="AV83" s="643">
        <f t="shared" si="14"/>
        <v>1148019</v>
      </c>
      <c r="AW83" s="644">
        <f t="shared" si="14"/>
        <v>1093572</v>
      </c>
      <c r="AX83" s="779">
        <v>68671</v>
      </c>
      <c r="AY83" s="665">
        <f>(SUM(C83:O83)+P83+Q83+R83+S83+V83+Y83+AB83+AE83+AH83+AK83+AN83+SUM(AO83:AS83))/AU83*100</f>
        <v>59.139749572109103</v>
      </c>
      <c r="AZ83" s="665">
        <f>(SUM(C83:J83)+P83+Q83+R83+S83+V83+Y83+AB83+AE83+AH83+AK83+AN83+AO83)/AU83*100</f>
        <v>3.4023713088659862</v>
      </c>
      <c r="BA83" s="665">
        <f>(SUM(C83:O83)+P83+Q83+R83+S83+V83+Y83+AB83+AE83+AH83+AK83+AN83+SUM(AO83:AS83))/AW83</f>
        <v>332.25590176046938</v>
      </c>
      <c r="BB83" s="785">
        <f>BD83/AW83</f>
        <v>19.115027634211557</v>
      </c>
      <c r="BC83" s="645">
        <f>(SUM(C83:O83)+P83+Q83+R83+S83+V83+Y83+AB83+AE83+AH83+AK83+AN83+SUM(AO83:AS83))</f>
        <v>363345751</v>
      </c>
      <c r="BD83" s="645">
        <f>SUM(C83:J83)+P83+Q83+R83+S83+V83+Y83+AB83+AE83+AH83+AK83+AN83+AO83</f>
        <v>20903659</v>
      </c>
    </row>
    <row r="84" spans="1:56" ht="18" customHeight="1">
      <c r="A84" s="682"/>
      <c r="B84" s="686" t="s">
        <v>800</v>
      </c>
      <c r="C84" s="498">
        <v>145349</v>
      </c>
      <c r="D84" s="498">
        <v>138727</v>
      </c>
      <c r="E84" s="498">
        <v>67958</v>
      </c>
      <c r="F84" s="498">
        <v>4050</v>
      </c>
      <c r="G84" s="498">
        <v>65026</v>
      </c>
      <c r="H84" s="443">
        <v>74505</v>
      </c>
      <c r="I84" s="443"/>
      <c r="J84" s="660">
        <v>126629</v>
      </c>
      <c r="K84" s="688">
        <v>122179</v>
      </c>
      <c r="L84" s="627">
        <v>0</v>
      </c>
      <c r="M84" s="443">
        <v>14547572</v>
      </c>
      <c r="N84" s="498">
        <v>0</v>
      </c>
      <c r="O84" s="498">
        <v>0</v>
      </c>
      <c r="P84" s="350">
        <v>33120</v>
      </c>
      <c r="Q84" s="350">
        <v>47755</v>
      </c>
      <c r="R84" s="350">
        <v>546859</v>
      </c>
      <c r="S84" s="350">
        <v>8049</v>
      </c>
      <c r="T84" s="350"/>
      <c r="U84" s="703"/>
      <c r="V84" s="350"/>
      <c r="W84" s="350"/>
      <c r="X84" s="703"/>
      <c r="Y84" s="350">
        <v>13483</v>
      </c>
      <c r="Z84" s="350"/>
      <c r="AA84" s="703"/>
      <c r="AB84" s="350"/>
      <c r="AC84" s="350"/>
      <c r="AD84" s="703">
        <v>0</v>
      </c>
      <c r="AE84" s="443">
        <v>0</v>
      </c>
      <c r="AF84" s="350"/>
      <c r="AG84" s="703">
        <v>0</v>
      </c>
      <c r="AH84" s="719">
        <v>111844</v>
      </c>
      <c r="AI84" s="350"/>
      <c r="AJ84" s="703">
        <v>0</v>
      </c>
      <c r="AK84" s="719">
        <v>120099</v>
      </c>
      <c r="AL84" s="350"/>
      <c r="AM84" s="350">
        <v>0</v>
      </c>
      <c r="AN84" s="443">
        <v>0</v>
      </c>
      <c r="AO84" s="719"/>
      <c r="AP84" s="445"/>
      <c r="AQ84" s="350"/>
      <c r="AR84" s="719">
        <v>51534</v>
      </c>
      <c r="AS84" s="751">
        <v>0</v>
      </c>
      <c r="AT84" s="810">
        <v>37010509</v>
      </c>
      <c r="AU84" s="723">
        <v>37010509</v>
      </c>
      <c r="AV84" s="806">
        <v>223581</v>
      </c>
      <c r="AW84" s="807">
        <v>223581</v>
      </c>
      <c r="AX84" s="780"/>
      <c r="AY84" s="742"/>
      <c r="AZ84" s="745"/>
      <c r="BA84" s="745"/>
      <c r="BB84" s="352"/>
      <c r="BC84" s="351"/>
      <c r="BD84" s="351"/>
    </row>
    <row r="85" spans="1:56" ht="18" customHeight="1">
      <c r="A85" s="682"/>
      <c r="B85" s="686" t="s">
        <v>806</v>
      </c>
      <c r="C85" s="498">
        <v>2875132</v>
      </c>
      <c r="D85" s="498">
        <v>313512</v>
      </c>
      <c r="E85" s="498">
        <v>100948</v>
      </c>
      <c r="F85" s="498">
        <v>11410</v>
      </c>
      <c r="G85" s="498">
        <v>43253</v>
      </c>
      <c r="H85" s="443">
        <v>82512</v>
      </c>
      <c r="I85" s="443"/>
      <c r="J85" s="660">
        <v>219569</v>
      </c>
      <c r="K85" s="688">
        <v>313315</v>
      </c>
      <c r="L85" s="627">
        <v>0</v>
      </c>
      <c r="M85" s="443">
        <v>19420038</v>
      </c>
      <c r="N85" s="498">
        <v>0</v>
      </c>
      <c r="O85" s="498">
        <v>0</v>
      </c>
      <c r="P85" s="350">
        <v>29456</v>
      </c>
      <c r="Q85" s="350">
        <v>136985</v>
      </c>
      <c r="R85" s="350">
        <v>5179773</v>
      </c>
      <c r="S85" s="350"/>
      <c r="T85" s="350"/>
      <c r="U85" s="703"/>
      <c r="V85" s="350">
        <v>9555</v>
      </c>
      <c r="W85" s="350"/>
      <c r="X85" s="703"/>
      <c r="Y85" s="350"/>
      <c r="Z85" s="350"/>
      <c r="AA85" s="350">
        <v>0</v>
      </c>
      <c r="AB85" s="350">
        <v>668637</v>
      </c>
      <c r="AC85" s="350"/>
      <c r="AD85" s="703"/>
      <c r="AE85" s="443">
        <v>0</v>
      </c>
      <c r="AF85" s="350"/>
      <c r="AG85" s="703">
        <v>0</v>
      </c>
      <c r="AH85" s="719">
        <v>558835</v>
      </c>
      <c r="AI85" s="350"/>
      <c r="AJ85" s="703"/>
      <c r="AK85" s="719">
        <v>369245</v>
      </c>
      <c r="AL85" s="350"/>
      <c r="AM85" s="350">
        <v>0</v>
      </c>
      <c r="AN85" s="443">
        <v>0</v>
      </c>
      <c r="AO85" s="719"/>
      <c r="AP85" s="445"/>
      <c r="AQ85" s="350">
        <v>184752</v>
      </c>
      <c r="AR85" s="719">
        <v>18638</v>
      </c>
      <c r="AS85" s="751">
        <v>0</v>
      </c>
      <c r="AT85" s="810">
        <v>73466522</v>
      </c>
      <c r="AU85" s="723">
        <v>73466522</v>
      </c>
      <c r="AV85" s="806">
        <v>323819</v>
      </c>
      <c r="AW85" s="807">
        <v>323819</v>
      </c>
      <c r="AX85" s="780"/>
      <c r="AY85" s="742"/>
      <c r="AZ85" s="745"/>
      <c r="BA85" s="745"/>
      <c r="BB85" s="352"/>
      <c r="BC85" s="351"/>
      <c r="BD85" s="351"/>
    </row>
    <row r="86" spans="1:56" ht="18" customHeight="1">
      <c r="A86" s="682"/>
      <c r="B86" s="686" t="s">
        <v>804</v>
      </c>
      <c r="C86" s="498">
        <v>191047</v>
      </c>
      <c r="D86" s="498">
        <v>12000</v>
      </c>
      <c r="E86" s="498">
        <v>110079</v>
      </c>
      <c r="F86" s="498">
        <v>8750</v>
      </c>
      <c r="G86" s="498">
        <v>1520</v>
      </c>
      <c r="H86" s="443">
        <v>18073</v>
      </c>
      <c r="I86" s="443"/>
      <c r="J86" s="660">
        <v>245399</v>
      </c>
      <c r="K86" s="688">
        <v>839921</v>
      </c>
      <c r="L86" s="627">
        <v>0</v>
      </c>
      <c r="M86" s="443">
        <v>1895440</v>
      </c>
      <c r="N86" s="498">
        <v>0</v>
      </c>
      <c r="O86" s="498">
        <v>0</v>
      </c>
      <c r="P86" s="350">
        <v>46524</v>
      </c>
      <c r="Q86" s="350">
        <v>83705</v>
      </c>
      <c r="R86" s="350">
        <v>3315356</v>
      </c>
      <c r="S86" s="350"/>
      <c r="T86" s="350"/>
      <c r="U86" s="703"/>
      <c r="V86" s="350"/>
      <c r="W86" s="350"/>
      <c r="X86" s="703"/>
      <c r="Y86" s="350"/>
      <c r="Z86" s="350"/>
      <c r="AA86" s="350">
        <v>0</v>
      </c>
      <c r="AB86" s="350"/>
      <c r="AC86" s="350"/>
      <c r="AD86" s="703">
        <v>0</v>
      </c>
      <c r="AE86" s="443">
        <v>0</v>
      </c>
      <c r="AF86" s="350"/>
      <c r="AG86" s="703">
        <v>0</v>
      </c>
      <c r="AH86" s="719">
        <v>14734</v>
      </c>
      <c r="AI86" s="350"/>
      <c r="AJ86" s="703">
        <v>0</v>
      </c>
      <c r="AK86" s="719">
        <v>33750</v>
      </c>
      <c r="AL86" s="350"/>
      <c r="AM86" s="350">
        <v>0</v>
      </c>
      <c r="AN86" s="443">
        <v>0</v>
      </c>
      <c r="AO86" s="719">
        <v>14523</v>
      </c>
      <c r="AP86" s="445">
        <v>3452944</v>
      </c>
      <c r="AQ86" s="350"/>
      <c r="AR86" s="719">
        <v>1775</v>
      </c>
      <c r="AS86" s="751">
        <v>0</v>
      </c>
      <c r="AT86" s="810">
        <v>36074686</v>
      </c>
      <c r="AU86" s="723">
        <v>36074686</v>
      </c>
      <c r="AV86" s="806">
        <v>159656</v>
      </c>
      <c r="AW86" s="807">
        <v>159656</v>
      </c>
      <c r="AX86" s="780"/>
      <c r="AY86" s="742"/>
      <c r="AZ86" s="745"/>
      <c r="BA86" s="745"/>
      <c r="BB86" s="352"/>
      <c r="BC86" s="351"/>
      <c r="BD86" s="351"/>
    </row>
    <row r="87" spans="1:56" ht="18" customHeight="1">
      <c r="A87" s="682"/>
      <c r="B87" s="686" t="s">
        <v>807</v>
      </c>
      <c r="C87" s="498">
        <v>455172</v>
      </c>
      <c r="D87" s="498">
        <v>33830</v>
      </c>
      <c r="E87" s="498">
        <v>97577</v>
      </c>
      <c r="F87" s="498">
        <v>50647</v>
      </c>
      <c r="G87" s="498">
        <v>6700</v>
      </c>
      <c r="H87" s="443">
        <v>12101</v>
      </c>
      <c r="I87" s="443"/>
      <c r="J87" s="660">
        <v>261929</v>
      </c>
      <c r="K87" s="688">
        <v>4698354</v>
      </c>
      <c r="L87" s="627">
        <v>0</v>
      </c>
      <c r="M87" s="443">
        <v>95910982</v>
      </c>
      <c r="N87" s="498">
        <v>0</v>
      </c>
      <c r="O87" s="498">
        <v>0</v>
      </c>
      <c r="P87" s="350">
        <v>34860</v>
      </c>
      <c r="Q87" s="350">
        <v>30399</v>
      </c>
      <c r="R87" s="350">
        <v>183718</v>
      </c>
      <c r="S87" s="350">
        <v>11524</v>
      </c>
      <c r="T87" s="350"/>
      <c r="U87" s="703"/>
      <c r="V87" s="350"/>
      <c r="W87" s="350"/>
      <c r="X87" s="703"/>
      <c r="Y87" s="350">
        <v>163200</v>
      </c>
      <c r="Z87" s="350"/>
      <c r="AA87" s="350">
        <v>0</v>
      </c>
      <c r="AB87" s="350"/>
      <c r="AC87" s="350"/>
      <c r="AD87" s="703">
        <v>0</v>
      </c>
      <c r="AE87" s="443">
        <v>0</v>
      </c>
      <c r="AF87" s="350"/>
      <c r="AG87" s="703">
        <v>0</v>
      </c>
      <c r="AH87" s="719">
        <v>799589</v>
      </c>
      <c r="AI87" s="350"/>
      <c r="AJ87" s="703">
        <v>0</v>
      </c>
      <c r="AK87" s="719">
        <v>57272</v>
      </c>
      <c r="AL87" s="350"/>
      <c r="AM87" s="350">
        <v>0</v>
      </c>
      <c r="AN87" s="443">
        <v>0</v>
      </c>
      <c r="AO87" s="719"/>
      <c r="AP87" s="445"/>
      <c r="AQ87" s="350"/>
      <c r="AR87" s="719">
        <v>26137</v>
      </c>
      <c r="AS87" s="751">
        <v>0</v>
      </c>
      <c r="AT87" s="810">
        <v>157357088</v>
      </c>
      <c r="AU87" s="723">
        <v>157357088</v>
      </c>
      <c r="AV87" s="806">
        <v>217796</v>
      </c>
      <c r="AW87" s="807">
        <v>217796</v>
      </c>
      <c r="AX87" s="780"/>
      <c r="AY87" s="742"/>
      <c r="AZ87" s="745"/>
      <c r="BA87" s="745"/>
      <c r="BB87" s="352"/>
      <c r="BC87" s="351"/>
      <c r="BD87" s="351"/>
    </row>
    <row r="88" spans="1:56" ht="18" customHeight="1">
      <c r="A88" s="682"/>
      <c r="B88" s="686" t="s">
        <v>823</v>
      </c>
      <c r="C88" s="498">
        <v>274539</v>
      </c>
      <c r="D88" s="498">
        <v>21160</v>
      </c>
      <c r="E88" s="498">
        <v>364789</v>
      </c>
      <c r="F88" s="498">
        <v>38440</v>
      </c>
      <c r="G88" s="498">
        <v>10100</v>
      </c>
      <c r="H88" s="443">
        <v>15725</v>
      </c>
      <c r="I88" s="443">
        <v>200000</v>
      </c>
      <c r="J88" s="660">
        <v>184719</v>
      </c>
      <c r="K88" s="688">
        <v>19236443</v>
      </c>
      <c r="L88" s="627">
        <v>0</v>
      </c>
      <c r="M88" s="443">
        <v>181722068</v>
      </c>
      <c r="N88" s="498">
        <v>0</v>
      </c>
      <c r="O88" s="498">
        <v>0</v>
      </c>
      <c r="P88" s="350">
        <v>15295</v>
      </c>
      <c r="Q88" s="350">
        <v>40341</v>
      </c>
      <c r="R88" s="350">
        <v>357313</v>
      </c>
      <c r="S88" s="350"/>
      <c r="T88" s="350"/>
      <c r="U88" s="703"/>
      <c r="V88" s="350"/>
      <c r="W88" s="350"/>
      <c r="X88" s="703"/>
      <c r="Y88" s="350">
        <v>32678</v>
      </c>
      <c r="Z88" s="350"/>
      <c r="AA88" s="350">
        <v>0</v>
      </c>
      <c r="AB88" s="350"/>
      <c r="AC88" s="350"/>
      <c r="AD88" s="703">
        <v>0</v>
      </c>
      <c r="AE88" s="443">
        <v>0</v>
      </c>
      <c r="AF88" s="350"/>
      <c r="AG88" s="703">
        <v>0</v>
      </c>
      <c r="AH88" s="719">
        <v>459159</v>
      </c>
      <c r="AI88" s="350"/>
      <c r="AJ88" s="703">
        <v>0</v>
      </c>
      <c r="AK88" s="719">
        <v>493148</v>
      </c>
      <c r="AL88" s="350"/>
      <c r="AM88" s="350">
        <v>0</v>
      </c>
      <c r="AN88" s="443">
        <v>0</v>
      </c>
      <c r="AO88" s="719"/>
      <c r="AP88" s="445"/>
      <c r="AQ88" s="350"/>
      <c r="AR88" s="719"/>
      <c r="AS88" s="751">
        <v>0</v>
      </c>
      <c r="AT88" s="810">
        <v>758130010</v>
      </c>
      <c r="AU88" s="723">
        <v>310476196</v>
      </c>
      <c r="AV88" s="806">
        <v>223167</v>
      </c>
      <c r="AW88" s="807">
        <v>168720</v>
      </c>
      <c r="AX88" s="780"/>
      <c r="AY88" s="742"/>
      <c r="AZ88" s="745"/>
      <c r="BA88" s="745"/>
      <c r="BB88" s="352"/>
      <c r="BC88" s="351"/>
      <c r="BD88" s="351"/>
    </row>
    <row r="89" spans="1:56" s="728" customFormat="1" ht="18" customHeight="1">
      <c r="A89" s="684" t="s">
        <v>824</v>
      </c>
      <c r="B89" s="685">
        <f>SUBTOTAL(3,B90:B90)</f>
        <v>1</v>
      </c>
      <c r="C89" s="369">
        <f>SUM(C90)</f>
        <v>170088</v>
      </c>
      <c r="D89" s="369">
        <f t="shared" ref="D89:K89" si="15">SUM(D90)</f>
        <v>0</v>
      </c>
      <c r="E89" s="369">
        <f t="shared" si="15"/>
        <v>18900</v>
      </c>
      <c r="F89" s="369">
        <f t="shared" si="15"/>
        <v>0</v>
      </c>
      <c r="G89" s="369">
        <f t="shared" si="15"/>
        <v>0</v>
      </c>
      <c r="H89" s="369">
        <f t="shared" si="15"/>
        <v>63053</v>
      </c>
      <c r="I89" s="369">
        <f t="shared" si="15"/>
        <v>615000</v>
      </c>
      <c r="J89" s="624">
        <f t="shared" si="15"/>
        <v>0</v>
      </c>
      <c r="K89" s="628">
        <f t="shared" si="15"/>
        <v>466608</v>
      </c>
      <c r="L89" s="642">
        <f t="shared" ref="L89:AS89" si="16">SUM(L90:L90)</f>
        <v>0</v>
      </c>
      <c r="M89" s="369">
        <f t="shared" si="16"/>
        <v>6010000</v>
      </c>
      <c r="N89" s="369">
        <f t="shared" si="16"/>
        <v>1840000</v>
      </c>
      <c r="O89" s="369">
        <f t="shared" si="16"/>
        <v>240000</v>
      </c>
      <c r="P89" s="369">
        <f t="shared" si="16"/>
        <v>31639</v>
      </c>
      <c r="Q89" s="369">
        <f t="shared" si="16"/>
        <v>44307</v>
      </c>
      <c r="R89" s="369">
        <f t="shared" si="16"/>
        <v>3372792</v>
      </c>
      <c r="S89" s="369">
        <f t="shared" si="16"/>
        <v>42117</v>
      </c>
      <c r="T89" s="369">
        <f t="shared" si="16"/>
        <v>0</v>
      </c>
      <c r="U89" s="369">
        <f t="shared" si="16"/>
        <v>0</v>
      </c>
      <c r="V89" s="369">
        <f t="shared" si="16"/>
        <v>587046</v>
      </c>
      <c r="W89" s="369">
        <f t="shared" si="16"/>
        <v>0</v>
      </c>
      <c r="X89" s="369">
        <f t="shared" si="16"/>
        <v>0</v>
      </c>
      <c r="Y89" s="369">
        <f t="shared" si="16"/>
        <v>48038</v>
      </c>
      <c r="Z89" s="369">
        <f t="shared" si="16"/>
        <v>0</v>
      </c>
      <c r="AA89" s="369">
        <f t="shared" si="16"/>
        <v>0</v>
      </c>
      <c r="AB89" s="369">
        <f t="shared" si="16"/>
        <v>6721</v>
      </c>
      <c r="AC89" s="369">
        <f t="shared" si="16"/>
        <v>0</v>
      </c>
      <c r="AD89" s="369">
        <f t="shared" si="16"/>
        <v>0</v>
      </c>
      <c r="AE89" s="369">
        <f t="shared" si="16"/>
        <v>0</v>
      </c>
      <c r="AF89" s="369">
        <f t="shared" si="16"/>
        <v>0</v>
      </c>
      <c r="AG89" s="369">
        <f t="shared" si="16"/>
        <v>0</v>
      </c>
      <c r="AH89" s="369">
        <f t="shared" si="16"/>
        <v>674538</v>
      </c>
      <c r="AI89" s="369">
        <f t="shared" si="16"/>
        <v>0</v>
      </c>
      <c r="AJ89" s="369">
        <f t="shared" si="16"/>
        <v>0</v>
      </c>
      <c r="AK89" s="369">
        <f t="shared" si="16"/>
        <v>539391</v>
      </c>
      <c r="AL89" s="369">
        <f t="shared" si="16"/>
        <v>0</v>
      </c>
      <c r="AM89" s="369">
        <f t="shared" si="16"/>
        <v>0</v>
      </c>
      <c r="AN89" s="369">
        <f t="shared" si="16"/>
        <v>9870</v>
      </c>
      <c r="AO89" s="369">
        <f t="shared" si="16"/>
        <v>0</v>
      </c>
      <c r="AP89" s="369">
        <f t="shared" si="16"/>
        <v>0</v>
      </c>
      <c r="AQ89" s="369">
        <f t="shared" si="16"/>
        <v>285990</v>
      </c>
      <c r="AR89" s="369">
        <f t="shared" si="16"/>
        <v>68048</v>
      </c>
      <c r="AS89" s="750">
        <f t="shared" si="16"/>
        <v>0</v>
      </c>
      <c r="AT89" s="771">
        <f>SUM(AT90:AT90)</f>
        <v>464949680</v>
      </c>
      <c r="AU89" s="657">
        <f>SUM(AU90:AU90)</f>
        <v>42166062</v>
      </c>
      <c r="AV89" s="657">
        <f>SUM(AV90:AV90)</f>
        <v>340575</v>
      </c>
      <c r="AW89" s="658">
        <f>SUM(AW90:AW90)</f>
        <v>293820</v>
      </c>
      <c r="AX89" s="779">
        <v>25288</v>
      </c>
      <c r="AY89" s="665">
        <f>(SUM(C89:O89)+P89+Q89+R89+S89+V89+Y89+AB89+AE89+AH89+AK89+AN89+SUM(AO89:AS89))/AU89*100</f>
        <v>35.891770021113189</v>
      </c>
      <c r="AZ89" s="665">
        <f>(SUM(C89:J89)+P89+Q89+R89+S89+V89+Y89+AB89+AE89+AH89+AK89+AN89+AO89)/AU89*100</f>
        <v>14.759500187615338</v>
      </c>
      <c r="BA89" s="665">
        <f>(SUM(C89:O89)+P89+Q89+R89+S89+V89+Y89+AB89+AE89+AH89+AK89+AN89+SUM(AO89:AS89))/AW89</f>
        <v>51.508222721394048</v>
      </c>
      <c r="BB89" s="785">
        <f>BD89/AW89</f>
        <v>21.181335511537675</v>
      </c>
      <c r="BC89" s="645">
        <f>(SUM(C89:O89)+P89+Q89+R89+S89+V89+Y89+AB89+AE89+AH89+AK89+AN89+SUM(AO89:AS89))</f>
        <v>15134146</v>
      </c>
      <c r="BD89" s="645">
        <f>SUM(C89:J89)+P89+Q89+R89+S89+V89+Y89+AB89+AE89+AH89+AK89+AN89+AO89</f>
        <v>6223500</v>
      </c>
    </row>
    <row r="90" spans="1:56" ht="18" customHeight="1">
      <c r="A90" s="682"/>
      <c r="B90" s="686" t="s">
        <v>825</v>
      </c>
      <c r="C90" s="498">
        <v>170088</v>
      </c>
      <c r="D90" s="498"/>
      <c r="E90" s="498">
        <v>18900</v>
      </c>
      <c r="F90" s="498"/>
      <c r="G90" s="498"/>
      <c r="H90" s="443">
        <v>63053</v>
      </c>
      <c r="I90" s="443">
        <v>615000</v>
      </c>
      <c r="J90" s="660"/>
      <c r="K90" s="619">
        <v>466608</v>
      </c>
      <c r="L90" s="627">
        <v>0</v>
      </c>
      <c r="M90" s="443">
        <v>6010000</v>
      </c>
      <c r="N90" s="443">
        <v>1840000</v>
      </c>
      <c r="O90" s="443">
        <v>240000</v>
      </c>
      <c r="P90" s="652">
        <v>31639</v>
      </c>
      <c r="Q90" s="652">
        <v>44307</v>
      </c>
      <c r="R90" s="652">
        <v>3372792</v>
      </c>
      <c r="S90" s="652">
        <v>42117</v>
      </c>
      <c r="T90" s="350"/>
      <c r="U90" s="350"/>
      <c r="V90" s="652">
        <v>587046</v>
      </c>
      <c r="W90" s="350"/>
      <c r="X90" s="350"/>
      <c r="Y90" s="652">
        <v>48038</v>
      </c>
      <c r="Z90" s="350"/>
      <c r="AA90" s="350"/>
      <c r="AB90" s="652">
        <v>6721</v>
      </c>
      <c r="AC90" s="350"/>
      <c r="AD90" s="350"/>
      <c r="AE90" s="443">
        <v>0</v>
      </c>
      <c r="AF90" s="350"/>
      <c r="AG90" s="350"/>
      <c r="AH90" s="679">
        <v>674538</v>
      </c>
      <c r="AI90" s="350"/>
      <c r="AJ90" s="350"/>
      <c r="AK90" s="679">
        <v>539391</v>
      </c>
      <c r="AL90" s="350"/>
      <c r="AM90" s="350"/>
      <c r="AN90" s="679">
        <v>9870</v>
      </c>
      <c r="AO90" s="443">
        <v>0</v>
      </c>
      <c r="AP90" s="443">
        <v>0</v>
      </c>
      <c r="AQ90" s="652">
        <v>285990</v>
      </c>
      <c r="AR90" s="679">
        <v>68048</v>
      </c>
      <c r="AS90" s="751">
        <v>0</v>
      </c>
      <c r="AT90" s="810">
        <v>464949680</v>
      </c>
      <c r="AU90" s="723">
        <v>42166062</v>
      </c>
      <c r="AV90" s="806">
        <v>340575</v>
      </c>
      <c r="AW90" s="807">
        <v>293820</v>
      </c>
      <c r="AX90" s="778"/>
      <c r="AY90" s="352"/>
      <c r="AZ90" s="352"/>
      <c r="BA90" s="352"/>
      <c r="BB90" s="352"/>
      <c r="BC90" s="351"/>
      <c r="BD90" s="351"/>
    </row>
    <row r="91" spans="1:56" ht="18" customHeight="1">
      <c r="A91" s="684" t="s">
        <v>826</v>
      </c>
      <c r="B91" s="685">
        <f>SUBTOTAL(3,B92:B122)</f>
        <v>31</v>
      </c>
      <c r="C91" s="369">
        <f>SUM(C92:C122)</f>
        <v>4757057.08</v>
      </c>
      <c r="D91" s="369">
        <f t="shared" ref="D91:K91" si="17">SUM(D92:D122)</f>
        <v>1235091</v>
      </c>
      <c r="E91" s="369">
        <f t="shared" si="17"/>
        <v>3964041</v>
      </c>
      <c r="F91" s="369">
        <f t="shared" si="17"/>
        <v>1055254.6000000001</v>
      </c>
      <c r="G91" s="369">
        <f t="shared" si="17"/>
        <v>80466</v>
      </c>
      <c r="H91" s="369">
        <f t="shared" si="17"/>
        <v>79851</v>
      </c>
      <c r="I91" s="369">
        <f t="shared" si="17"/>
        <v>783296</v>
      </c>
      <c r="J91" s="624">
        <f t="shared" si="17"/>
        <v>730677</v>
      </c>
      <c r="K91" s="628">
        <f t="shared" si="17"/>
        <v>399387147.25999999</v>
      </c>
      <c r="L91" s="642">
        <f t="shared" ref="L91:AV91" si="18">SUM(L92:L122)</f>
        <v>0</v>
      </c>
      <c r="M91" s="369">
        <f t="shared" si="18"/>
        <v>943513855.29999995</v>
      </c>
      <c r="N91" s="369">
        <f t="shared" si="18"/>
        <v>19813747</v>
      </c>
      <c r="O91" s="369">
        <f t="shared" si="18"/>
        <v>13464709</v>
      </c>
      <c r="P91" s="369">
        <f t="shared" si="18"/>
        <v>653344.9</v>
      </c>
      <c r="Q91" s="369">
        <f t="shared" si="18"/>
        <v>2687271</v>
      </c>
      <c r="R91" s="369">
        <f t="shared" si="18"/>
        <v>51097678.550000004</v>
      </c>
      <c r="S91" s="369">
        <f t="shared" si="18"/>
        <v>1800070.56</v>
      </c>
      <c r="T91" s="369">
        <f t="shared" si="18"/>
        <v>66610.8</v>
      </c>
      <c r="U91" s="369">
        <f t="shared" si="18"/>
        <v>0</v>
      </c>
      <c r="V91" s="369">
        <f t="shared" si="18"/>
        <v>2454443.1</v>
      </c>
      <c r="W91" s="369">
        <f t="shared" si="18"/>
        <v>0</v>
      </c>
      <c r="X91" s="369">
        <f t="shared" si="18"/>
        <v>406658</v>
      </c>
      <c r="Y91" s="369">
        <f t="shared" si="18"/>
        <v>2990621.45</v>
      </c>
      <c r="Z91" s="369">
        <f t="shared" si="18"/>
        <v>4465</v>
      </c>
      <c r="AA91" s="369">
        <f t="shared" si="18"/>
        <v>0</v>
      </c>
      <c r="AB91" s="369">
        <f t="shared" si="18"/>
        <v>2635409.7999999998</v>
      </c>
      <c r="AC91" s="369">
        <f t="shared" si="18"/>
        <v>0</v>
      </c>
      <c r="AD91" s="369">
        <f t="shared" si="18"/>
        <v>0</v>
      </c>
      <c r="AE91" s="369">
        <f t="shared" si="18"/>
        <v>75326</v>
      </c>
      <c r="AF91" s="369">
        <f t="shared" si="18"/>
        <v>310390297</v>
      </c>
      <c r="AG91" s="369">
        <f t="shared" si="18"/>
        <v>127261940</v>
      </c>
      <c r="AH91" s="369">
        <f t="shared" si="18"/>
        <v>15815999.5</v>
      </c>
      <c r="AI91" s="369">
        <f t="shared" si="18"/>
        <v>186247</v>
      </c>
      <c r="AJ91" s="369">
        <f t="shared" si="18"/>
        <v>0</v>
      </c>
      <c r="AK91" s="369">
        <f t="shared" si="18"/>
        <v>6516412.5999999996</v>
      </c>
      <c r="AL91" s="369">
        <f t="shared" si="18"/>
        <v>0</v>
      </c>
      <c r="AM91" s="369">
        <f t="shared" si="18"/>
        <v>0</v>
      </c>
      <c r="AN91" s="369">
        <f t="shared" si="18"/>
        <v>2165152.4</v>
      </c>
      <c r="AO91" s="369">
        <f t="shared" si="18"/>
        <v>3042324</v>
      </c>
      <c r="AP91" s="369">
        <f t="shared" si="18"/>
        <v>11857327</v>
      </c>
      <c r="AQ91" s="369">
        <f t="shared" si="18"/>
        <v>1540674.8</v>
      </c>
      <c r="AR91" s="369">
        <f t="shared" si="18"/>
        <v>2294788</v>
      </c>
      <c r="AS91" s="750">
        <f t="shared" si="18"/>
        <v>19027</v>
      </c>
      <c r="AT91" s="774">
        <f t="shared" si="18"/>
        <v>10192514247</v>
      </c>
      <c r="AU91" s="643">
        <f>SUM(AU92:AU122)</f>
        <v>4204750006</v>
      </c>
      <c r="AV91" s="643">
        <f t="shared" si="18"/>
        <v>13239666</v>
      </c>
      <c r="AW91" s="644">
        <f>SUM(AW92:AW122)</f>
        <v>12505872</v>
      </c>
      <c r="AX91" s="779">
        <v>520068</v>
      </c>
      <c r="AY91" s="665">
        <f>(SUM(C91:O91)+P91+Q91+R91+S91+V91+Y91+AB91+AE91+AH91+AK91+AN91+SUM(AO91:AS91))/AU91*100</f>
        <v>35.590964046959797</v>
      </c>
      <c r="AZ91" s="665">
        <f>(SUM(C91:J91)+P91+Q91+R91+S91+V91+Y91+AB91+AE91+AH91+AK91+AN91+AO91)/AU91*100</f>
        <v>2.4881333584805758</v>
      </c>
      <c r="BA91" s="665">
        <f>(SUM(C91:O91)+P91+Q91+R91+S91+V91+Y91+AB91+AE91+AH91+AK91+AN91+SUM(AO91:AS91))/AW91</f>
        <v>119.6646713559838</v>
      </c>
      <c r="BB91" s="785">
        <f>BD91/AW91</f>
        <v>8.3656531539743888</v>
      </c>
      <c r="BC91" s="645">
        <f>(SUM(C91:O91)+P91+Q91+R91+S91+V91+Y91+AB91+AE91+AH91+AK91+AN91+SUM(AO91:AS91))</f>
        <v>1496511062.8999999</v>
      </c>
      <c r="BD91" s="645">
        <f>SUM(C91:J91)+P91+Q91+R91+S91+V91+Y91+AB91+AE91+AH91+AK91+AN91+AO91</f>
        <v>104619787.54000001</v>
      </c>
    </row>
    <row r="92" spans="1:56" ht="18" customHeight="1">
      <c r="A92" s="682"/>
      <c r="B92" s="445" t="s">
        <v>64</v>
      </c>
      <c r="C92" s="498">
        <v>559344</v>
      </c>
      <c r="D92" s="498">
        <v>192992</v>
      </c>
      <c r="E92" s="498">
        <v>384686</v>
      </c>
      <c r="F92" s="498">
        <v>117872</v>
      </c>
      <c r="G92" s="498">
        <v>1300</v>
      </c>
      <c r="H92" s="443">
        <v>4397</v>
      </c>
      <c r="I92" s="443">
        <v>14459</v>
      </c>
      <c r="J92" s="660">
        <v>300312</v>
      </c>
      <c r="K92" s="688">
        <v>1193443</v>
      </c>
      <c r="L92" s="627">
        <v>0</v>
      </c>
      <c r="M92" s="443">
        <v>25542313</v>
      </c>
      <c r="N92" s="443"/>
      <c r="O92" s="443"/>
      <c r="P92" s="697">
        <v>39537</v>
      </c>
      <c r="Q92" s="697">
        <v>264514</v>
      </c>
      <c r="R92" s="697">
        <v>5474608</v>
      </c>
      <c r="S92" s="697">
        <v>85449</v>
      </c>
      <c r="T92" s="350"/>
      <c r="U92" s="350"/>
      <c r="V92" s="697">
        <v>59174</v>
      </c>
      <c r="W92" s="350"/>
      <c r="X92" s="350"/>
      <c r="Y92" s="697">
        <v>252420</v>
      </c>
      <c r="Z92" s="350"/>
      <c r="AA92" s="350"/>
      <c r="AB92" s="697">
        <v>88032</v>
      </c>
      <c r="AC92" s="350"/>
      <c r="AD92" s="350"/>
      <c r="AE92" s="443">
        <v>0</v>
      </c>
      <c r="AF92" s="350"/>
      <c r="AG92" s="350"/>
      <c r="AH92" s="719">
        <v>1134322</v>
      </c>
      <c r="AI92" s="350"/>
      <c r="AJ92" s="350"/>
      <c r="AK92" s="719">
        <v>384544</v>
      </c>
      <c r="AL92" s="350"/>
      <c r="AM92" s="350"/>
      <c r="AN92" s="719">
        <v>34961</v>
      </c>
      <c r="AO92" s="719"/>
      <c r="AP92" s="445"/>
      <c r="AQ92" s="697"/>
      <c r="AR92" s="719"/>
      <c r="AS92" s="753"/>
      <c r="AT92" s="810">
        <v>121092176</v>
      </c>
      <c r="AU92" s="723">
        <v>121092176</v>
      </c>
      <c r="AV92" s="806">
        <v>1194465</v>
      </c>
      <c r="AW92" s="807">
        <v>1194465</v>
      </c>
      <c r="AX92" s="778"/>
      <c r="AY92" s="352"/>
      <c r="AZ92" s="742"/>
      <c r="BA92" s="745"/>
      <c r="BB92" s="745"/>
      <c r="BC92" s="351"/>
      <c r="BD92" s="351"/>
    </row>
    <row r="93" spans="1:56" ht="18" customHeight="1">
      <c r="A93" s="682"/>
      <c r="B93" s="445" t="s">
        <v>65</v>
      </c>
      <c r="C93" s="498">
        <v>271415</v>
      </c>
      <c r="D93" s="498">
        <v>13570</v>
      </c>
      <c r="E93" s="498">
        <v>14964</v>
      </c>
      <c r="F93" s="498">
        <v>47700</v>
      </c>
      <c r="G93" s="498">
        <v>0</v>
      </c>
      <c r="H93" s="443">
        <v>2600</v>
      </c>
      <c r="I93" s="443">
        <v>0</v>
      </c>
      <c r="J93" s="660">
        <v>0</v>
      </c>
      <c r="K93" s="688">
        <v>5303056</v>
      </c>
      <c r="L93" s="627">
        <v>0</v>
      </c>
      <c r="M93" s="443">
        <v>3278500</v>
      </c>
      <c r="N93" s="443">
        <v>0</v>
      </c>
      <c r="O93" s="443">
        <v>1400000</v>
      </c>
      <c r="P93" s="697">
        <v>7081</v>
      </c>
      <c r="Q93" s="697">
        <v>205545</v>
      </c>
      <c r="R93" s="697">
        <v>6014111</v>
      </c>
      <c r="S93" s="697">
        <v>61103</v>
      </c>
      <c r="T93" s="350"/>
      <c r="U93" s="350"/>
      <c r="V93" s="697">
        <v>0</v>
      </c>
      <c r="W93" s="350"/>
      <c r="X93" s="350"/>
      <c r="Y93" s="697">
        <v>0</v>
      </c>
      <c r="Z93" s="350"/>
      <c r="AA93" s="350"/>
      <c r="AB93" s="697">
        <v>298792</v>
      </c>
      <c r="AC93" s="350"/>
      <c r="AD93" s="350"/>
      <c r="AE93" s="443">
        <v>0</v>
      </c>
      <c r="AF93" s="350"/>
      <c r="AG93" s="350"/>
      <c r="AH93" s="719">
        <v>0</v>
      </c>
      <c r="AI93" s="350"/>
      <c r="AJ93" s="350"/>
      <c r="AK93" s="719">
        <v>0</v>
      </c>
      <c r="AL93" s="350"/>
      <c r="AM93" s="350"/>
      <c r="AN93" s="719">
        <v>0</v>
      </c>
      <c r="AO93" s="719">
        <v>0</v>
      </c>
      <c r="AP93" s="445">
        <v>0</v>
      </c>
      <c r="AQ93" s="697">
        <v>17973</v>
      </c>
      <c r="AR93" s="719">
        <v>1163970</v>
      </c>
      <c r="AS93" s="753"/>
      <c r="AT93" s="810">
        <v>141633070</v>
      </c>
      <c r="AU93" s="723">
        <v>141633070</v>
      </c>
      <c r="AV93" s="806">
        <v>942724</v>
      </c>
      <c r="AW93" s="807">
        <v>942724</v>
      </c>
      <c r="AX93" s="778"/>
      <c r="AY93" s="352"/>
      <c r="AZ93" s="742"/>
      <c r="BA93" s="745"/>
      <c r="BB93" s="745"/>
      <c r="BC93" s="351"/>
      <c r="BD93" s="351"/>
    </row>
    <row r="94" spans="1:56" ht="18" customHeight="1">
      <c r="A94" s="682"/>
      <c r="B94" s="445" t="s">
        <v>85</v>
      </c>
      <c r="C94" s="498">
        <f>403438.9+17943</f>
        <v>421381.9</v>
      </c>
      <c r="D94" s="498">
        <f>32772+14557</f>
        <v>47329</v>
      </c>
      <c r="E94" s="498">
        <v>0</v>
      </c>
      <c r="F94" s="498">
        <f>28502+1463</f>
        <v>29965</v>
      </c>
      <c r="G94" s="498">
        <f>600</f>
        <v>600</v>
      </c>
      <c r="H94" s="443">
        <f>63+502</f>
        <v>565</v>
      </c>
      <c r="I94" s="443">
        <v>0</v>
      </c>
      <c r="J94" s="660">
        <f>12143+2332</f>
        <v>14475</v>
      </c>
      <c r="K94" s="683">
        <v>13383582</v>
      </c>
      <c r="L94" s="627">
        <v>0</v>
      </c>
      <c r="M94" s="443">
        <v>3692900</v>
      </c>
      <c r="N94" s="443"/>
      <c r="O94" s="443"/>
      <c r="P94" s="697">
        <v>7190</v>
      </c>
      <c r="Q94" s="697">
        <v>172122.4</v>
      </c>
      <c r="R94" s="697">
        <v>3081659.4</v>
      </c>
      <c r="S94" s="697">
        <v>311620.2</v>
      </c>
      <c r="T94" s="350"/>
      <c r="U94" s="350"/>
      <c r="V94" s="697">
        <v>27147</v>
      </c>
      <c r="W94" s="350"/>
      <c r="X94" s="350"/>
      <c r="Y94" s="697">
        <v>135118.75</v>
      </c>
      <c r="Z94" s="350"/>
      <c r="AA94" s="350"/>
      <c r="AB94" s="697">
        <v>140601</v>
      </c>
      <c r="AC94" s="350"/>
      <c r="AD94" s="350"/>
      <c r="AE94" s="443">
        <v>0</v>
      </c>
      <c r="AF94" s="350"/>
      <c r="AG94" s="350"/>
      <c r="AH94" s="719">
        <v>997081.20000000019</v>
      </c>
      <c r="AI94" s="350"/>
      <c r="AJ94" s="350"/>
      <c r="AK94" s="719">
        <v>574936</v>
      </c>
      <c r="AL94" s="350"/>
      <c r="AM94" s="350"/>
      <c r="AN94" s="719">
        <v>16067.2</v>
      </c>
      <c r="AO94" s="719"/>
      <c r="AP94" s="445"/>
      <c r="AQ94" s="697">
        <v>0</v>
      </c>
      <c r="AR94" s="719"/>
      <c r="AS94" s="753"/>
      <c r="AT94" s="810">
        <v>268088330</v>
      </c>
      <c r="AU94" s="723">
        <v>268088330</v>
      </c>
      <c r="AV94" s="806">
        <v>1066351</v>
      </c>
      <c r="AW94" s="807">
        <v>1066351</v>
      </c>
      <c r="AX94" s="778"/>
      <c r="AY94" s="352"/>
      <c r="AZ94" s="742"/>
      <c r="BA94" s="745"/>
      <c r="BB94" s="745"/>
      <c r="BC94" s="351"/>
      <c r="BD94" s="351"/>
    </row>
    <row r="95" spans="1:56" ht="18" customHeight="1">
      <c r="A95" s="682"/>
      <c r="B95" s="445" t="s">
        <v>69</v>
      </c>
      <c r="C95" s="498">
        <v>290368</v>
      </c>
      <c r="D95" s="498">
        <v>14814</v>
      </c>
      <c r="E95" s="498">
        <v>70450</v>
      </c>
      <c r="F95" s="498">
        <v>39767</v>
      </c>
      <c r="G95" s="498">
        <v>0</v>
      </c>
      <c r="H95" s="443">
        <v>513</v>
      </c>
      <c r="I95" s="443">
        <v>0</v>
      </c>
      <c r="J95" s="660">
        <v>100352</v>
      </c>
      <c r="K95" s="688">
        <v>15848280</v>
      </c>
      <c r="L95" s="627">
        <v>0</v>
      </c>
      <c r="M95" s="443">
        <v>12915670</v>
      </c>
      <c r="N95" s="443">
        <v>1622705</v>
      </c>
      <c r="O95" s="443">
        <v>0</v>
      </c>
      <c r="P95" s="697">
        <v>62030</v>
      </c>
      <c r="Q95" s="697">
        <v>208773</v>
      </c>
      <c r="R95" s="697">
        <v>2855300</v>
      </c>
      <c r="S95" s="697">
        <v>4300</v>
      </c>
      <c r="T95" s="350"/>
      <c r="U95" s="350"/>
      <c r="V95" s="697">
        <v>10096</v>
      </c>
      <c r="W95" s="350"/>
      <c r="X95" s="350"/>
      <c r="Y95" s="697">
        <v>0</v>
      </c>
      <c r="Z95" s="350"/>
      <c r="AA95" s="350"/>
      <c r="AB95" s="697">
        <v>87500</v>
      </c>
      <c r="AC95" s="350"/>
      <c r="AD95" s="350"/>
      <c r="AE95" s="443">
        <v>0</v>
      </c>
      <c r="AF95" s="350"/>
      <c r="AG95" s="350"/>
      <c r="AH95" s="719">
        <v>1034799</v>
      </c>
      <c r="AI95" s="350"/>
      <c r="AJ95" s="350"/>
      <c r="AK95" s="719">
        <v>815996</v>
      </c>
      <c r="AL95" s="350"/>
      <c r="AM95" s="350"/>
      <c r="AN95" s="719">
        <v>53168</v>
      </c>
      <c r="AO95" s="719">
        <v>547001</v>
      </c>
      <c r="AP95" s="445">
        <v>7116686</v>
      </c>
      <c r="AQ95" s="697">
        <v>540000</v>
      </c>
      <c r="AR95" s="719">
        <v>147319</v>
      </c>
      <c r="AS95" s="753">
        <v>0</v>
      </c>
      <c r="AT95" s="810">
        <v>591259247</v>
      </c>
      <c r="AU95" s="723">
        <v>349027878</v>
      </c>
      <c r="AV95" s="806">
        <v>1059609</v>
      </c>
      <c r="AW95" s="807">
        <v>1001593</v>
      </c>
      <c r="AX95" s="778"/>
      <c r="AY95" s="352"/>
      <c r="AZ95" s="742"/>
      <c r="BA95" s="745"/>
      <c r="BB95" s="745"/>
      <c r="BC95" s="351"/>
      <c r="BD95" s="351"/>
    </row>
    <row r="96" spans="1:56" ht="18" customHeight="1">
      <c r="A96" s="682"/>
      <c r="B96" s="445" t="s">
        <v>66</v>
      </c>
      <c r="C96" s="869">
        <v>180374</v>
      </c>
      <c r="D96" s="869">
        <v>0</v>
      </c>
      <c r="E96" s="869">
        <v>57559</v>
      </c>
      <c r="F96" s="869">
        <v>43896</v>
      </c>
      <c r="G96" s="869">
        <v>0</v>
      </c>
      <c r="H96" s="870">
        <v>0</v>
      </c>
      <c r="I96" s="443">
        <v>0</v>
      </c>
      <c r="J96" s="660">
        <v>0</v>
      </c>
      <c r="K96" s="683">
        <v>87939.3</v>
      </c>
      <c r="L96" s="627">
        <v>0</v>
      </c>
      <c r="M96" s="443">
        <v>4455940</v>
      </c>
      <c r="N96" s="443"/>
      <c r="O96" s="443"/>
      <c r="P96" s="697">
        <v>16224.4</v>
      </c>
      <c r="Q96" s="697">
        <v>141768.6</v>
      </c>
      <c r="R96" s="697">
        <v>1655916.55</v>
      </c>
      <c r="S96" s="697">
        <v>0</v>
      </c>
      <c r="T96" s="350"/>
      <c r="U96" s="350"/>
      <c r="V96" s="697">
        <v>181659</v>
      </c>
      <c r="W96" s="350"/>
      <c r="X96" s="350"/>
      <c r="Y96" s="697">
        <v>0</v>
      </c>
      <c r="Z96" s="350"/>
      <c r="AA96" s="350"/>
      <c r="AB96" s="697">
        <v>334365.90000000002</v>
      </c>
      <c r="AC96" s="350"/>
      <c r="AD96" s="350"/>
      <c r="AE96" s="443">
        <v>0</v>
      </c>
      <c r="AF96" s="350"/>
      <c r="AG96" s="350"/>
      <c r="AH96" s="719">
        <v>463928.70000000007</v>
      </c>
      <c r="AI96" s="350"/>
      <c r="AJ96" s="350"/>
      <c r="AK96" s="719">
        <v>118774.1</v>
      </c>
      <c r="AL96" s="350"/>
      <c r="AM96" s="350"/>
      <c r="AN96" s="719">
        <v>4086</v>
      </c>
      <c r="AO96" s="719">
        <v>20652</v>
      </c>
      <c r="AP96" s="445"/>
      <c r="AQ96" s="697">
        <v>0</v>
      </c>
      <c r="AR96" s="719">
        <v>34396</v>
      </c>
      <c r="AS96" s="753">
        <v>0</v>
      </c>
      <c r="AT96" s="810">
        <v>53446246</v>
      </c>
      <c r="AU96" s="723">
        <v>53446246</v>
      </c>
      <c r="AV96" s="806">
        <v>829996</v>
      </c>
      <c r="AW96" s="807">
        <v>829996</v>
      </c>
      <c r="AX96" s="778"/>
      <c r="AY96" s="352"/>
      <c r="AZ96" s="742"/>
      <c r="BA96" s="745"/>
      <c r="BB96" s="745"/>
      <c r="BC96" s="351"/>
      <c r="BD96" s="351"/>
    </row>
    <row r="97" spans="1:56" ht="18" customHeight="1">
      <c r="A97" s="682"/>
      <c r="B97" s="445" t="s">
        <v>68</v>
      </c>
      <c r="C97" s="498">
        <v>385962</v>
      </c>
      <c r="D97" s="498">
        <v>676</v>
      </c>
      <c r="E97" s="498">
        <v>213756</v>
      </c>
      <c r="F97" s="498">
        <v>38845</v>
      </c>
      <c r="G97" s="498">
        <v>0</v>
      </c>
      <c r="H97" s="443">
        <v>14160</v>
      </c>
      <c r="I97" s="443">
        <v>0</v>
      </c>
      <c r="J97" s="660">
        <v>0</v>
      </c>
      <c r="K97" s="688">
        <v>1945270</v>
      </c>
      <c r="L97" s="627">
        <v>0</v>
      </c>
      <c r="M97" s="443">
        <v>61270000</v>
      </c>
      <c r="N97" s="443"/>
      <c r="O97" s="443">
        <v>380551</v>
      </c>
      <c r="P97" s="697">
        <v>6242</v>
      </c>
      <c r="Q97" s="697">
        <v>78469</v>
      </c>
      <c r="R97" s="697">
        <v>3967183</v>
      </c>
      <c r="S97" s="697">
        <v>10234</v>
      </c>
      <c r="T97" s="350"/>
      <c r="U97" s="350"/>
      <c r="V97" s="697">
        <v>390985.1</v>
      </c>
      <c r="W97" s="350"/>
      <c r="X97" s="350"/>
      <c r="Y97" s="697">
        <v>116657</v>
      </c>
      <c r="Z97" s="350"/>
      <c r="AA97" s="350"/>
      <c r="AB97" s="697">
        <v>19023</v>
      </c>
      <c r="AC97" s="350"/>
      <c r="AD97" s="350"/>
      <c r="AE97" s="443">
        <v>0</v>
      </c>
      <c r="AF97" s="350"/>
      <c r="AG97" s="350"/>
      <c r="AH97" s="719">
        <v>1977596</v>
      </c>
      <c r="AI97" s="350"/>
      <c r="AJ97" s="350"/>
      <c r="AK97" s="719">
        <v>360444</v>
      </c>
      <c r="AL97" s="350"/>
      <c r="AM97" s="350"/>
      <c r="AN97" s="719">
        <v>19027</v>
      </c>
      <c r="AO97" s="719">
        <v>1977596</v>
      </c>
      <c r="AP97" s="445"/>
      <c r="AQ97" s="697">
        <v>58685</v>
      </c>
      <c r="AR97" s="719">
        <v>360444</v>
      </c>
      <c r="AS97" s="753">
        <v>19027</v>
      </c>
      <c r="AT97" s="810">
        <v>155730955</v>
      </c>
      <c r="AU97" s="723">
        <v>155730955</v>
      </c>
      <c r="AV97" s="806">
        <v>650918</v>
      </c>
      <c r="AW97" s="807">
        <v>650918</v>
      </c>
      <c r="AX97" s="778"/>
      <c r="AY97" s="352"/>
      <c r="AZ97" s="742"/>
      <c r="BA97" s="745"/>
      <c r="BB97" s="745"/>
      <c r="BC97" s="351"/>
      <c r="BD97" s="351"/>
    </row>
    <row r="98" spans="1:56" ht="18" customHeight="1">
      <c r="A98" s="682"/>
      <c r="B98" s="445" t="s">
        <v>67</v>
      </c>
      <c r="C98" s="498">
        <v>116010</v>
      </c>
      <c r="D98" s="498">
        <v>47376</v>
      </c>
      <c r="E98" s="498">
        <v>0</v>
      </c>
      <c r="F98" s="498">
        <v>14778</v>
      </c>
      <c r="G98" s="498">
        <v>2973</v>
      </c>
      <c r="H98" s="443">
        <v>13542</v>
      </c>
      <c r="I98" s="443">
        <v>847</v>
      </c>
      <c r="J98" s="660">
        <v>0</v>
      </c>
      <c r="K98" s="688">
        <v>0</v>
      </c>
      <c r="L98" s="627">
        <v>0</v>
      </c>
      <c r="M98" s="443">
        <v>23600000</v>
      </c>
      <c r="N98" s="443"/>
      <c r="O98" s="443">
        <v>6130000</v>
      </c>
      <c r="P98" s="697">
        <v>9673</v>
      </c>
      <c r="Q98" s="697">
        <v>110256</v>
      </c>
      <c r="R98" s="697">
        <v>614953</v>
      </c>
      <c r="S98" s="697">
        <v>0</v>
      </c>
      <c r="T98" s="350"/>
      <c r="U98" s="350"/>
      <c r="V98" s="697">
        <v>220635</v>
      </c>
      <c r="W98" s="350"/>
      <c r="X98" s="350"/>
      <c r="Y98" s="697">
        <v>231361</v>
      </c>
      <c r="Z98" s="350"/>
      <c r="AA98" s="350"/>
      <c r="AB98" s="697">
        <v>62993</v>
      </c>
      <c r="AC98" s="350"/>
      <c r="AD98" s="350"/>
      <c r="AE98" s="443">
        <v>0</v>
      </c>
      <c r="AF98" s="350"/>
      <c r="AG98" s="350"/>
      <c r="AH98" s="719">
        <v>222129</v>
      </c>
      <c r="AI98" s="350"/>
      <c r="AJ98" s="350"/>
      <c r="AK98" s="719">
        <v>110602</v>
      </c>
      <c r="AL98" s="350"/>
      <c r="AM98" s="350"/>
      <c r="AN98" s="719">
        <v>21256</v>
      </c>
      <c r="AO98" s="719">
        <v>0</v>
      </c>
      <c r="AP98" s="445">
        <v>0</v>
      </c>
      <c r="AQ98" s="697">
        <v>0</v>
      </c>
      <c r="AR98" s="719">
        <v>0</v>
      </c>
      <c r="AS98" s="753">
        <v>0</v>
      </c>
      <c r="AT98" s="810">
        <v>58467312</v>
      </c>
      <c r="AU98" s="723">
        <v>58467312</v>
      </c>
      <c r="AV98" s="806">
        <v>567044</v>
      </c>
      <c r="AW98" s="807">
        <v>567044</v>
      </c>
      <c r="AX98" s="778"/>
      <c r="AY98" s="352"/>
      <c r="AZ98" s="742"/>
      <c r="BA98" s="745"/>
      <c r="BB98" s="745"/>
      <c r="BC98" s="351"/>
      <c r="BD98" s="351"/>
    </row>
    <row r="99" spans="1:56" ht="18" customHeight="1">
      <c r="A99" s="682"/>
      <c r="B99" s="445" t="s">
        <v>728</v>
      </c>
      <c r="C99" s="498">
        <v>118076</v>
      </c>
      <c r="D99" s="498">
        <v>74337</v>
      </c>
      <c r="E99" s="498">
        <v>207129</v>
      </c>
      <c r="F99" s="498">
        <v>11680</v>
      </c>
      <c r="G99" s="498">
        <v>0</v>
      </c>
      <c r="H99" s="443">
        <v>3364</v>
      </c>
      <c r="I99" s="443">
        <v>1278</v>
      </c>
      <c r="J99" s="660">
        <v>0</v>
      </c>
      <c r="K99" s="683">
        <v>4260210</v>
      </c>
      <c r="L99" s="627">
        <v>0</v>
      </c>
      <c r="M99" s="443">
        <v>8999222</v>
      </c>
      <c r="N99" s="443"/>
      <c r="O99" s="443"/>
      <c r="P99" s="697">
        <v>42636</v>
      </c>
      <c r="Q99" s="697">
        <v>81643</v>
      </c>
      <c r="R99" s="697">
        <v>997070</v>
      </c>
      <c r="S99" s="697">
        <v>864994</v>
      </c>
      <c r="T99" s="350"/>
      <c r="U99" s="350"/>
      <c r="V99" s="697">
        <v>37847</v>
      </c>
      <c r="W99" s="350"/>
      <c r="X99" s="350"/>
      <c r="Y99" s="697">
        <v>110468</v>
      </c>
      <c r="Z99" s="350"/>
      <c r="AA99" s="350"/>
      <c r="AB99" s="697">
        <v>56329</v>
      </c>
      <c r="AC99" s="350"/>
      <c r="AD99" s="350"/>
      <c r="AE99" s="443">
        <v>0</v>
      </c>
      <c r="AF99" s="350"/>
      <c r="AG99" s="350"/>
      <c r="AH99" s="719">
        <v>824968</v>
      </c>
      <c r="AI99" s="706" t="s">
        <v>754</v>
      </c>
      <c r="AJ99" s="706" t="s">
        <v>754</v>
      </c>
      <c r="AK99" s="719">
        <v>454325</v>
      </c>
      <c r="AL99" s="706" t="s">
        <v>754</v>
      </c>
      <c r="AM99" s="706" t="s">
        <v>754</v>
      </c>
      <c r="AN99" s="719">
        <v>10564</v>
      </c>
      <c r="AO99" s="719">
        <v>0</v>
      </c>
      <c r="AP99" s="445"/>
      <c r="AQ99" s="697">
        <v>800263</v>
      </c>
      <c r="AR99" s="719">
        <v>0</v>
      </c>
      <c r="AS99" s="753">
        <v>0</v>
      </c>
      <c r="AT99" s="810">
        <v>458115470</v>
      </c>
      <c r="AU99" s="723">
        <v>312534183</v>
      </c>
      <c r="AV99" s="806">
        <v>701830</v>
      </c>
      <c r="AW99" s="807">
        <v>668362</v>
      </c>
      <c r="AX99" s="778"/>
      <c r="AY99" s="352"/>
      <c r="AZ99" s="742"/>
      <c r="BA99" s="745"/>
      <c r="BB99" s="745"/>
      <c r="BC99" s="351"/>
      <c r="BD99" s="351"/>
    </row>
    <row r="100" spans="1:56" ht="18" customHeight="1">
      <c r="A100" s="682"/>
      <c r="B100" s="445" t="s">
        <v>74</v>
      </c>
      <c r="C100" s="498">
        <v>313641</v>
      </c>
      <c r="D100" s="498">
        <v>0</v>
      </c>
      <c r="E100" s="498">
        <v>15111</v>
      </c>
      <c r="F100" s="498">
        <v>146421</v>
      </c>
      <c r="G100" s="498">
        <v>0</v>
      </c>
      <c r="H100" s="443">
        <v>0</v>
      </c>
      <c r="I100" s="443">
        <v>0</v>
      </c>
      <c r="J100" s="660">
        <v>0</v>
      </c>
      <c r="K100" s="688">
        <v>12740136</v>
      </c>
      <c r="L100" s="627">
        <v>0</v>
      </c>
      <c r="M100" s="443">
        <v>428416</v>
      </c>
      <c r="N100" s="443"/>
      <c r="O100" s="443">
        <v>2260000</v>
      </c>
      <c r="P100" s="697">
        <v>69089</v>
      </c>
      <c r="Q100" s="697">
        <v>117556</v>
      </c>
      <c r="R100" s="697">
        <v>2913249</v>
      </c>
      <c r="S100" s="697">
        <v>8150</v>
      </c>
      <c r="T100" s="350"/>
      <c r="U100" s="350"/>
      <c r="V100" s="697">
        <v>123183</v>
      </c>
      <c r="W100" s="350"/>
      <c r="X100" s="350"/>
      <c r="Y100" s="697">
        <v>313404</v>
      </c>
      <c r="Z100" s="350"/>
      <c r="AA100" s="350"/>
      <c r="AB100" s="697">
        <v>229184</v>
      </c>
      <c r="AC100" s="350"/>
      <c r="AD100" s="350"/>
      <c r="AE100" s="443">
        <v>69325</v>
      </c>
      <c r="AF100" s="350"/>
      <c r="AG100" s="350"/>
      <c r="AH100" s="719">
        <v>2074578</v>
      </c>
      <c r="AI100" s="350"/>
      <c r="AJ100" s="350"/>
      <c r="AK100" s="719">
        <v>1765190</v>
      </c>
      <c r="AL100" s="350"/>
      <c r="AM100" s="350"/>
      <c r="AN100" s="719">
        <v>1122912</v>
      </c>
      <c r="AO100" s="719"/>
      <c r="AP100" s="445"/>
      <c r="AQ100" s="697">
        <v>0</v>
      </c>
      <c r="AR100" s="719">
        <v>38413</v>
      </c>
      <c r="AS100" s="753"/>
      <c r="AT100" s="810">
        <v>697766499</v>
      </c>
      <c r="AU100" s="723">
        <v>308091300</v>
      </c>
      <c r="AV100" s="806">
        <v>815396</v>
      </c>
      <c r="AW100" s="807">
        <v>741774</v>
      </c>
      <c r="AX100" s="778"/>
      <c r="AY100" s="352"/>
      <c r="AZ100" s="742"/>
      <c r="BA100" s="745"/>
      <c r="BB100" s="745"/>
      <c r="BC100" s="351"/>
      <c r="BD100" s="351"/>
    </row>
    <row r="101" spans="1:56" ht="18" customHeight="1">
      <c r="A101" s="682"/>
      <c r="B101" s="445" t="s">
        <v>70</v>
      </c>
      <c r="C101" s="498">
        <v>215604</v>
      </c>
      <c r="D101" s="498">
        <v>0</v>
      </c>
      <c r="E101" s="498">
        <v>149427</v>
      </c>
      <c r="F101" s="498">
        <v>16080</v>
      </c>
      <c r="G101" s="498">
        <v>700</v>
      </c>
      <c r="H101" s="443">
        <v>139</v>
      </c>
      <c r="I101" s="443">
        <v>900</v>
      </c>
      <c r="J101" s="660">
        <v>0</v>
      </c>
      <c r="K101" s="688">
        <v>1037991</v>
      </c>
      <c r="L101" s="627">
        <v>0</v>
      </c>
      <c r="M101" s="443">
        <v>49843743.399999999</v>
      </c>
      <c r="N101" s="443"/>
      <c r="O101" s="443"/>
      <c r="P101" s="697">
        <v>56905</v>
      </c>
      <c r="Q101" s="697">
        <v>426277</v>
      </c>
      <c r="R101" s="697">
        <v>4551946</v>
      </c>
      <c r="S101" s="697">
        <v>43271</v>
      </c>
      <c r="T101" s="350"/>
      <c r="U101" s="350"/>
      <c r="V101" s="697">
        <v>219729</v>
      </c>
      <c r="W101" s="350"/>
      <c r="X101" s="350"/>
      <c r="Y101" s="697">
        <v>292287</v>
      </c>
      <c r="Z101" s="350"/>
      <c r="AA101" s="350"/>
      <c r="AB101" s="697">
        <v>101903</v>
      </c>
      <c r="AC101" s="350"/>
      <c r="AD101" s="350"/>
      <c r="AE101" s="443">
        <v>0</v>
      </c>
      <c r="AF101" s="350"/>
      <c r="AG101" s="350"/>
      <c r="AH101" s="719">
        <v>1488449.2999999998</v>
      </c>
      <c r="AI101" s="350"/>
      <c r="AJ101" s="350"/>
      <c r="AK101" s="719">
        <v>49791.600000000006</v>
      </c>
      <c r="AL101" s="350"/>
      <c r="AM101" s="350"/>
      <c r="AN101" s="719">
        <v>12276.2</v>
      </c>
      <c r="AO101" s="719"/>
      <c r="AP101" s="445">
        <v>2187680</v>
      </c>
      <c r="AQ101" s="697">
        <v>8218</v>
      </c>
      <c r="AR101" s="719"/>
      <c r="AS101" s="753"/>
      <c r="AT101" s="810">
        <v>458244178</v>
      </c>
      <c r="AU101" s="723">
        <v>279170179</v>
      </c>
      <c r="AV101" s="806">
        <v>513027</v>
      </c>
      <c r="AW101" s="807">
        <v>470669</v>
      </c>
      <c r="AX101" s="778"/>
      <c r="AY101" s="352"/>
      <c r="AZ101" s="742"/>
      <c r="BA101" s="745"/>
      <c r="BB101" s="745"/>
      <c r="BC101" s="351"/>
      <c r="BD101" s="351"/>
    </row>
    <row r="102" spans="1:56" ht="18" customHeight="1">
      <c r="A102" s="682"/>
      <c r="B102" s="445" t="s">
        <v>729</v>
      </c>
      <c r="C102" s="498">
        <v>100658</v>
      </c>
      <c r="D102" s="498">
        <v>0</v>
      </c>
      <c r="E102" s="498">
        <v>127829</v>
      </c>
      <c r="F102" s="498">
        <v>28070</v>
      </c>
      <c r="G102" s="498">
        <v>0</v>
      </c>
      <c r="H102" s="443">
        <v>1400</v>
      </c>
      <c r="I102" s="443">
        <v>898</v>
      </c>
      <c r="J102" s="660">
        <v>0</v>
      </c>
      <c r="K102" s="683">
        <v>3103813.5</v>
      </c>
      <c r="L102" s="627">
        <v>0</v>
      </c>
      <c r="M102" s="443">
        <v>43092805</v>
      </c>
      <c r="N102" s="443"/>
      <c r="O102" s="443"/>
      <c r="P102" s="697">
        <v>9499.7999999999993</v>
      </c>
      <c r="Q102" s="697">
        <v>47748</v>
      </c>
      <c r="R102" s="697">
        <v>1651700</v>
      </c>
      <c r="S102" s="697">
        <v>0</v>
      </c>
      <c r="T102" s="350"/>
      <c r="U102" s="350"/>
      <c r="V102" s="697">
        <v>21789</v>
      </c>
      <c r="W102" s="350"/>
      <c r="X102" s="350"/>
      <c r="Y102" s="697">
        <v>11606.5</v>
      </c>
      <c r="Z102" s="350"/>
      <c r="AA102" s="350"/>
      <c r="AB102" s="697">
        <v>15542.9</v>
      </c>
      <c r="AC102" s="350"/>
      <c r="AD102" s="350"/>
      <c r="AE102" s="443">
        <v>0</v>
      </c>
      <c r="AF102" s="350"/>
      <c r="AG102" s="350"/>
      <c r="AH102" s="719">
        <v>330716</v>
      </c>
      <c r="AI102" s="350"/>
      <c r="AJ102" s="350"/>
      <c r="AK102" s="719">
        <v>85230</v>
      </c>
      <c r="AL102" s="350"/>
      <c r="AM102" s="350"/>
      <c r="AN102" s="719">
        <v>73125</v>
      </c>
      <c r="AO102" s="719">
        <v>0</v>
      </c>
      <c r="AP102" s="445"/>
      <c r="AQ102" s="697">
        <v>0</v>
      </c>
      <c r="AR102" s="719">
        <v>0</v>
      </c>
      <c r="AS102" s="753">
        <v>0</v>
      </c>
      <c r="AT102" s="810">
        <v>81544832</v>
      </c>
      <c r="AU102" s="723">
        <v>81544832</v>
      </c>
      <c r="AV102" s="806">
        <v>451868</v>
      </c>
      <c r="AW102" s="807">
        <v>451868</v>
      </c>
      <c r="AX102" s="778"/>
      <c r="AY102" s="352"/>
      <c r="AZ102" s="742"/>
      <c r="BA102" s="745"/>
      <c r="BB102" s="745"/>
      <c r="BC102" s="351"/>
      <c r="BD102" s="351"/>
    </row>
    <row r="103" spans="1:56" ht="18" customHeight="1">
      <c r="A103" s="682"/>
      <c r="B103" s="445" t="s">
        <v>72</v>
      </c>
      <c r="C103" s="852">
        <v>238968</v>
      </c>
      <c r="D103" s="852">
        <v>0</v>
      </c>
      <c r="E103" s="852">
        <v>63555</v>
      </c>
      <c r="F103" s="852">
        <v>11520</v>
      </c>
      <c r="G103" s="852">
        <v>0</v>
      </c>
      <c r="H103" s="853">
        <v>0</v>
      </c>
      <c r="I103" s="853">
        <v>0</v>
      </c>
      <c r="J103" s="854">
        <v>0</v>
      </c>
      <c r="K103" s="855">
        <v>922415</v>
      </c>
      <c r="L103" s="856">
        <v>0</v>
      </c>
      <c r="M103" s="853">
        <v>37049161</v>
      </c>
      <c r="N103" s="853"/>
      <c r="O103" s="853"/>
      <c r="P103" s="697">
        <v>70741</v>
      </c>
      <c r="Q103" s="697">
        <v>73858</v>
      </c>
      <c r="R103" s="697">
        <v>2235681</v>
      </c>
      <c r="S103" s="697">
        <v>0</v>
      </c>
      <c r="T103" s="350"/>
      <c r="U103" s="350"/>
      <c r="V103" s="697">
        <v>6746</v>
      </c>
      <c r="W103" s="350"/>
      <c r="X103" s="350"/>
      <c r="Y103" s="697">
        <v>225941</v>
      </c>
      <c r="Z103" s="350"/>
      <c r="AA103" s="350"/>
      <c r="AB103" s="697">
        <v>137902</v>
      </c>
      <c r="AC103" s="350"/>
      <c r="AD103" s="350"/>
      <c r="AE103" s="853">
        <v>6001</v>
      </c>
      <c r="AF103" s="350"/>
      <c r="AG103" s="350"/>
      <c r="AH103" s="857">
        <v>1391104</v>
      </c>
      <c r="AI103" s="350"/>
      <c r="AJ103" s="350"/>
      <c r="AK103" s="857">
        <v>158975</v>
      </c>
      <c r="AL103" s="350"/>
      <c r="AM103" s="350"/>
      <c r="AN103" s="857">
        <v>79106</v>
      </c>
      <c r="AO103" s="857"/>
      <c r="AP103" s="858"/>
      <c r="AQ103" s="697">
        <v>0</v>
      </c>
      <c r="AR103" s="857"/>
      <c r="AS103" s="859"/>
      <c r="AT103" s="810">
        <v>138660046</v>
      </c>
      <c r="AU103" s="723">
        <v>138660046</v>
      </c>
      <c r="AV103" s="806">
        <v>473682</v>
      </c>
      <c r="AW103" s="807">
        <v>473682</v>
      </c>
      <c r="AX103" s="778"/>
      <c r="AY103" s="352"/>
      <c r="AZ103" s="742"/>
      <c r="BA103" s="745"/>
      <c r="BB103" s="745"/>
      <c r="BC103" s="351"/>
      <c r="BD103" s="351"/>
    </row>
    <row r="104" spans="1:56" ht="18" customHeight="1">
      <c r="A104" s="682"/>
      <c r="B104" s="445" t="s">
        <v>88</v>
      </c>
      <c r="C104" s="498">
        <v>125978.18000000001</v>
      </c>
      <c r="D104" s="498">
        <v>5832</v>
      </c>
      <c r="E104" s="498">
        <v>978273</v>
      </c>
      <c r="F104" s="498">
        <v>15931</v>
      </c>
      <c r="G104" s="498">
        <v>36500</v>
      </c>
      <c r="H104" s="443">
        <v>4947</v>
      </c>
      <c r="I104" s="443">
        <v>12300</v>
      </c>
      <c r="J104" s="660">
        <v>132937</v>
      </c>
      <c r="K104" s="683">
        <v>3524171.73</v>
      </c>
      <c r="L104" s="627">
        <v>0</v>
      </c>
      <c r="M104" s="443">
        <v>99875652</v>
      </c>
      <c r="N104" s="443"/>
      <c r="O104" s="443">
        <v>1120000</v>
      </c>
      <c r="P104" s="697">
        <v>36352</v>
      </c>
      <c r="Q104" s="697">
        <v>46710</v>
      </c>
      <c r="R104" s="697">
        <v>890369</v>
      </c>
      <c r="S104" s="697">
        <v>195834.54000000004</v>
      </c>
      <c r="T104" s="350"/>
      <c r="U104" s="350"/>
      <c r="V104" s="697">
        <v>61664</v>
      </c>
      <c r="W104" s="350"/>
      <c r="X104" s="350"/>
      <c r="Y104" s="697">
        <v>95695</v>
      </c>
      <c r="Z104" s="350"/>
      <c r="AA104" s="350"/>
      <c r="AB104" s="697">
        <v>140080</v>
      </c>
      <c r="AC104" s="350"/>
      <c r="AD104" s="350"/>
      <c r="AE104" s="443">
        <v>0</v>
      </c>
      <c r="AF104" s="350"/>
      <c r="AG104" s="350"/>
      <c r="AH104" s="719">
        <v>490489</v>
      </c>
      <c r="AI104" s="350"/>
      <c r="AJ104" s="350"/>
      <c r="AK104" s="719">
        <v>362234</v>
      </c>
      <c r="AL104" s="350"/>
      <c r="AM104" s="350"/>
      <c r="AN104" s="719">
        <v>538488</v>
      </c>
      <c r="AO104" s="719">
        <v>0</v>
      </c>
      <c r="AP104" s="445">
        <v>11306</v>
      </c>
      <c r="AQ104" s="697">
        <v>27535</v>
      </c>
      <c r="AR104" s="719">
        <v>39705</v>
      </c>
      <c r="AS104" s="753">
        <v>0</v>
      </c>
      <c r="AT104" s="810">
        <v>673229199</v>
      </c>
      <c r="AU104" s="723">
        <v>258247346</v>
      </c>
      <c r="AV104" s="806">
        <v>454040</v>
      </c>
      <c r="AW104" s="807">
        <v>407607</v>
      </c>
      <c r="AX104" s="778"/>
      <c r="AY104" s="352"/>
      <c r="AZ104" s="742"/>
      <c r="BA104" s="745"/>
      <c r="BB104" s="745"/>
      <c r="BC104" s="351"/>
      <c r="BD104" s="351"/>
    </row>
    <row r="105" spans="1:56" ht="18" customHeight="1">
      <c r="A105" s="682"/>
      <c r="B105" s="445" t="s">
        <v>71</v>
      </c>
      <c r="C105" s="860">
        <v>59000</v>
      </c>
      <c r="D105" s="860">
        <v>9184</v>
      </c>
      <c r="E105" s="860">
        <v>5000</v>
      </c>
      <c r="F105" s="860">
        <v>35600</v>
      </c>
      <c r="G105" s="860">
        <v>2193</v>
      </c>
      <c r="H105" s="861">
        <v>0</v>
      </c>
      <c r="I105" s="861">
        <v>0</v>
      </c>
      <c r="J105" s="862">
        <v>0</v>
      </c>
      <c r="K105" s="863">
        <v>415113</v>
      </c>
      <c r="L105" s="864">
        <v>0</v>
      </c>
      <c r="M105" s="861">
        <v>13321086</v>
      </c>
      <c r="N105" s="861"/>
      <c r="O105" s="861">
        <v>10000</v>
      </c>
      <c r="P105" s="697">
        <v>4730</v>
      </c>
      <c r="Q105" s="697">
        <v>44917</v>
      </c>
      <c r="R105" s="697">
        <v>433072</v>
      </c>
      <c r="S105" s="697">
        <v>8196</v>
      </c>
      <c r="T105" s="350"/>
      <c r="U105" s="350"/>
      <c r="V105" s="697">
        <v>47105</v>
      </c>
      <c r="W105" s="350"/>
      <c r="X105" s="350"/>
      <c r="Y105" s="697">
        <v>44702</v>
      </c>
      <c r="Z105" s="350"/>
      <c r="AA105" s="350"/>
      <c r="AB105" s="697">
        <v>8383</v>
      </c>
      <c r="AC105" s="350"/>
      <c r="AD105" s="350"/>
      <c r="AE105" s="861">
        <v>0</v>
      </c>
      <c r="AF105" s="350"/>
      <c r="AG105" s="350"/>
      <c r="AH105" s="865">
        <v>154080</v>
      </c>
      <c r="AI105" s="350"/>
      <c r="AJ105" s="350"/>
      <c r="AK105" s="865">
        <v>28638</v>
      </c>
      <c r="AL105" s="350"/>
      <c r="AM105" s="350"/>
      <c r="AN105" s="865">
        <v>43639</v>
      </c>
      <c r="AO105" s="865">
        <v>0</v>
      </c>
      <c r="AP105" s="866"/>
      <c r="AQ105" s="697">
        <v>0</v>
      </c>
      <c r="AR105" s="865">
        <v>9481</v>
      </c>
      <c r="AS105" s="867">
        <v>0</v>
      </c>
      <c r="AT105" s="810">
        <v>38526428</v>
      </c>
      <c r="AU105" s="723">
        <v>38526428</v>
      </c>
      <c r="AV105" s="806">
        <v>316552</v>
      </c>
      <c r="AW105" s="807">
        <v>316552</v>
      </c>
      <c r="AX105" s="778"/>
      <c r="AY105" s="352"/>
      <c r="AZ105" s="742"/>
      <c r="BA105" s="745"/>
      <c r="BB105" s="745"/>
      <c r="BC105" s="351"/>
      <c r="BD105" s="351"/>
    </row>
    <row r="106" spans="1:56" ht="18" customHeight="1">
      <c r="A106" s="682"/>
      <c r="B106" s="445" t="s">
        <v>76</v>
      </c>
      <c r="C106" s="860">
        <v>107567</v>
      </c>
      <c r="D106" s="860">
        <v>0</v>
      </c>
      <c r="E106" s="860">
        <v>0</v>
      </c>
      <c r="F106" s="860">
        <v>23054</v>
      </c>
      <c r="G106" s="860">
        <v>0</v>
      </c>
      <c r="H106" s="861">
        <v>0</v>
      </c>
      <c r="I106" s="861">
        <v>1770</v>
      </c>
      <c r="J106" s="862">
        <v>0</v>
      </c>
      <c r="K106" s="863">
        <v>285181</v>
      </c>
      <c r="L106" s="864">
        <v>0</v>
      </c>
      <c r="M106" s="861">
        <v>15422926.699999999</v>
      </c>
      <c r="N106" s="861">
        <v>0</v>
      </c>
      <c r="O106" s="861">
        <v>0</v>
      </c>
      <c r="P106" s="697">
        <v>32061</v>
      </c>
      <c r="Q106" s="697">
        <v>149968</v>
      </c>
      <c r="R106" s="697">
        <v>1422320</v>
      </c>
      <c r="S106" s="697">
        <v>0</v>
      </c>
      <c r="T106" s="350"/>
      <c r="U106" s="350"/>
      <c r="V106" s="697">
        <v>744963</v>
      </c>
      <c r="W106" s="350"/>
      <c r="X106" s="350"/>
      <c r="Y106" s="697">
        <v>463338</v>
      </c>
      <c r="Z106" s="350"/>
      <c r="AA106" s="350"/>
      <c r="AB106" s="697">
        <v>181708</v>
      </c>
      <c r="AC106" s="350"/>
      <c r="AD106" s="350"/>
      <c r="AE106" s="861">
        <v>0</v>
      </c>
      <c r="AF106" s="350"/>
      <c r="AG106" s="350"/>
      <c r="AH106" s="865">
        <v>556158</v>
      </c>
      <c r="AI106" s="350"/>
      <c r="AJ106" s="350"/>
      <c r="AK106" s="865">
        <v>139459</v>
      </c>
      <c r="AL106" s="350"/>
      <c r="AM106" s="350"/>
      <c r="AN106" s="865">
        <v>3566</v>
      </c>
      <c r="AO106" s="865">
        <v>0</v>
      </c>
      <c r="AP106" s="866"/>
      <c r="AQ106" s="697">
        <v>88000.8</v>
      </c>
      <c r="AR106" s="865">
        <v>458392</v>
      </c>
      <c r="AS106" s="867">
        <v>0</v>
      </c>
      <c r="AT106" s="810">
        <v>276612088</v>
      </c>
      <c r="AU106" s="723">
        <v>127053570</v>
      </c>
      <c r="AV106" s="806">
        <v>437221</v>
      </c>
      <c r="AW106" s="807">
        <v>413642</v>
      </c>
      <c r="AX106" s="778"/>
      <c r="AY106" s="352"/>
      <c r="AZ106" s="742"/>
      <c r="BA106" s="745"/>
      <c r="BB106" s="745"/>
      <c r="BC106" s="351"/>
      <c r="BD106" s="351"/>
    </row>
    <row r="107" spans="1:56" ht="18" customHeight="1">
      <c r="A107" s="682"/>
      <c r="B107" s="445" t="s">
        <v>73</v>
      </c>
      <c r="C107" s="498">
        <v>48900</v>
      </c>
      <c r="D107" s="498">
        <v>0</v>
      </c>
      <c r="E107" s="498">
        <v>0</v>
      </c>
      <c r="F107" s="498">
        <v>10067.6</v>
      </c>
      <c r="G107" s="498">
        <v>0</v>
      </c>
      <c r="H107" s="443">
        <v>0</v>
      </c>
      <c r="I107" s="443">
        <v>0</v>
      </c>
      <c r="J107" s="660">
        <v>0</v>
      </c>
      <c r="K107" s="688">
        <v>261159</v>
      </c>
      <c r="L107" s="627">
        <v>0</v>
      </c>
      <c r="M107" s="443">
        <v>0</v>
      </c>
      <c r="N107" s="443"/>
      <c r="O107" s="443"/>
      <c r="P107" s="697">
        <v>9691</v>
      </c>
      <c r="Q107" s="697">
        <v>76161</v>
      </c>
      <c r="R107" s="697">
        <v>622881</v>
      </c>
      <c r="S107" s="697">
        <v>0</v>
      </c>
      <c r="T107" s="350"/>
      <c r="U107" s="350"/>
      <c r="V107" s="697">
        <v>0</v>
      </c>
      <c r="W107" s="350"/>
      <c r="X107" s="350"/>
      <c r="Y107" s="697">
        <v>5383</v>
      </c>
      <c r="Z107" s="350"/>
      <c r="AA107" s="350"/>
      <c r="AB107" s="697">
        <v>40336</v>
      </c>
      <c r="AC107" s="350"/>
      <c r="AD107" s="350"/>
      <c r="AE107" s="443">
        <v>0</v>
      </c>
      <c r="AF107" s="350"/>
      <c r="AG107" s="350"/>
      <c r="AH107" s="719">
        <v>221208.3</v>
      </c>
      <c r="AI107" s="350"/>
      <c r="AJ107" s="350"/>
      <c r="AK107" s="719">
        <v>259510.5</v>
      </c>
      <c r="AL107" s="350"/>
      <c r="AM107" s="350"/>
      <c r="AN107" s="719">
        <v>0</v>
      </c>
      <c r="AO107" s="719">
        <v>0</v>
      </c>
      <c r="AP107" s="445"/>
      <c r="AQ107" s="697">
        <v>0</v>
      </c>
      <c r="AR107" s="719">
        <v>1700</v>
      </c>
      <c r="AS107" s="753">
        <v>0</v>
      </c>
      <c r="AT107" s="810">
        <v>36416854</v>
      </c>
      <c r="AU107" s="723">
        <v>36416854</v>
      </c>
      <c r="AV107" s="806">
        <v>275852</v>
      </c>
      <c r="AW107" s="807">
        <v>275852</v>
      </c>
      <c r="AX107" s="778"/>
      <c r="AY107" s="352"/>
      <c r="AZ107" s="742"/>
      <c r="BA107" s="745"/>
      <c r="BB107" s="745"/>
      <c r="BC107" s="351"/>
      <c r="BD107" s="351"/>
    </row>
    <row r="108" spans="1:56" ht="18" customHeight="1">
      <c r="A108" s="682"/>
      <c r="B108" s="445" t="s">
        <v>77</v>
      </c>
      <c r="C108" s="498">
        <v>176819</v>
      </c>
      <c r="D108" s="498">
        <v>374</v>
      </c>
      <c r="E108" s="498">
        <v>44364</v>
      </c>
      <c r="F108" s="498">
        <v>41846</v>
      </c>
      <c r="G108" s="498"/>
      <c r="H108" s="443"/>
      <c r="I108" s="443">
        <v>111140</v>
      </c>
      <c r="J108" s="660">
        <v>28940</v>
      </c>
      <c r="K108" s="688">
        <v>25844103</v>
      </c>
      <c r="L108" s="627">
        <v>0</v>
      </c>
      <c r="M108" s="443">
        <v>135215163</v>
      </c>
      <c r="N108" s="443"/>
      <c r="O108" s="443"/>
      <c r="P108" s="697">
        <v>22223</v>
      </c>
      <c r="Q108" s="697">
        <v>12160</v>
      </c>
      <c r="R108" s="697">
        <v>76593</v>
      </c>
      <c r="S108" s="697">
        <v>0</v>
      </c>
      <c r="T108" s="350"/>
      <c r="U108" s="350"/>
      <c r="V108" s="697">
        <v>0</v>
      </c>
      <c r="W108" s="350"/>
      <c r="X108" s="350"/>
      <c r="Y108" s="697">
        <v>129823.2</v>
      </c>
      <c r="Z108" s="350"/>
      <c r="AA108" s="350"/>
      <c r="AB108" s="697">
        <v>133026</v>
      </c>
      <c r="AC108" s="350"/>
      <c r="AD108" s="350"/>
      <c r="AE108" s="443">
        <v>0</v>
      </c>
      <c r="AF108" s="350"/>
      <c r="AG108" s="350"/>
      <c r="AH108" s="719">
        <v>100769</v>
      </c>
      <c r="AI108" s="350"/>
      <c r="AJ108" s="350"/>
      <c r="AK108" s="719">
        <v>199607</v>
      </c>
      <c r="AL108" s="350"/>
      <c r="AM108" s="350"/>
      <c r="AN108" s="719">
        <v>3904</v>
      </c>
      <c r="AO108" s="719">
        <v>0</v>
      </c>
      <c r="AP108" s="445"/>
      <c r="AQ108" s="697">
        <v>0</v>
      </c>
      <c r="AR108" s="719">
        <v>6206</v>
      </c>
      <c r="AS108" s="753">
        <v>0</v>
      </c>
      <c r="AT108" s="810">
        <v>430990347</v>
      </c>
      <c r="AU108" s="723">
        <v>235823277</v>
      </c>
      <c r="AV108" s="806">
        <v>372654</v>
      </c>
      <c r="AW108" s="807">
        <v>344916</v>
      </c>
      <c r="AX108" s="778"/>
      <c r="AY108" s="352"/>
      <c r="AZ108" s="742"/>
      <c r="BA108" s="745"/>
      <c r="BB108" s="745"/>
      <c r="BC108" s="351"/>
      <c r="BD108" s="351"/>
    </row>
    <row r="109" spans="1:56" ht="18" customHeight="1">
      <c r="A109" s="682"/>
      <c r="B109" s="445" t="s">
        <v>75</v>
      </c>
      <c r="C109" s="498">
        <v>77623</v>
      </c>
      <c r="D109" s="498">
        <v>0</v>
      </c>
      <c r="E109" s="498">
        <v>21927</v>
      </c>
      <c r="F109" s="498">
        <v>10533</v>
      </c>
      <c r="G109" s="498">
        <v>200</v>
      </c>
      <c r="H109" s="443">
        <v>2300</v>
      </c>
      <c r="I109" s="443">
        <v>0</v>
      </c>
      <c r="J109" s="660">
        <v>0</v>
      </c>
      <c r="K109" s="688">
        <v>8801292</v>
      </c>
      <c r="L109" s="627">
        <v>0</v>
      </c>
      <c r="M109" s="443"/>
      <c r="N109" s="443"/>
      <c r="O109" s="443">
        <v>980000</v>
      </c>
      <c r="P109" s="697">
        <v>10441</v>
      </c>
      <c r="Q109" s="697">
        <v>31866</v>
      </c>
      <c r="R109" s="697">
        <v>1698392</v>
      </c>
      <c r="S109" s="697">
        <v>0</v>
      </c>
      <c r="T109" s="350"/>
      <c r="U109" s="350"/>
      <c r="V109" s="697">
        <v>0</v>
      </c>
      <c r="W109" s="350"/>
      <c r="X109" s="350"/>
      <c r="Y109" s="697">
        <v>8107</v>
      </c>
      <c r="Z109" s="350"/>
      <c r="AA109" s="350"/>
      <c r="AB109" s="697">
        <v>0</v>
      </c>
      <c r="AC109" s="350"/>
      <c r="AD109" s="350"/>
      <c r="AE109" s="443">
        <v>0</v>
      </c>
      <c r="AF109" s="350"/>
      <c r="AG109" s="350"/>
      <c r="AH109" s="719">
        <v>23514</v>
      </c>
      <c r="AI109" s="350"/>
      <c r="AJ109" s="350"/>
      <c r="AK109" s="719">
        <v>0</v>
      </c>
      <c r="AL109" s="350"/>
      <c r="AM109" s="350"/>
      <c r="AN109" s="719">
        <v>0</v>
      </c>
      <c r="AO109" s="719">
        <v>23441</v>
      </c>
      <c r="AP109" s="445">
        <v>0</v>
      </c>
      <c r="AQ109" s="697">
        <v>0</v>
      </c>
      <c r="AR109" s="719"/>
      <c r="AS109" s="753"/>
      <c r="AT109" s="810">
        <v>461421891</v>
      </c>
      <c r="AU109" s="723">
        <v>142162577</v>
      </c>
      <c r="AV109" s="806">
        <v>215834</v>
      </c>
      <c r="AW109" s="807">
        <v>146823</v>
      </c>
      <c r="AX109" s="778"/>
      <c r="AY109" s="352"/>
      <c r="AZ109" s="742"/>
      <c r="BA109" s="745"/>
      <c r="BB109" s="745"/>
      <c r="BC109" s="351"/>
      <c r="BD109" s="351"/>
    </row>
    <row r="110" spans="1:56" ht="18" customHeight="1">
      <c r="A110" s="682"/>
      <c r="B110" s="445" t="s">
        <v>91</v>
      </c>
      <c r="C110" s="498">
        <v>85864</v>
      </c>
      <c r="D110" s="498">
        <v>20754</v>
      </c>
      <c r="E110" s="498">
        <v>45175</v>
      </c>
      <c r="F110" s="498">
        <v>18054</v>
      </c>
      <c r="G110" s="498">
        <v>0</v>
      </c>
      <c r="H110" s="443">
        <v>0</v>
      </c>
      <c r="I110" s="443">
        <v>0</v>
      </c>
      <c r="J110" s="660">
        <v>0</v>
      </c>
      <c r="K110" s="683">
        <v>6137753</v>
      </c>
      <c r="L110" s="627">
        <v>0</v>
      </c>
      <c r="M110" s="443">
        <v>58265311</v>
      </c>
      <c r="N110" s="443">
        <v>1082880</v>
      </c>
      <c r="O110" s="443">
        <v>87457</v>
      </c>
      <c r="P110" s="697">
        <v>12859</v>
      </c>
      <c r="Q110" s="697">
        <v>34951</v>
      </c>
      <c r="R110" s="697">
        <v>972618</v>
      </c>
      <c r="S110" s="697">
        <v>0</v>
      </c>
      <c r="T110" s="697">
        <v>66610.8</v>
      </c>
      <c r="U110" s="697">
        <v>0</v>
      </c>
      <c r="V110" s="697">
        <v>26408</v>
      </c>
      <c r="W110" s="443">
        <v>0</v>
      </c>
      <c r="X110" s="719">
        <v>406658</v>
      </c>
      <c r="Y110" s="719">
        <v>140202</v>
      </c>
      <c r="Z110" s="719">
        <v>4465</v>
      </c>
      <c r="AA110" s="719">
        <v>0</v>
      </c>
      <c r="AB110" s="445">
        <v>0</v>
      </c>
      <c r="AC110" s="697">
        <v>0</v>
      </c>
      <c r="AD110" s="719">
        <v>0</v>
      </c>
      <c r="AE110" s="753">
        <v>0</v>
      </c>
      <c r="AF110" s="871">
        <v>310390297</v>
      </c>
      <c r="AG110" s="872">
        <v>127261940</v>
      </c>
      <c r="AH110" s="872">
        <v>222314</v>
      </c>
      <c r="AI110" s="873">
        <v>186247</v>
      </c>
      <c r="AJ110" s="350"/>
      <c r="AK110" s="719">
        <v>140513</v>
      </c>
      <c r="AL110" s="350"/>
      <c r="AM110" s="350"/>
      <c r="AN110" s="719">
        <v>4796</v>
      </c>
      <c r="AO110" s="719">
        <v>0</v>
      </c>
      <c r="AP110" s="445">
        <v>0</v>
      </c>
      <c r="AQ110" s="697">
        <v>0</v>
      </c>
      <c r="AR110" s="719">
        <v>0</v>
      </c>
      <c r="AS110" s="753">
        <v>0</v>
      </c>
      <c r="AT110" s="810">
        <v>310390297</v>
      </c>
      <c r="AU110" s="723">
        <v>127261940</v>
      </c>
      <c r="AV110" s="806">
        <v>222314</v>
      </c>
      <c r="AW110" s="807">
        <v>186247</v>
      </c>
      <c r="AX110" s="778"/>
      <c r="AY110" s="352"/>
      <c r="AZ110" s="742"/>
      <c r="BA110" s="745"/>
      <c r="BB110" s="745"/>
      <c r="BC110" s="351"/>
      <c r="BD110" s="351"/>
    </row>
    <row r="111" spans="1:56" ht="18" customHeight="1">
      <c r="A111" s="682"/>
      <c r="B111" s="445" t="s">
        <v>81</v>
      </c>
      <c r="C111" s="860">
        <v>78472</v>
      </c>
      <c r="D111" s="860">
        <v>32720</v>
      </c>
      <c r="E111" s="860"/>
      <c r="F111" s="860">
        <v>170000</v>
      </c>
      <c r="G111" s="860"/>
      <c r="H111" s="861">
        <v>319</v>
      </c>
      <c r="I111" s="861">
        <v>340000</v>
      </c>
      <c r="J111" s="862"/>
      <c r="K111" s="868">
        <v>65084</v>
      </c>
      <c r="L111" s="864">
        <v>0</v>
      </c>
      <c r="M111" s="861"/>
      <c r="N111" s="861"/>
      <c r="O111" s="861">
        <v>180000</v>
      </c>
      <c r="P111" s="697">
        <v>22326</v>
      </c>
      <c r="Q111" s="697">
        <v>72124</v>
      </c>
      <c r="R111" s="697">
        <v>717102</v>
      </c>
      <c r="S111" s="697">
        <v>127887</v>
      </c>
      <c r="T111" s="350"/>
      <c r="U111" s="350"/>
      <c r="V111" s="697">
        <v>53529</v>
      </c>
      <c r="W111" s="350"/>
      <c r="X111" s="350"/>
      <c r="Y111" s="697">
        <v>72620</v>
      </c>
      <c r="Z111" s="350"/>
      <c r="AA111" s="350"/>
      <c r="AB111" s="697">
        <v>29736</v>
      </c>
      <c r="AC111" s="874" t="s">
        <v>754</v>
      </c>
      <c r="AD111" s="874" t="s">
        <v>754</v>
      </c>
      <c r="AE111" s="861">
        <v>0</v>
      </c>
      <c r="AF111" s="874" t="s">
        <v>754</v>
      </c>
      <c r="AG111" s="874" t="s">
        <v>754</v>
      </c>
      <c r="AH111" s="865">
        <v>687709</v>
      </c>
      <c r="AI111" s="874" t="s">
        <v>754</v>
      </c>
      <c r="AJ111" s="874" t="s">
        <v>754</v>
      </c>
      <c r="AK111" s="865">
        <v>20828</v>
      </c>
      <c r="AL111" s="350"/>
      <c r="AM111" s="350"/>
      <c r="AN111" s="865">
        <v>6270</v>
      </c>
      <c r="AO111" s="865"/>
      <c r="AP111" s="866"/>
      <c r="AQ111" s="697">
        <v>0</v>
      </c>
      <c r="AR111" s="865"/>
      <c r="AS111" s="867"/>
      <c r="AT111" s="810">
        <v>42707724</v>
      </c>
      <c r="AU111" s="723">
        <v>42707724</v>
      </c>
      <c r="AV111" s="806">
        <v>226379</v>
      </c>
      <c r="AW111" s="807">
        <v>226379</v>
      </c>
      <c r="AX111" s="778"/>
      <c r="AY111" s="352"/>
      <c r="AZ111" s="742"/>
      <c r="BA111" s="745"/>
      <c r="BB111" s="745"/>
      <c r="BC111" s="351"/>
      <c r="BD111" s="351"/>
    </row>
    <row r="112" spans="1:56" ht="18" customHeight="1">
      <c r="A112" s="682"/>
      <c r="B112" s="445" t="s">
        <v>89</v>
      </c>
      <c r="C112" s="498">
        <v>43195</v>
      </c>
      <c r="D112" s="498">
        <v>214598</v>
      </c>
      <c r="E112" s="498">
        <v>8130</v>
      </c>
      <c r="F112" s="498">
        <v>18402</v>
      </c>
      <c r="G112" s="498">
        <v>0</v>
      </c>
      <c r="H112" s="443">
        <v>0</v>
      </c>
      <c r="I112" s="443">
        <v>0</v>
      </c>
      <c r="J112" s="660">
        <v>0</v>
      </c>
      <c r="K112" s="683">
        <v>969316</v>
      </c>
      <c r="L112" s="627">
        <v>0</v>
      </c>
      <c r="M112" s="443"/>
      <c r="N112" s="443"/>
      <c r="O112" s="443"/>
      <c r="P112" s="697">
        <v>541</v>
      </c>
      <c r="Q112" s="697">
        <v>37006.799999999996</v>
      </c>
      <c r="R112" s="697">
        <v>338072.4</v>
      </c>
      <c r="S112" s="697">
        <v>69914</v>
      </c>
      <c r="T112" s="350"/>
      <c r="U112" s="350"/>
      <c r="V112" s="697">
        <v>0</v>
      </c>
      <c r="W112" s="350"/>
      <c r="X112" s="350"/>
      <c r="Y112" s="697">
        <v>33374</v>
      </c>
      <c r="Z112" s="350"/>
      <c r="AA112" s="350"/>
      <c r="AB112" s="697">
        <v>50258</v>
      </c>
      <c r="AC112" s="350"/>
      <c r="AD112" s="350"/>
      <c r="AE112" s="443">
        <v>0</v>
      </c>
      <c r="AF112" s="350"/>
      <c r="AG112" s="350"/>
      <c r="AH112" s="719">
        <v>170618</v>
      </c>
      <c r="AI112" s="350"/>
      <c r="AJ112" s="350"/>
      <c r="AK112" s="719">
        <v>16719.900000000001</v>
      </c>
      <c r="AL112" s="350"/>
      <c r="AM112" s="350"/>
      <c r="AN112" s="719">
        <v>9167</v>
      </c>
      <c r="AO112" s="719">
        <v>0</v>
      </c>
      <c r="AP112" s="445">
        <v>2173940</v>
      </c>
      <c r="AQ112" s="697">
        <v>0</v>
      </c>
      <c r="AR112" s="719">
        <v>2110</v>
      </c>
      <c r="AS112" s="753">
        <v>0</v>
      </c>
      <c r="AT112" s="810">
        <v>33325064</v>
      </c>
      <c r="AU112" s="723">
        <v>33325064</v>
      </c>
      <c r="AV112" s="806">
        <v>199265</v>
      </c>
      <c r="AW112" s="807">
        <v>199265</v>
      </c>
      <c r="AX112" s="778"/>
      <c r="AY112" s="352"/>
      <c r="AZ112" s="742"/>
      <c r="BA112" s="745"/>
      <c r="BB112" s="745"/>
      <c r="BC112" s="351"/>
      <c r="BD112" s="351"/>
    </row>
    <row r="113" spans="1:56" ht="18" customHeight="1">
      <c r="A113" s="682"/>
      <c r="B113" s="445" t="s">
        <v>78</v>
      </c>
      <c r="C113" s="498">
        <v>48833</v>
      </c>
      <c r="D113" s="498">
        <v>2800</v>
      </c>
      <c r="E113" s="498">
        <v>105005</v>
      </c>
      <c r="F113" s="498">
        <v>6500</v>
      </c>
      <c r="G113" s="498">
        <v>0</v>
      </c>
      <c r="H113" s="443">
        <v>0</v>
      </c>
      <c r="I113" s="443">
        <v>0</v>
      </c>
      <c r="J113" s="660">
        <v>0</v>
      </c>
      <c r="K113" s="688">
        <v>15356268</v>
      </c>
      <c r="L113" s="627">
        <v>0</v>
      </c>
      <c r="M113" s="443">
        <v>550556.6</v>
      </c>
      <c r="N113" s="443"/>
      <c r="O113" s="443"/>
      <c r="P113" s="697">
        <v>7592.8</v>
      </c>
      <c r="Q113" s="697">
        <v>20959.2</v>
      </c>
      <c r="R113" s="697">
        <v>76195.200000000012</v>
      </c>
      <c r="S113" s="697">
        <v>5732.82</v>
      </c>
      <c r="T113" s="350"/>
      <c r="U113" s="350"/>
      <c r="V113" s="697">
        <v>0</v>
      </c>
      <c r="W113" s="350"/>
      <c r="X113" s="350"/>
      <c r="Y113" s="697">
        <v>0</v>
      </c>
      <c r="Z113" s="350"/>
      <c r="AA113" s="350"/>
      <c r="AB113" s="697">
        <v>6010</v>
      </c>
      <c r="AC113" s="350"/>
      <c r="AD113" s="350"/>
      <c r="AE113" s="443">
        <v>0</v>
      </c>
      <c r="AF113" s="350"/>
      <c r="AG113" s="350"/>
      <c r="AH113" s="719">
        <v>454149</v>
      </c>
      <c r="AI113" s="350"/>
      <c r="AJ113" s="350"/>
      <c r="AK113" s="719">
        <v>10164.5</v>
      </c>
      <c r="AL113" s="350"/>
      <c r="AM113" s="350"/>
      <c r="AN113" s="719">
        <v>0</v>
      </c>
      <c r="AO113" s="719"/>
      <c r="AP113" s="445"/>
      <c r="AQ113" s="697">
        <v>0</v>
      </c>
      <c r="AR113" s="719"/>
      <c r="AS113" s="753"/>
      <c r="AT113" s="810">
        <v>553418704</v>
      </c>
      <c r="AU113" s="723">
        <v>56890556</v>
      </c>
      <c r="AV113" s="806">
        <v>183405</v>
      </c>
      <c r="AW113" s="807">
        <v>114275</v>
      </c>
      <c r="AX113" s="778"/>
      <c r="AY113" s="352"/>
      <c r="AZ113" s="742"/>
      <c r="BA113" s="745"/>
      <c r="BB113" s="745"/>
      <c r="BC113" s="351"/>
      <c r="BD113" s="351"/>
    </row>
    <row r="114" spans="1:56" ht="18" customHeight="1">
      <c r="A114" s="682"/>
      <c r="B114" s="445" t="s">
        <v>90</v>
      </c>
      <c r="C114" s="860">
        <v>19972</v>
      </c>
      <c r="D114" s="860">
        <v>2148</v>
      </c>
      <c r="E114" s="860">
        <v>14340</v>
      </c>
      <c r="F114" s="860">
        <v>10992</v>
      </c>
      <c r="G114" s="860">
        <v>0</v>
      </c>
      <c r="H114" s="861">
        <v>0</v>
      </c>
      <c r="I114" s="861">
        <v>0</v>
      </c>
      <c r="J114" s="862">
        <v>0</v>
      </c>
      <c r="K114" s="863">
        <v>946339</v>
      </c>
      <c r="L114" s="864">
        <v>0</v>
      </c>
      <c r="M114" s="861">
        <v>136320000</v>
      </c>
      <c r="N114" s="861">
        <v>1165686</v>
      </c>
      <c r="O114" s="861">
        <v>0</v>
      </c>
      <c r="P114" s="697">
        <v>0</v>
      </c>
      <c r="Q114" s="697">
        <v>20737</v>
      </c>
      <c r="R114" s="697">
        <v>44196</v>
      </c>
      <c r="S114" s="697">
        <v>0</v>
      </c>
      <c r="T114" s="350"/>
      <c r="U114" s="350"/>
      <c r="V114" s="697">
        <v>18001</v>
      </c>
      <c r="W114" s="350"/>
      <c r="X114" s="350"/>
      <c r="Y114" s="697">
        <v>14746</v>
      </c>
      <c r="Z114" s="350"/>
      <c r="AA114" s="350"/>
      <c r="AB114" s="697">
        <v>75514</v>
      </c>
      <c r="AC114" s="350"/>
      <c r="AD114" s="350"/>
      <c r="AE114" s="861">
        <v>0</v>
      </c>
      <c r="AF114" s="350"/>
      <c r="AG114" s="350"/>
      <c r="AH114" s="865">
        <v>52349</v>
      </c>
      <c r="AI114" s="350"/>
      <c r="AJ114" s="350"/>
      <c r="AK114" s="865">
        <v>14902</v>
      </c>
      <c r="AL114" s="350"/>
      <c r="AM114" s="350"/>
      <c r="AN114" s="865">
        <v>336</v>
      </c>
      <c r="AO114" s="865"/>
      <c r="AP114" s="866"/>
      <c r="AQ114" s="697">
        <v>0</v>
      </c>
      <c r="AR114" s="865"/>
      <c r="AS114" s="867"/>
      <c r="AT114" s="810">
        <v>826957493</v>
      </c>
      <c r="AU114" s="723">
        <v>81539271</v>
      </c>
      <c r="AV114" s="806">
        <v>148379</v>
      </c>
      <c r="AW114" s="807">
        <v>77662</v>
      </c>
      <c r="AX114" s="778"/>
      <c r="AY114" s="352"/>
      <c r="AZ114" s="742"/>
      <c r="BA114" s="745"/>
      <c r="BB114" s="745"/>
      <c r="BC114" s="351"/>
      <c r="BD114" s="351"/>
    </row>
    <row r="115" spans="1:56" ht="18" customHeight="1">
      <c r="A115" s="682"/>
      <c r="B115" s="445" t="s">
        <v>80</v>
      </c>
      <c r="C115" s="498">
        <v>35288</v>
      </c>
      <c r="D115" s="498">
        <v>431420</v>
      </c>
      <c r="E115" s="498">
        <v>103082</v>
      </c>
      <c r="F115" s="498">
        <v>1100</v>
      </c>
      <c r="G115" s="498">
        <v>0</v>
      </c>
      <c r="H115" s="443">
        <v>0</v>
      </c>
      <c r="I115" s="443">
        <v>0</v>
      </c>
      <c r="J115" s="660">
        <v>0</v>
      </c>
      <c r="K115" s="688">
        <v>1869771</v>
      </c>
      <c r="L115" s="627">
        <v>0</v>
      </c>
      <c r="M115" s="443">
        <v>27780000</v>
      </c>
      <c r="N115" s="443">
        <v>2180000</v>
      </c>
      <c r="O115" s="443"/>
      <c r="P115" s="697">
        <v>30357</v>
      </c>
      <c r="Q115" s="697">
        <v>78509</v>
      </c>
      <c r="R115" s="697">
        <v>1063973</v>
      </c>
      <c r="S115" s="697">
        <v>0</v>
      </c>
      <c r="T115" s="350"/>
      <c r="U115" s="350"/>
      <c r="V115" s="697">
        <v>15982</v>
      </c>
      <c r="W115" s="350"/>
      <c r="X115" s="350"/>
      <c r="Y115" s="697">
        <v>101765</v>
      </c>
      <c r="Z115" s="350"/>
      <c r="AA115" s="350"/>
      <c r="AB115" s="697">
        <v>80694</v>
      </c>
      <c r="AC115" s="350"/>
      <c r="AD115" s="350"/>
      <c r="AE115" s="443">
        <v>0</v>
      </c>
      <c r="AF115" s="350"/>
      <c r="AG115" s="350"/>
      <c r="AH115" s="719">
        <v>80476</v>
      </c>
      <c r="AI115" s="350"/>
      <c r="AJ115" s="350"/>
      <c r="AK115" s="719">
        <v>233491</v>
      </c>
      <c r="AL115" s="350"/>
      <c r="AM115" s="350"/>
      <c r="AN115" s="719">
        <v>45423</v>
      </c>
      <c r="AO115" s="719"/>
      <c r="AP115" s="445">
        <v>190630</v>
      </c>
      <c r="AQ115" s="697">
        <v>0</v>
      </c>
      <c r="AR115" s="719">
        <v>5066</v>
      </c>
      <c r="AS115" s="753"/>
      <c r="AT115" s="810">
        <v>53987611</v>
      </c>
      <c r="AU115" s="723">
        <v>53987611</v>
      </c>
      <c r="AV115" s="806">
        <v>161153</v>
      </c>
      <c r="AW115" s="807">
        <v>161153</v>
      </c>
      <c r="AX115" s="778"/>
      <c r="AY115" s="352"/>
      <c r="AZ115" s="742"/>
      <c r="BA115" s="745"/>
      <c r="BB115" s="745"/>
      <c r="BC115" s="351"/>
      <c r="BD115" s="351"/>
    </row>
    <row r="116" spans="1:56" ht="18" customHeight="1">
      <c r="A116" s="682"/>
      <c r="B116" s="445" t="s">
        <v>79</v>
      </c>
      <c r="C116" s="860">
        <v>204226</v>
      </c>
      <c r="D116" s="860">
        <v>32000</v>
      </c>
      <c r="E116" s="860">
        <v>104950</v>
      </c>
      <c r="F116" s="860">
        <v>20013</v>
      </c>
      <c r="G116" s="860">
        <v>0</v>
      </c>
      <c r="H116" s="861">
        <v>0</v>
      </c>
      <c r="I116" s="861">
        <v>0</v>
      </c>
      <c r="J116" s="862">
        <v>92100</v>
      </c>
      <c r="K116" s="868">
        <v>2830276</v>
      </c>
      <c r="L116" s="864">
        <v>0</v>
      </c>
      <c r="M116" s="861">
        <v>46230000</v>
      </c>
      <c r="N116" s="861"/>
      <c r="O116" s="861"/>
      <c r="P116" s="697">
        <v>51301</v>
      </c>
      <c r="Q116" s="697">
        <v>76360</v>
      </c>
      <c r="R116" s="697">
        <v>1180823</v>
      </c>
      <c r="S116" s="697"/>
      <c r="T116" s="350"/>
      <c r="U116" s="350"/>
      <c r="V116" s="697">
        <v>171802</v>
      </c>
      <c r="W116" s="350"/>
      <c r="X116" s="350"/>
      <c r="Y116" s="697">
        <v>187118</v>
      </c>
      <c r="Z116" s="350"/>
      <c r="AA116" s="350"/>
      <c r="AB116" s="697">
        <v>87532</v>
      </c>
      <c r="AC116" s="350"/>
      <c r="AD116" s="350"/>
      <c r="AE116" s="861">
        <v>0</v>
      </c>
      <c r="AF116" s="350"/>
      <c r="AG116" s="350"/>
      <c r="AH116" s="865">
        <v>287747</v>
      </c>
      <c r="AI116" s="350"/>
      <c r="AJ116" s="350"/>
      <c r="AK116" s="865">
        <v>105178</v>
      </c>
      <c r="AL116" s="350"/>
      <c r="AM116" s="350"/>
      <c r="AN116" s="865">
        <v>61413</v>
      </c>
      <c r="AO116" s="865">
        <v>0</v>
      </c>
      <c r="AP116" s="866"/>
      <c r="AQ116" s="697"/>
      <c r="AR116" s="865">
        <v>8847</v>
      </c>
      <c r="AS116" s="867">
        <v>0</v>
      </c>
      <c r="AT116" s="810">
        <v>92991186</v>
      </c>
      <c r="AU116" s="723">
        <v>92991186</v>
      </c>
      <c r="AV116" s="806">
        <v>272455</v>
      </c>
      <c r="AW116" s="807">
        <v>272455</v>
      </c>
      <c r="AX116" s="778"/>
      <c r="AY116" s="352"/>
      <c r="AZ116" s="742"/>
      <c r="BA116" s="745"/>
      <c r="BB116" s="745"/>
      <c r="BC116" s="351"/>
      <c r="BD116" s="351"/>
    </row>
    <row r="117" spans="1:56" ht="18" customHeight="1">
      <c r="A117" s="682"/>
      <c r="B117" s="445" t="s">
        <v>727</v>
      </c>
      <c r="C117" s="498">
        <v>87948</v>
      </c>
      <c r="D117" s="498">
        <v>35397</v>
      </c>
      <c r="E117" s="498">
        <v>153460</v>
      </c>
      <c r="F117" s="498">
        <v>4068</v>
      </c>
      <c r="G117" s="498">
        <v>0</v>
      </c>
      <c r="H117" s="443">
        <v>688</v>
      </c>
      <c r="I117" s="443">
        <v>272704</v>
      </c>
      <c r="J117" s="660">
        <v>0</v>
      </c>
      <c r="K117" s="688">
        <v>12193719</v>
      </c>
      <c r="L117" s="627">
        <v>0</v>
      </c>
      <c r="M117" s="443">
        <v>1590337</v>
      </c>
      <c r="N117" s="443"/>
      <c r="O117" s="443">
        <v>137701</v>
      </c>
      <c r="P117" s="697">
        <v>1543</v>
      </c>
      <c r="Q117" s="697">
        <v>11860</v>
      </c>
      <c r="R117" s="697">
        <v>264975</v>
      </c>
      <c r="S117" s="697">
        <v>0</v>
      </c>
      <c r="T117" s="350"/>
      <c r="U117" s="350"/>
      <c r="V117" s="697">
        <v>0</v>
      </c>
      <c r="W117" s="350"/>
      <c r="X117" s="350"/>
      <c r="Y117" s="697">
        <v>0</v>
      </c>
      <c r="Z117" s="350"/>
      <c r="AA117" s="350"/>
      <c r="AB117" s="697">
        <v>67275</v>
      </c>
      <c r="AC117" s="350"/>
      <c r="AD117" s="350"/>
      <c r="AE117" s="443">
        <v>0</v>
      </c>
      <c r="AF117" s="350"/>
      <c r="AG117" s="350"/>
      <c r="AH117" s="719">
        <v>103953</v>
      </c>
      <c r="AI117" s="350"/>
      <c r="AJ117" s="350"/>
      <c r="AK117" s="719">
        <v>82736</v>
      </c>
      <c r="AL117" s="350"/>
      <c r="AM117" s="350"/>
      <c r="AN117" s="719">
        <v>1602</v>
      </c>
      <c r="AO117" s="719">
        <v>473634</v>
      </c>
      <c r="AP117" s="445">
        <v>0</v>
      </c>
      <c r="AQ117" s="697">
        <v>0</v>
      </c>
      <c r="AR117" s="719">
        <v>3139</v>
      </c>
      <c r="AS117" s="753">
        <v>0</v>
      </c>
      <c r="AT117" s="810">
        <v>608298372</v>
      </c>
      <c r="AU117" s="723">
        <v>148683946</v>
      </c>
      <c r="AV117" s="806">
        <v>111083</v>
      </c>
      <c r="AW117" s="807">
        <v>73152</v>
      </c>
      <c r="AX117" s="778"/>
      <c r="AY117" s="352"/>
      <c r="AZ117" s="742"/>
      <c r="BA117" s="745"/>
      <c r="BB117" s="745"/>
      <c r="BC117" s="351"/>
      <c r="BD117" s="351"/>
    </row>
    <row r="118" spans="1:56" ht="18" customHeight="1">
      <c r="A118" s="682"/>
      <c r="B118" s="445" t="s">
        <v>83</v>
      </c>
      <c r="C118" s="498">
        <v>56000</v>
      </c>
      <c r="D118" s="498">
        <v>4380</v>
      </c>
      <c r="E118" s="498">
        <v>9232</v>
      </c>
      <c r="F118" s="498">
        <v>7000</v>
      </c>
      <c r="G118" s="498">
        <v>0</v>
      </c>
      <c r="H118" s="443">
        <v>0</v>
      </c>
      <c r="I118" s="443">
        <v>0</v>
      </c>
      <c r="J118" s="660">
        <v>560</v>
      </c>
      <c r="K118" s="688">
        <v>248650759</v>
      </c>
      <c r="L118" s="627">
        <v>0</v>
      </c>
      <c r="M118" s="443">
        <v>16973583</v>
      </c>
      <c r="N118" s="443">
        <v>1200000</v>
      </c>
      <c r="O118" s="443">
        <v>779000</v>
      </c>
      <c r="P118" s="697">
        <v>6611</v>
      </c>
      <c r="Q118" s="697">
        <v>9111</v>
      </c>
      <c r="R118" s="697">
        <v>227934</v>
      </c>
      <c r="S118" s="697">
        <v>0</v>
      </c>
      <c r="T118" s="350"/>
      <c r="U118" s="350"/>
      <c r="V118" s="697">
        <v>0</v>
      </c>
      <c r="W118" s="350"/>
      <c r="X118" s="350"/>
      <c r="Y118" s="697">
        <v>0</v>
      </c>
      <c r="Z118" s="350"/>
      <c r="AA118" s="350"/>
      <c r="AB118" s="697">
        <v>0</v>
      </c>
      <c r="AC118" s="350"/>
      <c r="AD118" s="350"/>
      <c r="AE118" s="443">
        <v>0</v>
      </c>
      <c r="AF118" s="350"/>
      <c r="AG118" s="350"/>
      <c r="AH118" s="719">
        <v>0</v>
      </c>
      <c r="AI118" s="350"/>
      <c r="AJ118" s="350"/>
      <c r="AK118" s="719">
        <v>0</v>
      </c>
      <c r="AL118" s="350"/>
      <c r="AM118" s="350"/>
      <c r="AN118" s="719">
        <v>0</v>
      </c>
      <c r="AO118" s="719">
        <v>0</v>
      </c>
      <c r="AP118" s="445"/>
      <c r="AQ118" s="697">
        <v>0</v>
      </c>
      <c r="AR118" s="719">
        <v>0</v>
      </c>
      <c r="AS118" s="753">
        <v>0</v>
      </c>
      <c r="AT118" s="810">
        <v>877651360</v>
      </c>
      <c r="AU118" s="723">
        <v>42221957</v>
      </c>
      <c r="AV118" s="806">
        <v>116874</v>
      </c>
      <c r="AW118" s="807">
        <v>30540</v>
      </c>
      <c r="AX118" s="778"/>
      <c r="AY118" s="352"/>
      <c r="AZ118" s="742"/>
      <c r="BA118" s="745"/>
      <c r="BB118" s="745"/>
      <c r="BC118" s="351"/>
      <c r="BD118" s="351"/>
    </row>
    <row r="119" spans="1:56" ht="18" customHeight="1">
      <c r="A119" s="682"/>
      <c r="B119" s="445" t="s">
        <v>730</v>
      </c>
      <c r="C119" s="498">
        <v>38188</v>
      </c>
      <c r="D119" s="498">
        <v>31730</v>
      </c>
      <c r="E119" s="498">
        <v>0</v>
      </c>
      <c r="F119" s="498">
        <v>17300</v>
      </c>
      <c r="G119" s="498">
        <v>0</v>
      </c>
      <c r="H119" s="443">
        <v>1117</v>
      </c>
      <c r="I119" s="443">
        <v>0</v>
      </c>
      <c r="J119" s="660">
        <v>0</v>
      </c>
      <c r="K119" s="683">
        <v>5522340.7300000004</v>
      </c>
      <c r="L119" s="627">
        <v>0</v>
      </c>
      <c r="M119" s="443">
        <v>0</v>
      </c>
      <c r="N119" s="443">
        <v>698376</v>
      </c>
      <c r="O119" s="443">
        <v>0</v>
      </c>
      <c r="P119" s="697">
        <v>3161.9</v>
      </c>
      <c r="Q119" s="697">
        <v>26033</v>
      </c>
      <c r="R119" s="697">
        <v>71980</v>
      </c>
      <c r="S119" s="697">
        <v>0</v>
      </c>
      <c r="T119" s="350"/>
      <c r="U119" s="350"/>
      <c r="V119" s="697">
        <v>12038</v>
      </c>
      <c r="W119" s="350"/>
      <c r="X119" s="350"/>
      <c r="Y119" s="697">
        <v>4485</v>
      </c>
      <c r="Z119" s="350"/>
      <c r="AA119" s="350"/>
      <c r="AB119" s="697">
        <v>0</v>
      </c>
      <c r="AC119" s="350"/>
      <c r="AD119" s="350"/>
      <c r="AE119" s="443">
        <v>0</v>
      </c>
      <c r="AF119" s="350"/>
      <c r="AG119" s="350"/>
      <c r="AH119" s="719">
        <v>164583</v>
      </c>
      <c r="AI119" s="350"/>
      <c r="AJ119" s="350"/>
      <c r="AK119" s="719">
        <v>9851</v>
      </c>
      <c r="AL119" s="350"/>
      <c r="AM119" s="350"/>
      <c r="AN119" s="719">
        <v>0</v>
      </c>
      <c r="AO119" s="719"/>
      <c r="AP119" s="445">
        <v>177085</v>
      </c>
      <c r="AQ119" s="697">
        <v>0</v>
      </c>
      <c r="AR119" s="719"/>
      <c r="AS119" s="753"/>
      <c r="AT119" s="810">
        <v>95664308</v>
      </c>
      <c r="AU119" s="723">
        <v>95664308</v>
      </c>
      <c r="AV119" s="806">
        <v>94768</v>
      </c>
      <c r="AW119" s="807">
        <v>94768</v>
      </c>
      <c r="AX119" s="778"/>
      <c r="AY119" s="352"/>
      <c r="AZ119" s="742"/>
      <c r="BA119" s="745"/>
      <c r="BB119" s="745"/>
      <c r="BC119" s="351"/>
      <c r="BD119" s="351"/>
    </row>
    <row r="120" spans="1:56" ht="18" customHeight="1">
      <c r="A120" s="682"/>
      <c r="B120" s="445" t="s">
        <v>84</v>
      </c>
      <c r="C120" s="498">
        <v>112000</v>
      </c>
      <c r="D120" s="498">
        <v>15000</v>
      </c>
      <c r="E120" s="498">
        <v>95900</v>
      </c>
      <c r="F120" s="498">
        <v>72000</v>
      </c>
      <c r="G120" s="498">
        <v>36000</v>
      </c>
      <c r="H120" s="443">
        <v>29000</v>
      </c>
      <c r="I120" s="443">
        <v>27000</v>
      </c>
      <c r="J120" s="660">
        <v>61000</v>
      </c>
      <c r="K120" s="683">
        <v>146693</v>
      </c>
      <c r="L120" s="627">
        <v>0</v>
      </c>
      <c r="M120" s="443">
        <v>22654527.600000001</v>
      </c>
      <c r="N120" s="443"/>
      <c r="O120" s="443"/>
      <c r="P120" s="697">
        <v>1686</v>
      </c>
      <c r="Q120" s="697">
        <v>1572</v>
      </c>
      <c r="R120" s="697">
        <v>4762878</v>
      </c>
      <c r="S120" s="697">
        <v>3385</v>
      </c>
      <c r="T120" s="350"/>
      <c r="U120" s="350"/>
      <c r="V120" s="697">
        <v>1565</v>
      </c>
      <c r="W120" s="350"/>
      <c r="X120" s="350"/>
      <c r="Y120" s="697">
        <v>0</v>
      </c>
      <c r="Z120" s="350"/>
      <c r="AA120" s="350"/>
      <c r="AB120" s="697">
        <v>107064</v>
      </c>
      <c r="AC120" s="350"/>
      <c r="AD120" s="350"/>
      <c r="AE120" s="443">
        <v>0</v>
      </c>
      <c r="AF120" s="350"/>
      <c r="AG120" s="350"/>
      <c r="AH120" s="719">
        <v>57670</v>
      </c>
      <c r="AI120" s="350"/>
      <c r="AJ120" s="350"/>
      <c r="AK120" s="719">
        <v>859</v>
      </c>
      <c r="AL120" s="350"/>
      <c r="AM120" s="350"/>
      <c r="AN120" s="719">
        <v>0</v>
      </c>
      <c r="AO120" s="719">
        <v>0</v>
      </c>
      <c r="AP120" s="445">
        <v>0</v>
      </c>
      <c r="AQ120" s="697">
        <v>0</v>
      </c>
      <c r="AR120" s="719">
        <v>0</v>
      </c>
      <c r="AS120" s="753">
        <v>0</v>
      </c>
      <c r="AT120" s="810">
        <v>35868319</v>
      </c>
      <c r="AU120" s="723">
        <v>35868319</v>
      </c>
      <c r="AV120" s="806">
        <v>58289</v>
      </c>
      <c r="AW120" s="807">
        <v>58289</v>
      </c>
      <c r="AX120" s="778"/>
      <c r="AY120" s="352"/>
      <c r="AZ120" s="742"/>
      <c r="BA120" s="745"/>
      <c r="BB120" s="745"/>
      <c r="BC120" s="351"/>
      <c r="BD120" s="351"/>
    </row>
    <row r="121" spans="1:56" s="728" customFormat="1" ht="18" customHeight="1">
      <c r="A121" s="682"/>
      <c r="B121" s="445" t="s">
        <v>93</v>
      </c>
      <c r="C121" s="498">
        <v>114580</v>
      </c>
      <c r="D121" s="498">
        <v>2060</v>
      </c>
      <c r="E121" s="498">
        <v>146847</v>
      </c>
      <c r="F121" s="498">
        <v>15700</v>
      </c>
      <c r="G121" s="498"/>
      <c r="H121" s="443">
        <v>800</v>
      </c>
      <c r="I121" s="443"/>
      <c r="J121" s="660">
        <v>1</v>
      </c>
      <c r="K121" s="680">
        <v>779248</v>
      </c>
      <c r="L121" s="627">
        <v>0</v>
      </c>
      <c r="M121" s="443">
        <v>94179242</v>
      </c>
      <c r="N121" s="443">
        <v>11864100</v>
      </c>
      <c r="O121" s="443"/>
      <c r="P121" s="697">
        <v>0</v>
      </c>
      <c r="Q121" s="697">
        <v>0</v>
      </c>
      <c r="R121" s="697">
        <v>14170</v>
      </c>
      <c r="S121" s="697"/>
      <c r="T121" s="350"/>
      <c r="U121" s="350"/>
      <c r="V121" s="697">
        <v>2396</v>
      </c>
      <c r="W121" s="350"/>
      <c r="X121" s="350"/>
      <c r="Y121" s="697"/>
      <c r="Z121" s="350"/>
      <c r="AA121" s="350"/>
      <c r="AB121" s="697">
        <v>55626</v>
      </c>
      <c r="AC121" s="350"/>
      <c r="AD121" s="350"/>
      <c r="AE121" s="443">
        <v>0</v>
      </c>
      <c r="AF121" s="350"/>
      <c r="AG121" s="350"/>
      <c r="AH121" s="719">
        <v>38684</v>
      </c>
      <c r="AI121" s="350"/>
      <c r="AJ121" s="350"/>
      <c r="AK121" s="719">
        <v>12914</v>
      </c>
      <c r="AL121" s="350"/>
      <c r="AM121" s="350"/>
      <c r="AN121" s="719"/>
      <c r="AO121" s="719"/>
      <c r="AP121" s="445">
        <v>0</v>
      </c>
      <c r="AQ121" s="697"/>
      <c r="AR121" s="719"/>
      <c r="AS121" s="753"/>
      <c r="AT121" s="810">
        <v>843690575</v>
      </c>
      <c r="AU121" s="723">
        <v>144861606</v>
      </c>
      <c r="AV121" s="806">
        <v>62415</v>
      </c>
      <c r="AW121" s="807">
        <v>19632</v>
      </c>
      <c r="AX121" s="778"/>
      <c r="AY121" s="352"/>
      <c r="AZ121" s="742"/>
      <c r="BA121" s="745"/>
      <c r="BB121" s="745"/>
      <c r="BC121" s="351"/>
      <c r="BD121" s="351"/>
    </row>
    <row r="122" spans="1:56" ht="18" customHeight="1">
      <c r="A122" s="682"/>
      <c r="B122" s="445" t="s">
        <v>94</v>
      </c>
      <c r="C122" s="498">
        <v>24802</v>
      </c>
      <c r="D122" s="498">
        <v>3600</v>
      </c>
      <c r="E122" s="498">
        <v>823890</v>
      </c>
      <c r="F122" s="498">
        <v>10500</v>
      </c>
      <c r="G122" s="498">
        <v>0</v>
      </c>
      <c r="H122" s="443">
        <v>0</v>
      </c>
      <c r="I122" s="443">
        <v>0</v>
      </c>
      <c r="J122" s="660">
        <v>0</v>
      </c>
      <c r="K122" s="707">
        <v>4962425</v>
      </c>
      <c r="L122" s="627">
        <v>0</v>
      </c>
      <c r="M122" s="443">
        <v>966800</v>
      </c>
      <c r="N122" s="443">
        <v>0</v>
      </c>
      <c r="O122" s="443"/>
      <c r="P122" s="697">
        <v>3020</v>
      </c>
      <c r="Q122" s="697">
        <v>7736</v>
      </c>
      <c r="R122" s="697">
        <v>205758</v>
      </c>
      <c r="S122" s="697">
        <v>0</v>
      </c>
      <c r="T122" s="350"/>
      <c r="U122" s="350"/>
      <c r="V122" s="443">
        <v>0</v>
      </c>
      <c r="W122" s="350"/>
      <c r="X122" s="350"/>
      <c r="Y122" s="697">
        <v>0</v>
      </c>
      <c r="Z122" s="350"/>
      <c r="AA122" s="350"/>
      <c r="AB122" s="697">
        <v>0</v>
      </c>
      <c r="AC122" s="350"/>
      <c r="AD122" s="350"/>
      <c r="AE122" s="443">
        <v>0</v>
      </c>
      <c r="AF122" s="350"/>
      <c r="AG122" s="350"/>
      <c r="AH122" s="719">
        <v>9858</v>
      </c>
      <c r="AI122" s="350"/>
      <c r="AJ122" s="350"/>
      <c r="AK122" s="719">
        <v>0</v>
      </c>
      <c r="AL122" s="350"/>
      <c r="AM122" s="350"/>
      <c r="AN122" s="719">
        <v>0</v>
      </c>
      <c r="AO122" s="719">
        <v>0</v>
      </c>
      <c r="AP122" s="445"/>
      <c r="AQ122" s="697">
        <v>0</v>
      </c>
      <c r="AR122" s="719">
        <v>15600</v>
      </c>
      <c r="AS122" s="753">
        <v>0</v>
      </c>
      <c r="AT122" s="810">
        <v>676318066</v>
      </c>
      <c r="AU122" s="723">
        <v>143029959</v>
      </c>
      <c r="AV122" s="806">
        <v>43824</v>
      </c>
      <c r="AW122" s="807">
        <v>27217</v>
      </c>
      <c r="AX122" s="778"/>
      <c r="AY122" s="352"/>
      <c r="AZ122" s="742"/>
      <c r="BA122" s="745"/>
      <c r="BB122" s="745"/>
      <c r="BC122" s="351"/>
      <c r="BD122" s="351"/>
    </row>
    <row r="123" spans="1:56" ht="18" customHeight="1">
      <c r="A123" s="684" t="s">
        <v>801</v>
      </c>
      <c r="B123" s="685">
        <f>SUBTOTAL(3,B124:B141)</f>
        <v>18</v>
      </c>
      <c r="C123" s="369">
        <f>SUM(C124:C141)</f>
        <v>1702561</v>
      </c>
      <c r="D123" s="369">
        <f t="shared" ref="D123:K123" si="19">SUM(D124:D141)</f>
        <v>1559415</v>
      </c>
      <c r="E123" s="369">
        <f t="shared" si="19"/>
        <v>2749632</v>
      </c>
      <c r="F123" s="369">
        <f t="shared" si="19"/>
        <v>655647</v>
      </c>
      <c r="G123" s="369">
        <f t="shared" si="19"/>
        <v>43442</v>
      </c>
      <c r="H123" s="369">
        <f t="shared" si="19"/>
        <v>78562</v>
      </c>
      <c r="I123" s="369">
        <f t="shared" si="19"/>
        <v>1590476</v>
      </c>
      <c r="J123" s="624">
        <f t="shared" si="19"/>
        <v>1461987</v>
      </c>
      <c r="K123" s="628">
        <f t="shared" si="19"/>
        <v>1514974165</v>
      </c>
      <c r="L123" s="642">
        <f t="shared" ref="L123:AS123" si="20">SUM(L124:L141)</f>
        <v>0</v>
      </c>
      <c r="M123" s="369">
        <f t="shared" si="20"/>
        <v>1298673378</v>
      </c>
      <c r="N123" s="369">
        <f t="shared" si="20"/>
        <v>185141227</v>
      </c>
      <c r="O123" s="369">
        <f t="shared" si="20"/>
        <v>9722780</v>
      </c>
      <c r="P123" s="369">
        <f t="shared" si="20"/>
        <v>101852</v>
      </c>
      <c r="Q123" s="369">
        <f t="shared" si="20"/>
        <v>283149</v>
      </c>
      <c r="R123" s="369">
        <f t="shared" si="20"/>
        <v>5589505</v>
      </c>
      <c r="S123" s="369">
        <f t="shared" si="20"/>
        <v>18417</v>
      </c>
      <c r="T123" s="369">
        <f t="shared" si="20"/>
        <v>0</v>
      </c>
      <c r="U123" s="369">
        <f t="shared" si="20"/>
        <v>0</v>
      </c>
      <c r="V123" s="369">
        <f t="shared" si="20"/>
        <v>273476</v>
      </c>
      <c r="W123" s="369">
        <f t="shared" si="20"/>
        <v>0</v>
      </c>
      <c r="X123" s="369">
        <f t="shared" si="20"/>
        <v>0</v>
      </c>
      <c r="Y123" s="369">
        <f t="shared" si="20"/>
        <v>98970</v>
      </c>
      <c r="Z123" s="369">
        <f t="shared" si="20"/>
        <v>0</v>
      </c>
      <c r="AA123" s="369">
        <f t="shared" si="20"/>
        <v>0</v>
      </c>
      <c r="AB123" s="369">
        <f t="shared" si="20"/>
        <v>1032414</v>
      </c>
      <c r="AC123" s="369">
        <f t="shared" si="20"/>
        <v>0</v>
      </c>
      <c r="AD123" s="369">
        <f t="shared" si="20"/>
        <v>0</v>
      </c>
      <c r="AE123" s="369">
        <f t="shared" si="20"/>
        <v>0</v>
      </c>
      <c r="AF123" s="369">
        <f t="shared" si="20"/>
        <v>0</v>
      </c>
      <c r="AG123" s="369">
        <f t="shared" si="20"/>
        <v>0</v>
      </c>
      <c r="AH123" s="369">
        <f t="shared" si="20"/>
        <v>1663712</v>
      </c>
      <c r="AI123" s="369">
        <f t="shared" si="20"/>
        <v>0</v>
      </c>
      <c r="AJ123" s="369">
        <f t="shared" si="20"/>
        <v>0</v>
      </c>
      <c r="AK123" s="369">
        <f t="shared" si="20"/>
        <v>731285</v>
      </c>
      <c r="AL123" s="369">
        <f t="shared" si="20"/>
        <v>0</v>
      </c>
      <c r="AM123" s="369">
        <f t="shared" si="20"/>
        <v>0</v>
      </c>
      <c r="AN123" s="369">
        <f t="shared" si="20"/>
        <v>33708</v>
      </c>
      <c r="AO123" s="369">
        <f t="shared" si="20"/>
        <v>5387099</v>
      </c>
      <c r="AP123" s="369">
        <f t="shared" si="20"/>
        <v>3622237</v>
      </c>
      <c r="AQ123" s="369">
        <f t="shared" si="20"/>
        <v>161038</v>
      </c>
      <c r="AR123" s="369">
        <f t="shared" si="20"/>
        <v>55534</v>
      </c>
      <c r="AS123" s="750">
        <f t="shared" si="20"/>
        <v>0</v>
      </c>
      <c r="AT123" s="769">
        <f>SUM(AT124:AT141)</f>
        <v>16828280729</v>
      </c>
      <c r="AU123" s="646">
        <f>SUM(AU124:AU141)</f>
        <v>4064900399</v>
      </c>
      <c r="AV123" s="643">
        <f>SUM(AV124:AV141)</f>
        <v>1541502</v>
      </c>
      <c r="AW123" s="644">
        <f>SUM(AW124:AW141)</f>
        <v>1191688</v>
      </c>
      <c r="AX123" s="779">
        <v>1371643</v>
      </c>
      <c r="AY123" s="665">
        <f>(SUM(C123:O123)+P123+Q123+R123+S123+V123+Y123+AB123+AE123+AH123+AK123+AN123+SUM(AO123:AS123))/AU123*100</f>
        <v>74.722757505872167</v>
      </c>
      <c r="AZ123" s="665">
        <f>(SUM(C123:J123)+P123+Q123+R123+S123+V123+Y123+AB123+AE123+AH123+AK123+AN123+AO123)/AU123*100</f>
        <v>0.61638186771227699</v>
      </c>
      <c r="BA123" s="665">
        <f>(SUM(C123:O123)+P123+Q123+R123+S123+V123+Y123+AB123+AE123+AH123+AK123+AN123+SUM(AO123:AS123))/AW123</f>
        <v>2548.8262598935294</v>
      </c>
      <c r="BB123" s="785">
        <f>BD123/AW123</f>
        <v>21.025057733232188</v>
      </c>
      <c r="BC123" s="645">
        <f>(SUM(C123:O123)+P123+Q123+R123+S123+V123+Y123+AB123+AE123+AH123+AK123+AN123+SUM(AO123:AS123))</f>
        <v>3037405668</v>
      </c>
      <c r="BD123" s="645">
        <f>SUM(C123:J123)+P123+Q123+R123+S123+V123+Y123+AB123+AE123+AH123+AK123+AN123+AO123</f>
        <v>25055309</v>
      </c>
    </row>
    <row r="124" spans="1:56" ht="18" customHeight="1">
      <c r="A124" s="682"/>
      <c r="B124" s="708" t="s">
        <v>802</v>
      </c>
      <c r="C124" s="498">
        <v>92134</v>
      </c>
      <c r="D124" s="498">
        <v>7379</v>
      </c>
      <c r="E124" s="498">
        <v>42505</v>
      </c>
      <c r="F124" s="498">
        <v>47511</v>
      </c>
      <c r="G124" s="498">
        <v>126</v>
      </c>
      <c r="H124" s="443">
        <v>0</v>
      </c>
      <c r="I124" s="443">
        <v>120476</v>
      </c>
      <c r="J124" s="660">
        <v>494531</v>
      </c>
      <c r="K124" s="688">
        <v>17325350</v>
      </c>
      <c r="L124" s="627">
        <v>0</v>
      </c>
      <c r="M124" s="443">
        <v>24975011</v>
      </c>
      <c r="N124" s="443">
        <v>0</v>
      </c>
      <c r="O124" s="443">
        <v>0</v>
      </c>
      <c r="P124" s="350">
        <v>2297</v>
      </c>
      <c r="Q124" s="350">
        <v>52493</v>
      </c>
      <c r="R124" s="350">
        <v>976423</v>
      </c>
      <c r="S124" s="350">
        <v>0</v>
      </c>
      <c r="T124" s="350"/>
      <c r="U124" s="350"/>
      <c r="V124" s="350">
        <v>21827</v>
      </c>
      <c r="W124" s="350"/>
      <c r="X124" s="350"/>
      <c r="Y124" s="350">
        <v>7536</v>
      </c>
      <c r="Z124" s="350"/>
      <c r="AA124" s="350"/>
      <c r="AB124" s="350">
        <v>817226</v>
      </c>
      <c r="AC124" s="350"/>
      <c r="AD124" s="350"/>
      <c r="AE124" s="443">
        <v>0</v>
      </c>
      <c r="AF124" s="350"/>
      <c r="AG124" s="350"/>
      <c r="AH124" s="719">
        <v>145587</v>
      </c>
      <c r="AI124" s="350"/>
      <c r="AJ124" s="350"/>
      <c r="AK124" s="719">
        <v>29578</v>
      </c>
      <c r="AL124" s="350"/>
      <c r="AM124" s="350"/>
      <c r="AN124" s="719">
        <v>14723</v>
      </c>
      <c r="AO124" s="719">
        <v>466477</v>
      </c>
      <c r="AP124" s="445">
        <v>2525372</v>
      </c>
      <c r="AQ124" s="350">
        <v>0</v>
      </c>
      <c r="AR124" s="719">
        <v>7255</v>
      </c>
      <c r="AS124" s="751">
        <v>0</v>
      </c>
      <c r="AT124" s="810">
        <v>1116373900</v>
      </c>
      <c r="AU124" s="723">
        <v>110442842</v>
      </c>
      <c r="AV124" s="806">
        <v>281291</v>
      </c>
      <c r="AW124" s="807">
        <v>227681</v>
      </c>
      <c r="AX124" s="778"/>
      <c r="AY124" s="742"/>
      <c r="AZ124" s="745"/>
      <c r="BA124" s="745"/>
      <c r="BB124" s="352"/>
      <c r="BC124" s="351"/>
      <c r="BD124" s="351"/>
    </row>
    <row r="125" spans="1:56" ht="18" customHeight="1">
      <c r="A125" s="682"/>
      <c r="B125" s="708" t="s">
        <v>827</v>
      </c>
      <c r="C125" s="498">
        <v>226188</v>
      </c>
      <c r="D125" s="498">
        <v>172862</v>
      </c>
      <c r="E125" s="498">
        <v>91008</v>
      </c>
      <c r="F125" s="498">
        <v>13228</v>
      </c>
      <c r="G125" s="498"/>
      <c r="H125" s="443">
        <v>5780</v>
      </c>
      <c r="I125" s="443">
        <v>1470000</v>
      </c>
      <c r="J125" s="660">
        <v>510538</v>
      </c>
      <c r="K125" s="688">
        <v>7040528</v>
      </c>
      <c r="L125" s="627">
        <v>0</v>
      </c>
      <c r="M125" s="443">
        <v>98071626</v>
      </c>
      <c r="N125" s="443">
        <v>0</v>
      </c>
      <c r="O125" s="443">
        <v>136273</v>
      </c>
      <c r="P125" s="350">
        <v>13805</v>
      </c>
      <c r="Q125" s="350">
        <v>57345</v>
      </c>
      <c r="R125" s="350">
        <v>906009</v>
      </c>
      <c r="S125" s="350">
        <v>0</v>
      </c>
      <c r="T125" s="350"/>
      <c r="U125" s="350"/>
      <c r="V125" s="350">
        <v>18189</v>
      </c>
      <c r="W125" s="350"/>
      <c r="X125" s="350"/>
      <c r="Y125" s="350">
        <v>65086</v>
      </c>
      <c r="Z125" s="350"/>
      <c r="AA125" s="350"/>
      <c r="AB125" s="350">
        <v>102642</v>
      </c>
      <c r="AC125" s="350"/>
      <c r="AD125" s="350"/>
      <c r="AE125" s="443">
        <v>0</v>
      </c>
      <c r="AF125" s="350"/>
      <c r="AG125" s="350"/>
      <c r="AH125" s="719">
        <v>345798</v>
      </c>
      <c r="AI125" s="350"/>
      <c r="AJ125" s="350"/>
      <c r="AK125" s="719">
        <v>152659</v>
      </c>
      <c r="AL125" s="350"/>
      <c r="AM125" s="350"/>
      <c r="AN125" s="719">
        <v>0</v>
      </c>
      <c r="AO125" s="719">
        <v>0</v>
      </c>
      <c r="AP125" s="445"/>
      <c r="AQ125" s="350">
        <v>0</v>
      </c>
      <c r="AR125" s="719">
        <v>3195</v>
      </c>
      <c r="AS125" s="751">
        <v>0</v>
      </c>
      <c r="AT125" s="810">
        <v>868240238</v>
      </c>
      <c r="AU125" s="723">
        <v>188983180</v>
      </c>
      <c r="AV125" s="806">
        <v>349215</v>
      </c>
      <c r="AW125" s="807">
        <v>292135</v>
      </c>
      <c r="AX125" s="778"/>
      <c r="AY125" s="742"/>
      <c r="AZ125" s="745"/>
      <c r="BA125" s="745"/>
      <c r="BB125" s="352"/>
      <c r="BC125" s="351"/>
      <c r="BD125" s="351"/>
    </row>
    <row r="126" spans="1:56" ht="18" customHeight="1">
      <c r="A126" s="682"/>
      <c r="B126" s="708" t="s">
        <v>828</v>
      </c>
      <c r="C126" s="498">
        <v>212074</v>
      </c>
      <c r="D126" s="498">
        <v>39892</v>
      </c>
      <c r="E126" s="498">
        <v>59610</v>
      </c>
      <c r="F126" s="498">
        <v>108162</v>
      </c>
      <c r="G126" s="498">
        <v>12047</v>
      </c>
      <c r="H126" s="443">
        <v>6704</v>
      </c>
      <c r="I126" s="443"/>
      <c r="J126" s="660">
        <v>9165</v>
      </c>
      <c r="K126" s="688">
        <v>14165594</v>
      </c>
      <c r="L126" s="627">
        <v>0</v>
      </c>
      <c r="M126" s="443">
        <v>49362748</v>
      </c>
      <c r="N126" s="443">
        <v>0</v>
      </c>
      <c r="O126" s="443">
        <v>295619</v>
      </c>
      <c r="P126" s="350">
        <v>10908</v>
      </c>
      <c r="Q126" s="350">
        <v>45991</v>
      </c>
      <c r="R126" s="350">
        <v>254171</v>
      </c>
      <c r="S126" s="350">
        <v>0</v>
      </c>
      <c r="T126" s="350"/>
      <c r="U126" s="350"/>
      <c r="V126" s="350">
        <v>20800</v>
      </c>
      <c r="W126" s="350"/>
      <c r="X126" s="350"/>
      <c r="Y126" s="350">
        <v>0</v>
      </c>
      <c r="Z126" s="350"/>
      <c r="AA126" s="350"/>
      <c r="AB126" s="350">
        <v>0</v>
      </c>
      <c r="AC126" s="350"/>
      <c r="AD126" s="350"/>
      <c r="AE126" s="443">
        <v>0</v>
      </c>
      <c r="AF126" s="350"/>
      <c r="AG126" s="350"/>
      <c r="AH126" s="719">
        <v>113686</v>
      </c>
      <c r="AI126" s="350"/>
      <c r="AJ126" s="350"/>
      <c r="AK126" s="719">
        <v>165176</v>
      </c>
      <c r="AL126" s="350"/>
      <c r="AM126" s="350"/>
      <c r="AN126" s="719">
        <v>18985</v>
      </c>
      <c r="AO126" s="719">
        <v>0</v>
      </c>
      <c r="AP126" s="445"/>
      <c r="AQ126" s="350">
        <v>0</v>
      </c>
      <c r="AR126" s="719">
        <v>0</v>
      </c>
      <c r="AS126" s="751">
        <v>0</v>
      </c>
      <c r="AT126" s="810">
        <v>1040783864</v>
      </c>
      <c r="AU126" s="723">
        <v>137020546</v>
      </c>
      <c r="AV126" s="806">
        <v>213442</v>
      </c>
      <c r="AW126" s="807">
        <v>185002</v>
      </c>
      <c r="AX126" s="778"/>
      <c r="AY126" s="742"/>
      <c r="AZ126" s="745"/>
      <c r="BA126" s="745"/>
      <c r="BB126" s="352"/>
      <c r="BC126" s="351"/>
      <c r="BD126" s="351"/>
    </row>
    <row r="127" spans="1:56" ht="18" customHeight="1">
      <c r="A127" s="682"/>
      <c r="B127" s="708" t="s">
        <v>829</v>
      </c>
      <c r="C127" s="498">
        <v>247136</v>
      </c>
      <c r="D127" s="498">
        <v>42208</v>
      </c>
      <c r="E127" s="498">
        <v>135405</v>
      </c>
      <c r="F127" s="498">
        <v>39020</v>
      </c>
      <c r="G127" s="498">
        <v>0</v>
      </c>
      <c r="H127" s="443">
        <v>957</v>
      </c>
      <c r="I127" s="443">
        <v>0</v>
      </c>
      <c r="J127" s="660">
        <v>18153</v>
      </c>
      <c r="K127" s="688">
        <v>43870449</v>
      </c>
      <c r="L127" s="627">
        <v>0</v>
      </c>
      <c r="M127" s="443">
        <v>103797972</v>
      </c>
      <c r="N127" s="443">
        <v>0</v>
      </c>
      <c r="O127" s="443">
        <v>192000</v>
      </c>
      <c r="P127" s="350">
        <v>5114</v>
      </c>
      <c r="Q127" s="350">
        <v>13133</v>
      </c>
      <c r="R127" s="350">
        <v>254386</v>
      </c>
      <c r="S127" s="350">
        <v>0</v>
      </c>
      <c r="T127" s="350"/>
      <c r="U127" s="350"/>
      <c r="V127" s="350">
        <v>73228</v>
      </c>
      <c r="W127" s="350"/>
      <c r="X127" s="350"/>
      <c r="Y127" s="350">
        <v>7235</v>
      </c>
      <c r="Z127" s="350"/>
      <c r="AA127" s="350"/>
      <c r="AB127" s="350">
        <v>0</v>
      </c>
      <c r="AC127" s="350"/>
      <c r="AD127" s="350"/>
      <c r="AE127" s="443">
        <v>0</v>
      </c>
      <c r="AF127" s="350"/>
      <c r="AG127" s="350"/>
      <c r="AH127" s="719">
        <v>677428</v>
      </c>
      <c r="AI127" s="350"/>
      <c r="AJ127" s="350"/>
      <c r="AK127" s="719">
        <v>36070</v>
      </c>
      <c r="AL127" s="350"/>
      <c r="AM127" s="350"/>
      <c r="AN127" s="719">
        <v>0</v>
      </c>
      <c r="AO127" s="719">
        <v>107000</v>
      </c>
      <c r="AP127" s="445"/>
      <c r="AQ127" s="350">
        <v>0</v>
      </c>
      <c r="AR127" s="719">
        <v>323</v>
      </c>
      <c r="AS127" s="751">
        <v>0</v>
      </c>
      <c r="AT127" s="810">
        <v>180201980</v>
      </c>
      <c r="AU127" s="723">
        <v>180201980</v>
      </c>
      <c r="AV127" s="806">
        <v>90522</v>
      </c>
      <c r="AW127" s="807">
        <v>90522</v>
      </c>
      <c r="AX127" s="778"/>
      <c r="AY127" s="742"/>
      <c r="AZ127" s="745"/>
      <c r="BA127" s="745"/>
      <c r="BB127" s="352"/>
      <c r="BC127" s="351"/>
      <c r="BD127" s="351"/>
    </row>
    <row r="128" spans="1:56" ht="18" customHeight="1">
      <c r="A128" s="682"/>
      <c r="B128" s="708" t="s">
        <v>830</v>
      </c>
      <c r="C128" s="498">
        <v>186804</v>
      </c>
      <c r="D128" s="498">
        <v>39500</v>
      </c>
      <c r="E128" s="498">
        <v>1066900</v>
      </c>
      <c r="F128" s="498">
        <v>17550</v>
      </c>
      <c r="G128" s="498">
        <v>17500</v>
      </c>
      <c r="H128" s="443">
        <v>47460</v>
      </c>
      <c r="I128" s="443">
        <v>0</v>
      </c>
      <c r="J128" s="660">
        <v>232000</v>
      </c>
      <c r="K128" s="688">
        <v>176894960</v>
      </c>
      <c r="L128" s="627">
        <v>0</v>
      </c>
      <c r="M128" s="443">
        <v>87740037</v>
      </c>
      <c r="N128" s="443">
        <v>3363000</v>
      </c>
      <c r="O128" s="443">
        <v>0</v>
      </c>
      <c r="P128" s="350">
        <v>36000</v>
      </c>
      <c r="Q128" s="350">
        <v>5000</v>
      </c>
      <c r="R128" s="350">
        <v>186000</v>
      </c>
      <c r="S128" s="350">
        <v>0</v>
      </c>
      <c r="T128" s="350"/>
      <c r="U128" s="350"/>
      <c r="V128" s="350">
        <v>0</v>
      </c>
      <c r="W128" s="350"/>
      <c r="X128" s="350"/>
      <c r="Y128" s="350">
        <v>9861</v>
      </c>
      <c r="Z128" s="350"/>
      <c r="AA128" s="350"/>
      <c r="AB128" s="350">
        <v>0</v>
      </c>
      <c r="AC128" s="350"/>
      <c r="AD128" s="350"/>
      <c r="AE128" s="443">
        <v>0</v>
      </c>
      <c r="AF128" s="350"/>
      <c r="AG128" s="350"/>
      <c r="AH128" s="719">
        <v>130200</v>
      </c>
      <c r="AI128" s="350"/>
      <c r="AJ128" s="350"/>
      <c r="AK128" s="719">
        <v>0</v>
      </c>
      <c r="AL128" s="350"/>
      <c r="AM128" s="350"/>
      <c r="AN128" s="719">
        <v>0</v>
      </c>
      <c r="AO128" s="719">
        <v>3567100</v>
      </c>
      <c r="AP128" s="445"/>
      <c r="AQ128" s="350">
        <v>0</v>
      </c>
      <c r="AR128" s="719">
        <v>0</v>
      </c>
      <c r="AS128" s="751">
        <v>0</v>
      </c>
      <c r="AT128" s="810">
        <v>303521188</v>
      </c>
      <c r="AU128" s="723">
        <v>303521188</v>
      </c>
      <c r="AV128" s="806">
        <v>43866</v>
      </c>
      <c r="AW128" s="807">
        <v>43866</v>
      </c>
      <c r="AX128" s="778"/>
      <c r="AY128" s="742"/>
      <c r="AZ128" s="745"/>
      <c r="BA128" s="745"/>
      <c r="BB128" s="352"/>
      <c r="BC128" s="351"/>
      <c r="BD128" s="351"/>
    </row>
    <row r="129" spans="1:56" ht="18" customHeight="1">
      <c r="A129" s="682"/>
      <c r="B129" s="708" t="s">
        <v>831</v>
      </c>
      <c r="C129" s="498">
        <v>116971</v>
      </c>
      <c r="D129" s="498">
        <v>5000</v>
      </c>
      <c r="E129" s="498">
        <v>57844</v>
      </c>
      <c r="F129" s="498">
        <v>102673</v>
      </c>
      <c r="G129" s="498">
        <v>7300</v>
      </c>
      <c r="H129" s="443">
        <v>0</v>
      </c>
      <c r="I129" s="443">
        <v>0</v>
      </c>
      <c r="J129" s="660">
        <v>45000</v>
      </c>
      <c r="K129" s="688">
        <v>18031343</v>
      </c>
      <c r="L129" s="627">
        <v>0</v>
      </c>
      <c r="M129" s="443">
        <v>2448847</v>
      </c>
      <c r="N129" s="443">
        <v>0</v>
      </c>
      <c r="O129" s="443">
        <v>640000</v>
      </c>
      <c r="P129" s="350">
        <v>6789</v>
      </c>
      <c r="Q129" s="350">
        <v>17622</v>
      </c>
      <c r="R129" s="350">
        <v>152944</v>
      </c>
      <c r="S129" s="350">
        <v>2973</v>
      </c>
      <c r="T129" s="350"/>
      <c r="U129" s="350"/>
      <c r="V129" s="350">
        <v>3890</v>
      </c>
      <c r="W129" s="350"/>
      <c r="X129" s="350"/>
      <c r="Y129" s="350">
        <v>5565</v>
      </c>
      <c r="Z129" s="350"/>
      <c r="AA129" s="350"/>
      <c r="AB129" s="350">
        <v>0</v>
      </c>
      <c r="AC129" s="350"/>
      <c r="AD129" s="350"/>
      <c r="AE129" s="443">
        <v>0</v>
      </c>
      <c r="AF129" s="350"/>
      <c r="AG129" s="350"/>
      <c r="AH129" s="719">
        <v>6939</v>
      </c>
      <c r="AI129" s="350"/>
      <c r="AJ129" s="350"/>
      <c r="AK129" s="719">
        <v>76908</v>
      </c>
      <c r="AL129" s="350"/>
      <c r="AM129" s="350"/>
      <c r="AN129" s="719">
        <v>0</v>
      </c>
      <c r="AO129" s="719">
        <v>339780</v>
      </c>
      <c r="AP129" s="445"/>
      <c r="AQ129" s="350">
        <v>0</v>
      </c>
      <c r="AR129" s="719">
        <v>30410</v>
      </c>
      <c r="AS129" s="751">
        <v>0</v>
      </c>
      <c r="AT129" s="810">
        <v>105760448</v>
      </c>
      <c r="AU129" s="723">
        <v>105760448</v>
      </c>
      <c r="AV129" s="806">
        <v>81786</v>
      </c>
      <c r="AW129" s="807">
        <v>81786</v>
      </c>
      <c r="AX129" s="778"/>
      <c r="AY129" s="742"/>
      <c r="AZ129" s="745"/>
      <c r="BA129" s="745"/>
      <c r="BB129" s="352"/>
      <c r="BC129" s="351"/>
      <c r="BD129" s="351"/>
    </row>
    <row r="130" spans="1:56" ht="18" customHeight="1">
      <c r="A130" s="682"/>
      <c r="B130" s="708" t="s">
        <v>832</v>
      </c>
      <c r="C130" s="498">
        <v>243616</v>
      </c>
      <c r="D130" s="498">
        <v>15000</v>
      </c>
      <c r="E130" s="498">
        <v>135950</v>
      </c>
      <c r="F130" s="498">
        <v>87500</v>
      </c>
      <c r="G130" s="498">
        <v>5000</v>
      </c>
      <c r="H130" s="443">
        <v>5000</v>
      </c>
      <c r="I130" s="443">
        <v>0</v>
      </c>
      <c r="J130" s="660">
        <v>0</v>
      </c>
      <c r="K130" s="688">
        <v>186045908</v>
      </c>
      <c r="L130" s="627">
        <v>0</v>
      </c>
      <c r="M130" s="443">
        <v>205071669</v>
      </c>
      <c r="N130" s="443">
        <v>14832746</v>
      </c>
      <c r="O130" s="443">
        <v>374000</v>
      </c>
      <c r="P130" s="350">
        <v>4204</v>
      </c>
      <c r="Q130" s="350">
        <v>16181</v>
      </c>
      <c r="R130" s="350">
        <v>143323</v>
      </c>
      <c r="S130" s="350">
        <v>0</v>
      </c>
      <c r="T130" s="350"/>
      <c r="U130" s="350"/>
      <c r="V130" s="350">
        <v>0</v>
      </c>
      <c r="W130" s="350"/>
      <c r="X130" s="350"/>
      <c r="Y130" s="350">
        <v>0</v>
      </c>
      <c r="Z130" s="350"/>
      <c r="AA130" s="350"/>
      <c r="AB130" s="350">
        <v>0</v>
      </c>
      <c r="AC130" s="350"/>
      <c r="AD130" s="350"/>
      <c r="AE130" s="443">
        <v>0</v>
      </c>
      <c r="AF130" s="350"/>
      <c r="AG130" s="350"/>
      <c r="AH130" s="719">
        <v>53793</v>
      </c>
      <c r="AI130" s="350"/>
      <c r="AJ130" s="350"/>
      <c r="AK130" s="719">
        <v>29837</v>
      </c>
      <c r="AL130" s="350"/>
      <c r="AM130" s="350"/>
      <c r="AN130" s="719">
        <v>0</v>
      </c>
      <c r="AO130" s="719">
        <v>0</v>
      </c>
      <c r="AP130" s="445">
        <v>2876</v>
      </c>
      <c r="AQ130" s="350">
        <v>0</v>
      </c>
      <c r="AR130" s="719">
        <v>0</v>
      </c>
      <c r="AS130" s="751">
        <v>0</v>
      </c>
      <c r="AT130" s="810">
        <v>1187839038</v>
      </c>
      <c r="AU130" s="723">
        <v>395661864</v>
      </c>
      <c r="AV130" s="806">
        <v>67228</v>
      </c>
      <c r="AW130" s="807">
        <v>56560</v>
      </c>
      <c r="AX130" s="778"/>
      <c r="AY130" s="742"/>
      <c r="AZ130" s="745"/>
      <c r="BA130" s="745"/>
      <c r="BB130" s="352"/>
      <c r="BC130" s="351"/>
      <c r="BD130" s="351"/>
    </row>
    <row r="131" spans="1:56" ht="18" customHeight="1">
      <c r="A131" s="682"/>
      <c r="B131" s="708" t="s">
        <v>833</v>
      </c>
      <c r="C131" s="498">
        <v>46547</v>
      </c>
      <c r="D131" s="498">
        <v>76068</v>
      </c>
      <c r="E131" s="498">
        <v>180000</v>
      </c>
      <c r="F131" s="498">
        <v>8314</v>
      </c>
      <c r="G131" s="498">
        <v>0</v>
      </c>
      <c r="H131" s="443">
        <v>0</v>
      </c>
      <c r="I131" s="443">
        <v>0</v>
      </c>
      <c r="J131" s="660">
        <v>0</v>
      </c>
      <c r="K131" s="688">
        <v>34794953</v>
      </c>
      <c r="L131" s="627">
        <v>0</v>
      </c>
      <c r="M131" s="443">
        <v>4174867</v>
      </c>
      <c r="N131" s="443">
        <v>0</v>
      </c>
      <c r="O131" s="443">
        <v>738081</v>
      </c>
      <c r="P131" s="350">
        <v>12986</v>
      </c>
      <c r="Q131" s="350">
        <v>6705</v>
      </c>
      <c r="R131" s="350">
        <v>153694</v>
      </c>
      <c r="S131" s="350">
        <v>11088</v>
      </c>
      <c r="T131" s="350"/>
      <c r="U131" s="350"/>
      <c r="V131" s="350">
        <v>14835</v>
      </c>
      <c r="W131" s="350"/>
      <c r="X131" s="350"/>
      <c r="Y131" s="350">
        <v>0</v>
      </c>
      <c r="Z131" s="350"/>
      <c r="AA131" s="350"/>
      <c r="AB131" s="350">
        <v>0</v>
      </c>
      <c r="AC131" s="350"/>
      <c r="AD131" s="350"/>
      <c r="AE131" s="443">
        <v>0</v>
      </c>
      <c r="AF131" s="350"/>
      <c r="AG131" s="350"/>
      <c r="AH131" s="719">
        <v>20200</v>
      </c>
      <c r="AI131" s="350"/>
      <c r="AJ131" s="350"/>
      <c r="AK131" s="719">
        <v>0</v>
      </c>
      <c r="AL131" s="350"/>
      <c r="AM131" s="350"/>
      <c r="AN131" s="719">
        <v>0</v>
      </c>
      <c r="AO131" s="719">
        <v>0</v>
      </c>
      <c r="AP131" s="445"/>
      <c r="AQ131" s="350">
        <v>0</v>
      </c>
      <c r="AR131" s="719">
        <v>0</v>
      </c>
      <c r="AS131" s="751">
        <v>0</v>
      </c>
      <c r="AT131" s="810">
        <v>1820310462</v>
      </c>
      <c r="AU131" s="723">
        <v>107403724</v>
      </c>
      <c r="AV131" s="806">
        <v>69150</v>
      </c>
      <c r="AW131" s="807">
        <v>35042</v>
      </c>
      <c r="AX131" s="778"/>
      <c r="AY131" s="742"/>
      <c r="AZ131" s="745"/>
      <c r="BA131" s="745"/>
      <c r="BB131" s="352"/>
      <c r="BC131" s="351"/>
      <c r="BD131" s="351"/>
    </row>
    <row r="132" spans="1:56" ht="18" customHeight="1">
      <c r="A132" s="682"/>
      <c r="B132" s="708" t="s">
        <v>834</v>
      </c>
      <c r="C132" s="498">
        <v>20505</v>
      </c>
      <c r="D132" s="498">
        <v>2000</v>
      </c>
      <c r="E132" s="498">
        <v>37059</v>
      </c>
      <c r="F132" s="498">
        <v>20555</v>
      </c>
      <c r="G132" s="498">
        <v>0</v>
      </c>
      <c r="H132" s="443">
        <v>100</v>
      </c>
      <c r="I132" s="443">
        <v>0</v>
      </c>
      <c r="J132" s="660">
        <v>4300</v>
      </c>
      <c r="K132" s="688">
        <v>1153309</v>
      </c>
      <c r="L132" s="627">
        <v>0</v>
      </c>
      <c r="M132" s="443">
        <v>41217095</v>
      </c>
      <c r="N132" s="443">
        <v>0</v>
      </c>
      <c r="O132" s="443">
        <v>0</v>
      </c>
      <c r="P132" s="350">
        <v>7469</v>
      </c>
      <c r="Q132" s="350">
        <v>10134</v>
      </c>
      <c r="R132" s="350">
        <v>44615</v>
      </c>
      <c r="S132" s="350">
        <v>0</v>
      </c>
      <c r="T132" s="350"/>
      <c r="U132" s="350"/>
      <c r="V132" s="350">
        <v>0</v>
      </c>
      <c r="W132" s="350"/>
      <c r="X132" s="350"/>
      <c r="Y132" s="350">
        <v>0</v>
      </c>
      <c r="Z132" s="350"/>
      <c r="AA132" s="350"/>
      <c r="AB132" s="350">
        <v>0</v>
      </c>
      <c r="AC132" s="350"/>
      <c r="AD132" s="350"/>
      <c r="AE132" s="443">
        <v>0</v>
      </c>
      <c r="AF132" s="350"/>
      <c r="AG132" s="350"/>
      <c r="AH132" s="719">
        <v>80133</v>
      </c>
      <c r="AI132" s="350"/>
      <c r="AJ132" s="350"/>
      <c r="AK132" s="719">
        <v>240285</v>
      </c>
      <c r="AL132" s="350"/>
      <c r="AM132" s="350"/>
      <c r="AN132" s="719">
        <v>0</v>
      </c>
      <c r="AO132" s="719">
        <v>128314</v>
      </c>
      <c r="AP132" s="445"/>
      <c r="AQ132" s="350">
        <v>0</v>
      </c>
      <c r="AR132" s="719">
        <v>9234</v>
      </c>
      <c r="AS132" s="751">
        <v>0</v>
      </c>
      <c r="AT132" s="810">
        <v>998066556</v>
      </c>
      <c r="AU132" s="723">
        <v>72421950</v>
      </c>
      <c r="AV132" s="806">
        <v>46575</v>
      </c>
      <c r="AW132" s="807">
        <v>20978</v>
      </c>
      <c r="AX132" s="778"/>
      <c r="AY132" s="742"/>
      <c r="AZ132" s="745"/>
      <c r="BA132" s="745"/>
      <c r="BB132" s="352"/>
      <c r="BC132" s="351"/>
      <c r="BD132" s="351"/>
    </row>
    <row r="133" spans="1:56" ht="18" customHeight="1">
      <c r="A133" s="682"/>
      <c r="B133" s="708" t="s">
        <v>835</v>
      </c>
      <c r="C133" s="498">
        <v>86420</v>
      </c>
      <c r="D133" s="498">
        <v>572000</v>
      </c>
      <c r="E133" s="498">
        <v>323944</v>
      </c>
      <c r="F133" s="498">
        <v>37700</v>
      </c>
      <c r="G133" s="498">
        <v>500</v>
      </c>
      <c r="H133" s="443">
        <v>600</v>
      </c>
      <c r="I133" s="443"/>
      <c r="J133" s="660">
        <v>28100</v>
      </c>
      <c r="K133" s="688">
        <v>185948969</v>
      </c>
      <c r="L133" s="627">
        <v>0</v>
      </c>
      <c r="M133" s="443">
        <v>83972215</v>
      </c>
      <c r="N133" s="443">
        <v>7050000</v>
      </c>
      <c r="O133" s="443">
        <v>500000</v>
      </c>
      <c r="P133" s="350">
        <v>0</v>
      </c>
      <c r="Q133" s="350">
        <v>12396</v>
      </c>
      <c r="R133" s="350">
        <v>785397</v>
      </c>
      <c r="S133" s="350">
        <v>0</v>
      </c>
      <c r="T133" s="350"/>
      <c r="U133" s="350"/>
      <c r="V133" s="350">
        <v>0</v>
      </c>
      <c r="W133" s="350"/>
      <c r="X133" s="350"/>
      <c r="Y133" s="350">
        <v>0</v>
      </c>
      <c r="Z133" s="350"/>
      <c r="AA133" s="350"/>
      <c r="AB133" s="350">
        <v>0</v>
      </c>
      <c r="AC133" s="350"/>
      <c r="AD133" s="350"/>
      <c r="AE133" s="443">
        <v>0</v>
      </c>
      <c r="AF133" s="350"/>
      <c r="AG133" s="350"/>
      <c r="AH133" s="719">
        <v>0</v>
      </c>
      <c r="AI133" s="350"/>
      <c r="AJ133" s="350"/>
      <c r="AK133" s="719">
        <v>772</v>
      </c>
      <c r="AL133" s="350"/>
      <c r="AM133" s="350"/>
      <c r="AN133" s="719">
        <v>0</v>
      </c>
      <c r="AO133" s="719">
        <v>78310</v>
      </c>
      <c r="AP133" s="445">
        <v>1093989</v>
      </c>
      <c r="AQ133" s="350">
        <v>0</v>
      </c>
      <c r="AR133" s="719">
        <v>0</v>
      </c>
      <c r="AS133" s="751">
        <v>0</v>
      </c>
      <c r="AT133" s="810">
        <v>1127289702</v>
      </c>
      <c r="AU133" s="723">
        <v>312242328</v>
      </c>
      <c r="AV133" s="806">
        <v>39127</v>
      </c>
      <c r="AW133" s="807">
        <v>24260</v>
      </c>
      <c r="AX133" s="778"/>
      <c r="AY133" s="742"/>
      <c r="AZ133" s="745"/>
      <c r="BA133" s="745"/>
      <c r="BB133" s="352"/>
      <c r="BC133" s="351"/>
      <c r="BD133" s="351"/>
    </row>
    <row r="134" spans="1:56" ht="18" customHeight="1">
      <c r="A134" s="682"/>
      <c r="B134" s="708" t="s">
        <v>836</v>
      </c>
      <c r="C134" s="498">
        <v>5324</v>
      </c>
      <c r="D134" s="498">
        <v>4768</v>
      </c>
      <c r="E134" s="498">
        <v>18600</v>
      </c>
      <c r="F134" s="498">
        <v>1000</v>
      </c>
      <c r="G134" s="498">
        <v>0</v>
      </c>
      <c r="H134" s="443">
        <v>0</v>
      </c>
      <c r="I134" s="443">
        <v>0</v>
      </c>
      <c r="J134" s="660">
        <v>0</v>
      </c>
      <c r="K134" s="688">
        <v>56293917</v>
      </c>
      <c r="L134" s="627">
        <v>0</v>
      </c>
      <c r="M134" s="443">
        <v>25437322</v>
      </c>
      <c r="N134" s="443">
        <v>0</v>
      </c>
      <c r="O134" s="443">
        <v>187041</v>
      </c>
      <c r="P134" s="350">
        <v>0</v>
      </c>
      <c r="Q134" s="350">
        <v>2178</v>
      </c>
      <c r="R134" s="350">
        <v>625298</v>
      </c>
      <c r="S134" s="350">
        <v>0</v>
      </c>
      <c r="T134" s="350"/>
      <c r="U134" s="350"/>
      <c r="V134" s="350">
        <v>0</v>
      </c>
      <c r="W134" s="350"/>
      <c r="X134" s="350"/>
      <c r="Y134" s="350">
        <v>0</v>
      </c>
      <c r="Z134" s="350"/>
      <c r="AA134" s="350"/>
      <c r="AB134" s="350">
        <v>0</v>
      </c>
      <c r="AC134" s="350"/>
      <c r="AD134" s="350"/>
      <c r="AE134" s="443">
        <v>0</v>
      </c>
      <c r="AF134" s="350"/>
      <c r="AG134" s="350"/>
      <c r="AH134" s="719">
        <v>0</v>
      </c>
      <c r="AI134" s="350"/>
      <c r="AJ134" s="350"/>
      <c r="AK134" s="719">
        <v>0</v>
      </c>
      <c r="AL134" s="350"/>
      <c r="AM134" s="350"/>
      <c r="AN134" s="719">
        <v>0</v>
      </c>
      <c r="AO134" s="719">
        <v>0</v>
      </c>
      <c r="AP134" s="445"/>
      <c r="AQ134" s="350">
        <v>0</v>
      </c>
      <c r="AR134" s="719">
        <v>0</v>
      </c>
      <c r="AS134" s="751">
        <v>0</v>
      </c>
      <c r="AT134" s="810">
        <v>1463928054</v>
      </c>
      <c r="AU134" s="723">
        <v>161233874</v>
      </c>
      <c r="AV134" s="806">
        <v>42106</v>
      </c>
      <c r="AW134" s="807">
        <v>10258</v>
      </c>
      <c r="AX134" s="778"/>
      <c r="AY134" s="742"/>
      <c r="AZ134" s="745"/>
      <c r="BA134" s="745"/>
      <c r="BB134" s="352"/>
      <c r="BC134" s="351"/>
      <c r="BD134" s="351"/>
    </row>
    <row r="135" spans="1:56" ht="18" customHeight="1">
      <c r="A135" s="682"/>
      <c r="B135" s="708" t="s">
        <v>837</v>
      </c>
      <c r="C135" s="498">
        <v>13388</v>
      </c>
      <c r="D135" s="498">
        <v>11360</v>
      </c>
      <c r="E135" s="498">
        <v>42110</v>
      </c>
      <c r="F135" s="498">
        <v>20445</v>
      </c>
      <c r="G135" s="498">
        <v>0</v>
      </c>
      <c r="H135" s="443">
        <v>0</v>
      </c>
      <c r="I135" s="443">
        <v>0</v>
      </c>
      <c r="J135" s="660">
        <v>2900</v>
      </c>
      <c r="K135" s="688">
        <v>138423272</v>
      </c>
      <c r="L135" s="627">
        <v>0</v>
      </c>
      <c r="M135" s="443">
        <v>37986514</v>
      </c>
      <c r="N135" s="443">
        <v>156710250</v>
      </c>
      <c r="O135" s="443">
        <v>70000</v>
      </c>
      <c r="P135" s="350">
        <v>694</v>
      </c>
      <c r="Q135" s="350">
        <v>16903</v>
      </c>
      <c r="R135" s="350">
        <v>718023</v>
      </c>
      <c r="S135" s="350">
        <v>0</v>
      </c>
      <c r="T135" s="350"/>
      <c r="U135" s="350"/>
      <c r="V135" s="350">
        <v>70578</v>
      </c>
      <c r="W135" s="350"/>
      <c r="X135" s="350"/>
      <c r="Y135" s="350">
        <v>0</v>
      </c>
      <c r="Z135" s="350"/>
      <c r="AA135" s="350"/>
      <c r="AB135" s="350">
        <v>14389</v>
      </c>
      <c r="AC135" s="350"/>
      <c r="AD135" s="350"/>
      <c r="AE135" s="443">
        <v>0</v>
      </c>
      <c r="AF135" s="350"/>
      <c r="AG135" s="350"/>
      <c r="AH135" s="719">
        <v>47249</v>
      </c>
      <c r="AI135" s="350"/>
      <c r="AJ135" s="350"/>
      <c r="AK135" s="719">
        <v>0</v>
      </c>
      <c r="AL135" s="350"/>
      <c r="AM135" s="350"/>
      <c r="AN135" s="719">
        <v>0</v>
      </c>
      <c r="AO135" s="719">
        <v>700118</v>
      </c>
      <c r="AP135" s="445"/>
      <c r="AQ135" s="350">
        <v>0</v>
      </c>
      <c r="AR135" s="719">
        <v>0</v>
      </c>
      <c r="AS135" s="751">
        <v>0</v>
      </c>
      <c r="AT135" s="810">
        <v>1219777976</v>
      </c>
      <c r="AU135" s="723">
        <v>433082146</v>
      </c>
      <c r="AV135" s="806">
        <v>37271</v>
      </c>
      <c r="AW135" s="807">
        <v>24078</v>
      </c>
      <c r="AX135" s="778"/>
      <c r="AY135" s="742"/>
      <c r="AZ135" s="745"/>
      <c r="BA135" s="745"/>
      <c r="BB135" s="352"/>
      <c r="BC135" s="351"/>
      <c r="BD135" s="351"/>
    </row>
    <row r="136" spans="1:56" ht="18" customHeight="1">
      <c r="A136" s="682"/>
      <c r="B136" s="708" t="s">
        <v>838</v>
      </c>
      <c r="C136" s="498">
        <v>18400</v>
      </c>
      <c r="D136" s="498">
        <v>200000</v>
      </c>
      <c r="E136" s="498">
        <v>32964</v>
      </c>
      <c r="F136" s="498">
        <v>9465</v>
      </c>
      <c r="G136" s="498">
        <v>0</v>
      </c>
      <c r="H136" s="443">
        <v>700</v>
      </c>
      <c r="I136" s="443">
        <v>0</v>
      </c>
      <c r="J136" s="660">
        <v>0</v>
      </c>
      <c r="K136" s="688">
        <v>55430723</v>
      </c>
      <c r="L136" s="627">
        <v>0</v>
      </c>
      <c r="M136" s="443">
        <v>263318991</v>
      </c>
      <c r="N136" s="443">
        <v>1867467</v>
      </c>
      <c r="O136" s="443">
        <v>0</v>
      </c>
      <c r="P136" s="350">
        <v>0</v>
      </c>
      <c r="Q136" s="350">
        <v>8338</v>
      </c>
      <c r="R136" s="350">
        <v>83340</v>
      </c>
      <c r="S136" s="350">
        <v>4356</v>
      </c>
      <c r="T136" s="350"/>
      <c r="U136" s="350"/>
      <c r="V136" s="350">
        <v>10200</v>
      </c>
      <c r="W136" s="350"/>
      <c r="X136" s="350"/>
      <c r="Y136" s="350">
        <v>0</v>
      </c>
      <c r="Z136" s="350"/>
      <c r="AA136" s="350"/>
      <c r="AB136" s="350">
        <v>23395</v>
      </c>
      <c r="AC136" s="350"/>
      <c r="AD136" s="350"/>
      <c r="AE136" s="443">
        <v>0</v>
      </c>
      <c r="AF136" s="350"/>
      <c r="AG136" s="350"/>
      <c r="AH136" s="719">
        <v>0</v>
      </c>
      <c r="AI136" s="350"/>
      <c r="AJ136" s="350"/>
      <c r="AK136" s="719">
        <v>0</v>
      </c>
      <c r="AL136" s="350"/>
      <c r="AM136" s="350"/>
      <c r="AN136" s="719">
        <v>0</v>
      </c>
      <c r="AO136" s="719">
        <v>0</v>
      </c>
      <c r="AP136" s="445"/>
      <c r="AQ136" s="350">
        <v>0</v>
      </c>
      <c r="AR136" s="719">
        <v>0</v>
      </c>
      <c r="AS136" s="751">
        <v>0</v>
      </c>
      <c r="AT136" s="810">
        <v>889682311</v>
      </c>
      <c r="AU136" s="723">
        <v>486706188</v>
      </c>
      <c r="AV136" s="806">
        <v>45584</v>
      </c>
      <c r="AW136" s="807">
        <v>41174</v>
      </c>
      <c r="AX136" s="778"/>
      <c r="AY136" s="742"/>
      <c r="AZ136" s="745"/>
      <c r="BA136" s="745"/>
      <c r="BB136" s="352"/>
      <c r="BC136" s="351"/>
      <c r="BD136" s="351"/>
    </row>
    <row r="137" spans="1:56" ht="18" customHeight="1">
      <c r="A137" s="682"/>
      <c r="B137" s="708" t="s">
        <v>839</v>
      </c>
      <c r="C137" s="498">
        <v>58400</v>
      </c>
      <c r="D137" s="498">
        <v>99296</v>
      </c>
      <c r="E137" s="498">
        <v>0</v>
      </c>
      <c r="F137" s="498">
        <v>6500</v>
      </c>
      <c r="G137" s="498">
        <v>0</v>
      </c>
      <c r="H137" s="443">
        <v>800</v>
      </c>
      <c r="I137" s="443">
        <v>0</v>
      </c>
      <c r="J137" s="660">
        <v>78900</v>
      </c>
      <c r="K137" s="688">
        <v>199219693</v>
      </c>
      <c r="L137" s="627">
        <v>0</v>
      </c>
      <c r="M137" s="443">
        <v>143651249</v>
      </c>
      <c r="N137" s="443">
        <v>0</v>
      </c>
      <c r="O137" s="443">
        <v>41000</v>
      </c>
      <c r="P137" s="350">
        <v>370</v>
      </c>
      <c r="Q137" s="350">
        <v>3394</v>
      </c>
      <c r="R137" s="350">
        <v>0</v>
      </c>
      <c r="S137" s="350">
        <v>0</v>
      </c>
      <c r="T137" s="350"/>
      <c r="U137" s="350"/>
      <c r="V137" s="350">
        <v>0</v>
      </c>
      <c r="W137" s="350"/>
      <c r="X137" s="350"/>
      <c r="Y137" s="350">
        <v>0</v>
      </c>
      <c r="Z137" s="350"/>
      <c r="AA137" s="350"/>
      <c r="AB137" s="350">
        <v>74762</v>
      </c>
      <c r="AC137" s="350"/>
      <c r="AD137" s="350"/>
      <c r="AE137" s="443">
        <v>0</v>
      </c>
      <c r="AF137" s="350"/>
      <c r="AG137" s="350"/>
      <c r="AH137" s="719">
        <v>0</v>
      </c>
      <c r="AI137" s="350"/>
      <c r="AJ137" s="350"/>
      <c r="AK137" s="719">
        <v>0</v>
      </c>
      <c r="AL137" s="350"/>
      <c r="AM137" s="350"/>
      <c r="AN137" s="719">
        <v>0</v>
      </c>
      <c r="AO137" s="719">
        <v>0</v>
      </c>
      <c r="AP137" s="445"/>
      <c r="AQ137" s="350">
        <v>0</v>
      </c>
      <c r="AR137" s="719">
        <v>0</v>
      </c>
      <c r="AS137" s="751">
        <v>0</v>
      </c>
      <c r="AT137" s="810">
        <v>908931856</v>
      </c>
      <c r="AU137" s="723">
        <v>291733155</v>
      </c>
      <c r="AV137" s="806">
        <v>24917</v>
      </c>
      <c r="AW137" s="807">
        <v>8523</v>
      </c>
      <c r="AX137" s="778"/>
      <c r="AY137" s="742"/>
      <c r="AZ137" s="745"/>
      <c r="BA137" s="745"/>
      <c r="BB137" s="352"/>
      <c r="BC137" s="351"/>
      <c r="BD137" s="351"/>
    </row>
    <row r="138" spans="1:56" ht="18" customHeight="1">
      <c r="A138" s="682"/>
      <c r="B138" s="708" t="s">
        <v>840</v>
      </c>
      <c r="C138" s="498">
        <v>26116</v>
      </c>
      <c r="D138" s="498">
        <v>172670</v>
      </c>
      <c r="E138" s="498">
        <v>144539</v>
      </c>
      <c r="F138" s="498">
        <v>41000</v>
      </c>
      <c r="G138" s="498">
        <v>969</v>
      </c>
      <c r="H138" s="443">
        <v>10461</v>
      </c>
      <c r="I138" s="443">
        <v>0</v>
      </c>
      <c r="J138" s="660">
        <v>0</v>
      </c>
      <c r="K138" s="688">
        <v>19269871</v>
      </c>
      <c r="L138" s="627">
        <v>0</v>
      </c>
      <c r="M138" s="443">
        <v>60380059</v>
      </c>
      <c r="N138" s="443"/>
      <c r="O138" s="443">
        <v>4365447</v>
      </c>
      <c r="P138" s="350">
        <v>0</v>
      </c>
      <c r="Q138" s="350">
        <v>4826</v>
      </c>
      <c r="R138" s="350">
        <v>0</v>
      </c>
      <c r="S138" s="350">
        <v>0</v>
      </c>
      <c r="T138" s="350"/>
      <c r="U138" s="350"/>
      <c r="V138" s="350">
        <v>39929</v>
      </c>
      <c r="W138" s="350"/>
      <c r="X138" s="350"/>
      <c r="Y138" s="350">
        <v>3687</v>
      </c>
      <c r="Z138" s="350"/>
      <c r="AA138" s="350"/>
      <c r="AB138" s="350">
        <v>0</v>
      </c>
      <c r="AC138" s="350"/>
      <c r="AD138" s="350"/>
      <c r="AE138" s="443">
        <v>0</v>
      </c>
      <c r="AF138" s="350"/>
      <c r="AG138" s="350"/>
      <c r="AH138" s="719">
        <v>0</v>
      </c>
      <c r="AI138" s="350"/>
      <c r="AJ138" s="350"/>
      <c r="AK138" s="719">
        <v>0</v>
      </c>
      <c r="AL138" s="350"/>
      <c r="AM138" s="350"/>
      <c r="AN138" s="719">
        <v>0</v>
      </c>
      <c r="AO138" s="719">
        <v>0</v>
      </c>
      <c r="AP138" s="445"/>
      <c r="AQ138" s="350">
        <v>161038</v>
      </c>
      <c r="AR138" s="719">
        <v>0</v>
      </c>
      <c r="AS138" s="751">
        <v>0</v>
      </c>
      <c r="AT138" s="810">
        <v>661819106</v>
      </c>
      <c r="AU138" s="723">
        <v>173739977</v>
      </c>
      <c r="AV138" s="806">
        <v>22764</v>
      </c>
      <c r="AW138" s="807">
        <v>14574</v>
      </c>
      <c r="AX138" s="778"/>
      <c r="AY138" s="742"/>
      <c r="AZ138" s="745"/>
      <c r="BA138" s="745"/>
      <c r="BB138" s="352"/>
      <c r="BC138" s="351"/>
      <c r="BD138" s="351"/>
    </row>
    <row r="139" spans="1:56" ht="18" customHeight="1">
      <c r="A139" s="682"/>
      <c r="B139" s="708" t="s">
        <v>841</v>
      </c>
      <c r="C139" s="498">
        <v>16260</v>
      </c>
      <c r="D139" s="498">
        <v>0</v>
      </c>
      <c r="E139" s="498">
        <v>109009</v>
      </c>
      <c r="F139" s="498">
        <v>11712</v>
      </c>
      <c r="G139" s="498">
        <v>0</v>
      </c>
      <c r="H139" s="443">
        <v>0</v>
      </c>
      <c r="I139" s="443">
        <v>0</v>
      </c>
      <c r="J139" s="660">
        <v>25600</v>
      </c>
      <c r="K139" s="688">
        <v>245901687</v>
      </c>
      <c r="L139" s="627">
        <v>0</v>
      </c>
      <c r="M139" s="443">
        <v>35761579</v>
      </c>
      <c r="N139" s="443">
        <v>881104</v>
      </c>
      <c r="O139" s="443">
        <v>377436</v>
      </c>
      <c r="P139" s="350">
        <v>0</v>
      </c>
      <c r="Q139" s="350">
        <v>3109</v>
      </c>
      <c r="R139" s="350">
        <v>79328</v>
      </c>
      <c r="S139" s="350">
        <v>0</v>
      </c>
      <c r="T139" s="350"/>
      <c r="U139" s="350"/>
      <c r="V139" s="350">
        <v>0</v>
      </c>
      <c r="W139" s="350"/>
      <c r="X139" s="350"/>
      <c r="Y139" s="350">
        <v>0</v>
      </c>
      <c r="Z139" s="350"/>
      <c r="AA139" s="350"/>
      <c r="AB139" s="350">
        <v>0</v>
      </c>
      <c r="AC139" s="350"/>
      <c r="AD139" s="350"/>
      <c r="AE139" s="443">
        <v>0</v>
      </c>
      <c r="AF139" s="350"/>
      <c r="AG139" s="350"/>
      <c r="AH139" s="719">
        <v>20525</v>
      </c>
      <c r="AI139" s="350"/>
      <c r="AJ139" s="350"/>
      <c r="AK139" s="719">
        <v>0</v>
      </c>
      <c r="AL139" s="350"/>
      <c r="AM139" s="350"/>
      <c r="AN139" s="719">
        <v>0</v>
      </c>
      <c r="AO139" s="719">
        <v>0</v>
      </c>
      <c r="AP139" s="445"/>
      <c r="AQ139" s="350">
        <v>0</v>
      </c>
      <c r="AR139" s="719">
        <v>0</v>
      </c>
      <c r="AS139" s="751">
        <v>0</v>
      </c>
      <c r="AT139" s="810">
        <v>1644967141</v>
      </c>
      <c r="AU139" s="723">
        <v>315193994</v>
      </c>
      <c r="AV139" s="806">
        <v>31672</v>
      </c>
      <c r="AW139" s="807">
        <v>9526</v>
      </c>
      <c r="AX139" s="778"/>
      <c r="AY139" s="742"/>
      <c r="AZ139" s="745"/>
      <c r="BA139" s="745"/>
      <c r="BB139" s="352"/>
      <c r="BC139" s="351"/>
      <c r="BD139" s="351"/>
    </row>
    <row r="140" spans="1:56" s="728" customFormat="1" ht="18" customHeight="1">
      <c r="A140" s="682"/>
      <c r="B140" s="708" t="s">
        <v>842</v>
      </c>
      <c r="C140" s="498">
        <v>25984</v>
      </c>
      <c r="D140" s="498">
        <v>0</v>
      </c>
      <c r="E140" s="498">
        <v>68185</v>
      </c>
      <c r="F140" s="498">
        <v>21552</v>
      </c>
      <c r="G140" s="498">
        <v>0</v>
      </c>
      <c r="H140" s="443">
        <v>0</v>
      </c>
      <c r="I140" s="443">
        <v>0</v>
      </c>
      <c r="J140" s="660">
        <v>12800</v>
      </c>
      <c r="K140" s="688">
        <v>113370163</v>
      </c>
      <c r="L140" s="627">
        <v>0</v>
      </c>
      <c r="M140" s="443">
        <v>15398373</v>
      </c>
      <c r="N140" s="443">
        <v>0</v>
      </c>
      <c r="O140" s="443">
        <v>1148000</v>
      </c>
      <c r="P140" s="350">
        <v>1216</v>
      </c>
      <c r="Q140" s="350">
        <v>2853</v>
      </c>
      <c r="R140" s="350">
        <v>165617</v>
      </c>
      <c r="S140" s="350">
        <v>0</v>
      </c>
      <c r="T140" s="350"/>
      <c r="U140" s="350"/>
      <c r="V140" s="350">
        <v>0</v>
      </c>
      <c r="W140" s="350"/>
      <c r="X140" s="350"/>
      <c r="Y140" s="350">
        <v>0</v>
      </c>
      <c r="Z140" s="350"/>
      <c r="AA140" s="350"/>
      <c r="AB140" s="350">
        <v>0</v>
      </c>
      <c r="AC140" s="350"/>
      <c r="AD140" s="350"/>
      <c r="AE140" s="443">
        <v>0</v>
      </c>
      <c r="AF140" s="350"/>
      <c r="AG140" s="350"/>
      <c r="AH140" s="719">
        <v>0</v>
      </c>
      <c r="AI140" s="350"/>
      <c r="AJ140" s="350"/>
      <c r="AK140" s="719">
        <v>0</v>
      </c>
      <c r="AL140" s="350"/>
      <c r="AM140" s="350"/>
      <c r="AN140" s="719">
        <v>0</v>
      </c>
      <c r="AO140" s="719">
        <v>0</v>
      </c>
      <c r="AP140" s="445"/>
      <c r="AQ140" s="350">
        <v>0</v>
      </c>
      <c r="AR140" s="719">
        <v>0</v>
      </c>
      <c r="AS140" s="751">
        <v>0</v>
      </c>
      <c r="AT140" s="810">
        <v>660707506</v>
      </c>
      <c r="AU140" s="723">
        <v>257146770</v>
      </c>
      <c r="AV140" s="806">
        <v>27260</v>
      </c>
      <c r="AW140" s="807">
        <v>13728</v>
      </c>
      <c r="AX140" s="778"/>
      <c r="AY140" s="742"/>
      <c r="AZ140" s="745"/>
      <c r="BA140" s="745"/>
      <c r="BB140" s="352"/>
      <c r="BC140" s="351"/>
      <c r="BD140" s="351"/>
    </row>
    <row r="141" spans="1:56" ht="18" customHeight="1">
      <c r="A141" s="682"/>
      <c r="B141" s="708" t="s">
        <v>843</v>
      </c>
      <c r="C141" s="709">
        <v>60294</v>
      </c>
      <c r="D141" s="709">
        <v>99412</v>
      </c>
      <c r="E141" s="709">
        <v>204000</v>
      </c>
      <c r="F141" s="709">
        <v>61760</v>
      </c>
      <c r="G141" s="709"/>
      <c r="H141" s="442"/>
      <c r="I141" s="442"/>
      <c r="J141" s="710"/>
      <c r="K141" s="688">
        <v>1793476</v>
      </c>
      <c r="L141" s="627">
        <v>0</v>
      </c>
      <c r="M141" s="442">
        <v>15907204</v>
      </c>
      <c r="N141" s="442">
        <v>436660</v>
      </c>
      <c r="O141" s="442">
        <v>657883</v>
      </c>
      <c r="P141" s="350">
        <v>0</v>
      </c>
      <c r="Q141" s="350">
        <v>4548</v>
      </c>
      <c r="R141" s="350">
        <v>60937</v>
      </c>
      <c r="S141" s="350">
        <v>0</v>
      </c>
      <c r="T141" s="350"/>
      <c r="U141" s="350"/>
      <c r="V141" s="350">
        <v>0</v>
      </c>
      <c r="W141" s="350"/>
      <c r="X141" s="350"/>
      <c r="Y141" s="350">
        <v>0</v>
      </c>
      <c r="Z141" s="350"/>
      <c r="AA141" s="350"/>
      <c r="AB141" s="350">
        <v>0</v>
      </c>
      <c r="AC141" s="350"/>
      <c r="AD141" s="350"/>
      <c r="AE141" s="443">
        <v>0</v>
      </c>
      <c r="AF141" s="350"/>
      <c r="AG141" s="350"/>
      <c r="AH141" s="719">
        <v>22174</v>
      </c>
      <c r="AI141" s="350"/>
      <c r="AJ141" s="350"/>
      <c r="AK141" s="719">
        <v>0</v>
      </c>
      <c r="AL141" s="350"/>
      <c r="AM141" s="350"/>
      <c r="AN141" s="719">
        <v>0</v>
      </c>
      <c r="AO141" s="719">
        <v>0</v>
      </c>
      <c r="AP141" s="445"/>
      <c r="AQ141" s="350">
        <v>0</v>
      </c>
      <c r="AR141" s="719">
        <v>5117</v>
      </c>
      <c r="AS141" s="751">
        <v>0</v>
      </c>
      <c r="AT141" s="810">
        <v>630079403</v>
      </c>
      <c r="AU141" s="723">
        <v>32404245</v>
      </c>
      <c r="AV141" s="806">
        <v>27726</v>
      </c>
      <c r="AW141" s="807">
        <v>11995</v>
      </c>
      <c r="AX141" s="778"/>
      <c r="AY141" s="742"/>
      <c r="AZ141" s="745"/>
      <c r="BA141" s="745"/>
      <c r="BB141" s="352"/>
      <c r="BC141" s="351"/>
      <c r="BD141" s="351"/>
    </row>
    <row r="142" spans="1:56" ht="18" customHeight="1">
      <c r="A142" s="684" t="s">
        <v>844</v>
      </c>
      <c r="B142" s="685">
        <f>SUBTOTAL(3,B143:B154)</f>
        <v>12</v>
      </c>
      <c r="C142" s="369">
        <f>SUM(C143:C154)</f>
        <v>1180946</v>
      </c>
      <c r="D142" s="369">
        <f t="shared" ref="D142:J142" si="21">SUM(D143:D154)</f>
        <v>135677</v>
      </c>
      <c r="E142" s="369">
        <f t="shared" si="21"/>
        <v>1844521.9</v>
      </c>
      <c r="F142" s="369">
        <f t="shared" si="21"/>
        <v>967072</v>
      </c>
      <c r="G142" s="369">
        <f t="shared" si="21"/>
        <v>670490</v>
      </c>
      <c r="H142" s="369">
        <f t="shared" si="21"/>
        <v>6560.82</v>
      </c>
      <c r="I142" s="369">
        <f t="shared" si="21"/>
        <v>433</v>
      </c>
      <c r="J142" s="624">
        <f t="shared" si="21"/>
        <v>441025</v>
      </c>
      <c r="K142" s="628">
        <f>SUM(K143:K154)</f>
        <v>57620381</v>
      </c>
      <c r="L142" s="642">
        <f t="shared" ref="L142:AS142" si="22">SUM(L143:L154)</f>
        <v>0</v>
      </c>
      <c r="M142" s="369">
        <f t="shared" si="22"/>
        <v>660740181</v>
      </c>
      <c r="N142" s="369">
        <f t="shared" si="22"/>
        <v>5540814</v>
      </c>
      <c r="O142" s="369">
        <f t="shared" si="22"/>
        <v>3440206</v>
      </c>
      <c r="P142" s="369">
        <f t="shared" si="22"/>
        <v>93106.16</v>
      </c>
      <c r="Q142" s="369">
        <f t="shared" si="22"/>
        <v>335420</v>
      </c>
      <c r="R142" s="369">
        <f t="shared" si="22"/>
        <v>5457107.1200000001</v>
      </c>
      <c r="S142" s="369">
        <f t="shared" si="22"/>
        <v>196198</v>
      </c>
      <c r="T142" s="369">
        <f t="shared" si="22"/>
        <v>0</v>
      </c>
      <c r="U142" s="369">
        <f t="shared" si="22"/>
        <v>0</v>
      </c>
      <c r="V142" s="369">
        <f t="shared" si="22"/>
        <v>301507</v>
      </c>
      <c r="W142" s="369">
        <f t="shared" si="22"/>
        <v>0</v>
      </c>
      <c r="X142" s="369">
        <f t="shared" si="22"/>
        <v>0</v>
      </c>
      <c r="Y142" s="369">
        <f t="shared" si="22"/>
        <v>75763</v>
      </c>
      <c r="Z142" s="369">
        <f t="shared" si="22"/>
        <v>0</v>
      </c>
      <c r="AA142" s="369">
        <f t="shared" si="22"/>
        <v>0</v>
      </c>
      <c r="AB142" s="369">
        <f t="shared" si="22"/>
        <v>326711</v>
      </c>
      <c r="AC142" s="369">
        <f t="shared" si="22"/>
        <v>0</v>
      </c>
      <c r="AD142" s="369">
        <f t="shared" si="22"/>
        <v>0</v>
      </c>
      <c r="AE142" s="369">
        <f t="shared" si="22"/>
        <v>219350.7</v>
      </c>
      <c r="AF142" s="369">
        <f t="shared" si="22"/>
        <v>0</v>
      </c>
      <c r="AG142" s="369">
        <f t="shared" si="22"/>
        <v>0</v>
      </c>
      <c r="AH142" s="369">
        <f t="shared" si="22"/>
        <v>4408968</v>
      </c>
      <c r="AI142" s="369">
        <f t="shared" si="22"/>
        <v>0</v>
      </c>
      <c r="AJ142" s="369">
        <f t="shared" si="22"/>
        <v>0</v>
      </c>
      <c r="AK142" s="369">
        <f t="shared" si="22"/>
        <v>3154977</v>
      </c>
      <c r="AL142" s="369">
        <f t="shared" si="22"/>
        <v>0</v>
      </c>
      <c r="AM142" s="369">
        <f t="shared" si="22"/>
        <v>0</v>
      </c>
      <c r="AN142" s="369">
        <f t="shared" si="22"/>
        <v>143159</v>
      </c>
      <c r="AO142" s="369">
        <f t="shared" si="22"/>
        <v>860658</v>
      </c>
      <c r="AP142" s="369">
        <f t="shared" si="22"/>
        <v>4043398</v>
      </c>
      <c r="AQ142" s="369">
        <f t="shared" si="22"/>
        <v>338753</v>
      </c>
      <c r="AR142" s="369">
        <f t="shared" si="22"/>
        <v>102892</v>
      </c>
      <c r="AS142" s="750">
        <f t="shared" si="22"/>
        <v>111928</v>
      </c>
      <c r="AT142" s="769">
        <f>SUM(AT143:AT154)</f>
        <v>7406819938</v>
      </c>
      <c r="AU142" s="646">
        <f>SUM(AU143:AU154)</f>
        <v>1435384397</v>
      </c>
      <c r="AV142" s="643">
        <f>SUM(AV143:AV154)</f>
        <v>1600007</v>
      </c>
      <c r="AW142" s="644">
        <f>SUM(AW143:AW154)</f>
        <v>1269742</v>
      </c>
      <c r="AX142" s="781">
        <v>491135</v>
      </c>
      <c r="AY142" s="665">
        <f>(SUM(C142:O142)+P142+Q142+R142+S142+V142+Y142+AB142+AE142+AH142+AK142+AN142+SUM(AO142:AS142))/AU142*100</f>
        <v>52.442969651425017</v>
      </c>
      <c r="AZ142" s="665">
        <f>(SUM(C142:J142)+P142+Q142+R142+S142+V142+Y142+AB142+AE142+AH142+AK142+AN142+AO142)/AU142*100</f>
        <v>1.4504582008494551</v>
      </c>
      <c r="BA142" s="665">
        <f>(SUM(C142:O142)+P142+Q142+R142+S142+V142+Y142+AB142+AE142+AH142+AK142+AN142+SUM(AO142:AS142))/AW142</f>
        <v>592.84343094896451</v>
      </c>
      <c r="BB142" s="785">
        <f>BD142/AW142</f>
        <v>16.396756742708362</v>
      </c>
      <c r="BC142" s="645">
        <f>(SUM(C142:O142)+P142+Q142+R142+S142+V142+Y142+AB142+AE142+AH142+AK142+AN142+SUM(AO142:AS142))</f>
        <v>752758203.70000005</v>
      </c>
      <c r="BD142" s="645">
        <f>SUM(C142:J142)+P142+Q142+R142+S142+V142+Y142+AB142+AE142+AH142+AK142+AN142+AO142</f>
        <v>20819650.699999999</v>
      </c>
    </row>
    <row r="143" spans="1:56" ht="18" customHeight="1">
      <c r="A143" s="752"/>
      <c r="B143" s="686" t="s">
        <v>845</v>
      </c>
      <c r="C143" s="711">
        <v>605244</v>
      </c>
      <c r="D143" s="711">
        <v>12452</v>
      </c>
      <c r="E143" s="711">
        <v>780216.9</v>
      </c>
      <c r="F143" s="711">
        <v>61795</v>
      </c>
      <c r="G143" s="711">
        <v>20040</v>
      </c>
      <c r="H143" s="444">
        <v>2863.82</v>
      </c>
      <c r="I143" s="444">
        <v>0</v>
      </c>
      <c r="J143" s="712">
        <v>25687</v>
      </c>
      <c r="K143" s="618">
        <v>10030198</v>
      </c>
      <c r="L143" s="627">
        <v>0</v>
      </c>
      <c r="M143" s="444">
        <v>93237363</v>
      </c>
      <c r="N143" s="444"/>
      <c r="O143" s="444"/>
      <c r="P143" s="703">
        <v>15259.160000000002</v>
      </c>
      <c r="Q143" s="703">
        <v>131099.00000000003</v>
      </c>
      <c r="R143" s="703">
        <v>1718766.1199999999</v>
      </c>
      <c r="S143" s="703">
        <v>126035</v>
      </c>
      <c r="T143" s="350"/>
      <c r="U143" s="350"/>
      <c r="V143" s="703">
        <v>34251</v>
      </c>
      <c r="W143" s="350"/>
      <c r="X143" s="350"/>
      <c r="Y143" s="703">
        <v>0</v>
      </c>
      <c r="Z143" s="350"/>
      <c r="AA143" s="350"/>
      <c r="AB143" s="703">
        <v>166263</v>
      </c>
      <c r="AC143" s="350"/>
      <c r="AD143" s="350"/>
      <c r="AE143" s="678">
        <v>219350.7</v>
      </c>
      <c r="AF143" s="350"/>
      <c r="AG143" s="350"/>
      <c r="AH143" s="678">
        <v>2854395</v>
      </c>
      <c r="AI143" s="350"/>
      <c r="AJ143" s="350"/>
      <c r="AK143" s="678">
        <v>1446832</v>
      </c>
      <c r="AL143" s="350"/>
      <c r="AM143" s="350"/>
      <c r="AN143" s="678">
        <v>2879</v>
      </c>
      <c r="AO143" s="678">
        <v>670819</v>
      </c>
      <c r="AP143" s="673">
        <v>0</v>
      </c>
      <c r="AQ143" s="703">
        <v>338753</v>
      </c>
      <c r="AR143" s="678">
        <v>100989</v>
      </c>
      <c r="AS143" s="754">
        <v>111928</v>
      </c>
      <c r="AT143" s="810">
        <v>940844524</v>
      </c>
      <c r="AU143" s="723">
        <v>329796870</v>
      </c>
      <c r="AV143" s="806">
        <v>839566</v>
      </c>
      <c r="AW143" s="807">
        <v>769971</v>
      </c>
      <c r="AX143" s="782"/>
      <c r="AY143" s="742"/>
      <c r="AZ143" s="745"/>
      <c r="BA143" s="745"/>
      <c r="BB143" s="746"/>
      <c r="BC143" s="713"/>
      <c r="BD143" s="729"/>
    </row>
    <row r="144" spans="1:56" ht="18" customHeight="1">
      <c r="A144" s="752"/>
      <c r="B144" s="686" t="s">
        <v>846</v>
      </c>
      <c r="C144" s="711">
        <v>90820</v>
      </c>
      <c r="D144" s="711">
        <v>4168</v>
      </c>
      <c r="E144" s="711">
        <v>2000</v>
      </c>
      <c r="F144" s="711">
        <v>12560</v>
      </c>
      <c r="G144" s="711">
        <v>0</v>
      </c>
      <c r="H144" s="444">
        <v>0</v>
      </c>
      <c r="I144" s="444">
        <v>0</v>
      </c>
      <c r="J144" s="712">
        <v>0</v>
      </c>
      <c r="K144" s="618">
        <v>4940592</v>
      </c>
      <c r="L144" s="627">
        <v>0</v>
      </c>
      <c r="M144" s="444">
        <v>56350480</v>
      </c>
      <c r="N144" s="444">
        <v>3630000</v>
      </c>
      <c r="O144" s="444">
        <v>0</v>
      </c>
      <c r="P144" s="703">
        <v>12106</v>
      </c>
      <c r="Q144" s="703">
        <v>30532</v>
      </c>
      <c r="R144" s="703">
        <v>735896</v>
      </c>
      <c r="S144" s="703">
        <v>0</v>
      </c>
      <c r="T144" s="350"/>
      <c r="U144" s="350"/>
      <c r="V144" s="703">
        <v>0</v>
      </c>
      <c r="W144" s="350"/>
      <c r="X144" s="350"/>
      <c r="Y144" s="703">
        <v>8027</v>
      </c>
      <c r="Z144" s="350"/>
      <c r="AA144" s="350"/>
      <c r="AB144" s="703">
        <v>0</v>
      </c>
      <c r="AC144" s="350"/>
      <c r="AD144" s="350"/>
      <c r="AE144" s="678">
        <v>0</v>
      </c>
      <c r="AF144" s="350"/>
      <c r="AG144" s="350"/>
      <c r="AH144" s="678">
        <v>228110</v>
      </c>
      <c r="AI144" s="350"/>
      <c r="AJ144" s="350"/>
      <c r="AK144" s="678">
        <v>1223998</v>
      </c>
      <c r="AL144" s="350"/>
      <c r="AM144" s="350"/>
      <c r="AN144" s="678">
        <v>12055</v>
      </c>
      <c r="AO144" s="678">
        <v>0</v>
      </c>
      <c r="AP144" s="673">
        <v>1702510</v>
      </c>
      <c r="AQ144" s="703">
        <v>0</v>
      </c>
      <c r="AR144" s="678">
        <v>0</v>
      </c>
      <c r="AS144" s="754">
        <v>0</v>
      </c>
      <c r="AT144" s="810">
        <v>983477555</v>
      </c>
      <c r="AU144" s="723">
        <v>145748227</v>
      </c>
      <c r="AV144" s="806">
        <v>210737</v>
      </c>
      <c r="AW144" s="807">
        <v>160115</v>
      </c>
      <c r="AX144" s="782"/>
      <c r="AY144" s="742"/>
      <c r="AZ144" s="745"/>
      <c r="BA144" s="745"/>
      <c r="BB144" s="746"/>
      <c r="BC144" s="713"/>
      <c r="BD144" s="729"/>
    </row>
    <row r="145" spans="1:56" ht="18" customHeight="1">
      <c r="A145" s="752"/>
      <c r="B145" s="686" t="s">
        <v>847</v>
      </c>
      <c r="C145" s="711">
        <v>77960</v>
      </c>
      <c r="D145" s="711">
        <v>7454</v>
      </c>
      <c r="E145" s="711">
        <v>264343</v>
      </c>
      <c r="F145" s="711">
        <v>9869</v>
      </c>
      <c r="G145" s="711">
        <v>0</v>
      </c>
      <c r="H145" s="444">
        <v>0</v>
      </c>
      <c r="I145" s="444">
        <v>316</v>
      </c>
      <c r="J145" s="712">
        <v>36000</v>
      </c>
      <c r="K145" s="618">
        <v>5248160</v>
      </c>
      <c r="L145" s="627">
        <v>0</v>
      </c>
      <c r="M145" s="444">
        <v>157196890</v>
      </c>
      <c r="N145" s="444"/>
      <c r="O145" s="444">
        <v>370000</v>
      </c>
      <c r="P145" s="703">
        <v>16245</v>
      </c>
      <c r="Q145" s="703">
        <v>105580</v>
      </c>
      <c r="R145" s="703">
        <v>786953</v>
      </c>
      <c r="S145" s="703">
        <v>7710</v>
      </c>
      <c r="T145" s="350"/>
      <c r="U145" s="350"/>
      <c r="V145" s="703">
        <v>0</v>
      </c>
      <c r="W145" s="350"/>
      <c r="X145" s="350"/>
      <c r="Y145" s="703">
        <v>0</v>
      </c>
      <c r="Z145" s="350"/>
      <c r="AA145" s="350"/>
      <c r="AB145" s="703">
        <v>80578</v>
      </c>
      <c r="AC145" s="350"/>
      <c r="AD145" s="350"/>
      <c r="AE145" s="678">
        <v>0</v>
      </c>
      <c r="AF145" s="350"/>
      <c r="AG145" s="350"/>
      <c r="AH145" s="678">
        <v>232414</v>
      </c>
      <c r="AI145" s="350"/>
      <c r="AJ145" s="350"/>
      <c r="AK145" s="678">
        <v>116374</v>
      </c>
      <c r="AL145" s="350"/>
      <c r="AM145" s="350"/>
      <c r="AN145" s="678">
        <v>11471</v>
      </c>
      <c r="AO145" s="678">
        <v>136197</v>
      </c>
      <c r="AP145" s="673">
        <v>1739960</v>
      </c>
      <c r="AQ145" s="703">
        <v>0</v>
      </c>
      <c r="AR145" s="678">
        <v>1682</v>
      </c>
      <c r="AS145" s="754"/>
      <c r="AT145" s="810">
        <v>883422112</v>
      </c>
      <c r="AU145" s="723">
        <v>239294116</v>
      </c>
      <c r="AV145" s="806">
        <v>134617</v>
      </c>
      <c r="AW145" s="807">
        <v>118304</v>
      </c>
      <c r="AX145" s="782"/>
      <c r="AY145" s="742"/>
      <c r="AZ145" s="745"/>
      <c r="BA145" s="745"/>
      <c r="BB145" s="746"/>
      <c r="BC145" s="713"/>
      <c r="BD145" s="729"/>
    </row>
    <row r="146" spans="1:56" ht="18" customHeight="1">
      <c r="A146" s="752"/>
      <c r="B146" s="686" t="s">
        <v>848</v>
      </c>
      <c r="C146" s="711"/>
      <c r="D146" s="711"/>
      <c r="E146" s="711"/>
      <c r="F146" s="711"/>
      <c r="G146" s="711"/>
      <c r="H146" s="444"/>
      <c r="I146" s="444"/>
      <c r="J146" s="712"/>
      <c r="K146" s="618"/>
      <c r="L146" s="627">
        <v>0</v>
      </c>
      <c r="M146" s="444"/>
      <c r="N146" s="444"/>
      <c r="O146" s="444"/>
      <c r="P146" s="703"/>
      <c r="Q146" s="703"/>
      <c r="R146" s="703"/>
      <c r="S146" s="703"/>
      <c r="T146" s="350"/>
      <c r="U146" s="350"/>
      <c r="V146" s="703"/>
      <c r="W146" s="350"/>
      <c r="X146" s="350"/>
      <c r="Y146" s="703"/>
      <c r="Z146" s="350"/>
      <c r="AA146" s="350"/>
      <c r="AB146" s="703"/>
      <c r="AC146" s="350"/>
      <c r="AD146" s="350"/>
      <c r="AE146" s="678"/>
      <c r="AF146" s="350"/>
      <c r="AG146" s="350"/>
      <c r="AH146" s="678"/>
      <c r="AI146" s="350"/>
      <c r="AJ146" s="350"/>
      <c r="AK146" s="678"/>
      <c r="AL146" s="350"/>
      <c r="AM146" s="350"/>
      <c r="AN146" s="678"/>
      <c r="AO146" s="678"/>
      <c r="AP146" s="673"/>
      <c r="AQ146" s="703"/>
      <c r="AR146" s="678"/>
      <c r="AS146" s="754"/>
      <c r="AT146" s="810"/>
      <c r="AU146" s="723"/>
      <c r="AV146" s="808"/>
      <c r="AW146" s="809"/>
      <c r="AX146" s="782"/>
      <c r="AY146" s="747"/>
      <c r="AZ146" s="747"/>
      <c r="BA146" s="747"/>
      <c r="BB146" s="747"/>
      <c r="BC146" s="713"/>
      <c r="BD146" s="739"/>
    </row>
    <row r="147" spans="1:56" ht="18" customHeight="1">
      <c r="A147" s="752"/>
      <c r="B147" s="686" t="s">
        <v>849</v>
      </c>
      <c r="C147" s="711">
        <v>56122</v>
      </c>
      <c r="D147" s="711">
        <v>32477</v>
      </c>
      <c r="E147" s="711">
        <v>146280</v>
      </c>
      <c r="F147" s="711">
        <v>1181</v>
      </c>
      <c r="G147" s="711">
        <v>450</v>
      </c>
      <c r="H147" s="444">
        <v>803</v>
      </c>
      <c r="I147" s="444" t="s">
        <v>768</v>
      </c>
      <c r="J147" s="712">
        <v>281553</v>
      </c>
      <c r="K147" s="618">
        <v>3752198</v>
      </c>
      <c r="L147" s="627">
        <v>0</v>
      </c>
      <c r="M147" s="444">
        <v>28506101</v>
      </c>
      <c r="N147" s="444"/>
      <c r="O147" s="444">
        <v>184700</v>
      </c>
      <c r="P147" s="703">
        <v>0</v>
      </c>
      <c r="Q147" s="703">
        <v>1570</v>
      </c>
      <c r="R147" s="703">
        <v>474999</v>
      </c>
      <c r="S147" s="703">
        <v>0</v>
      </c>
      <c r="T147" s="350"/>
      <c r="U147" s="350"/>
      <c r="V147" s="703">
        <v>66806</v>
      </c>
      <c r="W147" s="350"/>
      <c r="X147" s="350"/>
      <c r="Y147" s="703">
        <v>0</v>
      </c>
      <c r="Z147" s="350"/>
      <c r="AA147" s="350"/>
      <c r="AB147" s="703">
        <v>2711</v>
      </c>
      <c r="AC147" s="350"/>
      <c r="AD147" s="350"/>
      <c r="AE147" s="678">
        <v>0</v>
      </c>
      <c r="AF147" s="350"/>
      <c r="AG147" s="350"/>
      <c r="AH147" s="678">
        <v>0</v>
      </c>
      <c r="AI147" s="350"/>
      <c r="AJ147" s="350"/>
      <c r="AK147" s="678">
        <v>11810</v>
      </c>
      <c r="AL147" s="350"/>
      <c r="AM147" s="350"/>
      <c r="AN147" s="678">
        <v>0</v>
      </c>
      <c r="AO147" s="678">
        <v>0</v>
      </c>
      <c r="AP147" s="673">
        <v>0</v>
      </c>
      <c r="AQ147" s="703">
        <v>0</v>
      </c>
      <c r="AR147" s="678">
        <v>0</v>
      </c>
      <c r="AS147" s="754">
        <v>0</v>
      </c>
      <c r="AT147" s="810">
        <v>584207531</v>
      </c>
      <c r="AU147" s="723">
        <v>62273544</v>
      </c>
      <c r="AV147" s="806">
        <v>32949</v>
      </c>
      <c r="AW147" s="807">
        <v>14960</v>
      </c>
      <c r="AX147" s="782"/>
      <c r="AY147" s="742"/>
      <c r="AZ147" s="745"/>
      <c r="BA147" s="745"/>
      <c r="BB147" s="746"/>
      <c r="BC147" s="713"/>
      <c r="BD147" s="729"/>
    </row>
    <row r="148" spans="1:56" ht="18" customHeight="1">
      <c r="A148" s="752"/>
      <c r="B148" s="686" t="s">
        <v>850</v>
      </c>
      <c r="C148" s="711">
        <v>13864</v>
      </c>
      <c r="D148" s="711">
        <v>0</v>
      </c>
      <c r="E148" s="711">
        <v>74731</v>
      </c>
      <c r="F148" s="711">
        <v>27800</v>
      </c>
      <c r="G148" s="711">
        <v>0</v>
      </c>
      <c r="H148" s="444">
        <v>850</v>
      </c>
      <c r="I148" s="444">
        <v>117</v>
      </c>
      <c r="J148" s="712">
        <v>0</v>
      </c>
      <c r="K148" s="618">
        <v>2907182</v>
      </c>
      <c r="L148" s="627">
        <v>0</v>
      </c>
      <c r="M148" s="444">
        <v>19454511</v>
      </c>
      <c r="N148" s="444"/>
      <c r="O148" s="444"/>
      <c r="P148" s="703">
        <v>12122</v>
      </c>
      <c r="Q148" s="703">
        <v>8446</v>
      </c>
      <c r="R148" s="703">
        <v>34022</v>
      </c>
      <c r="S148" s="703">
        <v>8020</v>
      </c>
      <c r="T148" s="350"/>
      <c r="U148" s="350"/>
      <c r="V148" s="703">
        <v>15368</v>
      </c>
      <c r="W148" s="350"/>
      <c r="X148" s="350"/>
      <c r="Y148" s="703">
        <v>604</v>
      </c>
      <c r="Z148" s="350"/>
      <c r="AA148" s="350"/>
      <c r="AB148" s="703">
        <v>0</v>
      </c>
      <c r="AC148" s="350"/>
      <c r="AD148" s="350"/>
      <c r="AE148" s="678">
        <v>0</v>
      </c>
      <c r="AF148" s="350"/>
      <c r="AG148" s="350"/>
      <c r="AH148" s="678">
        <v>281231</v>
      </c>
      <c r="AI148" s="350"/>
      <c r="AJ148" s="350"/>
      <c r="AK148" s="678">
        <v>96888</v>
      </c>
      <c r="AL148" s="350"/>
      <c r="AM148" s="350"/>
      <c r="AN148" s="678">
        <v>0</v>
      </c>
      <c r="AO148" s="678">
        <v>0</v>
      </c>
      <c r="AP148" s="673">
        <v>0</v>
      </c>
      <c r="AQ148" s="703">
        <v>0</v>
      </c>
      <c r="AR148" s="678">
        <v>0</v>
      </c>
      <c r="AS148" s="754">
        <v>0</v>
      </c>
      <c r="AT148" s="810">
        <v>537221176</v>
      </c>
      <c r="AU148" s="723">
        <v>47577251</v>
      </c>
      <c r="AV148" s="806">
        <v>51023</v>
      </c>
      <c r="AW148" s="807">
        <v>29237</v>
      </c>
      <c r="AX148" s="782"/>
      <c r="AY148" s="742"/>
      <c r="AZ148" s="745"/>
      <c r="BA148" s="745"/>
      <c r="BB148" s="746"/>
      <c r="BC148" s="713"/>
      <c r="BD148" s="729"/>
    </row>
    <row r="149" spans="1:56" ht="18" customHeight="1">
      <c r="A149" s="752"/>
      <c r="B149" s="686" t="s">
        <v>851</v>
      </c>
      <c r="C149" s="711">
        <v>18740</v>
      </c>
      <c r="D149" s="711">
        <v>0</v>
      </c>
      <c r="E149" s="711">
        <v>257926</v>
      </c>
      <c r="F149" s="711">
        <v>0</v>
      </c>
      <c r="G149" s="711">
        <v>0</v>
      </c>
      <c r="H149" s="444">
        <v>0</v>
      </c>
      <c r="I149" s="444">
        <v>0</v>
      </c>
      <c r="J149" s="712">
        <v>0</v>
      </c>
      <c r="K149" s="618">
        <v>11676823</v>
      </c>
      <c r="L149" s="627">
        <v>0</v>
      </c>
      <c r="M149" s="444">
        <v>67647299</v>
      </c>
      <c r="N149" s="444"/>
      <c r="O149" s="444"/>
      <c r="P149" s="703">
        <v>0</v>
      </c>
      <c r="Q149" s="703">
        <v>0</v>
      </c>
      <c r="R149" s="703">
        <v>156501</v>
      </c>
      <c r="S149" s="703">
        <v>0</v>
      </c>
      <c r="T149" s="350"/>
      <c r="U149" s="350"/>
      <c r="V149" s="703">
        <v>0</v>
      </c>
      <c r="W149" s="350"/>
      <c r="X149" s="350"/>
      <c r="Y149" s="703">
        <v>0</v>
      </c>
      <c r="Z149" s="350"/>
      <c r="AA149" s="350"/>
      <c r="AB149" s="703">
        <v>0</v>
      </c>
      <c r="AC149" s="350"/>
      <c r="AD149" s="350"/>
      <c r="AE149" s="678">
        <v>0</v>
      </c>
      <c r="AF149" s="350"/>
      <c r="AG149" s="350"/>
      <c r="AH149" s="678">
        <v>0</v>
      </c>
      <c r="AI149" s="350"/>
      <c r="AJ149" s="350"/>
      <c r="AK149" s="678">
        <v>0</v>
      </c>
      <c r="AL149" s="350"/>
      <c r="AM149" s="350"/>
      <c r="AN149" s="678">
        <v>0</v>
      </c>
      <c r="AO149" s="678">
        <v>0</v>
      </c>
      <c r="AP149" s="673">
        <v>0</v>
      </c>
      <c r="AQ149" s="703">
        <v>0</v>
      </c>
      <c r="AR149" s="678">
        <v>0</v>
      </c>
      <c r="AS149" s="754">
        <v>0</v>
      </c>
      <c r="AT149" s="810">
        <v>846016198</v>
      </c>
      <c r="AU149" s="723">
        <v>100632059</v>
      </c>
      <c r="AV149" s="806">
        <v>48738</v>
      </c>
      <c r="AW149" s="807">
        <v>21746</v>
      </c>
      <c r="AX149" s="782"/>
      <c r="AY149" s="742"/>
      <c r="AZ149" s="745"/>
      <c r="BA149" s="745"/>
      <c r="BB149" s="746"/>
      <c r="BC149" s="713"/>
      <c r="BD149" s="729"/>
    </row>
    <row r="150" spans="1:56" ht="18" customHeight="1">
      <c r="A150" s="752"/>
      <c r="B150" s="686" t="s">
        <v>852</v>
      </c>
      <c r="C150" s="711">
        <v>101354</v>
      </c>
      <c r="D150" s="711">
        <v>17440</v>
      </c>
      <c r="E150" s="711">
        <v>60445</v>
      </c>
      <c r="F150" s="711">
        <v>4940</v>
      </c>
      <c r="G150" s="711">
        <v>0</v>
      </c>
      <c r="H150" s="444">
        <v>772</v>
      </c>
      <c r="I150" s="444">
        <v>0</v>
      </c>
      <c r="J150" s="712">
        <v>80600</v>
      </c>
      <c r="K150" s="618">
        <v>1598249</v>
      </c>
      <c r="L150" s="627">
        <v>0</v>
      </c>
      <c r="M150" s="444">
        <v>25447277</v>
      </c>
      <c r="N150" s="444">
        <v>730000</v>
      </c>
      <c r="O150" s="444">
        <v>250000</v>
      </c>
      <c r="P150" s="703">
        <v>6705</v>
      </c>
      <c r="Q150" s="703">
        <v>13685</v>
      </c>
      <c r="R150" s="703">
        <v>64026</v>
      </c>
      <c r="S150" s="703">
        <v>14783</v>
      </c>
      <c r="T150" s="350"/>
      <c r="U150" s="350"/>
      <c r="V150" s="703">
        <v>2840</v>
      </c>
      <c r="W150" s="350"/>
      <c r="X150" s="350"/>
      <c r="Y150" s="703">
        <v>23142</v>
      </c>
      <c r="Z150" s="350"/>
      <c r="AA150" s="350"/>
      <c r="AB150" s="703">
        <v>0</v>
      </c>
      <c r="AC150" s="350"/>
      <c r="AD150" s="350"/>
      <c r="AE150" s="678">
        <v>0</v>
      </c>
      <c r="AF150" s="350"/>
      <c r="AG150" s="350"/>
      <c r="AH150" s="678">
        <v>114716</v>
      </c>
      <c r="AI150" s="350"/>
      <c r="AJ150" s="350"/>
      <c r="AK150" s="678">
        <v>6316</v>
      </c>
      <c r="AL150" s="350"/>
      <c r="AM150" s="350"/>
      <c r="AN150" s="678">
        <v>4613</v>
      </c>
      <c r="AO150" s="678">
        <v>0</v>
      </c>
      <c r="AP150" s="673">
        <v>0</v>
      </c>
      <c r="AQ150" s="703">
        <v>0</v>
      </c>
      <c r="AR150" s="678">
        <v>0</v>
      </c>
      <c r="AS150" s="754">
        <v>0</v>
      </c>
      <c r="AT150" s="810">
        <v>81797648</v>
      </c>
      <c r="AU150" s="723">
        <v>55380123</v>
      </c>
      <c r="AV150" s="806">
        <v>37392</v>
      </c>
      <c r="AW150" s="807">
        <v>35412</v>
      </c>
      <c r="AX150" s="782"/>
      <c r="AY150" s="742"/>
      <c r="AZ150" s="745"/>
      <c r="BA150" s="745"/>
      <c r="BB150" s="746"/>
      <c r="BC150" s="713"/>
      <c r="BD150" s="729"/>
    </row>
    <row r="151" spans="1:56" ht="18" customHeight="1">
      <c r="A151" s="752"/>
      <c r="B151" s="686" t="s">
        <v>853</v>
      </c>
      <c r="C151" s="711">
        <v>59976</v>
      </c>
      <c r="D151" s="711">
        <v>46380</v>
      </c>
      <c r="E151" s="711">
        <v>188000</v>
      </c>
      <c r="F151" s="711">
        <v>800000</v>
      </c>
      <c r="G151" s="711">
        <v>650000</v>
      </c>
      <c r="H151" s="444">
        <v>0</v>
      </c>
      <c r="I151" s="444">
        <v>0</v>
      </c>
      <c r="J151" s="712">
        <v>0</v>
      </c>
      <c r="K151" s="618">
        <v>1425614</v>
      </c>
      <c r="L151" s="627">
        <v>0</v>
      </c>
      <c r="M151" s="444">
        <v>37786000</v>
      </c>
      <c r="N151" s="444"/>
      <c r="O151" s="444">
        <v>95000</v>
      </c>
      <c r="P151" s="703">
        <v>12801</v>
      </c>
      <c r="Q151" s="703">
        <v>23303</v>
      </c>
      <c r="R151" s="703">
        <v>364825</v>
      </c>
      <c r="S151" s="703">
        <v>39650</v>
      </c>
      <c r="T151" s="350"/>
      <c r="U151" s="350"/>
      <c r="V151" s="703">
        <v>0</v>
      </c>
      <c r="W151" s="350"/>
      <c r="X151" s="350"/>
      <c r="Y151" s="703">
        <v>43990</v>
      </c>
      <c r="Z151" s="350"/>
      <c r="AA151" s="350"/>
      <c r="AB151" s="703">
        <v>77159</v>
      </c>
      <c r="AC151" s="350"/>
      <c r="AD151" s="350"/>
      <c r="AE151" s="678">
        <v>0</v>
      </c>
      <c r="AF151" s="350"/>
      <c r="AG151" s="350"/>
      <c r="AH151" s="678">
        <v>519041</v>
      </c>
      <c r="AI151" s="350"/>
      <c r="AJ151" s="350"/>
      <c r="AK151" s="678">
        <v>197678</v>
      </c>
      <c r="AL151" s="350"/>
      <c r="AM151" s="350"/>
      <c r="AN151" s="678">
        <v>112141</v>
      </c>
      <c r="AO151" s="678">
        <v>0</v>
      </c>
      <c r="AP151" s="673">
        <v>39073</v>
      </c>
      <c r="AQ151" s="703">
        <v>0</v>
      </c>
      <c r="AR151" s="678">
        <v>221</v>
      </c>
      <c r="AS151" s="754">
        <v>0</v>
      </c>
      <c r="AT151" s="810">
        <v>407303348</v>
      </c>
      <c r="AU151" s="723">
        <v>105641391</v>
      </c>
      <c r="AV151" s="806">
        <v>81084</v>
      </c>
      <c r="AW151" s="807">
        <v>54992</v>
      </c>
      <c r="AX151" s="782"/>
      <c r="AY151" s="742"/>
      <c r="AZ151" s="745"/>
      <c r="BA151" s="745"/>
      <c r="BB151" s="746"/>
      <c r="BC151" s="713"/>
      <c r="BD151" s="729"/>
    </row>
    <row r="152" spans="1:56" ht="18" customHeight="1">
      <c r="A152" s="752"/>
      <c r="B152" s="686" t="s">
        <v>854</v>
      </c>
      <c r="C152" s="711">
        <v>29258</v>
      </c>
      <c r="D152" s="711">
        <v>9966</v>
      </c>
      <c r="E152" s="711">
        <v>26807</v>
      </c>
      <c r="F152" s="711">
        <v>42479</v>
      </c>
      <c r="G152" s="711">
        <v>0</v>
      </c>
      <c r="H152" s="444">
        <v>0</v>
      </c>
      <c r="I152" s="444">
        <v>0</v>
      </c>
      <c r="J152" s="712">
        <v>0</v>
      </c>
      <c r="K152" s="618">
        <v>1373901</v>
      </c>
      <c r="L152" s="627">
        <v>0</v>
      </c>
      <c r="M152" s="444">
        <v>24098961</v>
      </c>
      <c r="N152" s="444">
        <v>810814</v>
      </c>
      <c r="O152" s="444">
        <v>670506</v>
      </c>
      <c r="P152" s="703">
        <v>8575</v>
      </c>
      <c r="Q152" s="703">
        <v>0</v>
      </c>
      <c r="R152" s="703">
        <v>38000</v>
      </c>
      <c r="S152" s="703">
        <v>0</v>
      </c>
      <c r="T152" s="350"/>
      <c r="U152" s="350"/>
      <c r="V152" s="703">
        <v>182242</v>
      </c>
      <c r="W152" s="350"/>
      <c r="X152" s="350"/>
      <c r="Y152" s="703">
        <v>0</v>
      </c>
      <c r="Z152" s="350"/>
      <c r="AA152" s="350"/>
      <c r="AB152" s="703">
        <v>0</v>
      </c>
      <c r="AC152" s="350"/>
      <c r="AD152" s="350"/>
      <c r="AE152" s="678">
        <v>0</v>
      </c>
      <c r="AF152" s="350"/>
      <c r="AG152" s="350"/>
      <c r="AH152" s="678">
        <v>163040</v>
      </c>
      <c r="AI152" s="350"/>
      <c r="AJ152" s="350"/>
      <c r="AK152" s="678">
        <v>6804</v>
      </c>
      <c r="AL152" s="350"/>
      <c r="AM152" s="350"/>
      <c r="AN152" s="678">
        <v>0</v>
      </c>
      <c r="AO152" s="678">
        <v>0</v>
      </c>
      <c r="AP152" s="673">
        <v>0</v>
      </c>
      <c r="AQ152" s="703">
        <v>0</v>
      </c>
      <c r="AR152" s="678">
        <v>0</v>
      </c>
      <c r="AS152" s="754">
        <v>0</v>
      </c>
      <c r="AT152" s="810">
        <v>842189020</v>
      </c>
      <c r="AU152" s="723">
        <v>49608795</v>
      </c>
      <c r="AV152" s="806">
        <v>39163</v>
      </c>
      <c r="AW152" s="807">
        <v>10553</v>
      </c>
      <c r="AX152" s="782"/>
      <c r="AY152" s="742"/>
      <c r="AZ152" s="745"/>
      <c r="BA152" s="745"/>
      <c r="BB152" s="746"/>
      <c r="BC152" s="713"/>
      <c r="BD152" s="729"/>
    </row>
    <row r="153" spans="1:56" s="728" customFormat="1" ht="19.5" customHeight="1">
      <c r="A153" s="752"/>
      <c r="B153" s="686" t="s">
        <v>855</v>
      </c>
      <c r="C153" s="711">
        <v>36188</v>
      </c>
      <c r="D153" s="711">
        <v>4832</v>
      </c>
      <c r="E153" s="711">
        <v>10863</v>
      </c>
      <c r="F153" s="711">
        <v>1748</v>
      </c>
      <c r="G153" s="711">
        <v>0</v>
      </c>
      <c r="H153" s="444">
        <v>0</v>
      </c>
      <c r="I153" s="444">
        <v>0</v>
      </c>
      <c r="J153" s="712">
        <v>17185</v>
      </c>
      <c r="K153" s="618">
        <v>2024524</v>
      </c>
      <c r="L153" s="627">
        <v>0</v>
      </c>
      <c r="M153" s="444">
        <v>76390000</v>
      </c>
      <c r="N153" s="444">
        <v>370000</v>
      </c>
      <c r="O153" s="444">
        <v>1320000</v>
      </c>
      <c r="P153" s="703">
        <v>8786</v>
      </c>
      <c r="Q153" s="703">
        <v>12405</v>
      </c>
      <c r="R153" s="703">
        <v>540664</v>
      </c>
      <c r="S153" s="703">
        <v>0</v>
      </c>
      <c r="T153" s="350"/>
      <c r="U153" s="350"/>
      <c r="V153" s="703">
        <v>0</v>
      </c>
      <c r="W153" s="350"/>
      <c r="X153" s="350"/>
      <c r="Y153" s="703">
        <v>0</v>
      </c>
      <c r="Z153" s="350"/>
      <c r="AA153" s="350"/>
      <c r="AB153" s="703">
        <v>0</v>
      </c>
      <c r="AC153" s="350"/>
      <c r="AD153" s="350"/>
      <c r="AE153" s="678">
        <v>0</v>
      </c>
      <c r="AF153" s="350"/>
      <c r="AG153" s="350"/>
      <c r="AH153" s="678">
        <v>16021</v>
      </c>
      <c r="AI153" s="350"/>
      <c r="AJ153" s="350"/>
      <c r="AK153" s="678">
        <v>48277</v>
      </c>
      <c r="AL153" s="350"/>
      <c r="AM153" s="350"/>
      <c r="AN153" s="678">
        <v>0</v>
      </c>
      <c r="AO153" s="678">
        <v>0</v>
      </c>
      <c r="AP153" s="673">
        <v>561855</v>
      </c>
      <c r="AQ153" s="703">
        <v>0</v>
      </c>
      <c r="AR153" s="678">
        <v>0</v>
      </c>
      <c r="AS153" s="754">
        <v>0</v>
      </c>
      <c r="AT153" s="810">
        <v>520182166</v>
      </c>
      <c r="AU153" s="723">
        <v>157712363</v>
      </c>
      <c r="AV153" s="806">
        <v>94982</v>
      </c>
      <c r="AW153" s="807">
        <v>38006</v>
      </c>
      <c r="AX153" s="782"/>
      <c r="AY153" s="742"/>
      <c r="AZ153" s="745"/>
      <c r="BA153" s="745"/>
      <c r="BB153" s="746"/>
      <c r="BC153" s="713"/>
      <c r="BD153" s="729"/>
    </row>
    <row r="154" spans="1:56" ht="18" customHeight="1">
      <c r="A154" s="752"/>
      <c r="B154" s="686" t="s">
        <v>856</v>
      </c>
      <c r="C154" s="711">
        <v>91420</v>
      </c>
      <c r="D154" s="711">
        <v>508</v>
      </c>
      <c r="E154" s="711">
        <v>32910</v>
      </c>
      <c r="F154" s="711">
        <v>4700</v>
      </c>
      <c r="G154" s="711">
        <v>0</v>
      </c>
      <c r="H154" s="444">
        <v>1272</v>
      </c>
      <c r="I154" s="444">
        <v>0</v>
      </c>
      <c r="J154" s="712">
        <v>0</v>
      </c>
      <c r="K154" s="618">
        <v>12642940</v>
      </c>
      <c r="L154" s="627">
        <v>0</v>
      </c>
      <c r="M154" s="444">
        <v>74625299</v>
      </c>
      <c r="N154" s="444"/>
      <c r="O154" s="444">
        <v>550000</v>
      </c>
      <c r="P154" s="703">
        <v>507</v>
      </c>
      <c r="Q154" s="703">
        <v>8800</v>
      </c>
      <c r="R154" s="703">
        <v>542455</v>
      </c>
      <c r="S154" s="703">
        <v>0</v>
      </c>
      <c r="T154" s="350"/>
      <c r="U154" s="350"/>
      <c r="V154" s="703">
        <v>0</v>
      </c>
      <c r="W154" s="350"/>
      <c r="X154" s="350"/>
      <c r="Y154" s="703">
        <v>0</v>
      </c>
      <c r="Z154" s="350"/>
      <c r="AA154" s="350"/>
      <c r="AB154" s="703">
        <v>0</v>
      </c>
      <c r="AC154" s="350"/>
      <c r="AD154" s="350"/>
      <c r="AE154" s="678">
        <v>0</v>
      </c>
      <c r="AF154" s="350"/>
      <c r="AG154" s="350"/>
      <c r="AH154" s="678">
        <v>0</v>
      </c>
      <c r="AI154" s="350"/>
      <c r="AJ154" s="350"/>
      <c r="AK154" s="678">
        <v>0</v>
      </c>
      <c r="AL154" s="350"/>
      <c r="AM154" s="350"/>
      <c r="AN154" s="678">
        <v>0</v>
      </c>
      <c r="AO154" s="678">
        <v>53642</v>
      </c>
      <c r="AP154" s="673">
        <v>0</v>
      </c>
      <c r="AQ154" s="703">
        <v>0</v>
      </c>
      <c r="AR154" s="678">
        <v>0</v>
      </c>
      <c r="AS154" s="754">
        <v>0</v>
      </c>
      <c r="AT154" s="810">
        <v>780158660</v>
      </c>
      <c r="AU154" s="723">
        <v>141719658</v>
      </c>
      <c r="AV154" s="806">
        <v>29756</v>
      </c>
      <c r="AW154" s="807">
        <v>16446</v>
      </c>
      <c r="AX154" s="782"/>
      <c r="AY154" s="742"/>
      <c r="AZ154" s="745"/>
      <c r="BA154" s="745"/>
      <c r="BB154" s="746"/>
      <c r="BC154" s="713"/>
      <c r="BD154" s="729"/>
    </row>
    <row r="155" spans="1:56" ht="18" customHeight="1">
      <c r="A155" s="684" t="s">
        <v>857</v>
      </c>
      <c r="B155" s="685">
        <f>SUBTOTAL(3,B156:B170)</f>
        <v>15</v>
      </c>
      <c r="C155" s="369">
        <f>SUM(C156:C170)</f>
        <v>1278851</v>
      </c>
      <c r="D155" s="369">
        <f t="shared" ref="D155:K155" si="23">SUM(D156:D170)</f>
        <v>472928</v>
      </c>
      <c r="E155" s="369">
        <f t="shared" si="23"/>
        <v>852892</v>
      </c>
      <c r="F155" s="369">
        <f t="shared" si="23"/>
        <v>410092</v>
      </c>
      <c r="G155" s="369">
        <f t="shared" si="23"/>
        <v>88971</v>
      </c>
      <c r="H155" s="369">
        <f t="shared" si="23"/>
        <v>7013</v>
      </c>
      <c r="I155" s="369">
        <f t="shared" si="23"/>
        <v>135820</v>
      </c>
      <c r="J155" s="624">
        <f t="shared" si="23"/>
        <v>185282</v>
      </c>
      <c r="K155" s="628">
        <f t="shared" si="23"/>
        <v>38701219</v>
      </c>
      <c r="L155" s="642">
        <f t="shared" ref="L155:AS155" si="24">SUM(L156:L170)</f>
        <v>0</v>
      </c>
      <c r="M155" s="369">
        <f t="shared" si="24"/>
        <v>599315285.5</v>
      </c>
      <c r="N155" s="369">
        <f t="shared" si="24"/>
        <v>9466767</v>
      </c>
      <c r="O155" s="369">
        <f t="shared" si="24"/>
        <v>814400</v>
      </c>
      <c r="P155" s="369">
        <f t="shared" si="24"/>
        <v>166237</v>
      </c>
      <c r="Q155" s="369">
        <f t="shared" si="24"/>
        <v>609378</v>
      </c>
      <c r="R155" s="369">
        <f t="shared" si="24"/>
        <v>6200626.0999999996</v>
      </c>
      <c r="S155" s="369">
        <f t="shared" si="24"/>
        <v>640130</v>
      </c>
      <c r="T155" s="369">
        <f t="shared" si="24"/>
        <v>0</v>
      </c>
      <c r="U155" s="369">
        <f t="shared" si="24"/>
        <v>0</v>
      </c>
      <c r="V155" s="369">
        <f t="shared" si="24"/>
        <v>439939</v>
      </c>
      <c r="W155" s="369">
        <f t="shared" si="24"/>
        <v>0</v>
      </c>
      <c r="X155" s="369">
        <f t="shared" si="24"/>
        <v>0</v>
      </c>
      <c r="Y155" s="369">
        <f t="shared" si="24"/>
        <v>74619</v>
      </c>
      <c r="Z155" s="369">
        <f t="shared" si="24"/>
        <v>0</v>
      </c>
      <c r="AA155" s="369">
        <f t="shared" si="24"/>
        <v>0</v>
      </c>
      <c r="AB155" s="369">
        <f t="shared" si="24"/>
        <v>397840</v>
      </c>
      <c r="AC155" s="369">
        <f t="shared" si="24"/>
        <v>0</v>
      </c>
      <c r="AD155" s="369">
        <f t="shared" si="24"/>
        <v>0</v>
      </c>
      <c r="AE155" s="369">
        <f t="shared" si="24"/>
        <v>115454</v>
      </c>
      <c r="AF155" s="369">
        <f t="shared" si="24"/>
        <v>0</v>
      </c>
      <c r="AG155" s="369">
        <f t="shared" si="24"/>
        <v>0</v>
      </c>
      <c r="AH155" s="369">
        <f t="shared" si="24"/>
        <v>3131811.5999999996</v>
      </c>
      <c r="AI155" s="369">
        <f t="shared" si="24"/>
        <v>0</v>
      </c>
      <c r="AJ155" s="369">
        <f t="shared" si="24"/>
        <v>0</v>
      </c>
      <c r="AK155" s="369">
        <f t="shared" si="24"/>
        <v>1656669.2</v>
      </c>
      <c r="AL155" s="369">
        <f t="shared" si="24"/>
        <v>0</v>
      </c>
      <c r="AM155" s="369">
        <f t="shared" si="24"/>
        <v>0</v>
      </c>
      <c r="AN155" s="369">
        <f t="shared" si="24"/>
        <v>345695</v>
      </c>
      <c r="AO155" s="369">
        <f t="shared" si="24"/>
        <v>1322933</v>
      </c>
      <c r="AP155" s="369">
        <f t="shared" si="24"/>
        <v>5812400</v>
      </c>
      <c r="AQ155" s="369">
        <f t="shared" si="24"/>
        <v>171712</v>
      </c>
      <c r="AR155" s="369">
        <f t="shared" si="24"/>
        <v>60455</v>
      </c>
      <c r="AS155" s="750">
        <f t="shared" si="24"/>
        <v>6174</v>
      </c>
      <c r="AT155" s="769">
        <f>SUM(AT156:AT170)</f>
        <v>8245540722</v>
      </c>
      <c r="AU155" s="646">
        <f>SUM(AU156:AU170)</f>
        <v>1684746553</v>
      </c>
      <c r="AV155" s="643">
        <f>SUM(AV156:AV170)</f>
        <v>2123709</v>
      </c>
      <c r="AW155" s="644">
        <f>SUM(AW156:AW170)</f>
        <v>1493216</v>
      </c>
      <c r="AX155" s="783">
        <v>408040</v>
      </c>
      <c r="AY155" s="669">
        <f>(SUM(C155:O155)+P155+Q155+R155+S155+V155+Y155+AB155+AE155+AH155+AK155+AN155+SUM(AO155:AS155))/AU155*100</f>
        <v>39.93963318706966</v>
      </c>
      <c r="AZ155" s="669">
        <f>(SUM(C155:J155)+P155+Q155+R155+S155+V155+Y155+AB155+AE155+AH155+AK155+AN155+AO155)/AU155*100</f>
        <v>1.1000575052074315</v>
      </c>
      <c r="BA155" s="669">
        <f>(SUM(C155:O155)+P155+Q155+R155+S155+V155+Y155+AB155+AE155+AH155+AK155+AN155+SUM(AO155:AS155))/AW155</f>
        <v>450.62575903285267</v>
      </c>
      <c r="BB155" s="791">
        <f>BD155/AW155</f>
        <v>12.411587405974753</v>
      </c>
      <c r="BC155" s="668">
        <f>(SUM(C155:O155)+P155+Q155+R155+S155+V155+Y155+AB155+AE155+AH155+AK155+AN155+SUM(AO155:AS155))</f>
        <v>672881593.4000001</v>
      </c>
      <c r="BD155" s="668">
        <f>SUM(C155:J155)+P155+Q155+R155+S155+V155+Y155+AB155+AE155+AH155+AK155+AN155+AO155</f>
        <v>18533180.899999999</v>
      </c>
    </row>
    <row r="156" spans="1:56" ht="18" customHeight="1">
      <c r="A156" s="682"/>
      <c r="B156" s="686" t="s">
        <v>419</v>
      </c>
      <c r="C156" s="711">
        <v>160544</v>
      </c>
      <c r="D156" s="711">
        <v>7800</v>
      </c>
      <c r="E156" s="711">
        <v>3399</v>
      </c>
      <c r="F156" s="711">
        <v>80918</v>
      </c>
      <c r="G156" s="711">
        <v>2950</v>
      </c>
      <c r="H156" s="444">
        <v>0</v>
      </c>
      <c r="I156" s="444">
        <v>29416</v>
      </c>
      <c r="J156" s="712">
        <v>0</v>
      </c>
      <c r="K156" s="618">
        <v>3661170</v>
      </c>
      <c r="L156" s="627">
        <v>0</v>
      </c>
      <c r="M156" s="444">
        <v>73771894</v>
      </c>
      <c r="N156" s="444">
        <v>0</v>
      </c>
      <c r="O156" s="444">
        <v>0</v>
      </c>
      <c r="P156" s="850">
        <v>1427</v>
      </c>
      <c r="Q156" s="850">
        <v>268951</v>
      </c>
      <c r="R156" s="850">
        <v>2747725</v>
      </c>
      <c r="S156" s="850">
        <v>0</v>
      </c>
      <c r="T156" s="350"/>
      <c r="U156" s="350"/>
      <c r="V156" s="850">
        <v>0</v>
      </c>
      <c r="W156" s="350"/>
      <c r="X156" s="350"/>
      <c r="Y156" s="850">
        <v>5304</v>
      </c>
      <c r="Z156" s="350"/>
      <c r="AA156" s="350"/>
      <c r="AB156" s="850">
        <v>82739</v>
      </c>
      <c r="AC156" s="350"/>
      <c r="AD156" s="350"/>
      <c r="AE156" s="851">
        <v>30454</v>
      </c>
      <c r="AF156" s="350"/>
      <c r="AG156" s="350"/>
      <c r="AH156" s="851">
        <v>1266682</v>
      </c>
      <c r="AI156" s="350"/>
      <c r="AJ156" s="350"/>
      <c r="AK156" s="851">
        <v>77663</v>
      </c>
      <c r="AL156" s="350"/>
      <c r="AM156" s="350"/>
      <c r="AN156" s="851">
        <v>3006</v>
      </c>
      <c r="AO156" s="851">
        <v>0</v>
      </c>
      <c r="AP156" s="445">
        <v>0</v>
      </c>
      <c r="AQ156" s="850">
        <v>171712</v>
      </c>
      <c r="AR156" s="851">
        <v>7506</v>
      </c>
      <c r="AS156" s="443">
        <v>0</v>
      </c>
      <c r="AT156" s="810">
        <v>636082715</v>
      </c>
      <c r="AU156" s="723">
        <v>265761487</v>
      </c>
      <c r="AV156" s="806">
        <v>652258</v>
      </c>
      <c r="AW156" s="807">
        <v>616411</v>
      </c>
      <c r="AX156" s="778"/>
      <c r="AY156" s="742"/>
      <c r="AZ156" s="745"/>
      <c r="BA156" s="745"/>
      <c r="BB156" s="352"/>
      <c r="BC156" s="351"/>
      <c r="BD156" s="351"/>
    </row>
    <row r="157" spans="1:56" ht="18" customHeight="1">
      <c r="A157" s="682"/>
      <c r="B157" s="686" t="s">
        <v>420</v>
      </c>
      <c r="C157" s="711">
        <v>38248</v>
      </c>
      <c r="D157" s="711">
        <v>99500</v>
      </c>
      <c r="E157" s="711">
        <v>0</v>
      </c>
      <c r="F157" s="711">
        <v>31654</v>
      </c>
      <c r="G157" s="711">
        <v>4455</v>
      </c>
      <c r="H157" s="444">
        <v>295</v>
      </c>
      <c r="I157" s="444">
        <v>0</v>
      </c>
      <c r="J157" s="712">
        <v>0</v>
      </c>
      <c r="K157" s="618">
        <v>13176230</v>
      </c>
      <c r="L157" s="627">
        <v>0</v>
      </c>
      <c r="M157" s="444">
        <v>117418686.49999999</v>
      </c>
      <c r="N157" s="444">
        <v>518270</v>
      </c>
      <c r="O157" s="444"/>
      <c r="P157" s="703">
        <v>10817</v>
      </c>
      <c r="Q157" s="703">
        <v>10135</v>
      </c>
      <c r="R157" s="703">
        <v>69093.100000000006</v>
      </c>
      <c r="S157" s="703"/>
      <c r="T157" s="350"/>
      <c r="U157" s="350"/>
      <c r="V157" s="703">
        <v>1104</v>
      </c>
      <c r="W157" s="350"/>
      <c r="X157" s="350"/>
      <c r="Y157" s="703"/>
      <c r="Z157" s="350"/>
      <c r="AA157" s="350"/>
      <c r="AB157" s="703"/>
      <c r="AC157" s="350"/>
      <c r="AD157" s="350"/>
      <c r="AE157" s="678"/>
      <c r="AF157" s="350"/>
      <c r="AG157" s="350"/>
      <c r="AH157" s="678">
        <v>69657.900000000009</v>
      </c>
      <c r="AI157" s="350"/>
      <c r="AJ157" s="350"/>
      <c r="AK157" s="678">
        <v>72266</v>
      </c>
      <c r="AL157" s="350"/>
      <c r="AM157" s="350"/>
      <c r="AN157" s="678">
        <v>8171</v>
      </c>
      <c r="AO157" s="678">
        <v>1279933</v>
      </c>
      <c r="AP157" s="673"/>
      <c r="AQ157" s="703"/>
      <c r="AR157" s="678">
        <v>28375</v>
      </c>
      <c r="AS157" s="754"/>
      <c r="AT157" s="810">
        <v>864152740</v>
      </c>
      <c r="AU157" s="723">
        <v>192603347</v>
      </c>
      <c r="AV157" s="806">
        <v>106474</v>
      </c>
      <c r="AW157" s="807">
        <v>68801</v>
      </c>
      <c r="AX157" s="778"/>
      <c r="AY157" s="742"/>
      <c r="AZ157" s="745"/>
      <c r="BA157" s="745"/>
      <c r="BB157" s="352"/>
      <c r="BC157" s="351"/>
      <c r="BD157" s="351"/>
    </row>
    <row r="158" spans="1:56" ht="18" customHeight="1">
      <c r="A158" s="682"/>
      <c r="B158" s="686" t="s">
        <v>421</v>
      </c>
      <c r="C158" s="711">
        <v>138027</v>
      </c>
      <c r="D158" s="711">
        <v>79000</v>
      </c>
      <c r="E158" s="711">
        <v>323200</v>
      </c>
      <c r="F158" s="711">
        <v>38685</v>
      </c>
      <c r="G158" s="711">
        <v>16091</v>
      </c>
      <c r="H158" s="444">
        <v>1700</v>
      </c>
      <c r="I158" s="444">
        <v>0</v>
      </c>
      <c r="J158" s="712">
        <v>0</v>
      </c>
      <c r="K158" s="618">
        <v>515765</v>
      </c>
      <c r="L158" s="627">
        <v>0</v>
      </c>
      <c r="M158" s="444">
        <v>49816296</v>
      </c>
      <c r="N158" s="444">
        <v>0</v>
      </c>
      <c r="O158" s="444">
        <v>0</v>
      </c>
      <c r="P158" s="703">
        <v>8265</v>
      </c>
      <c r="Q158" s="703">
        <v>34521</v>
      </c>
      <c r="R158" s="703">
        <v>232635</v>
      </c>
      <c r="S158" s="703">
        <v>6270</v>
      </c>
      <c r="T158" s="350"/>
      <c r="U158" s="350"/>
      <c r="V158" s="703"/>
      <c r="W158" s="350"/>
      <c r="X158" s="350"/>
      <c r="Y158" s="703"/>
      <c r="Z158" s="350"/>
      <c r="AA158" s="350"/>
      <c r="AB158" s="703"/>
      <c r="AC158" s="350"/>
      <c r="AD158" s="350"/>
      <c r="AE158" s="678"/>
      <c r="AF158" s="350"/>
      <c r="AG158" s="350"/>
      <c r="AH158" s="678">
        <v>114358</v>
      </c>
      <c r="AI158" s="350"/>
      <c r="AJ158" s="350"/>
      <c r="AK158" s="678">
        <v>307501</v>
      </c>
      <c r="AL158" s="350"/>
      <c r="AM158" s="350"/>
      <c r="AN158" s="678">
        <v>2384</v>
      </c>
      <c r="AO158" s="678"/>
      <c r="AP158" s="673"/>
      <c r="AQ158" s="703"/>
      <c r="AR158" s="678">
        <v>3024</v>
      </c>
      <c r="AS158" s="754"/>
      <c r="AT158" s="810">
        <v>586558277</v>
      </c>
      <c r="AU158" s="723">
        <v>113276226</v>
      </c>
      <c r="AV158" s="806">
        <v>101114</v>
      </c>
      <c r="AW158" s="807">
        <v>69453</v>
      </c>
      <c r="AX158" s="778"/>
      <c r="AY158" s="742"/>
      <c r="AZ158" s="745"/>
      <c r="BA158" s="745"/>
      <c r="BB158" s="352"/>
      <c r="BC158" s="351"/>
      <c r="BD158" s="351"/>
    </row>
    <row r="159" spans="1:56" ht="18" customHeight="1">
      <c r="A159" s="682"/>
      <c r="B159" s="686" t="s">
        <v>422</v>
      </c>
      <c r="C159" s="711">
        <v>335649</v>
      </c>
      <c r="D159" s="711">
        <v>11645</v>
      </c>
      <c r="E159" s="711">
        <v>154900</v>
      </c>
      <c r="F159" s="711">
        <v>29727</v>
      </c>
      <c r="G159" s="711">
        <v>9956</v>
      </c>
      <c r="H159" s="444">
        <v>933</v>
      </c>
      <c r="I159" s="444">
        <v>875</v>
      </c>
      <c r="J159" s="712">
        <v>43054</v>
      </c>
      <c r="K159" s="618">
        <v>3696062</v>
      </c>
      <c r="L159" s="627">
        <v>0</v>
      </c>
      <c r="M159" s="444">
        <v>49542874</v>
      </c>
      <c r="N159" s="444">
        <v>477719</v>
      </c>
      <c r="O159" s="444"/>
      <c r="P159" s="703">
        <v>11951</v>
      </c>
      <c r="Q159" s="703">
        <v>88782</v>
      </c>
      <c r="R159" s="703">
        <v>890528</v>
      </c>
      <c r="S159" s="703"/>
      <c r="T159" s="350"/>
      <c r="U159" s="350"/>
      <c r="V159" s="703">
        <v>113084</v>
      </c>
      <c r="W159" s="350"/>
      <c r="X159" s="350"/>
      <c r="Y159" s="703">
        <v>6660</v>
      </c>
      <c r="Z159" s="350"/>
      <c r="AA159" s="350"/>
      <c r="AB159" s="703">
        <v>45180</v>
      </c>
      <c r="AC159" s="350"/>
      <c r="AD159" s="350"/>
      <c r="AE159" s="678"/>
      <c r="AF159" s="350"/>
      <c r="AG159" s="350"/>
      <c r="AH159" s="678">
        <v>427293.7</v>
      </c>
      <c r="AI159" s="350"/>
      <c r="AJ159" s="350"/>
      <c r="AK159" s="678">
        <v>31270</v>
      </c>
      <c r="AL159" s="350"/>
      <c r="AM159" s="350"/>
      <c r="AN159" s="678"/>
      <c r="AO159" s="678"/>
      <c r="AP159" s="673">
        <v>197841</v>
      </c>
      <c r="AQ159" s="703"/>
      <c r="AR159" s="678"/>
      <c r="AS159" s="754"/>
      <c r="AT159" s="810">
        <v>542795756</v>
      </c>
      <c r="AU159" s="723">
        <v>134056869</v>
      </c>
      <c r="AV159" s="806">
        <v>314395</v>
      </c>
      <c r="AW159" s="807">
        <v>207577</v>
      </c>
      <c r="AX159" s="778"/>
      <c r="AY159" s="742"/>
      <c r="AZ159" s="745"/>
      <c r="BA159" s="745"/>
      <c r="BB159" s="352"/>
      <c r="BC159" s="351"/>
      <c r="BD159" s="351"/>
    </row>
    <row r="160" spans="1:56" ht="18" customHeight="1">
      <c r="A160" s="682"/>
      <c r="B160" s="686" t="s">
        <v>423</v>
      </c>
      <c r="C160" s="711">
        <v>53696</v>
      </c>
      <c r="D160" s="711">
        <v>7100</v>
      </c>
      <c r="E160" s="711">
        <v>32694</v>
      </c>
      <c r="F160" s="711">
        <v>38829</v>
      </c>
      <c r="G160" s="711">
        <v>2580</v>
      </c>
      <c r="H160" s="444">
        <v>0</v>
      </c>
      <c r="I160" s="444">
        <v>0</v>
      </c>
      <c r="J160" s="712">
        <v>1750</v>
      </c>
      <c r="K160" s="618">
        <v>962827</v>
      </c>
      <c r="L160" s="627">
        <v>0</v>
      </c>
      <c r="M160" s="444">
        <v>49522599</v>
      </c>
      <c r="N160" s="444">
        <v>0</v>
      </c>
      <c r="O160" s="444">
        <v>0</v>
      </c>
      <c r="P160" s="703">
        <v>20118</v>
      </c>
      <c r="Q160" s="703">
        <v>30172</v>
      </c>
      <c r="R160" s="703">
        <v>817046</v>
      </c>
      <c r="S160" s="703"/>
      <c r="T160" s="350"/>
      <c r="U160" s="350"/>
      <c r="V160" s="703">
        <v>1607</v>
      </c>
      <c r="W160" s="350"/>
      <c r="X160" s="350"/>
      <c r="Y160" s="703">
        <v>10017</v>
      </c>
      <c r="Z160" s="350"/>
      <c r="AA160" s="350"/>
      <c r="AB160" s="703">
        <v>3517</v>
      </c>
      <c r="AC160" s="350"/>
      <c r="AD160" s="350"/>
      <c r="AE160" s="678"/>
      <c r="AF160" s="350"/>
      <c r="AG160" s="350"/>
      <c r="AH160" s="678">
        <v>206601</v>
      </c>
      <c r="AI160" s="350"/>
      <c r="AJ160" s="350"/>
      <c r="AK160" s="678">
        <v>212449</v>
      </c>
      <c r="AL160" s="350"/>
      <c r="AM160" s="350"/>
      <c r="AN160" s="678"/>
      <c r="AO160" s="678"/>
      <c r="AP160" s="673">
        <v>675100</v>
      </c>
      <c r="AQ160" s="703"/>
      <c r="AR160" s="678">
        <v>4203</v>
      </c>
      <c r="AS160" s="754">
        <v>6174</v>
      </c>
      <c r="AT160" s="810">
        <v>742026668</v>
      </c>
      <c r="AU160" s="723">
        <v>162795578</v>
      </c>
      <c r="AV160" s="806">
        <v>174690</v>
      </c>
      <c r="AW160" s="807">
        <v>107639</v>
      </c>
      <c r="AX160" s="778"/>
      <c r="AY160" s="742"/>
      <c r="AZ160" s="745"/>
      <c r="BA160" s="745"/>
      <c r="BB160" s="352"/>
      <c r="BC160" s="351"/>
      <c r="BD160" s="351"/>
    </row>
    <row r="161" spans="1:56" ht="18" customHeight="1">
      <c r="A161" s="682"/>
      <c r="B161" s="686" t="s">
        <v>424</v>
      </c>
      <c r="C161" s="711">
        <v>187536</v>
      </c>
      <c r="D161" s="711">
        <v>88000</v>
      </c>
      <c r="E161" s="711">
        <v>32600</v>
      </c>
      <c r="F161" s="711">
        <v>16018</v>
      </c>
      <c r="G161" s="711">
        <v>5752</v>
      </c>
      <c r="H161" s="444">
        <v>0</v>
      </c>
      <c r="I161" s="444">
        <v>0</v>
      </c>
      <c r="J161" s="712">
        <v>10045</v>
      </c>
      <c r="K161" s="618">
        <v>1230475</v>
      </c>
      <c r="L161" s="627">
        <v>0</v>
      </c>
      <c r="M161" s="444">
        <v>17048246</v>
      </c>
      <c r="N161" s="444">
        <v>405274</v>
      </c>
      <c r="O161" s="444">
        <v>0</v>
      </c>
      <c r="P161" s="703">
        <v>4950</v>
      </c>
      <c r="Q161" s="703">
        <v>69309</v>
      </c>
      <c r="R161" s="703">
        <v>165173</v>
      </c>
      <c r="S161" s="703">
        <v>10160</v>
      </c>
      <c r="T161" s="350"/>
      <c r="U161" s="350"/>
      <c r="V161" s="703">
        <v>6090</v>
      </c>
      <c r="W161" s="350"/>
      <c r="X161" s="350"/>
      <c r="Y161" s="703"/>
      <c r="Z161" s="350"/>
      <c r="AA161" s="350"/>
      <c r="AB161" s="703"/>
      <c r="AC161" s="350"/>
      <c r="AD161" s="350"/>
      <c r="AE161" s="678"/>
      <c r="AF161" s="350"/>
      <c r="AG161" s="350"/>
      <c r="AH161" s="678">
        <v>102846</v>
      </c>
      <c r="AI161" s="350"/>
      <c r="AJ161" s="350"/>
      <c r="AK161" s="678">
        <v>1224</v>
      </c>
      <c r="AL161" s="350"/>
      <c r="AM161" s="350"/>
      <c r="AN161" s="678"/>
      <c r="AO161" s="678"/>
      <c r="AP161" s="673"/>
      <c r="AQ161" s="703"/>
      <c r="AR161" s="678">
        <v>1604</v>
      </c>
      <c r="AS161" s="754"/>
      <c r="AT161" s="810">
        <v>555580413</v>
      </c>
      <c r="AU161" s="723">
        <v>84404891</v>
      </c>
      <c r="AV161" s="806">
        <v>118842</v>
      </c>
      <c r="AW161" s="807">
        <v>74450</v>
      </c>
      <c r="AX161" s="778"/>
      <c r="AY161" s="742"/>
      <c r="AZ161" s="745"/>
      <c r="BA161" s="745"/>
      <c r="BB161" s="352"/>
      <c r="BC161" s="351"/>
      <c r="BD161" s="351"/>
    </row>
    <row r="162" spans="1:56" ht="18" customHeight="1">
      <c r="A162" s="682"/>
      <c r="B162" s="686" t="s">
        <v>425</v>
      </c>
      <c r="C162" s="711">
        <v>15597</v>
      </c>
      <c r="D162" s="711">
        <v>0</v>
      </c>
      <c r="E162" s="711">
        <v>2600</v>
      </c>
      <c r="F162" s="711">
        <v>2590</v>
      </c>
      <c r="G162" s="711">
        <v>0</v>
      </c>
      <c r="H162" s="444">
        <v>1400</v>
      </c>
      <c r="I162" s="444">
        <v>0</v>
      </c>
      <c r="J162" s="712">
        <v>26500</v>
      </c>
      <c r="K162" s="618"/>
      <c r="L162" s="627">
        <v>0</v>
      </c>
      <c r="M162" s="444">
        <v>1263784</v>
      </c>
      <c r="N162" s="444">
        <v>0</v>
      </c>
      <c r="O162" s="444">
        <v>0</v>
      </c>
      <c r="P162" s="703"/>
      <c r="Q162" s="703">
        <v>1300</v>
      </c>
      <c r="R162" s="703">
        <v>31382</v>
      </c>
      <c r="S162" s="703"/>
      <c r="T162" s="350"/>
      <c r="U162" s="350"/>
      <c r="V162" s="703"/>
      <c r="W162" s="350"/>
      <c r="X162" s="350"/>
      <c r="Y162" s="703">
        <v>32618</v>
      </c>
      <c r="Z162" s="350"/>
      <c r="AA162" s="350"/>
      <c r="AB162" s="703"/>
      <c r="AC162" s="350"/>
      <c r="AD162" s="350"/>
      <c r="AE162" s="678"/>
      <c r="AF162" s="350"/>
      <c r="AG162" s="350"/>
      <c r="AH162" s="678">
        <v>15400</v>
      </c>
      <c r="AI162" s="350"/>
      <c r="AJ162" s="350"/>
      <c r="AK162" s="678"/>
      <c r="AL162" s="350"/>
      <c r="AM162" s="350"/>
      <c r="AN162" s="678"/>
      <c r="AO162" s="678"/>
      <c r="AP162" s="673">
        <v>547725</v>
      </c>
      <c r="AQ162" s="703"/>
      <c r="AR162" s="678"/>
      <c r="AS162" s="754"/>
      <c r="AT162" s="810">
        <v>60698855</v>
      </c>
      <c r="AU162" s="723">
        <v>2759673</v>
      </c>
      <c r="AV162" s="806">
        <v>42971</v>
      </c>
      <c r="AW162" s="807">
        <v>8661</v>
      </c>
      <c r="AX162" s="778"/>
      <c r="AY162" s="742"/>
      <c r="AZ162" s="745"/>
      <c r="BA162" s="745"/>
      <c r="BB162" s="352"/>
      <c r="BC162" s="351"/>
      <c r="BD162" s="351"/>
    </row>
    <row r="163" spans="1:56" ht="18" customHeight="1">
      <c r="A163" s="682"/>
      <c r="B163" s="686" t="s">
        <v>656</v>
      </c>
      <c r="C163" s="711">
        <v>27485</v>
      </c>
      <c r="D163" s="711">
        <v>650</v>
      </c>
      <c r="E163" s="711">
        <v>22700</v>
      </c>
      <c r="F163" s="711">
        <v>18770</v>
      </c>
      <c r="G163" s="711">
        <v>6500</v>
      </c>
      <c r="H163" s="444">
        <v>535</v>
      </c>
      <c r="I163" s="444">
        <v>0</v>
      </c>
      <c r="J163" s="712">
        <v>7400</v>
      </c>
      <c r="K163" s="618">
        <v>537162</v>
      </c>
      <c r="L163" s="627">
        <v>0</v>
      </c>
      <c r="M163" s="444">
        <v>58712847</v>
      </c>
      <c r="N163" s="444">
        <v>0</v>
      </c>
      <c r="O163" s="444">
        <v>0</v>
      </c>
      <c r="P163" s="703">
        <v>5840</v>
      </c>
      <c r="Q163" s="703">
        <v>15353</v>
      </c>
      <c r="R163" s="703">
        <v>430630</v>
      </c>
      <c r="S163" s="703">
        <v>20150</v>
      </c>
      <c r="T163" s="350"/>
      <c r="U163" s="350"/>
      <c r="V163" s="703"/>
      <c r="W163" s="350"/>
      <c r="X163" s="350"/>
      <c r="Y163" s="703">
        <v>20020</v>
      </c>
      <c r="Z163" s="350"/>
      <c r="AA163" s="350"/>
      <c r="AB163" s="703">
        <v>9550</v>
      </c>
      <c r="AC163" s="350"/>
      <c r="AD163" s="350"/>
      <c r="AE163" s="678"/>
      <c r="AF163" s="350"/>
      <c r="AG163" s="350"/>
      <c r="AH163" s="678">
        <v>425321</v>
      </c>
      <c r="AI163" s="350"/>
      <c r="AJ163" s="350"/>
      <c r="AK163" s="678">
        <v>119026.2</v>
      </c>
      <c r="AL163" s="350"/>
      <c r="AM163" s="350"/>
      <c r="AN163" s="678">
        <v>8999</v>
      </c>
      <c r="AO163" s="678"/>
      <c r="AP163" s="673"/>
      <c r="AQ163" s="703"/>
      <c r="AR163" s="678"/>
      <c r="AS163" s="754"/>
      <c r="AT163" s="810">
        <v>705424109</v>
      </c>
      <c r="AU163" s="723">
        <v>183356664</v>
      </c>
      <c r="AV163" s="806">
        <v>167042</v>
      </c>
      <c r="AW163" s="807">
        <v>103227</v>
      </c>
      <c r="AX163" s="778"/>
      <c r="AY163" s="742"/>
      <c r="AZ163" s="745"/>
      <c r="BA163" s="745"/>
      <c r="BB163" s="352"/>
      <c r="BC163" s="351"/>
      <c r="BD163" s="351"/>
    </row>
    <row r="164" spans="1:56" ht="18" customHeight="1">
      <c r="A164" s="682"/>
      <c r="B164" s="686" t="s">
        <v>426</v>
      </c>
      <c r="C164" s="711">
        <v>107402</v>
      </c>
      <c r="D164" s="711">
        <v>0</v>
      </c>
      <c r="E164" s="711">
        <v>20000</v>
      </c>
      <c r="F164" s="711">
        <v>17411</v>
      </c>
      <c r="G164" s="711">
        <v>1100</v>
      </c>
      <c r="H164" s="444">
        <v>0</v>
      </c>
      <c r="I164" s="444">
        <v>0</v>
      </c>
      <c r="J164" s="712">
        <v>1500</v>
      </c>
      <c r="K164" s="618">
        <v>1187125</v>
      </c>
      <c r="L164" s="627">
        <v>0</v>
      </c>
      <c r="M164" s="444">
        <v>8353892</v>
      </c>
      <c r="N164" s="444">
        <v>4810000</v>
      </c>
      <c r="O164" s="444">
        <v>370000</v>
      </c>
      <c r="P164" s="703">
        <v>31000</v>
      </c>
      <c r="Q164" s="703">
        <v>14565</v>
      </c>
      <c r="R164" s="703">
        <v>150000</v>
      </c>
      <c r="S164" s="703">
        <v>13292</v>
      </c>
      <c r="T164" s="350"/>
      <c r="U164" s="350"/>
      <c r="V164" s="703">
        <v>60000</v>
      </c>
      <c r="W164" s="350"/>
      <c r="X164" s="350"/>
      <c r="Y164" s="703"/>
      <c r="Z164" s="350"/>
      <c r="AA164" s="350"/>
      <c r="AB164" s="703">
        <v>42000</v>
      </c>
      <c r="AC164" s="350"/>
      <c r="AD164" s="350"/>
      <c r="AE164" s="678">
        <v>85000</v>
      </c>
      <c r="AF164" s="350"/>
      <c r="AG164" s="350"/>
      <c r="AH164" s="678">
        <v>142000</v>
      </c>
      <c r="AI164" s="350"/>
      <c r="AJ164" s="350"/>
      <c r="AK164" s="678">
        <v>87543</v>
      </c>
      <c r="AL164" s="350"/>
      <c r="AM164" s="350"/>
      <c r="AN164" s="678"/>
      <c r="AO164" s="678"/>
      <c r="AP164" s="673">
        <v>122548</v>
      </c>
      <c r="AQ164" s="703"/>
      <c r="AR164" s="678"/>
      <c r="AS164" s="754"/>
      <c r="AT164" s="810">
        <v>577237130</v>
      </c>
      <c r="AU164" s="723">
        <v>21829305</v>
      </c>
      <c r="AV164" s="806">
        <v>52257</v>
      </c>
      <c r="AW164" s="807">
        <v>23169</v>
      </c>
      <c r="AX164" s="778"/>
      <c r="AY164" s="742"/>
      <c r="AZ164" s="745"/>
      <c r="BA164" s="745"/>
      <c r="BB164" s="352"/>
      <c r="BC164" s="351"/>
      <c r="BD164" s="351"/>
    </row>
    <row r="165" spans="1:56" ht="18" customHeight="1">
      <c r="A165" s="682"/>
      <c r="B165" s="686" t="s">
        <v>428</v>
      </c>
      <c r="C165" s="711">
        <v>20284</v>
      </c>
      <c r="D165" s="711">
        <v>68280</v>
      </c>
      <c r="E165" s="711">
        <v>7500</v>
      </c>
      <c r="F165" s="711">
        <v>24844</v>
      </c>
      <c r="G165" s="711">
        <v>9000</v>
      </c>
      <c r="H165" s="444">
        <v>0</v>
      </c>
      <c r="I165" s="444">
        <v>0</v>
      </c>
      <c r="J165" s="712">
        <v>18600</v>
      </c>
      <c r="K165" s="618">
        <v>3542706</v>
      </c>
      <c r="L165" s="627">
        <v>0</v>
      </c>
      <c r="M165" s="444">
        <v>19748965</v>
      </c>
      <c r="N165" s="444">
        <v>0</v>
      </c>
      <c r="O165" s="444">
        <v>0</v>
      </c>
      <c r="P165" s="703">
        <v>19378</v>
      </c>
      <c r="Q165" s="703">
        <v>14631</v>
      </c>
      <c r="R165" s="703">
        <v>111376</v>
      </c>
      <c r="S165" s="703">
        <v>540472</v>
      </c>
      <c r="T165" s="350"/>
      <c r="U165" s="350"/>
      <c r="V165" s="703">
        <v>31754</v>
      </c>
      <c r="W165" s="350"/>
      <c r="X165" s="350"/>
      <c r="Y165" s="703">
        <v>0</v>
      </c>
      <c r="Z165" s="350"/>
      <c r="AA165" s="350"/>
      <c r="AB165" s="703">
        <v>0</v>
      </c>
      <c r="AC165" s="350"/>
      <c r="AD165" s="350"/>
      <c r="AE165" s="678"/>
      <c r="AF165" s="350"/>
      <c r="AG165" s="350"/>
      <c r="AH165" s="678">
        <v>9476</v>
      </c>
      <c r="AI165" s="350"/>
      <c r="AJ165" s="350"/>
      <c r="AK165" s="678">
        <v>60573</v>
      </c>
      <c r="AL165" s="350"/>
      <c r="AM165" s="350"/>
      <c r="AN165" s="678">
        <v>0</v>
      </c>
      <c r="AO165" s="678"/>
      <c r="AP165" s="673">
        <v>2152240</v>
      </c>
      <c r="AQ165" s="703">
        <v>0</v>
      </c>
      <c r="AR165" s="678"/>
      <c r="AS165" s="754"/>
      <c r="AT165" s="810">
        <v>624534630</v>
      </c>
      <c r="AU165" s="723">
        <v>59272344</v>
      </c>
      <c r="AV165" s="806">
        <v>66740</v>
      </c>
      <c r="AW165" s="807">
        <v>20975</v>
      </c>
      <c r="AX165" s="778"/>
      <c r="AY165" s="742"/>
      <c r="AZ165" s="745"/>
      <c r="BA165" s="745"/>
      <c r="BB165" s="352"/>
      <c r="BC165" s="351"/>
      <c r="BD165" s="351"/>
    </row>
    <row r="166" spans="1:56" ht="18" customHeight="1">
      <c r="A166" s="682"/>
      <c r="B166" s="686" t="s">
        <v>429</v>
      </c>
      <c r="C166" s="711">
        <v>36648</v>
      </c>
      <c r="D166" s="711">
        <v>5000</v>
      </c>
      <c r="E166" s="711">
        <v>45222</v>
      </c>
      <c r="F166" s="711">
        <v>2577</v>
      </c>
      <c r="G166" s="711">
        <v>3287</v>
      </c>
      <c r="H166" s="444">
        <v>0</v>
      </c>
      <c r="I166" s="444">
        <v>0</v>
      </c>
      <c r="J166" s="712">
        <v>52183</v>
      </c>
      <c r="K166" s="618">
        <v>590429</v>
      </c>
      <c r="L166" s="627">
        <v>0</v>
      </c>
      <c r="M166" s="444">
        <v>8761109</v>
      </c>
      <c r="N166" s="444">
        <v>0</v>
      </c>
      <c r="O166" s="444">
        <v>294400</v>
      </c>
      <c r="P166" s="703"/>
      <c r="Q166" s="703">
        <v>3500</v>
      </c>
      <c r="R166" s="703">
        <v>220007</v>
      </c>
      <c r="S166" s="703"/>
      <c r="T166" s="350"/>
      <c r="U166" s="350"/>
      <c r="V166" s="703"/>
      <c r="W166" s="350"/>
      <c r="X166" s="350"/>
      <c r="Y166" s="703"/>
      <c r="Z166" s="350"/>
      <c r="AA166" s="350"/>
      <c r="AB166" s="703">
        <v>147109</v>
      </c>
      <c r="AC166" s="350"/>
      <c r="AD166" s="350"/>
      <c r="AE166" s="678"/>
      <c r="AF166" s="350"/>
      <c r="AG166" s="350"/>
      <c r="AH166" s="678">
        <v>26300</v>
      </c>
      <c r="AI166" s="350"/>
      <c r="AJ166" s="350"/>
      <c r="AK166" s="678">
        <v>72900</v>
      </c>
      <c r="AL166" s="350"/>
      <c r="AM166" s="350"/>
      <c r="AN166" s="678"/>
      <c r="AO166" s="678"/>
      <c r="AP166" s="673"/>
      <c r="AQ166" s="703"/>
      <c r="AR166" s="678"/>
      <c r="AS166" s="754"/>
      <c r="AT166" s="810">
        <v>366115806</v>
      </c>
      <c r="AU166" s="723">
        <v>46674996</v>
      </c>
      <c r="AV166" s="806">
        <v>52805</v>
      </c>
      <c r="AW166" s="807">
        <v>25108</v>
      </c>
      <c r="AX166" s="778"/>
      <c r="AY166" s="742"/>
      <c r="AZ166" s="745"/>
      <c r="BA166" s="745"/>
      <c r="BB166" s="352"/>
      <c r="BC166" s="351"/>
      <c r="BD166" s="351"/>
    </row>
    <row r="167" spans="1:56" ht="18" customHeight="1">
      <c r="A167" s="682"/>
      <c r="B167" s="686" t="s">
        <v>430</v>
      </c>
      <c r="C167" s="711">
        <v>7212</v>
      </c>
      <c r="D167" s="711">
        <v>9568</v>
      </c>
      <c r="E167" s="711">
        <v>23000</v>
      </c>
      <c r="F167" s="711">
        <v>5860</v>
      </c>
      <c r="G167" s="711">
        <v>10000</v>
      </c>
      <c r="H167" s="444">
        <v>0</v>
      </c>
      <c r="I167" s="444">
        <v>0</v>
      </c>
      <c r="J167" s="712">
        <v>0</v>
      </c>
      <c r="K167" s="618">
        <v>1454392</v>
      </c>
      <c r="L167" s="627">
        <v>0</v>
      </c>
      <c r="M167" s="444">
        <v>19055128</v>
      </c>
      <c r="N167" s="444">
        <v>0</v>
      </c>
      <c r="O167" s="444">
        <v>0</v>
      </c>
      <c r="P167" s="703">
        <v>2000</v>
      </c>
      <c r="Q167" s="703">
        <v>7800</v>
      </c>
      <c r="R167" s="703">
        <v>55000</v>
      </c>
      <c r="S167" s="703"/>
      <c r="T167" s="350"/>
      <c r="U167" s="350"/>
      <c r="V167" s="703"/>
      <c r="W167" s="350"/>
      <c r="X167" s="350"/>
      <c r="Y167" s="703"/>
      <c r="Z167" s="350"/>
      <c r="AA167" s="350"/>
      <c r="AB167" s="703"/>
      <c r="AC167" s="350"/>
      <c r="AD167" s="350"/>
      <c r="AE167" s="678"/>
      <c r="AF167" s="350"/>
      <c r="AG167" s="350"/>
      <c r="AH167" s="678">
        <v>86500</v>
      </c>
      <c r="AI167" s="350"/>
      <c r="AJ167" s="350"/>
      <c r="AK167" s="678">
        <v>53000</v>
      </c>
      <c r="AL167" s="350"/>
      <c r="AM167" s="350"/>
      <c r="AN167" s="678"/>
      <c r="AO167" s="678">
        <v>43000</v>
      </c>
      <c r="AP167" s="673">
        <v>469568</v>
      </c>
      <c r="AQ167" s="703"/>
      <c r="AR167" s="678">
        <v>2248</v>
      </c>
      <c r="AS167" s="754"/>
      <c r="AT167" s="810">
        <v>479099966</v>
      </c>
      <c r="AU167" s="723">
        <v>36161901</v>
      </c>
      <c r="AV167" s="806">
        <v>31717</v>
      </c>
      <c r="AW167" s="807">
        <v>10273</v>
      </c>
      <c r="AX167" s="778"/>
      <c r="AY167" s="742"/>
      <c r="AZ167" s="745"/>
      <c r="BA167" s="745"/>
      <c r="BB167" s="352"/>
      <c r="BC167" s="351"/>
      <c r="BD167" s="351"/>
    </row>
    <row r="168" spans="1:56" ht="18" customHeight="1">
      <c r="A168" s="682"/>
      <c r="B168" s="686" t="s">
        <v>431</v>
      </c>
      <c r="C168" s="711">
        <v>100454</v>
      </c>
      <c r="D168" s="711">
        <v>33733</v>
      </c>
      <c r="E168" s="711">
        <v>25132</v>
      </c>
      <c r="F168" s="711">
        <v>9020</v>
      </c>
      <c r="G168" s="711">
        <v>10900</v>
      </c>
      <c r="H168" s="444">
        <v>2150</v>
      </c>
      <c r="I168" s="444">
        <v>105529</v>
      </c>
      <c r="J168" s="712">
        <v>24250</v>
      </c>
      <c r="K168" s="618">
        <v>904755</v>
      </c>
      <c r="L168" s="627">
        <v>0</v>
      </c>
      <c r="M168" s="444">
        <v>39056927</v>
      </c>
      <c r="N168" s="444">
        <v>1905504</v>
      </c>
      <c r="O168" s="444">
        <v>150000</v>
      </c>
      <c r="P168" s="703">
        <v>4880</v>
      </c>
      <c r="Q168" s="703">
        <v>12843</v>
      </c>
      <c r="R168" s="703">
        <v>88833</v>
      </c>
      <c r="S168" s="703">
        <v>2567</v>
      </c>
      <c r="T168" s="350"/>
      <c r="U168" s="350"/>
      <c r="V168" s="703">
        <v>123055</v>
      </c>
      <c r="W168" s="350"/>
      <c r="X168" s="350"/>
      <c r="Y168" s="703"/>
      <c r="Z168" s="350"/>
      <c r="AA168" s="350"/>
      <c r="AB168" s="703">
        <v>67745</v>
      </c>
      <c r="AC168" s="350"/>
      <c r="AD168" s="350"/>
      <c r="AE168" s="678"/>
      <c r="AF168" s="350"/>
      <c r="AG168" s="350"/>
      <c r="AH168" s="678">
        <v>179291</v>
      </c>
      <c r="AI168" s="350"/>
      <c r="AJ168" s="350"/>
      <c r="AK168" s="678">
        <v>321695</v>
      </c>
      <c r="AL168" s="350"/>
      <c r="AM168" s="350"/>
      <c r="AN168" s="678">
        <v>253599</v>
      </c>
      <c r="AO168" s="678"/>
      <c r="AP168" s="673">
        <v>252000</v>
      </c>
      <c r="AQ168" s="703"/>
      <c r="AR168" s="678">
        <v>1976</v>
      </c>
      <c r="AS168" s="754"/>
      <c r="AT168" s="810">
        <v>446698483</v>
      </c>
      <c r="AU168" s="723">
        <v>110312847</v>
      </c>
      <c r="AV168" s="806">
        <v>100423</v>
      </c>
      <c r="AW168" s="807">
        <v>75504</v>
      </c>
      <c r="AX168" s="778"/>
      <c r="AY168" s="742"/>
      <c r="AZ168" s="745"/>
      <c r="BA168" s="745"/>
      <c r="BB168" s="352"/>
      <c r="BC168" s="351"/>
      <c r="BD168" s="351"/>
    </row>
    <row r="169" spans="1:56" s="728" customFormat="1" ht="18" customHeight="1">
      <c r="A169" s="682"/>
      <c r="B169" s="686" t="s">
        <v>432</v>
      </c>
      <c r="C169" s="711">
        <v>40901</v>
      </c>
      <c r="D169" s="711">
        <v>9000</v>
      </c>
      <c r="E169" s="711">
        <v>155645</v>
      </c>
      <c r="F169" s="711">
        <v>56158</v>
      </c>
      <c r="G169" s="711">
        <v>500</v>
      </c>
      <c r="H169" s="444">
        <v>0</v>
      </c>
      <c r="I169" s="444">
        <v>0</v>
      </c>
      <c r="J169" s="712">
        <v>0</v>
      </c>
      <c r="K169" s="618">
        <v>4741217</v>
      </c>
      <c r="L169" s="627">
        <v>0</v>
      </c>
      <c r="M169" s="444">
        <v>21236804</v>
      </c>
      <c r="N169" s="444">
        <v>0</v>
      </c>
      <c r="O169" s="444">
        <v>0</v>
      </c>
      <c r="P169" s="703">
        <v>35162</v>
      </c>
      <c r="Q169" s="703">
        <v>25143</v>
      </c>
      <c r="R169" s="703">
        <v>110204</v>
      </c>
      <c r="S169" s="703">
        <v>47219</v>
      </c>
      <c r="T169" s="350"/>
      <c r="U169" s="350"/>
      <c r="V169" s="703">
        <v>98905</v>
      </c>
      <c r="W169" s="350"/>
      <c r="X169" s="350"/>
      <c r="Y169" s="703"/>
      <c r="Z169" s="350"/>
      <c r="AA169" s="350"/>
      <c r="AB169" s="703"/>
      <c r="AC169" s="350"/>
      <c r="AD169" s="350"/>
      <c r="AE169" s="678"/>
      <c r="AF169" s="350"/>
      <c r="AG169" s="350"/>
      <c r="AH169" s="678">
        <v>42153</v>
      </c>
      <c r="AI169" s="350"/>
      <c r="AJ169" s="350"/>
      <c r="AK169" s="678">
        <v>231077</v>
      </c>
      <c r="AL169" s="350"/>
      <c r="AM169" s="350"/>
      <c r="AN169" s="678">
        <v>69536</v>
      </c>
      <c r="AO169" s="678"/>
      <c r="AP169" s="673"/>
      <c r="AQ169" s="703"/>
      <c r="AR169" s="678">
        <v>10936</v>
      </c>
      <c r="AS169" s="754"/>
      <c r="AT169" s="810">
        <v>542648184</v>
      </c>
      <c r="AU169" s="723">
        <v>92492157</v>
      </c>
      <c r="AV169" s="806">
        <v>79238</v>
      </c>
      <c r="AW169" s="807">
        <v>43676</v>
      </c>
      <c r="AX169" s="778"/>
      <c r="AY169" s="742"/>
      <c r="AZ169" s="745"/>
      <c r="BA169" s="745"/>
      <c r="BB169" s="352"/>
      <c r="BC169" s="351"/>
      <c r="BD169" s="351"/>
    </row>
    <row r="170" spans="1:56" ht="18" customHeight="1">
      <c r="A170" s="682"/>
      <c r="B170" s="686" t="s">
        <v>433</v>
      </c>
      <c r="C170" s="711">
        <v>9168</v>
      </c>
      <c r="D170" s="711">
        <v>53652</v>
      </c>
      <c r="E170" s="711">
        <v>4300</v>
      </c>
      <c r="F170" s="711">
        <v>37031</v>
      </c>
      <c r="G170" s="711">
        <v>5900</v>
      </c>
      <c r="H170" s="444">
        <v>0</v>
      </c>
      <c r="I170" s="444">
        <v>0</v>
      </c>
      <c r="J170" s="712">
        <v>0</v>
      </c>
      <c r="K170" s="618">
        <v>2500904</v>
      </c>
      <c r="L170" s="627">
        <v>0</v>
      </c>
      <c r="M170" s="444">
        <v>66005234</v>
      </c>
      <c r="N170" s="444">
        <v>1350000</v>
      </c>
      <c r="O170" s="444"/>
      <c r="P170" s="703">
        <v>10449</v>
      </c>
      <c r="Q170" s="703">
        <v>12373</v>
      </c>
      <c r="R170" s="703">
        <v>80994</v>
      </c>
      <c r="S170" s="703"/>
      <c r="T170" s="350"/>
      <c r="U170" s="350"/>
      <c r="V170" s="703">
        <v>4340</v>
      </c>
      <c r="W170" s="350"/>
      <c r="X170" s="350"/>
      <c r="Y170" s="703"/>
      <c r="Z170" s="350"/>
      <c r="AA170" s="350"/>
      <c r="AB170" s="703"/>
      <c r="AC170" s="350"/>
      <c r="AD170" s="350"/>
      <c r="AE170" s="678"/>
      <c r="AF170" s="350"/>
      <c r="AG170" s="350"/>
      <c r="AH170" s="678">
        <v>17932</v>
      </c>
      <c r="AI170" s="350"/>
      <c r="AJ170" s="350"/>
      <c r="AK170" s="678">
        <v>8482</v>
      </c>
      <c r="AL170" s="350"/>
      <c r="AM170" s="350"/>
      <c r="AN170" s="678"/>
      <c r="AO170" s="678"/>
      <c r="AP170" s="673">
        <v>1395378</v>
      </c>
      <c r="AQ170" s="703"/>
      <c r="AR170" s="678">
        <v>583</v>
      </c>
      <c r="AS170" s="754"/>
      <c r="AT170" s="810">
        <v>515886990</v>
      </c>
      <c r="AU170" s="723">
        <v>178988268</v>
      </c>
      <c r="AV170" s="806">
        <v>62743</v>
      </c>
      <c r="AW170" s="807">
        <v>38292</v>
      </c>
      <c r="AX170" s="778"/>
      <c r="AY170" s="742"/>
      <c r="AZ170" s="745"/>
      <c r="BA170" s="745"/>
      <c r="BB170" s="352"/>
      <c r="BC170" s="351"/>
      <c r="BD170" s="351"/>
    </row>
    <row r="171" spans="1:56" ht="18" customHeight="1">
      <c r="A171" s="684" t="s">
        <v>858</v>
      </c>
      <c r="B171" s="685">
        <f>SUBTOTAL(3,B172:B185)</f>
        <v>14</v>
      </c>
      <c r="C171" s="369">
        <f>SUM(C172:C185)</f>
        <v>1256719.4178818401</v>
      </c>
      <c r="D171" s="369">
        <f t="shared" ref="D171:K171" si="25">SUM(D172:D185)</f>
        <v>284655.59999999998</v>
      </c>
      <c r="E171" s="369">
        <f t="shared" si="25"/>
        <v>1348287.9679999999</v>
      </c>
      <c r="F171" s="369">
        <f t="shared" si="25"/>
        <v>243411.64</v>
      </c>
      <c r="G171" s="369">
        <f t="shared" si="25"/>
        <v>59911</v>
      </c>
      <c r="H171" s="369">
        <f t="shared" si="25"/>
        <v>8003</v>
      </c>
      <c r="I171" s="369">
        <f t="shared" si="25"/>
        <v>120000</v>
      </c>
      <c r="J171" s="624">
        <f t="shared" si="25"/>
        <v>69495</v>
      </c>
      <c r="K171" s="628">
        <f t="shared" si="25"/>
        <v>87287984</v>
      </c>
      <c r="L171" s="642">
        <f t="shared" ref="L171:AW171" si="26">SUM(L172:L185)</f>
        <v>0</v>
      </c>
      <c r="M171" s="369">
        <f t="shared" si="26"/>
        <v>364538307</v>
      </c>
      <c r="N171" s="369">
        <f t="shared" si="26"/>
        <v>635015</v>
      </c>
      <c r="O171" s="369">
        <f t="shared" si="26"/>
        <v>925800</v>
      </c>
      <c r="P171" s="369">
        <f t="shared" si="26"/>
        <v>41099.899999999994</v>
      </c>
      <c r="Q171" s="369">
        <f t="shared" si="26"/>
        <v>288515</v>
      </c>
      <c r="R171" s="369">
        <f t="shared" si="26"/>
        <v>16562007</v>
      </c>
      <c r="S171" s="369">
        <f t="shared" si="26"/>
        <v>1243219</v>
      </c>
      <c r="T171" s="369">
        <f t="shared" si="26"/>
        <v>0</v>
      </c>
      <c r="U171" s="369">
        <f t="shared" si="26"/>
        <v>0</v>
      </c>
      <c r="V171" s="369">
        <f t="shared" si="26"/>
        <v>1422853</v>
      </c>
      <c r="W171" s="369">
        <f t="shared" si="26"/>
        <v>0</v>
      </c>
      <c r="X171" s="369">
        <f t="shared" si="26"/>
        <v>0</v>
      </c>
      <c r="Y171" s="369">
        <f t="shared" si="26"/>
        <v>160395</v>
      </c>
      <c r="Z171" s="369">
        <f t="shared" si="26"/>
        <v>0</v>
      </c>
      <c r="AA171" s="369">
        <f t="shared" si="26"/>
        <v>0</v>
      </c>
      <c r="AB171" s="369">
        <f t="shared" si="26"/>
        <v>455277.6</v>
      </c>
      <c r="AC171" s="369">
        <f t="shared" si="26"/>
        <v>0</v>
      </c>
      <c r="AD171" s="369">
        <f t="shared" si="26"/>
        <v>0</v>
      </c>
      <c r="AE171" s="369">
        <f t="shared" si="26"/>
        <v>0</v>
      </c>
      <c r="AF171" s="369">
        <f t="shared" si="26"/>
        <v>0</v>
      </c>
      <c r="AG171" s="369">
        <f t="shared" si="26"/>
        <v>0</v>
      </c>
      <c r="AH171" s="369">
        <f t="shared" si="26"/>
        <v>2691023.4</v>
      </c>
      <c r="AI171" s="369">
        <f t="shared" si="26"/>
        <v>0</v>
      </c>
      <c r="AJ171" s="369">
        <f t="shared" si="26"/>
        <v>0</v>
      </c>
      <c r="AK171" s="369">
        <f t="shared" si="26"/>
        <v>523418.39999999997</v>
      </c>
      <c r="AL171" s="369">
        <f t="shared" si="26"/>
        <v>0</v>
      </c>
      <c r="AM171" s="369">
        <f t="shared" si="26"/>
        <v>0</v>
      </c>
      <c r="AN171" s="369">
        <f t="shared" si="26"/>
        <v>61947</v>
      </c>
      <c r="AO171" s="369">
        <f t="shared" si="26"/>
        <v>1662300.6</v>
      </c>
      <c r="AP171" s="369">
        <f t="shared" si="26"/>
        <v>525728</v>
      </c>
      <c r="AQ171" s="369">
        <f t="shared" si="26"/>
        <v>408392</v>
      </c>
      <c r="AR171" s="369">
        <f t="shared" si="26"/>
        <v>198833.2</v>
      </c>
      <c r="AS171" s="750">
        <f t="shared" si="26"/>
        <v>0</v>
      </c>
      <c r="AT171" s="769">
        <f>SUM(AT172:AT185)</f>
        <v>8069138982</v>
      </c>
      <c r="AU171" s="646">
        <f t="shared" si="26"/>
        <v>1391653847</v>
      </c>
      <c r="AV171" s="643">
        <f t="shared" si="26"/>
        <v>1818917</v>
      </c>
      <c r="AW171" s="644">
        <f t="shared" si="26"/>
        <v>1433720</v>
      </c>
      <c r="AX171" s="779">
        <v>443140</v>
      </c>
      <c r="AY171" s="665">
        <f>(SUM(C171:O171)+P171+Q171+R171+S171+V171+Y171+AB171+AE171+AH171+AK171+AN171+SUM(AO171:AS171))/AU171*100</f>
        <v>34.708530412727114</v>
      </c>
      <c r="AZ171" s="665">
        <f>(SUM(C171:J171)+P171+Q171+R171+S171+V171+Y171+AB171+AE171+AH171+AK171+AN171+AO171)/AU171*100</f>
        <v>2.0481055391270613</v>
      </c>
      <c r="BA171" s="665">
        <f>(SUM(C171:O171)+P171+Q171+R171+S171+V171+Y171+AB171+AE171+AH171+AK171+AN171+SUM(AO171:AS171))/AW171</f>
        <v>336.90162564927726</v>
      </c>
      <c r="BB171" s="785">
        <f>BD171/AW171</f>
        <v>19.880129680747874</v>
      </c>
      <c r="BC171" s="645">
        <f>(SUM(C171:O171)+P171+Q171+R171+S171+V171+Y171+AB171+AE171+AH171+AK171+AN171+SUM(AO171:AS171))</f>
        <v>483022598.72588181</v>
      </c>
      <c r="BD171" s="645">
        <f>SUM(C171:J171)+P171+Q171+R171+S171+V171+Y171+AB171+AE171+AH171+AK171+AN171+AO171</f>
        <v>28502539.525881842</v>
      </c>
    </row>
    <row r="172" spans="1:56" ht="18" customHeight="1">
      <c r="A172" s="682"/>
      <c r="B172" s="686" t="s">
        <v>859</v>
      </c>
      <c r="C172" s="498">
        <v>400342.41788184014</v>
      </c>
      <c r="D172" s="498">
        <v>116885.6</v>
      </c>
      <c r="E172" s="498">
        <v>137845.56800000003</v>
      </c>
      <c r="F172" s="498">
        <v>17507.04</v>
      </c>
      <c r="G172" s="498">
        <v>40551</v>
      </c>
      <c r="H172" s="443">
        <v>3746</v>
      </c>
      <c r="I172" s="443"/>
      <c r="J172" s="660">
        <v>8978</v>
      </c>
      <c r="K172" s="688">
        <v>6006040</v>
      </c>
      <c r="L172" s="883">
        <v>0</v>
      </c>
      <c r="M172" s="443">
        <v>5703687</v>
      </c>
      <c r="N172" s="622"/>
      <c r="O172" s="443"/>
      <c r="P172" s="350">
        <v>3952.8</v>
      </c>
      <c r="Q172" s="350">
        <v>109634</v>
      </c>
      <c r="R172" s="350">
        <v>9138723</v>
      </c>
      <c r="S172" s="350">
        <v>1225619</v>
      </c>
      <c r="T172" s="350"/>
      <c r="U172" s="350"/>
      <c r="V172" s="350">
        <v>5051</v>
      </c>
      <c r="W172" s="350"/>
      <c r="X172" s="350"/>
      <c r="Y172" s="350">
        <v>135849</v>
      </c>
      <c r="Z172" s="350"/>
      <c r="AA172" s="350"/>
      <c r="AB172" s="350">
        <v>0</v>
      </c>
      <c r="AC172" s="350"/>
      <c r="AD172" s="350"/>
      <c r="AE172" s="443">
        <v>0</v>
      </c>
      <c r="AF172" s="350"/>
      <c r="AG172" s="350"/>
      <c r="AH172" s="719">
        <v>635121</v>
      </c>
      <c r="AI172" s="350"/>
      <c r="AJ172" s="350"/>
      <c r="AK172" s="719">
        <v>314373</v>
      </c>
      <c r="AL172" s="350"/>
      <c r="AM172" s="350"/>
      <c r="AN172" s="719">
        <v>10114</v>
      </c>
      <c r="AO172" s="719">
        <v>0</v>
      </c>
      <c r="AP172" s="445">
        <v>0</v>
      </c>
      <c r="AQ172" s="350">
        <v>98472</v>
      </c>
      <c r="AR172" s="719">
        <v>26787</v>
      </c>
      <c r="AS172" s="751">
        <v>0</v>
      </c>
      <c r="AT172" s="810">
        <v>206040841</v>
      </c>
      <c r="AU172" s="723">
        <v>206040841</v>
      </c>
      <c r="AV172" s="806">
        <v>654394</v>
      </c>
      <c r="AW172" s="807">
        <v>654394</v>
      </c>
      <c r="AX172" s="778"/>
      <c r="AY172" s="742"/>
      <c r="AZ172" s="745"/>
      <c r="BA172" s="745"/>
      <c r="BB172" s="352"/>
      <c r="BC172" s="351"/>
      <c r="BD172" s="351"/>
    </row>
    <row r="173" spans="1:56" ht="18" customHeight="1">
      <c r="A173" s="682"/>
      <c r="B173" s="686" t="s">
        <v>860</v>
      </c>
      <c r="C173" s="498">
        <v>156509</v>
      </c>
      <c r="D173" s="498">
        <v>0</v>
      </c>
      <c r="E173" s="498">
        <v>304047</v>
      </c>
      <c r="F173" s="498">
        <v>18773</v>
      </c>
      <c r="G173" s="498">
        <v>0</v>
      </c>
      <c r="H173" s="443">
        <v>620</v>
      </c>
      <c r="I173" s="443">
        <v>0</v>
      </c>
      <c r="J173" s="660">
        <v>0</v>
      </c>
      <c r="K173" s="688">
        <v>415501</v>
      </c>
      <c r="L173" s="883">
        <v>0</v>
      </c>
      <c r="M173" s="443">
        <v>12283559</v>
      </c>
      <c r="N173" s="622"/>
      <c r="O173" s="443"/>
      <c r="P173" s="350">
        <v>18291.599999999999</v>
      </c>
      <c r="Q173" s="350">
        <v>102466</v>
      </c>
      <c r="R173" s="350">
        <v>2103141</v>
      </c>
      <c r="S173" s="350">
        <v>0</v>
      </c>
      <c r="T173" s="350"/>
      <c r="U173" s="350"/>
      <c r="V173" s="350">
        <v>0</v>
      </c>
      <c r="W173" s="350"/>
      <c r="X173" s="350"/>
      <c r="Y173" s="350">
        <v>0</v>
      </c>
      <c r="Z173" s="350"/>
      <c r="AA173" s="350"/>
      <c r="AB173" s="350">
        <v>43460</v>
      </c>
      <c r="AC173" s="350"/>
      <c r="AD173" s="350"/>
      <c r="AE173" s="443">
        <v>0</v>
      </c>
      <c r="AF173" s="350"/>
      <c r="AG173" s="350"/>
      <c r="AH173" s="719">
        <v>554319</v>
      </c>
      <c r="AI173" s="350"/>
      <c r="AJ173" s="350"/>
      <c r="AK173" s="719">
        <v>3160</v>
      </c>
      <c r="AL173" s="350"/>
      <c r="AM173" s="350"/>
      <c r="AN173" s="719">
        <v>0</v>
      </c>
      <c r="AO173" s="719">
        <v>1020696</v>
      </c>
      <c r="AP173" s="445">
        <v>0</v>
      </c>
      <c r="AQ173" s="350">
        <v>13120</v>
      </c>
      <c r="AR173" s="719">
        <v>104390</v>
      </c>
      <c r="AS173" s="751">
        <v>0</v>
      </c>
      <c r="AT173" s="810">
        <v>396683442</v>
      </c>
      <c r="AU173" s="723">
        <v>137808781</v>
      </c>
      <c r="AV173" s="806">
        <v>270131</v>
      </c>
      <c r="AW173" s="807">
        <v>235869</v>
      </c>
      <c r="AX173" s="778"/>
      <c r="AY173" s="742"/>
      <c r="AZ173" s="745"/>
      <c r="BA173" s="745"/>
      <c r="BB173" s="352"/>
      <c r="BC173" s="351"/>
      <c r="BD173" s="351"/>
    </row>
    <row r="174" spans="1:56" ht="18" customHeight="1">
      <c r="A174" s="682"/>
      <c r="B174" s="686" t="s">
        <v>861</v>
      </c>
      <c r="C174" s="498">
        <v>139250.00000000003</v>
      </c>
      <c r="D174" s="498">
        <v>11520</v>
      </c>
      <c r="E174" s="498">
        <v>111634.4</v>
      </c>
      <c r="F174" s="498">
        <v>32583.600000000002</v>
      </c>
      <c r="G174" s="498">
        <v>0</v>
      </c>
      <c r="H174" s="443">
        <v>160</v>
      </c>
      <c r="I174" s="443">
        <v>120000</v>
      </c>
      <c r="J174" s="660">
        <v>240</v>
      </c>
      <c r="K174" s="688">
        <v>45415</v>
      </c>
      <c r="L174" s="883">
        <v>0</v>
      </c>
      <c r="M174" s="443">
        <v>8383954</v>
      </c>
      <c r="N174" s="622"/>
      <c r="O174" s="443"/>
      <c r="P174" s="350">
        <v>0</v>
      </c>
      <c r="Q174" s="350">
        <v>32400</v>
      </c>
      <c r="R174" s="350">
        <v>2663381</v>
      </c>
      <c r="S174" s="350">
        <v>17600</v>
      </c>
      <c r="T174" s="350"/>
      <c r="U174" s="350"/>
      <c r="V174" s="350">
        <v>0</v>
      </c>
      <c r="W174" s="350"/>
      <c r="X174" s="350"/>
      <c r="Y174" s="350">
        <v>1802</v>
      </c>
      <c r="Z174" s="350"/>
      <c r="AA174" s="350"/>
      <c r="AB174" s="350">
        <v>101600</v>
      </c>
      <c r="AC174" s="350"/>
      <c r="AD174" s="350"/>
      <c r="AE174" s="443">
        <v>0</v>
      </c>
      <c r="AF174" s="350"/>
      <c r="AG174" s="350"/>
      <c r="AH174" s="719">
        <v>304560</v>
      </c>
      <c r="AI174" s="350"/>
      <c r="AJ174" s="350"/>
      <c r="AK174" s="719">
        <v>13120</v>
      </c>
      <c r="AL174" s="350"/>
      <c r="AM174" s="350"/>
      <c r="AN174" s="719">
        <v>0</v>
      </c>
      <c r="AO174" s="719">
        <v>0</v>
      </c>
      <c r="AP174" s="445">
        <v>0</v>
      </c>
      <c r="AQ174" s="350">
        <v>295760</v>
      </c>
      <c r="AR174" s="719">
        <v>0</v>
      </c>
      <c r="AS174" s="751">
        <v>0</v>
      </c>
      <c r="AT174" s="810">
        <v>506537047</v>
      </c>
      <c r="AU174" s="723">
        <v>101985217</v>
      </c>
      <c r="AV174" s="806">
        <v>287771</v>
      </c>
      <c r="AW174" s="807">
        <v>234920</v>
      </c>
      <c r="AX174" s="778"/>
      <c r="AY174" s="742"/>
      <c r="AZ174" s="745"/>
      <c r="BA174" s="745"/>
      <c r="BB174" s="352"/>
      <c r="BC174" s="351"/>
      <c r="BD174" s="351"/>
    </row>
    <row r="175" spans="1:56" ht="18" customHeight="1">
      <c r="A175" s="682"/>
      <c r="B175" s="686" t="s">
        <v>862</v>
      </c>
      <c r="C175" s="498">
        <v>120110</v>
      </c>
      <c r="D175" s="498">
        <v>20877</v>
      </c>
      <c r="E175" s="498">
        <v>93890</v>
      </c>
      <c r="F175" s="498">
        <v>18060</v>
      </c>
      <c r="G175" s="498">
        <v>6000</v>
      </c>
      <c r="H175" s="443">
        <v>0</v>
      </c>
      <c r="I175" s="443">
        <v>0</v>
      </c>
      <c r="J175" s="660">
        <v>22159</v>
      </c>
      <c r="K175" s="688">
        <v>14692914</v>
      </c>
      <c r="L175" s="883">
        <v>0</v>
      </c>
      <c r="M175" s="443">
        <v>55744000</v>
      </c>
      <c r="N175" s="622"/>
      <c r="O175" s="443">
        <v>100000</v>
      </c>
      <c r="P175" s="350">
        <v>4664</v>
      </c>
      <c r="Q175" s="350">
        <v>10599</v>
      </c>
      <c r="R175" s="350">
        <v>402964</v>
      </c>
      <c r="S175" s="350">
        <v>0</v>
      </c>
      <c r="T175" s="350"/>
      <c r="U175" s="350"/>
      <c r="V175" s="350">
        <v>1120898</v>
      </c>
      <c r="W175" s="350"/>
      <c r="X175" s="350"/>
      <c r="Y175" s="350">
        <v>0</v>
      </c>
      <c r="Z175" s="350"/>
      <c r="AA175" s="350"/>
      <c r="AB175" s="350">
        <v>0</v>
      </c>
      <c r="AC175" s="350"/>
      <c r="AD175" s="350"/>
      <c r="AE175" s="443">
        <v>0</v>
      </c>
      <c r="AF175" s="350"/>
      <c r="AG175" s="350"/>
      <c r="AH175" s="719">
        <v>632881</v>
      </c>
      <c r="AI175" s="350"/>
      <c r="AJ175" s="350"/>
      <c r="AK175" s="719">
        <v>16730</v>
      </c>
      <c r="AL175" s="350"/>
      <c r="AM175" s="350"/>
      <c r="AN175" s="719">
        <v>0</v>
      </c>
      <c r="AO175" s="719">
        <v>19282</v>
      </c>
      <c r="AP175" s="445">
        <v>0</v>
      </c>
      <c r="AQ175" s="350">
        <v>0</v>
      </c>
      <c r="AR175" s="719">
        <v>0</v>
      </c>
      <c r="AS175" s="751">
        <v>0</v>
      </c>
      <c r="AT175" s="810">
        <v>693039121</v>
      </c>
      <c r="AU175" s="723">
        <v>157713294</v>
      </c>
      <c r="AV175" s="806">
        <v>110541</v>
      </c>
      <c r="AW175" s="807">
        <v>75580</v>
      </c>
      <c r="AX175" s="778"/>
      <c r="AY175" s="742"/>
      <c r="AZ175" s="745"/>
      <c r="BA175" s="745"/>
      <c r="BB175" s="352"/>
      <c r="BC175" s="351"/>
      <c r="BD175" s="351"/>
    </row>
    <row r="176" spans="1:56" ht="18" customHeight="1">
      <c r="A176" s="682"/>
      <c r="B176" s="686" t="s">
        <v>863</v>
      </c>
      <c r="C176" s="498">
        <v>150197</v>
      </c>
      <c r="D176" s="498">
        <v>54854</v>
      </c>
      <c r="E176" s="498">
        <v>84453</v>
      </c>
      <c r="F176" s="498">
        <v>7440</v>
      </c>
      <c r="G176" s="498">
        <v>4000</v>
      </c>
      <c r="H176" s="443">
        <v>3264</v>
      </c>
      <c r="I176" s="443">
        <v>0</v>
      </c>
      <c r="J176" s="660">
        <v>0</v>
      </c>
      <c r="K176" s="688">
        <v>14835311</v>
      </c>
      <c r="L176" s="883">
        <v>0</v>
      </c>
      <c r="M176" s="443">
        <v>43464000</v>
      </c>
      <c r="N176" s="622">
        <v>324015</v>
      </c>
      <c r="O176" s="443"/>
      <c r="P176" s="350">
        <v>80</v>
      </c>
      <c r="Q176" s="350">
        <v>7280</v>
      </c>
      <c r="R176" s="350">
        <v>204080</v>
      </c>
      <c r="S176" s="350">
        <v>0</v>
      </c>
      <c r="T176" s="350"/>
      <c r="U176" s="350"/>
      <c r="V176" s="350">
        <v>0</v>
      </c>
      <c r="W176" s="350"/>
      <c r="X176" s="350"/>
      <c r="Y176" s="350">
        <v>0</v>
      </c>
      <c r="Z176" s="350"/>
      <c r="AA176" s="350"/>
      <c r="AB176" s="350">
        <v>0</v>
      </c>
      <c r="AC176" s="350"/>
      <c r="AD176" s="350"/>
      <c r="AE176" s="443">
        <v>0</v>
      </c>
      <c r="AF176" s="350"/>
      <c r="AG176" s="350"/>
      <c r="AH176" s="719">
        <v>135610.4</v>
      </c>
      <c r="AI176" s="350"/>
      <c r="AJ176" s="350"/>
      <c r="AK176" s="719">
        <v>8204.8000000000011</v>
      </c>
      <c r="AL176" s="350"/>
      <c r="AM176" s="350"/>
      <c r="AN176" s="719">
        <v>0</v>
      </c>
      <c r="AO176" s="719">
        <v>607093.6</v>
      </c>
      <c r="AP176" s="445">
        <v>0</v>
      </c>
      <c r="AQ176" s="350">
        <v>0</v>
      </c>
      <c r="AR176" s="719">
        <v>0</v>
      </c>
      <c r="AS176" s="751">
        <v>0</v>
      </c>
      <c r="AT176" s="810">
        <v>752191724</v>
      </c>
      <c r="AU176" s="723">
        <v>121581868</v>
      </c>
      <c r="AV176" s="806">
        <v>81441</v>
      </c>
      <c r="AW176" s="807">
        <v>52494</v>
      </c>
      <c r="AX176" s="778"/>
      <c r="AY176" s="742"/>
      <c r="AZ176" s="745"/>
      <c r="BA176" s="745"/>
      <c r="BB176" s="352"/>
      <c r="BC176" s="351"/>
      <c r="BD176" s="351"/>
    </row>
    <row r="177" spans="1:56" ht="18" customHeight="1">
      <c r="A177" s="682"/>
      <c r="B177" s="686" t="s">
        <v>864</v>
      </c>
      <c r="C177" s="498">
        <v>30853</v>
      </c>
      <c r="D177" s="498">
        <v>23724</v>
      </c>
      <c r="E177" s="498">
        <v>84700</v>
      </c>
      <c r="F177" s="498">
        <v>25600</v>
      </c>
      <c r="G177" s="498">
        <v>5120</v>
      </c>
      <c r="H177" s="443">
        <v>0</v>
      </c>
      <c r="I177" s="443">
        <v>0</v>
      </c>
      <c r="J177" s="660">
        <v>0</v>
      </c>
      <c r="K177" s="688">
        <v>124854</v>
      </c>
      <c r="L177" s="883">
        <v>0</v>
      </c>
      <c r="M177" s="443">
        <v>9440000</v>
      </c>
      <c r="N177" s="622"/>
      <c r="O177" s="443"/>
      <c r="P177" s="350">
        <v>0</v>
      </c>
      <c r="Q177" s="350">
        <v>11120</v>
      </c>
      <c r="R177" s="350">
        <v>345779</v>
      </c>
      <c r="S177" s="350">
        <v>0</v>
      </c>
      <c r="T177" s="350"/>
      <c r="U177" s="350"/>
      <c r="V177" s="350">
        <v>0</v>
      </c>
      <c r="W177" s="350"/>
      <c r="X177" s="350"/>
      <c r="Y177" s="350">
        <v>0</v>
      </c>
      <c r="Z177" s="350"/>
      <c r="AA177" s="350"/>
      <c r="AB177" s="350">
        <v>157605</v>
      </c>
      <c r="AC177" s="350"/>
      <c r="AD177" s="350"/>
      <c r="AE177" s="443">
        <v>0</v>
      </c>
      <c r="AF177" s="350"/>
      <c r="AG177" s="350"/>
      <c r="AH177" s="719">
        <v>116206</v>
      </c>
      <c r="AI177" s="350"/>
      <c r="AJ177" s="350"/>
      <c r="AK177" s="719">
        <v>13082</v>
      </c>
      <c r="AL177" s="350"/>
      <c r="AM177" s="350"/>
      <c r="AN177" s="719">
        <v>0</v>
      </c>
      <c r="AO177" s="719">
        <v>0</v>
      </c>
      <c r="AP177" s="445">
        <v>0</v>
      </c>
      <c r="AQ177" s="350">
        <v>0</v>
      </c>
      <c r="AR177" s="719">
        <v>0</v>
      </c>
      <c r="AS177" s="751">
        <v>0</v>
      </c>
      <c r="AT177" s="810">
        <v>545864268</v>
      </c>
      <c r="AU177" s="723">
        <v>100171931</v>
      </c>
      <c r="AV177" s="806">
        <v>83895</v>
      </c>
      <c r="AW177" s="807">
        <v>45315</v>
      </c>
      <c r="AX177" s="778"/>
      <c r="AY177" s="742"/>
      <c r="AZ177" s="745"/>
      <c r="BA177" s="745"/>
      <c r="BB177" s="352"/>
      <c r="BC177" s="351"/>
      <c r="BD177" s="351"/>
    </row>
    <row r="178" spans="1:56" ht="18" customHeight="1">
      <c r="A178" s="682"/>
      <c r="B178" s="686" t="s">
        <v>865</v>
      </c>
      <c r="C178" s="498">
        <v>54326</v>
      </c>
      <c r="D178" s="498">
        <v>32261</v>
      </c>
      <c r="E178" s="498">
        <v>41502</v>
      </c>
      <c r="F178" s="498">
        <v>6951</v>
      </c>
      <c r="G178" s="498">
        <v>0</v>
      </c>
      <c r="H178" s="443">
        <v>0</v>
      </c>
      <c r="I178" s="443">
        <v>0</v>
      </c>
      <c r="J178" s="660">
        <v>0</v>
      </c>
      <c r="K178" s="688">
        <v>815245</v>
      </c>
      <c r="L178" s="883">
        <v>0</v>
      </c>
      <c r="M178" s="443">
        <v>22342777</v>
      </c>
      <c r="N178" s="622"/>
      <c r="O178" s="443"/>
      <c r="P178" s="350">
        <v>5818</v>
      </c>
      <c r="Q178" s="350">
        <v>9690</v>
      </c>
      <c r="R178" s="350">
        <v>246114</v>
      </c>
      <c r="S178" s="350">
        <v>0</v>
      </c>
      <c r="T178" s="350"/>
      <c r="U178" s="350"/>
      <c r="V178" s="350">
        <v>0</v>
      </c>
      <c r="W178" s="350"/>
      <c r="X178" s="350"/>
      <c r="Y178" s="350">
        <v>0</v>
      </c>
      <c r="Z178" s="350"/>
      <c r="AA178" s="350"/>
      <c r="AB178" s="350">
        <v>0</v>
      </c>
      <c r="AC178" s="350"/>
      <c r="AD178" s="350"/>
      <c r="AE178" s="443">
        <v>0</v>
      </c>
      <c r="AF178" s="350"/>
      <c r="AG178" s="350"/>
      <c r="AH178" s="719">
        <v>308378</v>
      </c>
      <c r="AI178" s="350"/>
      <c r="AJ178" s="350"/>
      <c r="AK178" s="719">
        <v>111081</v>
      </c>
      <c r="AL178" s="350"/>
      <c r="AM178" s="350"/>
      <c r="AN178" s="719">
        <v>51833</v>
      </c>
      <c r="AO178" s="719">
        <v>0</v>
      </c>
      <c r="AP178" s="445">
        <v>149640</v>
      </c>
      <c r="AQ178" s="350">
        <v>1040</v>
      </c>
      <c r="AR178" s="719">
        <v>1969</v>
      </c>
      <c r="AS178" s="751">
        <v>0</v>
      </c>
      <c r="AT178" s="810">
        <v>821055309</v>
      </c>
      <c r="AU178" s="723">
        <v>113161629</v>
      </c>
      <c r="AV178" s="806">
        <v>92220</v>
      </c>
      <c r="AW178" s="807">
        <v>47408</v>
      </c>
      <c r="AX178" s="778"/>
      <c r="AY178" s="742"/>
      <c r="AZ178" s="745"/>
      <c r="BA178" s="745"/>
      <c r="BB178" s="352"/>
      <c r="BC178" s="351"/>
      <c r="BD178" s="351"/>
    </row>
    <row r="179" spans="1:56" ht="18" customHeight="1">
      <c r="A179" s="682"/>
      <c r="B179" s="686" t="s">
        <v>866</v>
      </c>
      <c r="C179" s="498">
        <v>23680</v>
      </c>
      <c r="D179" s="498">
        <v>3693</v>
      </c>
      <c r="E179" s="498">
        <v>201634</v>
      </c>
      <c r="F179" s="498">
        <v>5444</v>
      </c>
      <c r="G179" s="498">
        <v>640</v>
      </c>
      <c r="H179" s="443"/>
      <c r="I179" s="443"/>
      <c r="J179" s="660">
        <v>13878</v>
      </c>
      <c r="K179" s="688">
        <v>8037102</v>
      </c>
      <c r="L179" s="883">
        <v>0</v>
      </c>
      <c r="M179" s="443">
        <v>63021555</v>
      </c>
      <c r="N179" s="622"/>
      <c r="O179" s="443">
        <v>55800</v>
      </c>
      <c r="P179" s="350">
        <v>632.5</v>
      </c>
      <c r="Q179" s="350"/>
      <c r="R179" s="350">
        <v>9364</v>
      </c>
      <c r="S179" s="350"/>
      <c r="T179" s="350"/>
      <c r="U179" s="350"/>
      <c r="V179" s="350">
        <v>41094</v>
      </c>
      <c r="W179" s="350"/>
      <c r="X179" s="350"/>
      <c r="Y179" s="350">
        <v>11855</v>
      </c>
      <c r="Z179" s="350"/>
      <c r="AA179" s="350"/>
      <c r="AB179" s="350">
        <v>152612.59999999998</v>
      </c>
      <c r="AC179" s="350"/>
      <c r="AD179" s="350"/>
      <c r="AE179" s="443">
        <v>0</v>
      </c>
      <c r="AF179" s="350"/>
      <c r="AG179" s="350"/>
      <c r="AH179" s="719"/>
      <c r="AI179" s="350"/>
      <c r="AJ179" s="350"/>
      <c r="AK179" s="719">
        <v>39107.599999999999</v>
      </c>
      <c r="AL179" s="350"/>
      <c r="AM179" s="350"/>
      <c r="AN179" s="719"/>
      <c r="AO179" s="719"/>
      <c r="AP179" s="445"/>
      <c r="AQ179" s="350"/>
      <c r="AR179" s="719">
        <v>65687.199999999997</v>
      </c>
      <c r="AS179" s="751">
        <v>0</v>
      </c>
      <c r="AT179" s="810">
        <v>789091740</v>
      </c>
      <c r="AU179" s="723">
        <v>115883691</v>
      </c>
      <c r="AV179" s="806">
        <v>25697</v>
      </c>
      <c r="AW179" s="807">
        <v>10324</v>
      </c>
      <c r="AX179" s="778"/>
      <c r="AY179" s="742"/>
      <c r="AZ179" s="745"/>
      <c r="BA179" s="745"/>
      <c r="BB179" s="352"/>
      <c r="BC179" s="351"/>
      <c r="BD179" s="351"/>
    </row>
    <row r="180" spans="1:56" ht="18" customHeight="1">
      <c r="A180" s="682"/>
      <c r="B180" s="686" t="s">
        <v>867</v>
      </c>
      <c r="C180" s="498">
        <v>71722</v>
      </c>
      <c r="D180" s="498">
        <v>1507</v>
      </c>
      <c r="E180" s="498">
        <v>20800</v>
      </c>
      <c r="F180" s="498">
        <v>15000</v>
      </c>
      <c r="G180" s="498">
        <v>3600</v>
      </c>
      <c r="H180" s="443">
        <v>0</v>
      </c>
      <c r="I180" s="443">
        <v>0</v>
      </c>
      <c r="J180" s="660">
        <v>0</v>
      </c>
      <c r="K180" s="688">
        <v>15842400</v>
      </c>
      <c r="L180" s="883">
        <v>0</v>
      </c>
      <c r="M180" s="443">
        <v>34959590</v>
      </c>
      <c r="N180" s="622">
        <v>311000</v>
      </c>
      <c r="O180" s="443">
        <v>620000</v>
      </c>
      <c r="P180" s="350">
        <v>6573</v>
      </c>
      <c r="Q180" s="350">
        <v>2707</v>
      </c>
      <c r="R180" s="350">
        <v>417431</v>
      </c>
      <c r="S180" s="350">
        <v>0</v>
      </c>
      <c r="T180" s="350"/>
      <c r="U180" s="350"/>
      <c r="V180" s="350">
        <v>0</v>
      </c>
      <c r="W180" s="350"/>
      <c r="X180" s="350"/>
      <c r="Y180" s="350">
        <v>0</v>
      </c>
      <c r="Z180" s="350"/>
      <c r="AA180" s="350"/>
      <c r="AB180" s="350">
        <v>0</v>
      </c>
      <c r="AC180" s="350"/>
      <c r="AD180" s="350"/>
      <c r="AE180" s="443">
        <v>0</v>
      </c>
      <c r="AF180" s="350"/>
      <c r="AG180" s="350"/>
      <c r="AH180" s="719">
        <v>765</v>
      </c>
      <c r="AI180" s="350"/>
      <c r="AJ180" s="350"/>
      <c r="AK180" s="719">
        <v>1345</v>
      </c>
      <c r="AL180" s="350"/>
      <c r="AM180" s="350"/>
      <c r="AN180" s="719">
        <v>0</v>
      </c>
      <c r="AO180" s="719">
        <v>0</v>
      </c>
      <c r="AP180" s="445">
        <v>0</v>
      </c>
      <c r="AQ180" s="350">
        <v>0</v>
      </c>
      <c r="AR180" s="719">
        <v>0</v>
      </c>
      <c r="AS180" s="751">
        <v>0</v>
      </c>
      <c r="AT180" s="810">
        <v>631755526</v>
      </c>
      <c r="AU180" s="723">
        <v>79376321</v>
      </c>
      <c r="AV180" s="806">
        <v>24303</v>
      </c>
      <c r="AW180" s="807">
        <v>9582</v>
      </c>
      <c r="AX180" s="778"/>
      <c r="AY180" s="742"/>
      <c r="AZ180" s="745"/>
      <c r="BA180" s="745"/>
      <c r="BB180" s="352"/>
      <c r="BC180" s="351"/>
      <c r="BD180" s="351"/>
    </row>
    <row r="181" spans="1:56" ht="18" customHeight="1">
      <c r="A181" s="682"/>
      <c r="B181" s="686" t="s">
        <v>868</v>
      </c>
      <c r="C181" s="498">
        <v>37328</v>
      </c>
      <c r="D181" s="498">
        <v>1136</v>
      </c>
      <c r="E181" s="498">
        <v>37201</v>
      </c>
      <c r="F181" s="498">
        <v>6313</v>
      </c>
      <c r="G181" s="498">
        <v>0</v>
      </c>
      <c r="H181" s="443">
        <v>0</v>
      </c>
      <c r="I181" s="443">
        <v>0</v>
      </c>
      <c r="J181" s="660">
        <v>12240</v>
      </c>
      <c r="K181" s="688">
        <v>21797444</v>
      </c>
      <c r="L181" s="883">
        <v>0</v>
      </c>
      <c r="M181" s="443">
        <v>42570962</v>
      </c>
      <c r="N181" s="622"/>
      <c r="O181" s="443"/>
      <c r="P181" s="350">
        <v>0</v>
      </c>
      <c r="Q181" s="350">
        <v>0</v>
      </c>
      <c r="R181" s="350">
        <v>51911</v>
      </c>
      <c r="S181" s="350">
        <v>0</v>
      </c>
      <c r="T181" s="350"/>
      <c r="U181" s="350"/>
      <c r="V181" s="350">
        <v>227475</v>
      </c>
      <c r="W181" s="350"/>
      <c r="X181" s="350"/>
      <c r="Y181" s="350">
        <v>0</v>
      </c>
      <c r="Z181" s="350"/>
      <c r="AA181" s="350"/>
      <c r="AB181" s="350">
        <v>0</v>
      </c>
      <c r="AC181" s="350"/>
      <c r="AD181" s="350"/>
      <c r="AE181" s="443">
        <v>0</v>
      </c>
      <c r="AF181" s="350"/>
      <c r="AG181" s="350"/>
      <c r="AH181" s="719">
        <v>0</v>
      </c>
      <c r="AI181" s="350"/>
      <c r="AJ181" s="350"/>
      <c r="AK181" s="719">
        <v>0</v>
      </c>
      <c r="AL181" s="350"/>
      <c r="AM181" s="350"/>
      <c r="AN181" s="719">
        <v>0</v>
      </c>
      <c r="AO181" s="719">
        <v>15229</v>
      </c>
      <c r="AP181" s="445">
        <v>33181</v>
      </c>
      <c r="AQ181" s="350">
        <v>0</v>
      </c>
      <c r="AR181" s="719">
        <v>0</v>
      </c>
      <c r="AS181" s="751">
        <v>0</v>
      </c>
      <c r="AT181" s="810">
        <v>533202165</v>
      </c>
      <c r="AU181" s="723">
        <v>101758634</v>
      </c>
      <c r="AV181" s="806">
        <v>22441</v>
      </c>
      <c r="AW181" s="807">
        <v>7485</v>
      </c>
      <c r="AX181" s="778"/>
      <c r="AY181" s="742"/>
      <c r="AZ181" s="745"/>
      <c r="BA181" s="745"/>
      <c r="BB181" s="352"/>
      <c r="BC181" s="351"/>
      <c r="BD181" s="351"/>
    </row>
    <row r="182" spans="1:56" ht="18" customHeight="1">
      <c r="A182" s="682"/>
      <c r="B182" s="686" t="s">
        <v>869</v>
      </c>
      <c r="C182" s="498">
        <v>12695</v>
      </c>
      <c r="D182" s="498">
        <v>944</v>
      </c>
      <c r="E182" s="498">
        <v>49129</v>
      </c>
      <c r="F182" s="498"/>
      <c r="G182" s="498"/>
      <c r="H182" s="443">
        <v>213</v>
      </c>
      <c r="I182" s="443"/>
      <c r="J182" s="660"/>
      <c r="K182" s="688">
        <v>1660761</v>
      </c>
      <c r="L182" s="883">
        <v>0</v>
      </c>
      <c r="M182" s="443">
        <v>35680242</v>
      </c>
      <c r="N182" s="622"/>
      <c r="O182" s="443"/>
      <c r="P182" s="350">
        <v>1088</v>
      </c>
      <c r="Q182" s="350">
        <v>0</v>
      </c>
      <c r="R182" s="350">
        <v>314182</v>
      </c>
      <c r="S182" s="350">
        <v>0</v>
      </c>
      <c r="T182" s="350"/>
      <c r="U182" s="350"/>
      <c r="V182" s="350">
        <v>14022</v>
      </c>
      <c r="W182" s="350"/>
      <c r="X182" s="350"/>
      <c r="Y182" s="350">
        <v>0</v>
      </c>
      <c r="Z182" s="350"/>
      <c r="AA182" s="350"/>
      <c r="AB182" s="350">
        <v>0</v>
      </c>
      <c r="AC182" s="350"/>
      <c r="AD182" s="350"/>
      <c r="AE182" s="443">
        <v>0</v>
      </c>
      <c r="AF182" s="350"/>
      <c r="AG182" s="350"/>
      <c r="AH182" s="719">
        <v>0</v>
      </c>
      <c r="AI182" s="350"/>
      <c r="AJ182" s="350"/>
      <c r="AK182" s="719">
        <v>0</v>
      </c>
      <c r="AL182" s="350"/>
      <c r="AM182" s="350"/>
      <c r="AN182" s="719">
        <v>0</v>
      </c>
      <c r="AO182" s="719">
        <v>0</v>
      </c>
      <c r="AP182" s="445">
        <v>0</v>
      </c>
      <c r="AQ182" s="350">
        <v>0</v>
      </c>
      <c r="AR182" s="719">
        <v>0</v>
      </c>
      <c r="AS182" s="751">
        <v>0</v>
      </c>
      <c r="AT182" s="810">
        <v>597222769</v>
      </c>
      <c r="AU182" s="723">
        <v>67754732</v>
      </c>
      <c r="AV182" s="806">
        <v>28902</v>
      </c>
      <c r="AW182" s="807">
        <v>7769</v>
      </c>
      <c r="AX182" s="778"/>
      <c r="AY182" s="742"/>
      <c r="AZ182" s="745"/>
      <c r="BA182" s="745"/>
      <c r="BB182" s="352"/>
      <c r="BC182" s="351"/>
      <c r="BD182" s="351"/>
    </row>
    <row r="183" spans="1:56" ht="18" customHeight="1">
      <c r="A183" s="682"/>
      <c r="B183" s="686" t="s">
        <v>870</v>
      </c>
      <c r="C183" s="498">
        <v>8116</v>
      </c>
      <c r="D183" s="498">
        <v>4372</v>
      </c>
      <c r="E183" s="498">
        <v>69920</v>
      </c>
      <c r="F183" s="498">
        <v>52000</v>
      </c>
      <c r="G183" s="498"/>
      <c r="H183" s="443"/>
      <c r="I183" s="443"/>
      <c r="J183" s="660"/>
      <c r="K183" s="688">
        <v>350324</v>
      </c>
      <c r="L183" s="883">
        <v>0</v>
      </c>
      <c r="M183" s="443">
        <v>12990833</v>
      </c>
      <c r="N183" s="622"/>
      <c r="O183" s="443"/>
      <c r="P183" s="350">
        <v>0</v>
      </c>
      <c r="Q183" s="350">
        <v>0</v>
      </c>
      <c r="R183" s="350">
        <v>13254</v>
      </c>
      <c r="S183" s="350">
        <v>0</v>
      </c>
      <c r="T183" s="350"/>
      <c r="U183" s="350"/>
      <c r="V183" s="350">
        <v>0</v>
      </c>
      <c r="W183" s="350"/>
      <c r="X183" s="350"/>
      <c r="Y183" s="350">
        <v>0</v>
      </c>
      <c r="Z183" s="350"/>
      <c r="AA183" s="350"/>
      <c r="AB183" s="350">
        <v>0</v>
      </c>
      <c r="AC183" s="350"/>
      <c r="AD183" s="350"/>
      <c r="AE183" s="443">
        <v>0</v>
      </c>
      <c r="AF183" s="350"/>
      <c r="AG183" s="350"/>
      <c r="AH183" s="719">
        <v>0</v>
      </c>
      <c r="AI183" s="350"/>
      <c r="AJ183" s="350"/>
      <c r="AK183" s="719">
        <v>0</v>
      </c>
      <c r="AL183" s="350"/>
      <c r="AM183" s="350"/>
      <c r="AN183" s="719">
        <v>0</v>
      </c>
      <c r="AO183" s="719">
        <v>0</v>
      </c>
      <c r="AP183" s="445">
        <v>0</v>
      </c>
      <c r="AQ183" s="350">
        <v>0</v>
      </c>
      <c r="AR183" s="719">
        <v>0</v>
      </c>
      <c r="AS183" s="751">
        <v>0</v>
      </c>
      <c r="AT183" s="810">
        <v>495794067</v>
      </c>
      <c r="AU183" s="723">
        <v>21139413</v>
      </c>
      <c r="AV183" s="806">
        <v>28382</v>
      </c>
      <c r="AW183" s="807">
        <v>10233</v>
      </c>
      <c r="AX183" s="778"/>
      <c r="AY183" s="742"/>
      <c r="AZ183" s="745"/>
      <c r="BA183" s="745"/>
      <c r="BB183" s="352"/>
      <c r="BC183" s="351"/>
      <c r="BD183" s="351"/>
    </row>
    <row r="184" spans="1:56" s="728" customFormat="1" ht="18" customHeight="1">
      <c r="A184" s="682"/>
      <c r="B184" s="686" t="s">
        <v>871</v>
      </c>
      <c r="C184" s="498">
        <v>17613</v>
      </c>
      <c r="D184" s="498">
        <v>342</v>
      </c>
      <c r="E184" s="498">
        <f>41238+1414</f>
        <v>42652</v>
      </c>
      <c r="F184" s="498">
        <v>27840</v>
      </c>
      <c r="G184" s="498"/>
      <c r="H184" s="443"/>
      <c r="I184" s="443"/>
      <c r="J184" s="660"/>
      <c r="K184" s="688">
        <v>2653032</v>
      </c>
      <c r="L184" s="883">
        <v>0</v>
      </c>
      <c r="M184" s="443">
        <v>15025148</v>
      </c>
      <c r="N184" s="622"/>
      <c r="O184" s="443">
        <v>150000</v>
      </c>
      <c r="P184" s="350">
        <v>0</v>
      </c>
      <c r="Q184" s="350">
        <v>2619</v>
      </c>
      <c r="R184" s="350">
        <v>156499</v>
      </c>
      <c r="S184" s="350">
        <v>0</v>
      </c>
      <c r="T184" s="350"/>
      <c r="U184" s="350"/>
      <c r="V184" s="350">
        <v>3686</v>
      </c>
      <c r="W184" s="350"/>
      <c r="X184" s="350"/>
      <c r="Y184" s="350">
        <v>10889</v>
      </c>
      <c r="Z184" s="350"/>
      <c r="AA184" s="350"/>
      <c r="AB184" s="350">
        <v>0</v>
      </c>
      <c r="AC184" s="350"/>
      <c r="AD184" s="350"/>
      <c r="AE184" s="443">
        <v>0</v>
      </c>
      <c r="AF184" s="350"/>
      <c r="AG184" s="350"/>
      <c r="AH184" s="719">
        <v>3183</v>
      </c>
      <c r="AI184" s="350"/>
      <c r="AJ184" s="350"/>
      <c r="AK184" s="719">
        <v>3215</v>
      </c>
      <c r="AL184" s="350"/>
      <c r="AM184" s="350"/>
      <c r="AN184" s="719">
        <v>0</v>
      </c>
      <c r="AO184" s="719">
        <v>0</v>
      </c>
      <c r="AP184" s="445">
        <v>342907</v>
      </c>
      <c r="AQ184" s="350">
        <v>0</v>
      </c>
      <c r="AR184" s="719">
        <v>0</v>
      </c>
      <c r="AS184" s="751">
        <v>0</v>
      </c>
      <c r="AT184" s="810">
        <v>607484716</v>
      </c>
      <c r="AU184" s="723">
        <v>42492412</v>
      </c>
      <c r="AV184" s="806">
        <v>55504</v>
      </c>
      <c r="AW184" s="807">
        <v>21543</v>
      </c>
      <c r="AX184" s="778"/>
      <c r="AY184" s="742"/>
      <c r="AZ184" s="745"/>
      <c r="BA184" s="745"/>
      <c r="BB184" s="352"/>
      <c r="BC184" s="351"/>
      <c r="BD184" s="351"/>
    </row>
    <row r="185" spans="1:56" ht="18" customHeight="1">
      <c r="A185" s="682"/>
      <c r="B185" s="686" t="s">
        <v>872</v>
      </c>
      <c r="C185" s="498">
        <v>33978</v>
      </c>
      <c r="D185" s="498">
        <v>12540</v>
      </c>
      <c r="E185" s="498">
        <v>68880</v>
      </c>
      <c r="F185" s="498">
        <v>9900</v>
      </c>
      <c r="G185" s="498"/>
      <c r="H185" s="443"/>
      <c r="I185" s="443"/>
      <c r="J185" s="660">
        <v>12000</v>
      </c>
      <c r="K185" s="688">
        <v>11641</v>
      </c>
      <c r="L185" s="883">
        <v>0</v>
      </c>
      <c r="M185" s="443">
        <v>2928000</v>
      </c>
      <c r="N185" s="622"/>
      <c r="O185" s="443"/>
      <c r="P185" s="350">
        <v>0</v>
      </c>
      <c r="Q185" s="350">
        <v>0</v>
      </c>
      <c r="R185" s="350">
        <v>495184</v>
      </c>
      <c r="S185" s="350">
        <v>0</v>
      </c>
      <c r="T185" s="350"/>
      <c r="U185" s="350"/>
      <c r="V185" s="350">
        <v>10627</v>
      </c>
      <c r="W185" s="350"/>
      <c r="X185" s="350"/>
      <c r="Y185" s="350">
        <v>0</v>
      </c>
      <c r="Z185" s="350"/>
      <c r="AA185" s="350"/>
      <c r="AB185" s="350">
        <v>0</v>
      </c>
      <c r="AC185" s="350"/>
      <c r="AD185" s="350"/>
      <c r="AE185" s="443">
        <v>0</v>
      </c>
      <c r="AF185" s="350"/>
      <c r="AG185" s="350"/>
      <c r="AH185" s="719">
        <v>0</v>
      </c>
      <c r="AI185" s="350"/>
      <c r="AJ185" s="350"/>
      <c r="AK185" s="719">
        <v>0</v>
      </c>
      <c r="AL185" s="350"/>
      <c r="AM185" s="350"/>
      <c r="AN185" s="719">
        <v>0</v>
      </c>
      <c r="AO185" s="719">
        <v>0</v>
      </c>
      <c r="AP185" s="445">
        <v>0</v>
      </c>
      <c r="AQ185" s="350">
        <v>0</v>
      </c>
      <c r="AR185" s="719">
        <v>0</v>
      </c>
      <c r="AS185" s="751">
        <v>0</v>
      </c>
      <c r="AT185" s="810">
        <v>493176247</v>
      </c>
      <c r="AU185" s="723">
        <v>24785083</v>
      </c>
      <c r="AV185" s="806">
        <v>53295</v>
      </c>
      <c r="AW185" s="807">
        <v>20804</v>
      </c>
      <c r="AX185" s="778"/>
      <c r="AY185" s="742"/>
      <c r="AZ185" s="745"/>
      <c r="BA185" s="745"/>
      <c r="BB185" s="352"/>
      <c r="BC185" s="351"/>
      <c r="BD185" s="351"/>
    </row>
    <row r="186" spans="1:56" ht="18" customHeight="1">
      <c r="A186" s="684" t="s">
        <v>873</v>
      </c>
      <c r="B186" s="685">
        <f>SUBTOTAL(3,B187:B208)</f>
        <v>22</v>
      </c>
      <c r="C186" s="369">
        <f>SUM(C187:C208)</f>
        <v>2550030</v>
      </c>
      <c r="D186" s="369">
        <f t="shared" ref="D186:K186" si="27">SUM(D187:D208)</f>
        <v>1175718</v>
      </c>
      <c r="E186" s="369">
        <f t="shared" si="27"/>
        <v>1536666</v>
      </c>
      <c r="F186" s="369">
        <f t="shared" si="27"/>
        <v>549685</v>
      </c>
      <c r="G186" s="369">
        <f t="shared" si="27"/>
        <v>41178</v>
      </c>
      <c r="H186" s="369">
        <f t="shared" si="27"/>
        <v>21802</v>
      </c>
      <c r="I186" s="369">
        <f t="shared" si="27"/>
        <v>107458</v>
      </c>
      <c r="J186" s="624">
        <f t="shared" si="27"/>
        <v>263899</v>
      </c>
      <c r="K186" s="628">
        <f t="shared" si="27"/>
        <v>118991160</v>
      </c>
      <c r="L186" s="642">
        <f t="shared" ref="L186:AW186" si="28">SUM(L187:L208)</f>
        <v>0</v>
      </c>
      <c r="M186" s="369">
        <f t="shared" si="28"/>
        <v>941833125</v>
      </c>
      <c r="N186" s="369">
        <f t="shared" si="28"/>
        <v>3157878</v>
      </c>
      <c r="O186" s="369">
        <f t="shared" si="28"/>
        <v>4302127</v>
      </c>
      <c r="P186" s="369">
        <f t="shared" si="28"/>
        <v>127204</v>
      </c>
      <c r="Q186" s="369">
        <f t="shared" si="28"/>
        <v>413999</v>
      </c>
      <c r="R186" s="369">
        <f t="shared" si="28"/>
        <v>11689342</v>
      </c>
      <c r="S186" s="369">
        <f t="shared" si="28"/>
        <v>565049</v>
      </c>
      <c r="T186" s="369">
        <f t="shared" si="28"/>
        <v>0</v>
      </c>
      <c r="U186" s="369">
        <f t="shared" si="28"/>
        <v>0</v>
      </c>
      <c r="V186" s="369">
        <f t="shared" si="28"/>
        <v>2680551</v>
      </c>
      <c r="W186" s="369">
        <f t="shared" si="28"/>
        <v>0</v>
      </c>
      <c r="X186" s="369">
        <f t="shared" si="28"/>
        <v>0</v>
      </c>
      <c r="Y186" s="369">
        <f t="shared" si="28"/>
        <v>559841</v>
      </c>
      <c r="Z186" s="369">
        <f t="shared" si="28"/>
        <v>0</v>
      </c>
      <c r="AA186" s="369">
        <f t="shared" si="28"/>
        <v>0</v>
      </c>
      <c r="AB186" s="369">
        <f t="shared" si="28"/>
        <v>581157</v>
      </c>
      <c r="AC186" s="369">
        <f t="shared" si="28"/>
        <v>0</v>
      </c>
      <c r="AD186" s="369">
        <f t="shared" si="28"/>
        <v>0</v>
      </c>
      <c r="AE186" s="369">
        <f t="shared" si="28"/>
        <v>134340</v>
      </c>
      <c r="AF186" s="369">
        <f t="shared" si="28"/>
        <v>0</v>
      </c>
      <c r="AG186" s="369">
        <f t="shared" si="28"/>
        <v>0</v>
      </c>
      <c r="AH186" s="369">
        <f t="shared" si="28"/>
        <v>4026255</v>
      </c>
      <c r="AI186" s="369">
        <f t="shared" si="28"/>
        <v>0</v>
      </c>
      <c r="AJ186" s="369">
        <f t="shared" si="28"/>
        <v>0</v>
      </c>
      <c r="AK186" s="369">
        <f t="shared" si="28"/>
        <v>1088666</v>
      </c>
      <c r="AL186" s="369">
        <f t="shared" si="28"/>
        <v>0</v>
      </c>
      <c r="AM186" s="369">
        <f t="shared" si="28"/>
        <v>0</v>
      </c>
      <c r="AN186" s="369">
        <f t="shared" si="28"/>
        <v>350139</v>
      </c>
      <c r="AO186" s="369">
        <f t="shared" si="28"/>
        <v>365484</v>
      </c>
      <c r="AP186" s="369">
        <f t="shared" si="28"/>
        <v>8713089</v>
      </c>
      <c r="AQ186" s="369">
        <f t="shared" si="28"/>
        <v>187535</v>
      </c>
      <c r="AR186" s="369">
        <f t="shared" si="28"/>
        <v>334581</v>
      </c>
      <c r="AS186" s="750">
        <f t="shared" si="28"/>
        <v>8544117</v>
      </c>
      <c r="AT186" s="769">
        <f t="shared" si="28"/>
        <v>12345209476</v>
      </c>
      <c r="AU186" s="646">
        <f t="shared" si="28"/>
        <v>2351646041</v>
      </c>
      <c r="AV186" s="643">
        <f t="shared" si="28"/>
        <v>1868745</v>
      </c>
      <c r="AW186" s="644">
        <f t="shared" si="28"/>
        <v>1307537</v>
      </c>
      <c r="AX186" s="779">
        <v>690237</v>
      </c>
      <c r="AY186" s="665">
        <f>(SUM(C186:O186)+P186+Q186+R186+S186+V186+Y186+AB186+AE186+AH186+AK186+AN186+SUM(AO186:AS186))/AU186*100</f>
        <v>47.409008650209536</v>
      </c>
      <c r="AZ186" s="665">
        <f>(SUM(C186:J186)+P186+Q186+R186+S186+V186+Y186+AB186+AE186+AH186+AK186+AN186+AO186)/AU186*100</f>
        <v>1.2258844442312906</v>
      </c>
      <c r="BA186" s="665">
        <f>(SUM(C186:O186)+P186+Q186+R186+S186+V186+Y186+AB186+AE186+AH186+AK186+AN186+SUM(AO186:AS186))/AW186</f>
        <v>852.66579454348141</v>
      </c>
      <c r="BB186" s="785">
        <f>BD186/AW186</f>
        <v>22.047913749285872</v>
      </c>
      <c r="BC186" s="645">
        <f>(SUM(C186:O186)+P186+Q186+R186+S186+V186+Y186+AB186+AE186+AH186+AK186+AN186+SUM(AO186:AS186))</f>
        <v>1114892075</v>
      </c>
      <c r="BD186" s="645">
        <f>SUM(C186:J186)+P186+Q186+R186+S186+V186+Y186+AB186+AE186+AH186+AK186+AN186+AO186</f>
        <v>28828463</v>
      </c>
    </row>
    <row r="187" spans="1:56" ht="18" customHeight="1">
      <c r="A187" s="682"/>
      <c r="B187" s="686" t="s">
        <v>923</v>
      </c>
      <c r="C187" s="498">
        <v>162047</v>
      </c>
      <c r="D187" s="498">
        <v>45176</v>
      </c>
      <c r="E187" s="498">
        <v>113522</v>
      </c>
      <c r="F187" s="498">
        <v>76773</v>
      </c>
      <c r="G187" s="498">
        <v>24550</v>
      </c>
      <c r="H187" s="443">
        <v>1000</v>
      </c>
      <c r="I187" s="443"/>
      <c r="J187" s="660"/>
      <c r="K187" s="688">
        <v>678446</v>
      </c>
      <c r="L187" s="627">
        <v>0</v>
      </c>
      <c r="M187" s="623">
        <v>4830540</v>
      </c>
      <c r="N187" s="623">
        <v>0</v>
      </c>
      <c r="O187" s="623">
        <v>150000</v>
      </c>
      <c r="P187" s="350">
        <v>6896</v>
      </c>
      <c r="Q187" s="350">
        <v>59644</v>
      </c>
      <c r="R187" s="350">
        <v>2179746</v>
      </c>
      <c r="S187" s="350"/>
      <c r="T187" s="350"/>
      <c r="U187" s="350"/>
      <c r="V187" s="350"/>
      <c r="W187" s="350"/>
      <c r="X187" s="350"/>
      <c r="Y187" s="350">
        <v>191870</v>
      </c>
      <c r="Z187" s="350"/>
      <c r="AA187" s="350"/>
      <c r="AB187" s="350">
        <v>71020</v>
      </c>
      <c r="AC187" s="350"/>
      <c r="AD187" s="350"/>
      <c r="AE187" s="719"/>
      <c r="AF187" s="350"/>
      <c r="AG187" s="350"/>
      <c r="AH187" s="719">
        <v>374598</v>
      </c>
      <c r="AI187" s="350"/>
      <c r="AJ187" s="350"/>
      <c r="AK187" s="719">
        <v>185235</v>
      </c>
      <c r="AL187" s="350">
        <v>0</v>
      </c>
      <c r="AM187" s="350"/>
      <c r="AN187" s="719"/>
      <c r="AO187" s="719"/>
      <c r="AP187" s="445">
        <v>1095597</v>
      </c>
      <c r="AQ187" s="350"/>
      <c r="AR187" s="719"/>
      <c r="AS187" s="753"/>
      <c r="AT187" s="810">
        <v>51620811</v>
      </c>
      <c r="AU187" s="723">
        <v>51620811</v>
      </c>
      <c r="AV187" s="806">
        <v>229861</v>
      </c>
      <c r="AW187" s="807">
        <v>229861</v>
      </c>
      <c r="AX187" s="778"/>
      <c r="AY187" s="742"/>
      <c r="AZ187" s="745"/>
      <c r="BA187" s="745"/>
      <c r="BB187" s="352"/>
      <c r="BC187" s="351"/>
      <c r="BD187" s="351"/>
    </row>
    <row r="188" spans="1:56" ht="18" customHeight="1">
      <c r="A188" s="682"/>
      <c r="B188" s="686" t="s">
        <v>924</v>
      </c>
      <c r="C188" s="498">
        <v>292282</v>
      </c>
      <c r="D188" s="498">
        <v>200</v>
      </c>
      <c r="E188" s="498">
        <v>51399</v>
      </c>
      <c r="F188" s="498">
        <v>18890</v>
      </c>
      <c r="G188" s="498">
        <v>625</v>
      </c>
      <c r="H188" s="443">
        <v>1210</v>
      </c>
      <c r="I188" s="443"/>
      <c r="J188" s="660"/>
      <c r="K188" s="688">
        <v>5397923</v>
      </c>
      <c r="L188" s="627">
        <v>0</v>
      </c>
      <c r="M188" s="623">
        <v>118961600</v>
      </c>
      <c r="N188" s="623">
        <v>2294850</v>
      </c>
      <c r="O188" s="623">
        <v>330000</v>
      </c>
      <c r="P188" s="350"/>
      <c r="Q188" s="350">
        <v>67287</v>
      </c>
      <c r="R188" s="350">
        <v>410624</v>
      </c>
      <c r="S188" s="350">
        <v>22525</v>
      </c>
      <c r="T188" s="350"/>
      <c r="U188" s="350"/>
      <c r="V188" s="350">
        <v>88150</v>
      </c>
      <c r="W188" s="350"/>
      <c r="X188" s="350"/>
      <c r="Y188" s="350">
        <v>3206</v>
      </c>
      <c r="Z188" s="350"/>
      <c r="AA188" s="350"/>
      <c r="AB188" s="350">
        <v>287010</v>
      </c>
      <c r="AC188" s="350"/>
      <c r="AD188" s="350"/>
      <c r="AE188" s="719"/>
      <c r="AF188" s="350"/>
      <c r="AG188" s="350"/>
      <c r="AH188" s="719">
        <v>665764</v>
      </c>
      <c r="AI188" s="350"/>
      <c r="AJ188" s="350"/>
      <c r="AK188" s="719">
        <v>251200</v>
      </c>
      <c r="AL188" s="350">
        <v>0</v>
      </c>
      <c r="AM188" s="350"/>
      <c r="AN188" s="719">
        <v>26386</v>
      </c>
      <c r="AO188" s="719"/>
      <c r="AP188" s="445">
        <v>1629360</v>
      </c>
      <c r="AQ188" s="350"/>
      <c r="AR188" s="719"/>
      <c r="AS188" s="753"/>
      <c r="AT188" s="810">
        <v>512084272</v>
      </c>
      <c r="AU188" s="723">
        <v>235062880</v>
      </c>
      <c r="AV188" s="806">
        <v>282786</v>
      </c>
      <c r="AW188" s="807">
        <v>242417</v>
      </c>
      <c r="AX188" s="778"/>
      <c r="AY188" s="742"/>
      <c r="AZ188" s="745"/>
      <c r="BA188" s="745"/>
      <c r="BB188" s="352"/>
      <c r="BC188" s="351"/>
      <c r="BD188" s="351"/>
    </row>
    <row r="189" spans="1:56" ht="18" customHeight="1">
      <c r="A189" s="682"/>
      <c r="B189" s="686" t="s">
        <v>925</v>
      </c>
      <c r="C189" s="498">
        <v>228610</v>
      </c>
      <c r="D189" s="498">
        <v>38092</v>
      </c>
      <c r="E189" s="498">
        <v>137567</v>
      </c>
      <c r="F189" s="498">
        <v>11390</v>
      </c>
      <c r="G189" s="498">
        <v>864</v>
      </c>
      <c r="H189" s="443">
        <v>19292</v>
      </c>
      <c r="I189" s="443"/>
      <c r="J189" s="660">
        <v>3513</v>
      </c>
      <c r="K189" s="688">
        <v>9385117</v>
      </c>
      <c r="L189" s="627">
        <v>0</v>
      </c>
      <c r="M189" s="623">
        <v>110753139</v>
      </c>
      <c r="N189" s="623">
        <v>0</v>
      </c>
      <c r="O189" s="623">
        <v>0</v>
      </c>
      <c r="P189" s="350">
        <v>19836</v>
      </c>
      <c r="Q189" s="350">
        <v>115995</v>
      </c>
      <c r="R189" s="350">
        <v>1215452</v>
      </c>
      <c r="S189" s="350"/>
      <c r="T189" s="350"/>
      <c r="U189" s="350"/>
      <c r="V189" s="350">
        <v>1469811</v>
      </c>
      <c r="W189" s="350"/>
      <c r="X189" s="350"/>
      <c r="Y189" s="350">
        <v>80547</v>
      </c>
      <c r="Z189" s="350"/>
      <c r="AA189" s="350"/>
      <c r="AB189" s="350">
        <v>17931</v>
      </c>
      <c r="AC189" s="350"/>
      <c r="AD189" s="350"/>
      <c r="AE189" s="719"/>
      <c r="AF189" s="350"/>
      <c r="AG189" s="350"/>
      <c r="AH189" s="719">
        <v>415344</v>
      </c>
      <c r="AI189" s="350"/>
      <c r="AJ189" s="350"/>
      <c r="AK189" s="719">
        <v>64266</v>
      </c>
      <c r="AL189" s="350">
        <v>0</v>
      </c>
      <c r="AM189" s="350"/>
      <c r="AN189" s="719"/>
      <c r="AO189" s="719"/>
      <c r="AP189" s="445"/>
      <c r="AQ189" s="350">
        <v>187535</v>
      </c>
      <c r="AR189" s="719"/>
      <c r="AS189" s="753"/>
      <c r="AT189" s="810">
        <v>911055038</v>
      </c>
      <c r="AU189" s="723">
        <v>181710392</v>
      </c>
      <c r="AV189" s="806">
        <v>279598</v>
      </c>
      <c r="AW189" s="807">
        <v>240360</v>
      </c>
      <c r="AX189" s="778"/>
      <c r="AY189" s="742"/>
      <c r="AZ189" s="745"/>
      <c r="BA189" s="745"/>
      <c r="BB189" s="352"/>
      <c r="BC189" s="351"/>
      <c r="BD189" s="351"/>
    </row>
    <row r="190" spans="1:56" ht="18" customHeight="1">
      <c r="A190" s="682"/>
      <c r="B190" s="686" t="s">
        <v>926</v>
      </c>
      <c r="C190" s="498">
        <v>86864</v>
      </c>
      <c r="D190" s="498">
        <v>27496</v>
      </c>
      <c r="E190" s="498">
        <v>135619</v>
      </c>
      <c r="F190" s="498">
        <v>7657</v>
      </c>
      <c r="G190" s="498">
        <v>2000</v>
      </c>
      <c r="H190" s="443"/>
      <c r="I190" s="443">
        <v>36000</v>
      </c>
      <c r="J190" s="660">
        <v>46440</v>
      </c>
      <c r="K190" s="688">
        <v>2551177</v>
      </c>
      <c r="L190" s="627">
        <v>0</v>
      </c>
      <c r="M190" s="623">
        <v>30272892</v>
      </c>
      <c r="N190" s="623">
        <v>0</v>
      </c>
      <c r="O190" s="623">
        <v>480000</v>
      </c>
      <c r="P190" s="445">
        <v>23879</v>
      </c>
      <c r="Q190" s="350">
        <v>47527</v>
      </c>
      <c r="R190" s="350">
        <v>550822</v>
      </c>
      <c r="S190" s="350">
        <v>58302</v>
      </c>
      <c r="T190" s="350"/>
      <c r="U190" s="350"/>
      <c r="V190" s="350">
        <v>795734</v>
      </c>
      <c r="W190" s="350"/>
      <c r="X190" s="350"/>
      <c r="Y190" s="350">
        <v>96914</v>
      </c>
      <c r="Z190" s="350"/>
      <c r="AA190" s="350"/>
      <c r="AB190" s="350">
        <v>41529</v>
      </c>
      <c r="AC190" s="350"/>
      <c r="AD190" s="350"/>
      <c r="AE190" s="719"/>
      <c r="AF190" s="350"/>
      <c r="AG190" s="350"/>
      <c r="AH190" s="719">
        <v>520006</v>
      </c>
      <c r="AI190" s="350"/>
      <c r="AJ190" s="350"/>
      <c r="AK190" s="719"/>
      <c r="AL190" s="350">
        <v>0</v>
      </c>
      <c r="AM190" s="350"/>
      <c r="AN190" s="719">
        <v>236041</v>
      </c>
      <c r="AO190" s="719"/>
      <c r="AP190" s="445">
        <v>4868507</v>
      </c>
      <c r="AQ190" s="350"/>
      <c r="AR190" s="719"/>
      <c r="AS190" s="753"/>
      <c r="AT190" s="810">
        <v>608403003</v>
      </c>
      <c r="AU190" s="723">
        <v>122272253</v>
      </c>
      <c r="AV190" s="806">
        <v>114664</v>
      </c>
      <c r="AW190" s="807">
        <v>77138</v>
      </c>
      <c r="AX190" s="778"/>
      <c r="AY190" s="742"/>
      <c r="AZ190" s="745"/>
      <c r="BA190" s="745"/>
      <c r="BB190" s="352"/>
      <c r="BC190" s="351"/>
      <c r="BD190" s="351"/>
    </row>
    <row r="191" spans="1:56" ht="18" customHeight="1">
      <c r="A191" s="682"/>
      <c r="B191" s="686" t="s">
        <v>927</v>
      </c>
      <c r="C191" s="498">
        <v>266440</v>
      </c>
      <c r="D191" s="498">
        <v>204624</v>
      </c>
      <c r="E191" s="498">
        <v>142416</v>
      </c>
      <c r="F191" s="498">
        <v>90579</v>
      </c>
      <c r="G191" s="498"/>
      <c r="H191" s="443"/>
      <c r="I191" s="443">
        <v>7600</v>
      </c>
      <c r="J191" s="660">
        <v>6877</v>
      </c>
      <c r="K191" s="688">
        <v>10133757</v>
      </c>
      <c r="L191" s="627">
        <v>0</v>
      </c>
      <c r="M191" s="623">
        <v>24630353</v>
      </c>
      <c r="N191" s="623">
        <v>363028</v>
      </c>
      <c r="O191" s="623">
        <v>0</v>
      </c>
      <c r="P191" s="350">
        <v>16362</v>
      </c>
      <c r="Q191" s="350">
        <v>65697</v>
      </c>
      <c r="R191" s="350">
        <v>4112934</v>
      </c>
      <c r="S191" s="350">
        <v>442947</v>
      </c>
      <c r="T191" s="350"/>
      <c r="U191" s="350"/>
      <c r="V191" s="350">
        <v>173376</v>
      </c>
      <c r="W191" s="350"/>
      <c r="X191" s="350"/>
      <c r="Y191" s="350">
        <v>106045</v>
      </c>
      <c r="Z191" s="350"/>
      <c r="AA191" s="350"/>
      <c r="AB191" s="350">
        <v>31704</v>
      </c>
      <c r="AC191" s="350"/>
      <c r="AD191" s="350"/>
      <c r="AE191" s="719">
        <v>114745</v>
      </c>
      <c r="AF191" s="350"/>
      <c r="AG191" s="350"/>
      <c r="AH191" s="719">
        <v>623032</v>
      </c>
      <c r="AI191" s="350"/>
      <c r="AJ191" s="350"/>
      <c r="AK191" s="719">
        <v>135133</v>
      </c>
      <c r="AL191" s="350">
        <v>0</v>
      </c>
      <c r="AM191" s="350"/>
      <c r="AN191" s="719">
        <v>63558</v>
      </c>
      <c r="AO191" s="719">
        <v>59221</v>
      </c>
      <c r="AP191" s="445"/>
      <c r="AQ191" s="350"/>
      <c r="AR191" s="719"/>
      <c r="AS191" s="753"/>
      <c r="AT191" s="810">
        <v>463087471</v>
      </c>
      <c r="AU191" s="723">
        <v>134663992</v>
      </c>
      <c r="AV191" s="806">
        <v>156750</v>
      </c>
      <c r="AW191" s="807">
        <v>139856</v>
      </c>
      <c r="AX191" s="778"/>
      <c r="AY191" s="742"/>
      <c r="AZ191" s="745"/>
      <c r="BA191" s="745"/>
      <c r="BB191" s="352"/>
      <c r="BC191" s="351"/>
      <c r="BD191" s="351"/>
    </row>
    <row r="192" spans="1:56" ht="18" customHeight="1">
      <c r="A192" s="682"/>
      <c r="B192" s="686" t="s">
        <v>928</v>
      </c>
      <c r="C192" s="498">
        <v>57144</v>
      </c>
      <c r="D192" s="498">
        <v>44536</v>
      </c>
      <c r="E192" s="498">
        <v>2344</v>
      </c>
      <c r="F192" s="498">
        <v>38761</v>
      </c>
      <c r="G192" s="498"/>
      <c r="H192" s="443">
        <v>300</v>
      </c>
      <c r="I192" s="443"/>
      <c r="J192" s="660">
        <v>6987</v>
      </c>
      <c r="K192" s="688">
        <v>232321</v>
      </c>
      <c r="L192" s="627">
        <v>0</v>
      </c>
      <c r="M192" s="623">
        <v>9685980</v>
      </c>
      <c r="N192" s="623">
        <v>0</v>
      </c>
      <c r="O192" s="623">
        <v>332127</v>
      </c>
      <c r="P192" s="445">
        <v>650</v>
      </c>
      <c r="Q192" s="350"/>
      <c r="R192" s="350">
        <v>160000</v>
      </c>
      <c r="S192" s="350"/>
      <c r="T192" s="350"/>
      <c r="U192" s="350"/>
      <c r="V192" s="350"/>
      <c r="W192" s="350"/>
      <c r="X192" s="350"/>
      <c r="Y192" s="350"/>
      <c r="Z192" s="350"/>
      <c r="AA192" s="350"/>
      <c r="AB192" s="350"/>
      <c r="AC192" s="350"/>
      <c r="AD192" s="350"/>
      <c r="AE192" s="719"/>
      <c r="AF192" s="350"/>
      <c r="AG192" s="350"/>
      <c r="AH192" s="719"/>
      <c r="AI192" s="350"/>
      <c r="AJ192" s="350"/>
      <c r="AK192" s="719"/>
      <c r="AL192" s="350">
        <v>0</v>
      </c>
      <c r="AM192" s="350"/>
      <c r="AN192" s="719"/>
      <c r="AO192" s="719"/>
      <c r="AP192" s="445"/>
      <c r="AQ192" s="350"/>
      <c r="AR192" s="719"/>
      <c r="AS192" s="753"/>
      <c r="AT192" s="810">
        <v>455091603</v>
      </c>
      <c r="AU192" s="723">
        <v>30008654</v>
      </c>
      <c r="AV192" s="806">
        <v>46535</v>
      </c>
      <c r="AW192" s="807">
        <v>14375</v>
      </c>
      <c r="AX192" s="778"/>
      <c r="AY192" s="742"/>
      <c r="AZ192" s="745"/>
      <c r="BA192" s="745"/>
      <c r="BB192" s="352"/>
      <c r="BC192" s="351"/>
      <c r="BD192" s="351"/>
    </row>
    <row r="193" spans="1:56" ht="18" customHeight="1">
      <c r="A193" s="682"/>
      <c r="B193" s="686" t="s">
        <v>929</v>
      </c>
      <c r="C193" s="498">
        <v>41656</v>
      </c>
      <c r="D193" s="498">
        <v>3100</v>
      </c>
      <c r="E193" s="498"/>
      <c r="F193" s="498">
        <v>17370</v>
      </c>
      <c r="G193" s="498"/>
      <c r="H193" s="443"/>
      <c r="I193" s="443">
        <v>430</v>
      </c>
      <c r="J193" s="660">
        <v>21000</v>
      </c>
      <c r="K193" s="688">
        <v>7358637</v>
      </c>
      <c r="L193" s="627">
        <v>0</v>
      </c>
      <c r="M193" s="623">
        <v>33711108</v>
      </c>
      <c r="N193" s="623">
        <v>0</v>
      </c>
      <c r="O193" s="623">
        <v>0</v>
      </c>
      <c r="P193" s="445">
        <v>4000</v>
      </c>
      <c r="Q193" s="350"/>
      <c r="R193" s="350">
        <v>32902</v>
      </c>
      <c r="S193" s="350"/>
      <c r="T193" s="350"/>
      <c r="U193" s="350"/>
      <c r="V193" s="350"/>
      <c r="W193" s="350"/>
      <c r="X193" s="350"/>
      <c r="Y193" s="350"/>
      <c r="Z193" s="350"/>
      <c r="AA193" s="350"/>
      <c r="AB193" s="350">
        <v>29035</v>
      </c>
      <c r="AC193" s="350"/>
      <c r="AD193" s="350"/>
      <c r="AE193" s="719"/>
      <c r="AF193" s="350"/>
      <c r="AG193" s="350"/>
      <c r="AH193" s="719"/>
      <c r="AI193" s="350"/>
      <c r="AJ193" s="350"/>
      <c r="AK193" s="719"/>
      <c r="AL193" s="350">
        <v>0</v>
      </c>
      <c r="AM193" s="350"/>
      <c r="AN193" s="719"/>
      <c r="AO193" s="719"/>
      <c r="AP193" s="445"/>
      <c r="AQ193" s="350"/>
      <c r="AR193" s="719"/>
      <c r="AS193" s="753"/>
      <c r="AT193" s="810">
        <v>547467005</v>
      </c>
      <c r="AU193" s="723">
        <v>52326989</v>
      </c>
      <c r="AV193" s="806">
        <v>28887</v>
      </c>
      <c r="AW193" s="807">
        <v>7990</v>
      </c>
      <c r="AX193" s="778"/>
      <c r="AY193" s="742"/>
      <c r="AZ193" s="745"/>
      <c r="BA193" s="745"/>
      <c r="BB193" s="352"/>
      <c r="BC193" s="351"/>
      <c r="BD193" s="351"/>
    </row>
    <row r="194" spans="1:56" ht="18" customHeight="1">
      <c r="A194" s="682"/>
      <c r="B194" s="686" t="s">
        <v>930</v>
      </c>
      <c r="C194" s="498">
        <v>26478</v>
      </c>
      <c r="D194" s="498">
        <v>37144</v>
      </c>
      <c r="E194" s="498">
        <v>23000</v>
      </c>
      <c r="F194" s="498">
        <v>5000</v>
      </c>
      <c r="G194" s="498"/>
      <c r="H194" s="443"/>
      <c r="I194" s="443"/>
      <c r="J194" s="660">
        <v>15000</v>
      </c>
      <c r="K194" s="688">
        <v>6525163</v>
      </c>
      <c r="L194" s="627">
        <v>0</v>
      </c>
      <c r="M194" s="623">
        <v>29831672</v>
      </c>
      <c r="N194" s="623">
        <v>0</v>
      </c>
      <c r="O194" s="623">
        <v>0</v>
      </c>
      <c r="P194" s="350"/>
      <c r="Q194" s="350"/>
      <c r="R194" s="350"/>
      <c r="S194" s="350"/>
      <c r="T194" s="350"/>
      <c r="U194" s="350"/>
      <c r="V194" s="350"/>
      <c r="W194" s="350"/>
      <c r="X194" s="350"/>
      <c r="Y194" s="350"/>
      <c r="Z194" s="350"/>
      <c r="AA194" s="350"/>
      <c r="AB194" s="350"/>
      <c r="AC194" s="350"/>
      <c r="AD194" s="350"/>
      <c r="AE194" s="719"/>
      <c r="AF194" s="350"/>
      <c r="AG194" s="350"/>
      <c r="AH194" s="719">
        <v>9200</v>
      </c>
      <c r="AI194" s="350"/>
      <c r="AJ194" s="350"/>
      <c r="AK194" s="719"/>
      <c r="AL194" s="350">
        <v>0</v>
      </c>
      <c r="AM194" s="350"/>
      <c r="AN194" s="719"/>
      <c r="AO194" s="719"/>
      <c r="AP194" s="445"/>
      <c r="AQ194" s="350"/>
      <c r="AR194" s="719"/>
      <c r="AS194" s="753"/>
      <c r="AT194" s="810">
        <v>443243407</v>
      </c>
      <c r="AU194" s="723">
        <v>45802291</v>
      </c>
      <c r="AV194" s="806">
        <v>26563</v>
      </c>
      <c r="AW194" s="807">
        <v>11270</v>
      </c>
      <c r="AX194" s="778"/>
      <c r="AY194" s="742"/>
      <c r="AZ194" s="745"/>
      <c r="BA194" s="745"/>
      <c r="BB194" s="352"/>
      <c r="BC194" s="351"/>
      <c r="BD194" s="351"/>
    </row>
    <row r="195" spans="1:56" ht="18" customHeight="1">
      <c r="A195" s="682"/>
      <c r="B195" s="686" t="s">
        <v>931</v>
      </c>
      <c r="C195" s="498">
        <v>103192</v>
      </c>
      <c r="D195" s="498"/>
      <c r="E195" s="498">
        <v>3400</v>
      </c>
      <c r="F195" s="498">
        <v>17500</v>
      </c>
      <c r="G195" s="498"/>
      <c r="H195" s="443"/>
      <c r="I195" s="443"/>
      <c r="J195" s="660">
        <v>20282</v>
      </c>
      <c r="K195" s="688">
        <v>1808466</v>
      </c>
      <c r="L195" s="627">
        <v>0</v>
      </c>
      <c r="M195" s="623">
        <v>39687906</v>
      </c>
      <c r="N195" s="623">
        <v>0</v>
      </c>
      <c r="O195" s="623">
        <v>370000</v>
      </c>
      <c r="P195" s="350"/>
      <c r="Q195" s="350">
        <v>1463</v>
      </c>
      <c r="R195" s="350">
        <v>366223</v>
      </c>
      <c r="S195" s="350"/>
      <c r="T195" s="350"/>
      <c r="U195" s="350"/>
      <c r="V195" s="350"/>
      <c r="W195" s="350"/>
      <c r="X195" s="350"/>
      <c r="Y195" s="350"/>
      <c r="Z195" s="350"/>
      <c r="AA195" s="350"/>
      <c r="AB195" s="350"/>
      <c r="AC195" s="350"/>
      <c r="AD195" s="350"/>
      <c r="AE195" s="719"/>
      <c r="AF195" s="350"/>
      <c r="AG195" s="350"/>
      <c r="AH195" s="719">
        <v>98103</v>
      </c>
      <c r="AI195" s="350"/>
      <c r="AJ195" s="350"/>
      <c r="AK195" s="719">
        <v>6065</v>
      </c>
      <c r="AL195" s="350">
        <v>0</v>
      </c>
      <c r="AM195" s="350"/>
      <c r="AN195" s="719">
        <v>15323</v>
      </c>
      <c r="AO195" s="719"/>
      <c r="AP195" s="445">
        <v>187674</v>
      </c>
      <c r="AQ195" s="350"/>
      <c r="AR195" s="719">
        <v>112089</v>
      </c>
      <c r="AS195" s="753"/>
      <c r="AT195" s="810">
        <v>807372281</v>
      </c>
      <c r="AU195" s="723">
        <v>79194543</v>
      </c>
      <c r="AV195" s="806">
        <v>64913</v>
      </c>
      <c r="AW195" s="807">
        <v>23353</v>
      </c>
      <c r="AX195" s="778"/>
      <c r="AY195" s="742"/>
      <c r="AZ195" s="745"/>
      <c r="BA195" s="745"/>
      <c r="BB195" s="352"/>
      <c r="BC195" s="351"/>
      <c r="BD195" s="351"/>
    </row>
    <row r="196" spans="1:56" ht="18" customHeight="1">
      <c r="A196" s="682"/>
      <c r="B196" s="686" t="s">
        <v>932</v>
      </c>
      <c r="C196" s="498">
        <v>65787</v>
      </c>
      <c r="D196" s="498">
        <v>21800</v>
      </c>
      <c r="E196" s="498">
        <v>131600</v>
      </c>
      <c r="F196" s="498">
        <v>34540</v>
      </c>
      <c r="G196" s="498"/>
      <c r="H196" s="443"/>
      <c r="I196" s="443"/>
      <c r="J196" s="660"/>
      <c r="K196" s="688">
        <v>10890579</v>
      </c>
      <c r="L196" s="627">
        <v>0</v>
      </c>
      <c r="M196" s="623">
        <v>83976187</v>
      </c>
      <c r="N196" s="623">
        <v>0</v>
      </c>
      <c r="O196" s="623">
        <v>500000</v>
      </c>
      <c r="P196" s="445">
        <v>767</v>
      </c>
      <c r="Q196" s="350"/>
      <c r="R196" s="350"/>
      <c r="S196" s="350"/>
      <c r="T196" s="350"/>
      <c r="U196" s="350"/>
      <c r="V196" s="350">
        <v>8000</v>
      </c>
      <c r="W196" s="350"/>
      <c r="X196" s="350"/>
      <c r="Y196" s="350"/>
      <c r="Z196" s="350"/>
      <c r="AA196" s="350"/>
      <c r="AB196" s="350"/>
      <c r="AC196" s="350"/>
      <c r="AD196" s="350"/>
      <c r="AE196" s="719"/>
      <c r="AF196" s="350"/>
      <c r="AG196" s="350"/>
      <c r="AH196" s="719">
        <v>95724</v>
      </c>
      <c r="AI196" s="350"/>
      <c r="AJ196" s="350"/>
      <c r="AK196" s="719"/>
      <c r="AL196" s="350">
        <v>0</v>
      </c>
      <c r="AM196" s="350"/>
      <c r="AN196" s="719"/>
      <c r="AO196" s="719"/>
      <c r="AP196" s="445"/>
      <c r="AQ196" s="350"/>
      <c r="AR196" s="719"/>
      <c r="AS196" s="753"/>
      <c r="AT196" s="810">
        <v>664012341</v>
      </c>
      <c r="AU196" s="723">
        <v>151644064</v>
      </c>
      <c r="AV196" s="806">
        <v>41420</v>
      </c>
      <c r="AW196" s="807">
        <v>22876</v>
      </c>
      <c r="AX196" s="778"/>
      <c r="AY196" s="742"/>
      <c r="AZ196" s="745"/>
      <c r="BA196" s="745"/>
      <c r="BB196" s="352"/>
      <c r="BC196" s="351"/>
      <c r="BD196" s="351"/>
    </row>
    <row r="197" spans="1:56" ht="18" customHeight="1">
      <c r="A197" s="682"/>
      <c r="B197" s="686" t="s">
        <v>933</v>
      </c>
      <c r="C197" s="498">
        <v>237956</v>
      </c>
      <c r="D197" s="498">
        <v>53000</v>
      </c>
      <c r="E197" s="498">
        <v>241065</v>
      </c>
      <c r="F197" s="498">
        <v>56486</v>
      </c>
      <c r="G197" s="498"/>
      <c r="H197" s="443"/>
      <c r="I197" s="443"/>
      <c r="J197" s="660"/>
      <c r="K197" s="688">
        <v>1776326</v>
      </c>
      <c r="L197" s="627">
        <v>0</v>
      </c>
      <c r="M197" s="623">
        <v>44798334</v>
      </c>
      <c r="N197" s="623">
        <v>0</v>
      </c>
      <c r="O197" s="623">
        <v>120000</v>
      </c>
      <c r="P197" s="445">
        <v>1602</v>
      </c>
      <c r="Q197" s="350">
        <v>11210</v>
      </c>
      <c r="R197" s="350">
        <v>243116</v>
      </c>
      <c r="S197" s="350"/>
      <c r="T197" s="350"/>
      <c r="U197" s="350"/>
      <c r="V197" s="350">
        <v>77854</v>
      </c>
      <c r="W197" s="350"/>
      <c r="X197" s="350"/>
      <c r="Y197" s="350">
        <v>7459</v>
      </c>
      <c r="Z197" s="350"/>
      <c r="AA197" s="350"/>
      <c r="AB197" s="350">
        <v>30623</v>
      </c>
      <c r="AC197" s="350"/>
      <c r="AD197" s="350"/>
      <c r="AE197" s="719"/>
      <c r="AF197" s="350"/>
      <c r="AG197" s="350"/>
      <c r="AH197" s="719"/>
      <c r="AI197" s="350"/>
      <c r="AJ197" s="350"/>
      <c r="AK197" s="719"/>
      <c r="AL197" s="350">
        <v>0</v>
      </c>
      <c r="AM197" s="350"/>
      <c r="AN197" s="719">
        <v>5000</v>
      </c>
      <c r="AO197" s="719"/>
      <c r="AP197" s="445"/>
      <c r="AQ197" s="350"/>
      <c r="AR197" s="719"/>
      <c r="AS197" s="753"/>
      <c r="AT197" s="810">
        <v>787011713</v>
      </c>
      <c r="AU197" s="723">
        <v>69817451</v>
      </c>
      <c r="AV197" s="806">
        <v>62737</v>
      </c>
      <c r="AW197" s="807">
        <v>39491</v>
      </c>
      <c r="AX197" s="778"/>
      <c r="AY197" s="742"/>
      <c r="AZ197" s="745"/>
      <c r="BA197" s="745"/>
      <c r="BB197" s="352"/>
      <c r="BC197" s="351"/>
      <c r="BD197" s="351"/>
    </row>
    <row r="198" spans="1:56" ht="18" customHeight="1">
      <c r="A198" s="682"/>
      <c r="B198" s="686" t="s">
        <v>934</v>
      </c>
      <c r="C198" s="498">
        <v>348747</v>
      </c>
      <c r="D198" s="498">
        <v>544290</v>
      </c>
      <c r="E198" s="498">
        <v>28600</v>
      </c>
      <c r="F198" s="498">
        <v>53288</v>
      </c>
      <c r="G198" s="498">
        <v>6739</v>
      </c>
      <c r="H198" s="443"/>
      <c r="I198" s="443">
        <v>63428</v>
      </c>
      <c r="J198" s="660"/>
      <c r="K198" s="688">
        <v>23866134</v>
      </c>
      <c r="L198" s="627">
        <v>0</v>
      </c>
      <c r="M198" s="623">
        <v>103474949</v>
      </c>
      <c r="N198" s="623">
        <v>0</v>
      </c>
      <c r="O198" s="623">
        <v>1000000</v>
      </c>
      <c r="P198" s="350">
        <v>3016</v>
      </c>
      <c r="Q198" s="350">
        <v>1476</v>
      </c>
      <c r="R198" s="350">
        <v>3760</v>
      </c>
      <c r="S198" s="350"/>
      <c r="T198" s="350"/>
      <c r="U198" s="350"/>
      <c r="V198" s="350"/>
      <c r="W198" s="350"/>
      <c r="X198" s="350"/>
      <c r="Y198" s="350"/>
      <c r="Z198" s="350"/>
      <c r="AA198" s="350"/>
      <c r="AB198" s="350">
        <v>1440</v>
      </c>
      <c r="AC198" s="350"/>
      <c r="AD198" s="350"/>
      <c r="AE198" s="755">
        <v>19595</v>
      </c>
      <c r="AF198" s="350"/>
      <c r="AG198" s="350"/>
      <c r="AH198" s="719">
        <v>9500</v>
      </c>
      <c r="AI198" s="350"/>
      <c r="AJ198" s="350"/>
      <c r="AK198" s="719">
        <v>600</v>
      </c>
      <c r="AL198" s="350">
        <v>0</v>
      </c>
      <c r="AM198" s="350"/>
      <c r="AN198" s="719"/>
      <c r="AO198" s="719">
        <v>13100</v>
      </c>
      <c r="AP198" s="445"/>
      <c r="AQ198" s="350"/>
      <c r="AR198" s="719"/>
      <c r="AS198" s="753">
        <v>2160</v>
      </c>
      <c r="AT198" s="810">
        <v>622342074</v>
      </c>
      <c r="AU198" s="723">
        <v>189861046</v>
      </c>
      <c r="AV198" s="806">
        <v>38563</v>
      </c>
      <c r="AW198" s="807">
        <v>24247</v>
      </c>
      <c r="AX198" s="778"/>
      <c r="AY198" s="742"/>
      <c r="AZ198" s="745"/>
      <c r="BA198" s="745"/>
      <c r="BB198" s="352"/>
      <c r="BC198" s="351"/>
      <c r="BD198" s="351"/>
    </row>
    <row r="199" spans="1:56" ht="18" customHeight="1">
      <c r="A199" s="682"/>
      <c r="B199" s="686" t="s">
        <v>935</v>
      </c>
      <c r="C199" s="498">
        <v>19588</v>
      </c>
      <c r="D199" s="498">
        <v>69472</v>
      </c>
      <c r="E199" s="498">
        <v>78435</v>
      </c>
      <c r="F199" s="498">
        <v>7746</v>
      </c>
      <c r="G199" s="498"/>
      <c r="H199" s="443"/>
      <c r="I199" s="443"/>
      <c r="J199" s="660">
        <v>6000</v>
      </c>
      <c r="K199" s="688">
        <v>5525913</v>
      </c>
      <c r="L199" s="627">
        <v>0</v>
      </c>
      <c r="M199" s="623">
        <v>24956700</v>
      </c>
      <c r="N199" s="623">
        <v>0</v>
      </c>
      <c r="O199" s="623">
        <v>0</v>
      </c>
      <c r="P199" s="350">
        <v>1472</v>
      </c>
      <c r="Q199" s="350"/>
      <c r="R199" s="350">
        <v>1528379</v>
      </c>
      <c r="S199" s="350"/>
      <c r="T199" s="350"/>
      <c r="U199" s="350"/>
      <c r="V199" s="350">
        <v>4496</v>
      </c>
      <c r="W199" s="350"/>
      <c r="X199" s="350"/>
      <c r="Y199" s="350"/>
      <c r="Z199" s="350"/>
      <c r="AA199" s="350"/>
      <c r="AB199" s="350"/>
      <c r="AC199" s="350"/>
      <c r="AD199" s="350"/>
      <c r="AE199" s="719"/>
      <c r="AF199" s="350"/>
      <c r="AG199" s="350"/>
      <c r="AH199" s="719"/>
      <c r="AI199" s="350"/>
      <c r="AJ199" s="350"/>
      <c r="AK199" s="719"/>
      <c r="AL199" s="350">
        <v>0</v>
      </c>
      <c r="AM199" s="350"/>
      <c r="AN199" s="719"/>
      <c r="AO199" s="719"/>
      <c r="AP199" s="445"/>
      <c r="AQ199" s="350"/>
      <c r="AR199" s="719"/>
      <c r="AS199" s="753"/>
      <c r="AT199" s="810">
        <v>500909508</v>
      </c>
      <c r="AU199" s="723">
        <v>50866494</v>
      </c>
      <c r="AV199" s="806">
        <v>35286</v>
      </c>
      <c r="AW199" s="807">
        <v>14047</v>
      </c>
      <c r="AX199" s="778"/>
      <c r="AY199" s="742"/>
      <c r="AZ199" s="745"/>
      <c r="BA199" s="745"/>
      <c r="BB199" s="352"/>
      <c r="BC199" s="351"/>
      <c r="BD199" s="351"/>
    </row>
    <row r="200" spans="1:56" ht="18" customHeight="1">
      <c r="A200" s="682"/>
      <c r="B200" s="686" t="s">
        <v>936</v>
      </c>
      <c r="C200" s="498">
        <v>35618</v>
      </c>
      <c r="D200" s="498">
        <v>25800</v>
      </c>
      <c r="E200" s="498">
        <v>11900</v>
      </c>
      <c r="F200" s="498">
        <v>22935</v>
      </c>
      <c r="G200" s="498">
        <v>1400</v>
      </c>
      <c r="H200" s="443"/>
      <c r="I200" s="443"/>
      <c r="J200" s="660">
        <v>33800</v>
      </c>
      <c r="K200" s="688">
        <v>384390</v>
      </c>
      <c r="L200" s="627">
        <v>0</v>
      </c>
      <c r="M200" s="623">
        <v>27526110</v>
      </c>
      <c r="N200" s="623">
        <v>500000</v>
      </c>
      <c r="O200" s="623">
        <v>50000</v>
      </c>
      <c r="P200" s="350"/>
      <c r="Q200" s="350">
        <v>5029</v>
      </c>
      <c r="R200" s="719">
        <v>17120</v>
      </c>
      <c r="S200" s="350"/>
      <c r="T200" s="350"/>
      <c r="U200" s="350"/>
      <c r="V200" s="350"/>
      <c r="W200" s="350"/>
      <c r="X200" s="350"/>
      <c r="Y200" s="350"/>
      <c r="Z200" s="350"/>
      <c r="AA200" s="350"/>
      <c r="AB200" s="350"/>
      <c r="AC200" s="350"/>
      <c r="AD200" s="350"/>
      <c r="AE200" s="719"/>
      <c r="AF200" s="350"/>
      <c r="AG200" s="350"/>
      <c r="AH200" s="719"/>
      <c r="AI200" s="350"/>
      <c r="AJ200" s="350"/>
      <c r="AK200" s="719"/>
      <c r="AL200" s="350">
        <v>0</v>
      </c>
      <c r="AM200" s="350"/>
      <c r="AN200" s="719"/>
      <c r="AO200" s="719"/>
      <c r="AP200" s="445"/>
      <c r="AQ200" s="350"/>
      <c r="AR200" s="719"/>
      <c r="AS200" s="753"/>
      <c r="AT200" s="810">
        <v>1031306018</v>
      </c>
      <c r="AU200" s="723">
        <v>65200927</v>
      </c>
      <c r="AV200" s="806">
        <v>70354</v>
      </c>
      <c r="AW200" s="807">
        <v>24767</v>
      </c>
      <c r="AX200" s="778"/>
      <c r="AY200" s="742"/>
      <c r="AZ200" s="745"/>
      <c r="BA200" s="745"/>
      <c r="BB200" s="352"/>
      <c r="BC200" s="351"/>
      <c r="BD200" s="351"/>
    </row>
    <row r="201" spans="1:56" ht="18" customHeight="1">
      <c r="A201" s="682"/>
      <c r="B201" s="686" t="s">
        <v>937</v>
      </c>
      <c r="C201" s="498">
        <v>160683</v>
      </c>
      <c r="D201" s="498">
        <v>2472</v>
      </c>
      <c r="E201" s="498">
        <v>115621</v>
      </c>
      <c r="F201" s="498">
        <v>11311</v>
      </c>
      <c r="G201" s="498">
        <v>1000</v>
      </c>
      <c r="H201" s="443"/>
      <c r="I201" s="443"/>
      <c r="J201" s="660"/>
      <c r="K201" s="688">
        <v>14807232</v>
      </c>
      <c r="L201" s="627">
        <v>0</v>
      </c>
      <c r="M201" s="623">
        <v>31891800</v>
      </c>
      <c r="N201" s="623">
        <v>0</v>
      </c>
      <c r="O201" s="623">
        <v>0</v>
      </c>
      <c r="P201" s="350"/>
      <c r="Q201" s="350">
        <v>4212</v>
      </c>
      <c r="R201" s="350">
        <v>390198</v>
      </c>
      <c r="S201" s="350"/>
      <c r="T201" s="350"/>
      <c r="U201" s="350"/>
      <c r="V201" s="350"/>
      <c r="W201" s="350"/>
      <c r="X201" s="350"/>
      <c r="Y201" s="350"/>
      <c r="Z201" s="350"/>
      <c r="AA201" s="350"/>
      <c r="AB201" s="350"/>
      <c r="AC201" s="350"/>
      <c r="AD201" s="350"/>
      <c r="AE201" s="719"/>
      <c r="AF201" s="350"/>
      <c r="AG201" s="350"/>
      <c r="AH201" s="719">
        <v>172189</v>
      </c>
      <c r="AI201" s="350"/>
      <c r="AJ201" s="350"/>
      <c r="AK201" s="719"/>
      <c r="AL201" s="350">
        <v>0</v>
      </c>
      <c r="AM201" s="350"/>
      <c r="AN201" s="719"/>
      <c r="AO201" s="719">
        <v>206957</v>
      </c>
      <c r="AP201" s="445">
        <v>303079</v>
      </c>
      <c r="AQ201" s="350"/>
      <c r="AR201" s="719">
        <v>11240</v>
      </c>
      <c r="AS201" s="753"/>
      <c r="AT201" s="810">
        <v>612561438</v>
      </c>
      <c r="AU201" s="723">
        <v>156759459</v>
      </c>
      <c r="AV201" s="806">
        <v>54593</v>
      </c>
      <c r="AW201" s="807">
        <v>30049</v>
      </c>
      <c r="AX201" s="778"/>
      <c r="AY201" s="742"/>
      <c r="AZ201" s="745"/>
      <c r="BA201" s="745"/>
      <c r="BB201" s="352"/>
      <c r="BC201" s="351"/>
      <c r="BD201" s="351"/>
    </row>
    <row r="202" spans="1:56" ht="18" customHeight="1">
      <c r="A202" s="682"/>
      <c r="B202" s="686" t="s">
        <v>938</v>
      </c>
      <c r="C202" s="498">
        <v>33024</v>
      </c>
      <c r="D202" s="498">
        <v>17600</v>
      </c>
      <c r="E202" s="498">
        <v>179442</v>
      </c>
      <c r="F202" s="498">
        <v>10000</v>
      </c>
      <c r="G202" s="498"/>
      <c r="H202" s="443"/>
      <c r="I202" s="443"/>
      <c r="J202" s="660">
        <v>104000</v>
      </c>
      <c r="K202" s="688">
        <v>1418617</v>
      </c>
      <c r="L202" s="627">
        <v>0</v>
      </c>
      <c r="M202" s="623">
        <v>47734789</v>
      </c>
      <c r="N202" s="623">
        <v>0</v>
      </c>
      <c r="O202" s="623">
        <v>400000</v>
      </c>
      <c r="P202" s="445">
        <v>1737</v>
      </c>
      <c r="Q202" s="350">
        <v>13000</v>
      </c>
      <c r="R202" s="350">
        <v>22707</v>
      </c>
      <c r="S202" s="350"/>
      <c r="T202" s="350"/>
      <c r="U202" s="350"/>
      <c r="V202" s="350">
        <v>5168</v>
      </c>
      <c r="W202" s="350"/>
      <c r="X202" s="350"/>
      <c r="Y202" s="350"/>
      <c r="Z202" s="350"/>
      <c r="AA202" s="350"/>
      <c r="AB202" s="350"/>
      <c r="AC202" s="350"/>
      <c r="AD202" s="350"/>
      <c r="AE202" s="719"/>
      <c r="AF202" s="350"/>
      <c r="AG202" s="350"/>
      <c r="AH202" s="719">
        <v>237565</v>
      </c>
      <c r="AI202" s="350"/>
      <c r="AJ202" s="350"/>
      <c r="AK202" s="719">
        <v>400116</v>
      </c>
      <c r="AL202" s="350">
        <v>0</v>
      </c>
      <c r="AM202" s="350"/>
      <c r="AN202" s="719"/>
      <c r="AO202" s="719">
        <v>844</v>
      </c>
      <c r="AP202" s="445"/>
      <c r="AQ202" s="350"/>
      <c r="AR202" s="719">
        <v>207941</v>
      </c>
      <c r="AS202" s="753"/>
      <c r="AT202" s="810">
        <v>449711044</v>
      </c>
      <c r="AU202" s="723">
        <v>147136894</v>
      </c>
      <c r="AV202" s="806">
        <v>81105</v>
      </c>
      <c r="AW202" s="807">
        <v>56340</v>
      </c>
      <c r="AX202" s="778"/>
      <c r="AY202" s="742"/>
      <c r="AZ202" s="745"/>
      <c r="BA202" s="745"/>
      <c r="BB202" s="352"/>
      <c r="BC202" s="351"/>
      <c r="BD202" s="351"/>
    </row>
    <row r="203" spans="1:56" ht="18" customHeight="1">
      <c r="A203" s="682"/>
      <c r="B203" s="686" t="s">
        <v>939</v>
      </c>
      <c r="C203" s="498">
        <v>65620</v>
      </c>
      <c r="D203" s="498">
        <v>18000</v>
      </c>
      <c r="E203" s="498">
        <v>35665</v>
      </c>
      <c r="F203" s="498">
        <v>19914</v>
      </c>
      <c r="G203" s="498"/>
      <c r="H203" s="443"/>
      <c r="I203" s="443"/>
      <c r="J203" s="660"/>
      <c r="K203" s="688">
        <v>460383</v>
      </c>
      <c r="L203" s="627">
        <v>0</v>
      </c>
      <c r="M203" s="623">
        <v>11718600</v>
      </c>
      <c r="N203" s="623">
        <v>0</v>
      </c>
      <c r="O203" s="623">
        <v>0</v>
      </c>
      <c r="P203" s="350">
        <v>149</v>
      </c>
      <c r="Q203" s="350">
        <v>6060</v>
      </c>
      <c r="R203" s="350">
        <v>134490</v>
      </c>
      <c r="S203" s="350"/>
      <c r="T203" s="350"/>
      <c r="U203" s="350"/>
      <c r="V203" s="350"/>
      <c r="W203" s="350"/>
      <c r="X203" s="350"/>
      <c r="Y203" s="350"/>
      <c r="Z203" s="350"/>
      <c r="AA203" s="350"/>
      <c r="AB203" s="350"/>
      <c r="AC203" s="350"/>
      <c r="AD203" s="350"/>
      <c r="AE203" s="719"/>
      <c r="AF203" s="350"/>
      <c r="AG203" s="350"/>
      <c r="AH203" s="719">
        <v>10601</v>
      </c>
      <c r="AI203" s="350"/>
      <c r="AJ203" s="350"/>
      <c r="AK203" s="719"/>
      <c r="AL203" s="350">
        <v>0</v>
      </c>
      <c r="AM203" s="350"/>
      <c r="AN203" s="719"/>
      <c r="AO203" s="719">
        <v>85362</v>
      </c>
      <c r="AP203" s="445">
        <v>379000</v>
      </c>
      <c r="AQ203" s="350"/>
      <c r="AR203" s="719">
        <v>662</v>
      </c>
      <c r="AS203" s="753"/>
      <c r="AT203" s="810">
        <v>392103012</v>
      </c>
      <c r="AU203" s="723">
        <v>40226409</v>
      </c>
      <c r="AV203" s="806">
        <v>32861</v>
      </c>
      <c r="AW203" s="807">
        <v>8688</v>
      </c>
      <c r="AX203" s="778"/>
      <c r="AY203" s="742"/>
      <c r="AZ203" s="745"/>
      <c r="BA203" s="745"/>
      <c r="BB203" s="352"/>
      <c r="BC203" s="351"/>
      <c r="BD203" s="351"/>
    </row>
    <row r="204" spans="1:56" ht="18" customHeight="1">
      <c r="A204" s="682"/>
      <c r="B204" s="686" t="s">
        <v>940</v>
      </c>
      <c r="C204" s="498">
        <v>32113</v>
      </c>
      <c r="D204" s="498"/>
      <c r="E204" s="498">
        <v>50706</v>
      </c>
      <c r="F204" s="498">
        <v>13314</v>
      </c>
      <c r="G204" s="498"/>
      <c r="H204" s="443"/>
      <c r="I204" s="443"/>
      <c r="J204" s="660"/>
      <c r="K204" s="688">
        <v>7988617</v>
      </c>
      <c r="L204" s="627">
        <v>0</v>
      </c>
      <c r="M204" s="623">
        <v>61950000</v>
      </c>
      <c r="N204" s="623">
        <v>0</v>
      </c>
      <c r="O204" s="623">
        <v>0</v>
      </c>
      <c r="P204" s="350">
        <v>587</v>
      </c>
      <c r="Q204" s="350">
        <v>5122</v>
      </c>
      <c r="R204" s="350">
        <v>138159</v>
      </c>
      <c r="S204" s="350"/>
      <c r="T204" s="350"/>
      <c r="U204" s="350"/>
      <c r="V204" s="350"/>
      <c r="W204" s="350"/>
      <c r="X204" s="350"/>
      <c r="Y204" s="350">
        <v>19690</v>
      </c>
      <c r="Z204" s="350"/>
      <c r="AA204" s="350"/>
      <c r="AB204" s="350">
        <v>22250</v>
      </c>
      <c r="AC204" s="350"/>
      <c r="AD204" s="350"/>
      <c r="AE204" s="719"/>
      <c r="AF204" s="350"/>
      <c r="AG204" s="350"/>
      <c r="AH204" s="719"/>
      <c r="AI204" s="350"/>
      <c r="AJ204" s="350"/>
      <c r="AK204" s="719"/>
      <c r="AL204" s="350">
        <v>0</v>
      </c>
      <c r="AM204" s="350"/>
      <c r="AN204" s="719"/>
      <c r="AO204" s="719"/>
      <c r="AP204" s="445">
        <v>215000</v>
      </c>
      <c r="AQ204" s="350"/>
      <c r="AR204" s="719"/>
      <c r="AS204" s="753"/>
      <c r="AT204" s="810">
        <v>474963093</v>
      </c>
      <c r="AU204" s="723">
        <v>171765518</v>
      </c>
      <c r="AV204" s="806">
        <v>53852</v>
      </c>
      <c r="AW204" s="807">
        <v>34136</v>
      </c>
      <c r="AX204" s="778"/>
      <c r="AY204" s="742"/>
      <c r="AZ204" s="745"/>
      <c r="BA204" s="745"/>
      <c r="BB204" s="352"/>
      <c r="BC204" s="351"/>
      <c r="BD204" s="351"/>
    </row>
    <row r="205" spans="1:56" ht="18" customHeight="1">
      <c r="A205" s="682"/>
      <c r="B205" s="686" t="s">
        <v>941</v>
      </c>
      <c r="C205" s="498">
        <v>166092</v>
      </c>
      <c r="D205" s="498">
        <v>20216</v>
      </c>
      <c r="E205" s="498">
        <v>4850</v>
      </c>
      <c r="F205" s="498">
        <v>10291</v>
      </c>
      <c r="G205" s="498">
        <v>4000</v>
      </c>
      <c r="H205" s="443"/>
      <c r="I205" s="443"/>
      <c r="J205" s="660"/>
      <c r="K205" s="688">
        <v>3376107</v>
      </c>
      <c r="L205" s="627">
        <v>0</v>
      </c>
      <c r="M205" s="623">
        <v>46194935</v>
      </c>
      <c r="N205" s="623">
        <v>0</v>
      </c>
      <c r="O205" s="623">
        <v>410000</v>
      </c>
      <c r="P205" s="848">
        <v>44313</v>
      </c>
      <c r="Q205" s="848">
        <v>8945</v>
      </c>
      <c r="R205" s="848">
        <v>143107</v>
      </c>
      <c r="S205" s="848">
        <v>41275</v>
      </c>
      <c r="T205" s="848"/>
      <c r="U205" s="848"/>
      <c r="V205" s="848">
        <v>57962</v>
      </c>
      <c r="W205" s="848"/>
      <c r="X205" s="848"/>
      <c r="Y205" s="848">
        <v>54110</v>
      </c>
      <c r="Z205" s="848"/>
      <c r="AA205" s="848"/>
      <c r="AB205" s="848">
        <v>48615</v>
      </c>
      <c r="AC205" s="848"/>
      <c r="AD205" s="848"/>
      <c r="AE205" s="733"/>
      <c r="AF205" s="848"/>
      <c r="AG205" s="848"/>
      <c r="AH205" s="733">
        <v>794629</v>
      </c>
      <c r="AI205" s="848"/>
      <c r="AJ205" s="848"/>
      <c r="AK205" s="733">
        <v>33295</v>
      </c>
      <c r="AL205" s="848">
        <v>0</v>
      </c>
      <c r="AM205" s="848"/>
      <c r="AN205" s="733">
        <v>3831</v>
      </c>
      <c r="AO205" s="733"/>
      <c r="AP205" s="677">
        <v>34872</v>
      </c>
      <c r="AQ205" s="848"/>
      <c r="AR205" s="733">
        <v>2649</v>
      </c>
      <c r="AS205" s="849">
        <v>8541957</v>
      </c>
      <c r="AT205" s="810">
        <v>518401901</v>
      </c>
      <c r="AU205" s="723">
        <v>69517019</v>
      </c>
      <c r="AV205" s="806">
        <v>45739</v>
      </c>
      <c r="AW205" s="807">
        <v>13727</v>
      </c>
      <c r="AX205" s="778"/>
      <c r="AY205" s="742"/>
      <c r="AZ205" s="745"/>
      <c r="BA205" s="745"/>
      <c r="BB205" s="352"/>
      <c r="BC205" s="351"/>
      <c r="BD205" s="351"/>
    </row>
    <row r="206" spans="1:56" ht="18" customHeight="1">
      <c r="A206" s="682"/>
      <c r="B206" s="686" t="s">
        <v>942</v>
      </c>
      <c r="C206" s="498">
        <v>25556</v>
      </c>
      <c r="D206" s="498"/>
      <c r="E206" s="498">
        <v>22033</v>
      </c>
      <c r="F206" s="498">
        <v>14940</v>
      </c>
      <c r="G206" s="498"/>
      <c r="H206" s="443"/>
      <c r="I206" s="443"/>
      <c r="J206" s="660"/>
      <c r="K206" s="688">
        <v>1535191</v>
      </c>
      <c r="L206" s="627">
        <v>0</v>
      </c>
      <c r="M206" s="623">
        <v>6653000</v>
      </c>
      <c r="N206" s="623">
        <v>0</v>
      </c>
      <c r="O206" s="623">
        <v>0</v>
      </c>
      <c r="P206" s="445">
        <v>1938</v>
      </c>
      <c r="Q206" s="350">
        <v>1332</v>
      </c>
      <c r="R206" s="350">
        <v>39603</v>
      </c>
      <c r="S206" s="350"/>
      <c r="T206" s="350"/>
      <c r="U206" s="350"/>
      <c r="V206" s="350"/>
      <c r="W206" s="350"/>
      <c r="X206" s="350"/>
      <c r="Y206" s="350"/>
      <c r="Z206" s="350"/>
      <c r="AA206" s="350"/>
      <c r="AB206" s="350"/>
      <c r="AC206" s="350"/>
      <c r="AD206" s="350"/>
      <c r="AE206" s="719"/>
      <c r="AF206" s="350"/>
      <c r="AG206" s="350"/>
      <c r="AH206" s="719"/>
      <c r="AI206" s="350"/>
      <c r="AJ206" s="350"/>
      <c r="AK206" s="719">
        <v>12756</v>
      </c>
      <c r="AL206" s="350">
        <v>0</v>
      </c>
      <c r="AM206" s="350"/>
      <c r="AN206" s="719"/>
      <c r="AO206" s="719"/>
      <c r="AP206" s="445"/>
      <c r="AQ206" s="350"/>
      <c r="AR206" s="719"/>
      <c r="AS206" s="753"/>
      <c r="AT206" s="810">
        <v>396761181</v>
      </c>
      <c r="AU206" s="723">
        <v>114741916</v>
      </c>
      <c r="AV206" s="806">
        <v>50689</v>
      </c>
      <c r="AW206" s="807">
        <v>27867</v>
      </c>
      <c r="AX206" s="778"/>
      <c r="AY206" s="742"/>
      <c r="AZ206" s="745"/>
      <c r="BA206" s="745"/>
      <c r="BB206" s="352"/>
      <c r="BC206" s="351"/>
      <c r="BD206" s="351"/>
    </row>
    <row r="207" spans="1:56" s="727" customFormat="1" ht="18" customHeight="1">
      <c r="A207" s="682"/>
      <c r="B207" s="686" t="s">
        <v>943</v>
      </c>
      <c r="C207" s="498">
        <v>24186</v>
      </c>
      <c r="D207" s="498"/>
      <c r="E207" s="498">
        <v>27482</v>
      </c>
      <c r="F207" s="498"/>
      <c r="G207" s="498"/>
      <c r="H207" s="443"/>
      <c r="I207" s="443"/>
      <c r="J207" s="660"/>
      <c r="K207" s="688">
        <v>2004215</v>
      </c>
      <c r="L207" s="627">
        <v>0</v>
      </c>
      <c r="M207" s="623">
        <v>192531</v>
      </c>
      <c r="N207" s="623">
        <v>0</v>
      </c>
      <c r="O207" s="623">
        <v>0</v>
      </c>
      <c r="P207" s="350"/>
      <c r="Q207" s="350"/>
      <c r="R207" s="350"/>
      <c r="S207" s="350"/>
      <c r="T207" s="350"/>
      <c r="U207" s="350"/>
      <c r="V207" s="350"/>
      <c r="W207" s="350"/>
      <c r="X207" s="350"/>
      <c r="Y207" s="350"/>
      <c r="Z207" s="350"/>
      <c r="AA207" s="350"/>
      <c r="AB207" s="350"/>
      <c r="AC207" s="350"/>
      <c r="AD207" s="350"/>
      <c r="AE207" s="719"/>
      <c r="AF207" s="350"/>
      <c r="AG207" s="350"/>
      <c r="AH207" s="719"/>
      <c r="AI207" s="350"/>
      <c r="AJ207" s="350"/>
      <c r="AK207" s="719"/>
      <c r="AL207" s="350">
        <v>0</v>
      </c>
      <c r="AM207" s="350"/>
      <c r="AN207" s="719"/>
      <c r="AO207" s="719"/>
      <c r="AP207" s="445"/>
      <c r="AQ207" s="350"/>
      <c r="AR207" s="719"/>
      <c r="AS207" s="753"/>
      <c r="AT207" s="810">
        <v>440100025</v>
      </c>
      <c r="AU207" s="723">
        <v>44318191</v>
      </c>
      <c r="AV207" s="806">
        <v>30715</v>
      </c>
      <c r="AW207" s="807">
        <v>11159</v>
      </c>
      <c r="AX207" s="778"/>
      <c r="AY207" s="742"/>
      <c r="AZ207" s="745"/>
      <c r="BA207" s="745"/>
      <c r="BB207" s="352"/>
      <c r="BC207" s="351"/>
      <c r="BD207" s="351"/>
    </row>
    <row r="208" spans="1:56" ht="18" customHeight="1">
      <c r="A208" s="682"/>
      <c r="B208" s="686" t="s">
        <v>944</v>
      </c>
      <c r="C208" s="498">
        <v>70347</v>
      </c>
      <c r="D208" s="498">
        <v>2700</v>
      </c>
      <c r="E208" s="498"/>
      <c r="F208" s="498">
        <v>11000</v>
      </c>
      <c r="G208" s="498"/>
      <c r="H208" s="443"/>
      <c r="I208" s="443"/>
      <c r="J208" s="660"/>
      <c r="K208" s="688">
        <v>886449</v>
      </c>
      <c r="L208" s="627">
        <v>0</v>
      </c>
      <c r="M208" s="623">
        <v>48400000</v>
      </c>
      <c r="N208" s="623">
        <v>0</v>
      </c>
      <c r="O208" s="623">
        <v>160000</v>
      </c>
      <c r="P208" s="661"/>
      <c r="Q208" s="661"/>
      <c r="R208" s="661"/>
      <c r="S208" s="661"/>
      <c r="T208" s="350"/>
      <c r="U208" s="350"/>
      <c r="V208" s="661"/>
      <c r="W208" s="350"/>
      <c r="X208" s="350"/>
      <c r="Y208" s="661"/>
      <c r="Z208" s="350"/>
      <c r="AA208" s="350"/>
      <c r="AB208" s="661"/>
      <c r="AC208" s="350"/>
      <c r="AD208" s="350"/>
      <c r="AE208" s="740"/>
      <c r="AF208" s="350"/>
      <c r="AG208" s="350"/>
      <c r="AH208" s="740"/>
      <c r="AI208" s="350"/>
      <c r="AJ208" s="350"/>
      <c r="AK208" s="740"/>
      <c r="AL208" s="350">
        <v>0</v>
      </c>
      <c r="AM208" s="350"/>
      <c r="AN208" s="740"/>
      <c r="AO208" s="740"/>
      <c r="AP208" s="681"/>
      <c r="AQ208" s="661"/>
      <c r="AR208" s="740"/>
      <c r="AS208" s="756"/>
      <c r="AT208" s="810">
        <v>655601237</v>
      </c>
      <c r="AU208" s="723">
        <v>147127848</v>
      </c>
      <c r="AV208" s="806">
        <v>40274</v>
      </c>
      <c r="AW208" s="807">
        <v>13523</v>
      </c>
      <c r="AX208" s="778"/>
      <c r="AY208" s="742"/>
      <c r="AZ208" s="745"/>
      <c r="BA208" s="745"/>
      <c r="BB208" s="352"/>
      <c r="BC208" s="351"/>
      <c r="BD208" s="351"/>
    </row>
    <row r="209" spans="1:56" ht="18" customHeight="1">
      <c r="A209" s="684" t="s">
        <v>874</v>
      </c>
      <c r="B209" s="685">
        <f>SUBTOTAL(3,B210:B232)</f>
        <v>23</v>
      </c>
      <c r="C209" s="369">
        <f>SUM(C210:C232)</f>
        <v>1526944</v>
      </c>
      <c r="D209" s="369">
        <f t="shared" ref="D209:K209" si="29">SUM(D210:D232)</f>
        <v>598970</v>
      </c>
      <c r="E209" s="369">
        <f t="shared" si="29"/>
        <v>2385547</v>
      </c>
      <c r="F209" s="369">
        <f t="shared" si="29"/>
        <v>159719</v>
      </c>
      <c r="G209" s="369">
        <f t="shared" si="29"/>
        <v>122220</v>
      </c>
      <c r="H209" s="369">
        <f t="shared" si="29"/>
        <v>29441</v>
      </c>
      <c r="I209" s="369">
        <f t="shared" si="29"/>
        <v>227394</v>
      </c>
      <c r="J209" s="624">
        <f t="shared" si="29"/>
        <v>372348</v>
      </c>
      <c r="K209" s="628">
        <f t="shared" si="29"/>
        <v>173111659.30000001</v>
      </c>
      <c r="L209" s="642">
        <f t="shared" ref="L209:AW209" si="30">SUM(L210:L232)</f>
        <v>0</v>
      </c>
      <c r="M209" s="369">
        <f t="shared" si="30"/>
        <v>1362427008</v>
      </c>
      <c r="N209" s="369">
        <f t="shared" si="30"/>
        <v>6758277</v>
      </c>
      <c r="O209" s="369">
        <f t="shared" si="30"/>
        <v>2622000</v>
      </c>
      <c r="P209" s="369">
        <f t="shared" si="30"/>
        <v>219739</v>
      </c>
      <c r="Q209" s="369">
        <f t="shared" si="30"/>
        <v>901265</v>
      </c>
      <c r="R209" s="369">
        <f t="shared" si="30"/>
        <v>10112656</v>
      </c>
      <c r="S209" s="369">
        <f t="shared" si="30"/>
        <v>729930</v>
      </c>
      <c r="T209" s="369">
        <f t="shared" si="30"/>
        <v>0</v>
      </c>
      <c r="U209" s="369">
        <f t="shared" si="30"/>
        <v>0</v>
      </c>
      <c r="V209" s="369">
        <f t="shared" si="30"/>
        <v>267659</v>
      </c>
      <c r="W209" s="369">
        <f t="shared" si="30"/>
        <v>0</v>
      </c>
      <c r="X209" s="369">
        <f t="shared" si="30"/>
        <v>0</v>
      </c>
      <c r="Y209" s="369">
        <f t="shared" si="30"/>
        <v>836327.9</v>
      </c>
      <c r="Z209" s="369">
        <f t="shared" si="30"/>
        <v>0</v>
      </c>
      <c r="AA209" s="369">
        <f t="shared" si="30"/>
        <v>0</v>
      </c>
      <c r="AB209" s="369">
        <f t="shared" si="30"/>
        <v>192246</v>
      </c>
      <c r="AC209" s="369">
        <f t="shared" si="30"/>
        <v>0</v>
      </c>
      <c r="AD209" s="369">
        <f t="shared" si="30"/>
        <v>0</v>
      </c>
      <c r="AE209" s="369">
        <f t="shared" si="30"/>
        <v>0</v>
      </c>
      <c r="AF209" s="369">
        <f t="shared" si="30"/>
        <v>0</v>
      </c>
      <c r="AG209" s="369">
        <f t="shared" si="30"/>
        <v>0</v>
      </c>
      <c r="AH209" s="369">
        <f t="shared" si="30"/>
        <v>5189584</v>
      </c>
      <c r="AI209" s="369">
        <f t="shared" si="30"/>
        <v>0</v>
      </c>
      <c r="AJ209" s="369">
        <f t="shared" si="30"/>
        <v>0</v>
      </c>
      <c r="AK209" s="369">
        <f t="shared" si="30"/>
        <v>1484616</v>
      </c>
      <c r="AL209" s="369">
        <f t="shared" si="30"/>
        <v>0</v>
      </c>
      <c r="AM209" s="369">
        <f t="shared" si="30"/>
        <v>0</v>
      </c>
      <c r="AN209" s="369">
        <f t="shared" si="30"/>
        <v>20387</v>
      </c>
      <c r="AO209" s="369">
        <f t="shared" si="30"/>
        <v>5359677.5999999996</v>
      </c>
      <c r="AP209" s="369">
        <f t="shared" si="30"/>
        <v>815418</v>
      </c>
      <c r="AQ209" s="369">
        <f t="shared" si="30"/>
        <v>77285</v>
      </c>
      <c r="AR209" s="369">
        <f t="shared" si="30"/>
        <v>331665</v>
      </c>
      <c r="AS209" s="750">
        <f t="shared" si="30"/>
        <v>500</v>
      </c>
      <c r="AT209" s="774">
        <f t="shared" si="30"/>
        <v>19033343126</v>
      </c>
      <c r="AU209" s="643">
        <f t="shared" si="30"/>
        <v>3457112931</v>
      </c>
      <c r="AV209" s="643">
        <f t="shared" si="30"/>
        <v>2665836</v>
      </c>
      <c r="AW209" s="644">
        <f t="shared" si="30"/>
        <v>1995306</v>
      </c>
      <c r="AX209" s="779">
        <v>1337741</v>
      </c>
      <c r="AY209" s="665">
        <f>(SUM(C209:O209)+P209+Q209+R209+S209+V209+Y209+AB209+AE209+AH209+AK209+AN209+SUM(AO209:AS209))/AU209*100</f>
        <v>45.612640207963167</v>
      </c>
      <c r="AZ209" s="665">
        <f>(SUM(C209:J209)+P209+Q209+R209+S209+V209+Y209+AB209+AE209+AH209+AK209+AN209+AO209)/AU209*100</f>
        <v>0.88908494207359179</v>
      </c>
      <c r="BA209" s="665">
        <f>(SUM(C209:O209)+P209+Q209+R209+S209+V209+Y209+AB209+AE209+AH209+AK209+AN209+SUM(AO209:AS209))/AW209</f>
        <v>790.29506391500854</v>
      </c>
      <c r="BB209" s="785">
        <f>BD209/AW209</f>
        <v>15.404489587060832</v>
      </c>
      <c r="BC209" s="645">
        <f>(SUM(C209:O209)+P209+Q209+R209+S209+V209+Y209+AB209+AE209+AH209+AK209+AN209+SUM(AO209:AS209))</f>
        <v>1576880482.8</v>
      </c>
      <c r="BD209" s="645">
        <f>SUM(C209:J209)+P209+Q209+R209+S209+V209+Y209+AB209+AE209+AH209+AK209+AN209+AO209</f>
        <v>30736670.5</v>
      </c>
    </row>
    <row r="210" spans="1:56" ht="18" customHeight="1">
      <c r="A210" s="682"/>
      <c r="B210" s="686" t="s">
        <v>473</v>
      </c>
      <c r="C210" s="498">
        <v>176464</v>
      </c>
      <c r="D210" s="498">
        <v>1712</v>
      </c>
      <c r="E210" s="498">
        <v>141991</v>
      </c>
      <c r="F210" s="498">
        <v>21100</v>
      </c>
      <c r="G210" s="498"/>
      <c r="H210" s="443">
        <v>435</v>
      </c>
      <c r="I210" s="443">
        <v>89100</v>
      </c>
      <c r="J210" s="660">
        <v>0</v>
      </c>
      <c r="K210" s="688">
        <v>3953243.8</v>
      </c>
      <c r="L210" s="627">
        <v>0</v>
      </c>
      <c r="M210" s="443">
        <v>36609178</v>
      </c>
      <c r="N210" s="443">
        <v>2280000</v>
      </c>
      <c r="O210" s="443">
        <v>596000</v>
      </c>
      <c r="P210" s="350">
        <v>33606</v>
      </c>
      <c r="Q210" s="350">
        <v>148194</v>
      </c>
      <c r="R210" s="350">
        <v>1096014</v>
      </c>
      <c r="S210" s="350">
        <v>0</v>
      </c>
      <c r="T210" s="350"/>
      <c r="U210" s="350"/>
      <c r="V210" s="350">
        <v>13021</v>
      </c>
      <c r="W210" s="350"/>
      <c r="X210" s="350"/>
      <c r="Y210" s="350">
        <v>27255</v>
      </c>
      <c r="Z210" s="350"/>
      <c r="AA210" s="350"/>
      <c r="AB210" s="350">
        <v>19082</v>
      </c>
      <c r="AC210" s="350"/>
      <c r="AD210" s="350"/>
      <c r="AE210" s="443">
        <v>0</v>
      </c>
      <c r="AF210" s="350"/>
      <c r="AG210" s="350"/>
      <c r="AH210" s="719">
        <v>491332</v>
      </c>
      <c r="AI210" s="350"/>
      <c r="AJ210" s="350"/>
      <c r="AK210" s="719">
        <v>292014</v>
      </c>
      <c r="AL210" s="350"/>
      <c r="AM210" s="350"/>
      <c r="AN210" s="719">
        <v>0</v>
      </c>
      <c r="AO210" s="719">
        <v>325194</v>
      </c>
      <c r="AP210" s="445">
        <v>0</v>
      </c>
      <c r="AQ210" s="350">
        <v>0</v>
      </c>
      <c r="AR210" s="719">
        <v>27200</v>
      </c>
      <c r="AS210" s="753">
        <v>0</v>
      </c>
      <c r="AT210" s="810">
        <v>1130077695</v>
      </c>
      <c r="AU210" s="723">
        <v>335051043</v>
      </c>
      <c r="AV210" s="806">
        <v>507025</v>
      </c>
      <c r="AW210" s="807">
        <v>468204</v>
      </c>
      <c r="AX210" s="778"/>
      <c r="AY210" s="742"/>
      <c r="AZ210" s="745"/>
      <c r="BA210" s="745"/>
      <c r="BB210" s="352"/>
      <c r="BC210" s="351"/>
      <c r="BD210" s="351"/>
    </row>
    <row r="211" spans="1:56" ht="18" customHeight="1">
      <c r="A211" s="682"/>
      <c r="B211" s="686" t="s">
        <v>474</v>
      </c>
      <c r="C211" s="498">
        <v>156388</v>
      </c>
      <c r="D211" s="498">
        <v>437332</v>
      </c>
      <c r="E211" s="498"/>
      <c r="F211" s="498"/>
      <c r="G211" s="498"/>
      <c r="H211" s="443"/>
      <c r="I211" s="443"/>
      <c r="J211" s="660"/>
      <c r="K211" s="688">
        <v>21805590</v>
      </c>
      <c r="L211" s="627">
        <v>0</v>
      </c>
      <c r="M211" s="443">
        <v>66922735</v>
      </c>
      <c r="N211" s="443">
        <v>0</v>
      </c>
      <c r="O211" s="443">
        <v>0</v>
      </c>
      <c r="P211" s="350">
        <v>15714</v>
      </c>
      <c r="Q211" s="648">
        <v>41820</v>
      </c>
      <c r="R211" s="350">
        <v>538788</v>
      </c>
      <c r="S211" s="648">
        <v>518</v>
      </c>
      <c r="T211" s="350"/>
      <c r="U211" s="350"/>
      <c r="V211" s="648">
        <v>16027</v>
      </c>
      <c r="W211" s="350"/>
      <c r="X211" s="350"/>
      <c r="Y211" s="648">
        <v>0</v>
      </c>
      <c r="Z211" s="350"/>
      <c r="AA211" s="350"/>
      <c r="AB211" s="648">
        <v>8156</v>
      </c>
      <c r="AC211" s="350"/>
      <c r="AD211" s="350"/>
      <c r="AE211" s="443">
        <v>0</v>
      </c>
      <c r="AF211" s="350"/>
      <c r="AG211" s="350"/>
      <c r="AH211" s="647">
        <v>376250</v>
      </c>
      <c r="AI211" s="350"/>
      <c r="AJ211" s="350"/>
      <c r="AK211" s="647">
        <v>17444</v>
      </c>
      <c r="AL211" s="350"/>
      <c r="AM211" s="350"/>
      <c r="AN211" s="647">
        <v>0</v>
      </c>
      <c r="AO211" s="647">
        <v>4238282</v>
      </c>
      <c r="AP211" s="663">
        <v>0</v>
      </c>
      <c r="AQ211" s="648">
        <v>0</v>
      </c>
      <c r="AR211" s="647">
        <v>29751</v>
      </c>
      <c r="AS211" s="757">
        <v>0</v>
      </c>
      <c r="AT211" s="810">
        <v>1324857727</v>
      </c>
      <c r="AU211" s="723">
        <v>607174529</v>
      </c>
      <c r="AV211" s="806">
        <v>255402</v>
      </c>
      <c r="AW211" s="807">
        <v>199548</v>
      </c>
      <c r="AX211" s="778"/>
      <c r="AY211" s="742"/>
      <c r="AZ211" s="745"/>
      <c r="BA211" s="745"/>
      <c r="BB211" s="352"/>
      <c r="BC211" s="351"/>
      <c r="BD211" s="351"/>
    </row>
    <row r="212" spans="1:56" ht="18" customHeight="1">
      <c r="A212" s="682"/>
      <c r="B212" s="686" t="s">
        <v>475</v>
      </c>
      <c r="C212" s="498">
        <v>138241</v>
      </c>
      <c r="D212" s="498">
        <v>6903</v>
      </c>
      <c r="E212" s="498">
        <v>5315</v>
      </c>
      <c r="F212" s="498">
        <v>5031</v>
      </c>
      <c r="G212" s="498">
        <v>0</v>
      </c>
      <c r="H212" s="443">
        <v>0</v>
      </c>
      <c r="I212" s="443">
        <v>0</v>
      </c>
      <c r="J212" s="660">
        <v>196285</v>
      </c>
      <c r="K212" s="688">
        <v>691905</v>
      </c>
      <c r="L212" s="627">
        <v>0</v>
      </c>
      <c r="M212" s="443">
        <v>42495960</v>
      </c>
      <c r="N212" s="443">
        <v>0</v>
      </c>
      <c r="O212" s="443">
        <v>0</v>
      </c>
      <c r="P212" s="350">
        <v>318</v>
      </c>
      <c r="Q212" s="350">
        <v>19117</v>
      </c>
      <c r="R212" s="350">
        <v>540864</v>
      </c>
      <c r="S212" s="350">
        <v>0</v>
      </c>
      <c r="T212" s="350"/>
      <c r="U212" s="350"/>
      <c r="V212" s="350">
        <v>0</v>
      </c>
      <c r="W212" s="350"/>
      <c r="X212" s="350"/>
      <c r="Y212" s="350">
        <v>0</v>
      </c>
      <c r="Z212" s="350"/>
      <c r="AA212" s="350"/>
      <c r="AB212" s="350">
        <v>0</v>
      </c>
      <c r="AC212" s="350"/>
      <c r="AD212" s="350"/>
      <c r="AE212" s="443">
        <v>0</v>
      </c>
      <c r="AF212" s="350"/>
      <c r="AG212" s="350"/>
      <c r="AH212" s="719">
        <v>942095</v>
      </c>
      <c r="AI212" s="350"/>
      <c r="AJ212" s="350"/>
      <c r="AK212" s="719">
        <v>43675</v>
      </c>
      <c r="AL212" s="350"/>
      <c r="AM212" s="350"/>
      <c r="AN212" s="719">
        <v>0</v>
      </c>
      <c r="AO212" s="719">
        <v>0</v>
      </c>
      <c r="AP212" s="445">
        <v>0</v>
      </c>
      <c r="AQ212" s="350">
        <v>0</v>
      </c>
      <c r="AR212" s="719">
        <v>45717</v>
      </c>
      <c r="AS212" s="753">
        <v>0</v>
      </c>
      <c r="AT212" s="810">
        <v>1009801474</v>
      </c>
      <c r="AU212" s="723">
        <v>117676991</v>
      </c>
      <c r="AV212" s="806">
        <v>141229</v>
      </c>
      <c r="AW212" s="807">
        <v>104323</v>
      </c>
      <c r="AX212" s="778"/>
      <c r="AY212" s="742"/>
      <c r="AZ212" s="745"/>
      <c r="BA212" s="745"/>
      <c r="BB212" s="352"/>
      <c r="BC212" s="351"/>
      <c r="BD212" s="351"/>
    </row>
    <row r="213" spans="1:56" ht="18" customHeight="1">
      <c r="A213" s="682"/>
      <c r="B213" s="686" t="s">
        <v>476</v>
      </c>
      <c r="C213" s="498">
        <v>87316</v>
      </c>
      <c r="D213" s="498">
        <v>0</v>
      </c>
      <c r="E213" s="498">
        <v>1075120</v>
      </c>
      <c r="F213" s="498">
        <v>3342</v>
      </c>
      <c r="G213" s="498">
        <v>3300</v>
      </c>
      <c r="H213" s="443">
        <v>0</v>
      </c>
      <c r="I213" s="443">
        <v>0</v>
      </c>
      <c r="J213" s="660">
        <v>6071</v>
      </c>
      <c r="K213" s="688">
        <v>680966</v>
      </c>
      <c r="L213" s="627">
        <v>0</v>
      </c>
      <c r="M213" s="443">
        <v>91877813</v>
      </c>
      <c r="N213" s="443">
        <v>0</v>
      </c>
      <c r="O213" s="443">
        <v>59000</v>
      </c>
      <c r="P213" s="350">
        <v>9883</v>
      </c>
      <c r="Q213" s="350">
        <v>29009</v>
      </c>
      <c r="R213" s="350">
        <v>1924456</v>
      </c>
      <c r="S213" s="350">
        <v>487</v>
      </c>
      <c r="T213" s="350"/>
      <c r="U213" s="350"/>
      <c r="V213" s="350">
        <v>60782</v>
      </c>
      <c r="W213" s="350"/>
      <c r="X213" s="350"/>
      <c r="Y213" s="350">
        <v>76319</v>
      </c>
      <c r="Z213" s="350"/>
      <c r="AA213" s="350"/>
      <c r="AB213" s="350">
        <v>0</v>
      </c>
      <c r="AC213" s="350"/>
      <c r="AD213" s="350"/>
      <c r="AE213" s="443">
        <v>0</v>
      </c>
      <c r="AF213" s="350"/>
      <c r="AG213" s="350"/>
      <c r="AH213" s="719">
        <v>186719</v>
      </c>
      <c r="AI213" s="350"/>
      <c r="AJ213" s="350"/>
      <c r="AK213" s="719">
        <v>712284</v>
      </c>
      <c r="AL213" s="350"/>
      <c r="AM213" s="350"/>
      <c r="AN213" s="719">
        <v>14126</v>
      </c>
      <c r="AO213" s="719">
        <v>342890</v>
      </c>
      <c r="AP213" s="445">
        <v>0</v>
      </c>
      <c r="AQ213" s="350">
        <v>0</v>
      </c>
      <c r="AR213" s="719">
        <v>188692</v>
      </c>
      <c r="AS213" s="753">
        <v>0</v>
      </c>
      <c r="AT213" s="810">
        <v>1522098729</v>
      </c>
      <c r="AU213" s="723">
        <v>180706677</v>
      </c>
      <c r="AV213" s="806">
        <v>160052</v>
      </c>
      <c r="AW213" s="807">
        <v>123803</v>
      </c>
      <c r="AX213" s="778"/>
      <c r="AY213" s="742"/>
      <c r="AZ213" s="745"/>
      <c r="BA213" s="745"/>
      <c r="BB213" s="352"/>
      <c r="BC213" s="351"/>
      <c r="BD213" s="351"/>
    </row>
    <row r="214" spans="1:56" ht="18" customHeight="1">
      <c r="A214" s="682"/>
      <c r="B214" s="686" t="s">
        <v>477</v>
      </c>
      <c r="C214" s="498">
        <v>175311</v>
      </c>
      <c r="D214" s="498">
        <v>16536</v>
      </c>
      <c r="E214" s="498">
        <v>620</v>
      </c>
      <c r="F214" s="498">
        <v>27806</v>
      </c>
      <c r="G214" s="498">
        <v>35123</v>
      </c>
      <c r="H214" s="443">
        <v>25165</v>
      </c>
      <c r="I214" s="623">
        <v>0</v>
      </c>
      <c r="J214" s="660">
        <v>0</v>
      </c>
      <c r="K214" s="688">
        <v>2115424</v>
      </c>
      <c r="L214" s="627">
        <v>0</v>
      </c>
      <c r="M214" s="443">
        <v>106127303</v>
      </c>
      <c r="N214" s="443">
        <v>0</v>
      </c>
      <c r="O214" s="443">
        <v>1100000</v>
      </c>
      <c r="P214" s="350">
        <v>6304</v>
      </c>
      <c r="Q214" s="350">
        <v>111515</v>
      </c>
      <c r="R214" s="350">
        <v>1994588</v>
      </c>
      <c r="S214" s="350">
        <v>0</v>
      </c>
      <c r="T214" s="350"/>
      <c r="U214" s="350"/>
      <c r="V214" s="350">
        <v>123675</v>
      </c>
      <c r="W214" s="350"/>
      <c r="X214" s="350"/>
      <c r="Y214" s="350">
        <v>191596</v>
      </c>
      <c r="Z214" s="350"/>
      <c r="AA214" s="350"/>
      <c r="AB214" s="350">
        <v>36387</v>
      </c>
      <c r="AC214" s="350"/>
      <c r="AD214" s="350"/>
      <c r="AE214" s="443">
        <v>0</v>
      </c>
      <c r="AF214" s="350"/>
      <c r="AG214" s="350"/>
      <c r="AH214" s="719">
        <v>920262</v>
      </c>
      <c r="AI214" s="350"/>
      <c r="AJ214" s="350"/>
      <c r="AK214" s="719">
        <v>340798</v>
      </c>
      <c r="AL214" s="350"/>
      <c r="AM214" s="350"/>
      <c r="AN214" s="719">
        <v>6261</v>
      </c>
      <c r="AO214" s="719">
        <v>0</v>
      </c>
      <c r="AP214" s="445">
        <v>0</v>
      </c>
      <c r="AQ214" s="350">
        <v>0</v>
      </c>
      <c r="AR214" s="719">
        <v>0</v>
      </c>
      <c r="AS214" s="753">
        <v>0</v>
      </c>
      <c r="AT214" s="810">
        <v>615346702</v>
      </c>
      <c r="AU214" s="723">
        <v>257504279</v>
      </c>
      <c r="AV214" s="806">
        <v>419742</v>
      </c>
      <c r="AW214" s="807">
        <v>381134</v>
      </c>
      <c r="AX214" s="778"/>
      <c r="AY214" s="742"/>
      <c r="AZ214" s="745"/>
      <c r="BA214" s="745"/>
      <c r="BB214" s="352"/>
      <c r="BC214" s="351"/>
      <c r="BD214" s="351"/>
    </row>
    <row r="215" spans="1:56" ht="18" customHeight="1">
      <c r="A215" s="682"/>
      <c r="B215" s="686" t="s">
        <v>478</v>
      </c>
      <c r="C215" s="498">
        <v>48911</v>
      </c>
      <c r="D215" s="498">
        <v>11556</v>
      </c>
      <c r="E215" s="498">
        <v>289264</v>
      </c>
      <c r="F215" s="498">
        <v>240</v>
      </c>
      <c r="G215" s="498">
        <v>28291</v>
      </c>
      <c r="H215" s="443">
        <v>3281</v>
      </c>
      <c r="I215" s="443">
        <v>0</v>
      </c>
      <c r="J215" s="660">
        <v>5660</v>
      </c>
      <c r="K215" s="688">
        <v>1176635</v>
      </c>
      <c r="L215" s="627">
        <v>0</v>
      </c>
      <c r="M215" s="443">
        <v>31595414</v>
      </c>
      <c r="N215" s="443">
        <v>0</v>
      </c>
      <c r="O215" s="443">
        <v>0</v>
      </c>
      <c r="P215" s="350">
        <v>27815</v>
      </c>
      <c r="Q215" s="350">
        <v>19147</v>
      </c>
      <c r="R215" s="350">
        <v>338127</v>
      </c>
      <c r="S215" s="350">
        <v>0</v>
      </c>
      <c r="T215" s="350"/>
      <c r="U215" s="350"/>
      <c r="V215" s="350">
        <v>5825</v>
      </c>
      <c r="W215" s="350"/>
      <c r="X215" s="350"/>
      <c r="Y215" s="350">
        <v>13340</v>
      </c>
      <c r="Z215" s="350"/>
      <c r="AA215" s="350"/>
      <c r="AB215" s="350">
        <v>0</v>
      </c>
      <c r="AC215" s="350"/>
      <c r="AD215" s="350"/>
      <c r="AE215" s="443">
        <v>0</v>
      </c>
      <c r="AF215" s="350"/>
      <c r="AG215" s="350"/>
      <c r="AH215" s="719">
        <v>246126</v>
      </c>
      <c r="AI215" s="350"/>
      <c r="AJ215" s="350"/>
      <c r="AK215" s="719">
        <v>6811</v>
      </c>
      <c r="AL215" s="350"/>
      <c r="AM215" s="350"/>
      <c r="AN215" s="719">
        <v>0</v>
      </c>
      <c r="AO215" s="719">
        <v>0</v>
      </c>
      <c r="AP215" s="445">
        <v>370000</v>
      </c>
      <c r="AQ215" s="350">
        <v>0</v>
      </c>
      <c r="AR215" s="719">
        <v>0</v>
      </c>
      <c r="AS215" s="753">
        <v>0</v>
      </c>
      <c r="AT215" s="810">
        <v>670089068</v>
      </c>
      <c r="AU215" s="723">
        <v>136438974</v>
      </c>
      <c r="AV215" s="806">
        <v>105067</v>
      </c>
      <c r="AW215" s="807">
        <v>83636</v>
      </c>
      <c r="AX215" s="778"/>
      <c r="AY215" s="742"/>
      <c r="AZ215" s="745"/>
      <c r="BA215" s="745"/>
      <c r="BB215" s="352"/>
      <c r="BC215" s="351"/>
      <c r="BD215" s="351"/>
    </row>
    <row r="216" spans="1:56" ht="18" customHeight="1">
      <c r="A216" s="682"/>
      <c r="B216" s="686" t="s">
        <v>479</v>
      </c>
      <c r="C216" s="498">
        <v>52022</v>
      </c>
      <c r="D216" s="498">
        <v>36000</v>
      </c>
      <c r="E216" s="498">
        <v>0</v>
      </c>
      <c r="F216" s="498">
        <v>16549</v>
      </c>
      <c r="G216" s="498">
        <v>0</v>
      </c>
      <c r="H216" s="443">
        <v>0</v>
      </c>
      <c r="I216" s="443">
        <v>0</v>
      </c>
      <c r="J216" s="660">
        <v>0</v>
      </c>
      <c r="K216" s="688">
        <v>298018</v>
      </c>
      <c r="L216" s="627">
        <v>0</v>
      </c>
      <c r="M216" s="623">
        <v>56535360</v>
      </c>
      <c r="N216" s="443">
        <v>733932</v>
      </c>
      <c r="O216" s="443">
        <v>0</v>
      </c>
      <c r="P216" s="350">
        <v>5557</v>
      </c>
      <c r="Q216" s="350">
        <v>16050</v>
      </c>
      <c r="R216" s="350">
        <v>196080</v>
      </c>
      <c r="S216" s="350">
        <v>0</v>
      </c>
      <c r="T216" s="350"/>
      <c r="U216" s="350"/>
      <c r="V216" s="350">
        <v>0</v>
      </c>
      <c r="W216" s="350"/>
      <c r="X216" s="350"/>
      <c r="Y216" s="350">
        <v>0</v>
      </c>
      <c r="Z216" s="350"/>
      <c r="AA216" s="350"/>
      <c r="AB216" s="350">
        <v>0</v>
      </c>
      <c r="AC216" s="350"/>
      <c r="AD216" s="350"/>
      <c r="AE216" s="443">
        <v>0</v>
      </c>
      <c r="AF216" s="350"/>
      <c r="AG216" s="350"/>
      <c r="AH216" s="719">
        <v>692058</v>
      </c>
      <c r="AI216" s="350"/>
      <c r="AJ216" s="350"/>
      <c r="AK216" s="719">
        <v>0</v>
      </c>
      <c r="AL216" s="350"/>
      <c r="AM216" s="350"/>
      <c r="AN216" s="719">
        <v>0</v>
      </c>
      <c r="AO216" s="719">
        <v>0</v>
      </c>
      <c r="AP216" s="445">
        <v>0</v>
      </c>
      <c r="AQ216" s="350">
        <v>0</v>
      </c>
      <c r="AR216" s="719">
        <v>0</v>
      </c>
      <c r="AS216" s="753">
        <v>0</v>
      </c>
      <c r="AT216" s="810">
        <v>919205140</v>
      </c>
      <c r="AU216" s="723">
        <v>130485068</v>
      </c>
      <c r="AV216" s="806">
        <v>102470</v>
      </c>
      <c r="AW216" s="807">
        <v>66297</v>
      </c>
      <c r="AX216" s="778"/>
      <c r="AY216" s="742"/>
      <c r="AZ216" s="745"/>
      <c r="BA216" s="745"/>
      <c r="BB216" s="352"/>
      <c r="BC216" s="351"/>
      <c r="BD216" s="351"/>
    </row>
    <row r="217" spans="1:56" ht="18" customHeight="1">
      <c r="A217" s="682"/>
      <c r="B217" s="686" t="s">
        <v>480</v>
      </c>
      <c r="C217" s="498">
        <v>79626</v>
      </c>
      <c r="D217" s="498">
        <v>4384</v>
      </c>
      <c r="E217" s="498">
        <v>1808</v>
      </c>
      <c r="F217" s="498">
        <v>9760</v>
      </c>
      <c r="G217" s="498">
        <v>0</v>
      </c>
      <c r="H217" s="443">
        <v>0</v>
      </c>
      <c r="I217" s="443">
        <v>0</v>
      </c>
      <c r="J217" s="660">
        <v>0</v>
      </c>
      <c r="K217" s="688">
        <v>2188329</v>
      </c>
      <c r="L217" s="627">
        <v>0</v>
      </c>
      <c r="M217" s="443">
        <v>67842547</v>
      </c>
      <c r="N217" s="443">
        <v>0</v>
      </c>
      <c r="O217" s="443">
        <v>0</v>
      </c>
      <c r="P217" s="350">
        <v>178</v>
      </c>
      <c r="Q217" s="350">
        <v>7691</v>
      </c>
      <c r="R217" s="350">
        <v>80421</v>
      </c>
      <c r="S217" s="350">
        <v>0</v>
      </c>
      <c r="T217" s="350"/>
      <c r="U217" s="350"/>
      <c r="V217" s="350">
        <v>37412</v>
      </c>
      <c r="W217" s="350"/>
      <c r="X217" s="350"/>
      <c r="Y217" s="350">
        <v>0</v>
      </c>
      <c r="Z217" s="350"/>
      <c r="AA217" s="350"/>
      <c r="AB217" s="350">
        <v>41335</v>
      </c>
      <c r="AC217" s="350"/>
      <c r="AD217" s="350"/>
      <c r="AE217" s="443">
        <v>0</v>
      </c>
      <c r="AF217" s="350"/>
      <c r="AG217" s="350"/>
      <c r="AH217" s="719">
        <v>29849</v>
      </c>
      <c r="AI217" s="350"/>
      <c r="AJ217" s="350"/>
      <c r="AK217" s="719">
        <v>0</v>
      </c>
      <c r="AL217" s="350"/>
      <c r="AM217" s="350"/>
      <c r="AN217" s="719">
        <v>0</v>
      </c>
      <c r="AO217" s="719">
        <v>0</v>
      </c>
      <c r="AP217" s="445">
        <v>0</v>
      </c>
      <c r="AQ217" s="350">
        <v>0</v>
      </c>
      <c r="AR217" s="719">
        <v>0</v>
      </c>
      <c r="AS217" s="753">
        <v>0</v>
      </c>
      <c r="AT217" s="810">
        <v>1254640829</v>
      </c>
      <c r="AU217" s="723">
        <v>152890391</v>
      </c>
      <c r="AV217" s="806">
        <v>100688</v>
      </c>
      <c r="AW217" s="807">
        <v>61350</v>
      </c>
      <c r="AX217" s="778"/>
      <c r="AY217" s="742"/>
      <c r="AZ217" s="745"/>
      <c r="BA217" s="745"/>
      <c r="BB217" s="352"/>
      <c r="BC217" s="351"/>
      <c r="BD217" s="351"/>
    </row>
    <row r="218" spans="1:56" ht="18" customHeight="1">
      <c r="A218" s="682"/>
      <c r="B218" s="686" t="s">
        <v>481</v>
      </c>
      <c r="C218" s="498">
        <v>76584</v>
      </c>
      <c r="D218" s="498">
        <v>13173</v>
      </c>
      <c r="E218" s="498">
        <v>295970</v>
      </c>
      <c r="F218" s="498">
        <v>12094</v>
      </c>
      <c r="G218" s="498">
        <v>45500</v>
      </c>
      <c r="H218" s="443">
        <v>0</v>
      </c>
      <c r="I218" s="443">
        <v>0</v>
      </c>
      <c r="J218" s="660">
        <v>0</v>
      </c>
      <c r="K218" s="688">
        <v>42333893</v>
      </c>
      <c r="L218" s="627">
        <v>0</v>
      </c>
      <c r="M218" s="443">
        <v>233980000</v>
      </c>
      <c r="N218" s="443">
        <v>2750000</v>
      </c>
      <c r="O218" s="443">
        <v>100000</v>
      </c>
      <c r="P218" s="350">
        <v>86900</v>
      </c>
      <c r="Q218" s="350">
        <v>44496</v>
      </c>
      <c r="R218" s="350">
        <v>147502</v>
      </c>
      <c r="S218" s="350">
        <v>0</v>
      </c>
      <c r="T218" s="350"/>
      <c r="U218" s="350"/>
      <c r="V218" s="350">
        <v>0</v>
      </c>
      <c r="W218" s="350"/>
      <c r="X218" s="350"/>
      <c r="Y218" s="350">
        <v>0</v>
      </c>
      <c r="Z218" s="350"/>
      <c r="AA218" s="350"/>
      <c r="AB218" s="350">
        <v>57847</v>
      </c>
      <c r="AC218" s="350"/>
      <c r="AD218" s="350"/>
      <c r="AE218" s="443">
        <v>0</v>
      </c>
      <c r="AF218" s="350"/>
      <c r="AG218" s="350"/>
      <c r="AH218" s="719">
        <v>169828</v>
      </c>
      <c r="AI218" s="350"/>
      <c r="AJ218" s="350"/>
      <c r="AK218" s="719">
        <v>3545</v>
      </c>
      <c r="AL218" s="350"/>
      <c r="AM218" s="350"/>
      <c r="AN218" s="719">
        <v>0</v>
      </c>
      <c r="AO218" s="719">
        <v>37017</v>
      </c>
      <c r="AP218" s="445">
        <v>0</v>
      </c>
      <c r="AQ218" s="350">
        <v>0</v>
      </c>
      <c r="AR218" s="719">
        <v>730</v>
      </c>
      <c r="AS218" s="753">
        <v>500</v>
      </c>
      <c r="AT218" s="810">
        <v>911902545</v>
      </c>
      <c r="AU218" s="723">
        <v>355269690</v>
      </c>
      <c r="AV218" s="806">
        <v>72242</v>
      </c>
      <c r="AW218" s="807">
        <v>53124</v>
      </c>
      <c r="AX218" s="778"/>
      <c r="AY218" s="742"/>
      <c r="AZ218" s="745"/>
      <c r="BA218" s="745"/>
      <c r="BB218" s="352"/>
      <c r="BC218" s="351"/>
      <c r="BD218" s="351"/>
    </row>
    <row r="219" spans="1:56" ht="18" customHeight="1">
      <c r="A219" s="682"/>
      <c r="B219" s="686" t="s">
        <v>482</v>
      </c>
      <c r="C219" s="498">
        <v>87776</v>
      </c>
      <c r="D219" s="498">
        <v>9927</v>
      </c>
      <c r="E219" s="498">
        <v>0</v>
      </c>
      <c r="F219" s="498">
        <v>6483</v>
      </c>
      <c r="G219" s="498">
        <v>0</v>
      </c>
      <c r="H219" s="443">
        <v>0</v>
      </c>
      <c r="I219" s="443">
        <v>0</v>
      </c>
      <c r="J219" s="660">
        <v>0</v>
      </c>
      <c r="K219" s="688">
        <v>1523133.5</v>
      </c>
      <c r="L219" s="627">
        <v>0</v>
      </c>
      <c r="M219" s="623">
        <v>51628296</v>
      </c>
      <c r="N219" s="443">
        <v>0</v>
      </c>
      <c r="O219" s="443">
        <v>0</v>
      </c>
      <c r="P219" s="350">
        <v>6734</v>
      </c>
      <c r="Q219" s="350">
        <v>101785</v>
      </c>
      <c r="R219" s="350">
        <v>664390</v>
      </c>
      <c r="S219" s="350">
        <v>157478</v>
      </c>
      <c r="T219" s="350"/>
      <c r="U219" s="350"/>
      <c r="V219" s="350">
        <v>0</v>
      </c>
      <c r="W219" s="350"/>
      <c r="X219" s="350"/>
      <c r="Y219" s="350">
        <v>2464</v>
      </c>
      <c r="Z219" s="350"/>
      <c r="AA219" s="350"/>
      <c r="AB219" s="350">
        <v>0</v>
      </c>
      <c r="AC219" s="350"/>
      <c r="AD219" s="350"/>
      <c r="AE219" s="443">
        <v>0</v>
      </c>
      <c r="AF219" s="350"/>
      <c r="AG219" s="350"/>
      <c r="AH219" s="719">
        <v>506474</v>
      </c>
      <c r="AI219" s="350"/>
      <c r="AJ219" s="350"/>
      <c r="AK219" s="719">
        <v>21969</v>
      </c>
      <c r="AL219" s="350"/>
      <c r="AM219" s="350"/>
      <c r="AN219" s="719">
        <v>0</v>
      </c>
      <c r="AO219" s="719">
        <v>0</v>
      </c>
      <c r="AP219" s="445">
        <v>445418</v>
      </c>
      <c r="AQ219" s="350">
        <v>0</v>
      </c>
      <c r="AR219" s="719">
        <v>0</v>
      </c>
      <c r="AS219" s="753">
        <v>0</v>
      </c>
      <c r="AT219" s="810">
        <v>411756867</v>
      </c>
      <c r="AU219" s="723">
        <v>135356028</v>
      </c>
      <c r="AV219" s="806">
        <v>263185</v>
      </c>
      <c r="AW219" s="807">
        <v>220041</v>
      </c>
      <c r="AX219" s="778"/>
      <c r="AY219" s="742"/>
      <c r="AZ219" s="745"/>
      <c r="BA219" s="745"/>
      <c r="BB219" s="352"/>
      <c r="BC219" s="351"/>
      <c r="BD219" s="351"/>
    </row>
    <row r="220" spans="1:56" ht="18" customHeight="1">
      <c r="A220" s="682"/>
      <c r="B220" s="686" t="s">
        <v>483</v>
      </c>
      <c r="C220" s="498">
        <v>9774</v>
      </c>
      <c r="D220" s="498">
        <v>6339</v>
      </c>
      <c r="E220" s="498">
        <v>0</v>
      </c>
      <c r="F220" s="498">
        <v>0</v>
      </c>
      <c r="G220" s="498">
        <v>0</v>
      </c>
      <c r="H220" s="443">
        <v>0</v>
      </c>
      <c r="I220" s="443">
        <v>0</v>
      </c>
      <c r="J220" s="660">
        <v>0</v>
      </c>
      <c r="K220" s="688">
        <v>306610</v>
      </c>
      <c r="L220" s="627">
        <v>0</v>
      </c>
      <c r="M220" s="443">
        <v>56036788</v>
      </c>
      <c r="N220" s="443">
        <v>0</v>
      </c>
      <c r="O220" s="443">
        <v>0</v>
      </c>
      <c r="P220" s="350">
        <v>0</v>
      </c>
      <c r="Q220" s="350">
        <v>1898</v>
      </c>
      <c r="R220" s="350">
        <v>374269</v>
      </c>
      <c r="S220" s="350">
        <v>0</v>
      </c>
      <c r="T220" s="350"/>
      <c r="U220" s="350"/>
      <c r="V220" s="350">
        <v>0</v>
      </c>
      <c r="W220" s="350"/>
      <c r="X220" s="350"/>
      <c r="Y220" s="350">
        <v>31210</v>
      </c>
      <c r="Z220" s="350"/>
      <c r="AA220" s="350"/>
      <c r="AB220" s="350">
        <v>6110</v>
      </c>
      <c r="AC220" s="350"/>
      <c r="AD220" s="350"/>
      <c r="AE220" s="443">
        <v>0</v>
      </c>
      <c r="AF220" s="350"/>
      <c r="AG220" s="350"/>
      <c r="AH220" s="719">
        <v>70020</v>
      </c>
      <c r="AI220" s="350"/>
      <c r="AJ220" s="350"/>
      <c r="AK220" s="719">
        <v>0</v>
      </c>
      <c r="AL220" s="350"/>
      <c r="AM220" s="350"/>
      <c r="AN220" s="719">
        <v>0</v>
      </c>
      <c r="AO220" s="719">
        <v>0</v>
      </c>
      <c r="AP220" s="445">
        <v>0</v>
      </c>
      <c r="AQ220" s="350">
        <v>0</v>
      </c>
      <c r="AR220" s="719">
        <v>0</v>
      </c>
      <c r="AS220" s="753">
        <v>0</v>
      </c>
      <c r="AT220" s="810">
        <v>614324743</v>
      </c>
      <c r="AU220" s="723">
        <v>84076185</v>
      </c>
      <c r="AV220" s="806">
        <v>23843</v>
      </c>
      <c r="AW220" s="807">
        <v>8413</v>
      </c>
      <c r="AX220" s="778"/>
      <c r="AY220" s="742"/>
      <c r="AZ220" s="745"/>
      <c r="BA220" s="745"/>
      <c r="BB220" s="352"/>
      <c r="BC220" s="351"/>
      <c r="BD220" s="351"/>
    </row>
    <row r="221" spans="1:56" ht="18" customHeight="1">
      <c r="A221" s="682"/>
      <c r="B221" s="686" t="s">
        <v>484</v>
      </c>
      <c r="C221" s="498">
        <v>22264</v>
      </c>
      <c r="D221" s="498">
        <v>6584</v>
      </c>
      <c r="E221" s="498">
        <v>127250</v>
      </c>
      <c r="F221" s="498">
        <v>0</v>
      </c>
      <c r="G221" s="498">
        <v>0</v>
      </c>
      <c r="H221" s="443">
        <v>0</v>
      </c>
      <c r="I221" s="443">
        <v>0</v>
      </c>
      <c r="J221" s="660">
        <v>0</v>
      </c>
      <c r="K221" s="688">
        <v>917617</v>
      </c>
      <c r="L221" s="627">
        <v>0</v>
      </c>
      <c r="M221" s="443">
        <v>44934800</v>
      </c>
      <c r="N221" s="443">
        <v>0</v>
      </c>
      <c r="O221" s="443">
        <v>150000</v>
      </c>
      <c r="P221" s="350">
        <v>709</v>
      </c>
      <c r="Q221" s="350">
        <v>858</v>
      </c>
      <c r="R221" s="350">
        <v>817533</v>
      </c>
      <c r="S221" s="350">
        <v>410254</v>
      </c>
      <c r="T221" s="350"/>
      <c r="U221" s="350"/>
      <c r="V221" s="350">
        <v>10917</v>
      </c>
      <c r="W221" s="350"/>
      <c r="X221" s="350"/>
      <c r="Y221" s="350">
        <v>0</v>
      </c>
      <c r="Z221" s="350"/>
      <c r="AA221" s="350"/>
      <c r="AB221" s="350">
        <v>0</v>
      </c>
      <c r="AC221" s="350"/>
      <c r="AD221" s="350"/>
      <c r="AE221" s="443">
        <v>0</v>
      </c>
      <c r="AF221" s="350"/>
      <c r="AG221" s="350"/>
      <c r="AH221" s="719">
        <v>18111</v>
      </c>
      <c r="AI221" s="350"/>
      <c r="AJ221" s="350"/>
      <c r="AK221" s="719">
        <v>0</v>
      </c>
      <c r="AL221" s="350"/>
      <c r="AM221" s="350"/>
      <c r="AN221" s="719">
        <v>0</v>
      </c>
      <c r="AO221" s="719">
        <v>52010</v>
      </c>
      <c r="AP221" s="445">
        <v>0</v>
      </c>
      <c r="AQ221" s="350">
        <v>77285</v>
      </c>
      <c r="AR221" s="719">
        <v>10000</v>
      </c>
      <c r="AS221" s="753">
        <v>0</v>
      </c>
      <c r="AT221" s="810">
        <v>1174734216</v>
      </c>
      <c r="AU221" s="723">
        <v>68771332</v>
      </c>
      <c r="AV221" s="806">
        <v>52595</v>
      </c>
      <c r="AW221" s="807">
        <v>13758</v>
      </c>
      <c r="AX221" s="778"/>
      <c r="AY221" s="742"/>
      <c r="AZ221" s="745"/>
      <c r="BA221" s="745"/>
      <c r="BB221" s="352"/>
      <c r="BC221" s="351"/>
      <c r="BD221" s="351"/>
    </row>
    <row r="222" spans="1:56" ht="18" customHeight="1">
      <c r="A222" s="682"/>
      <c r="B222" s="686" t="s">
        <v>485</v>
      </c>
      <c r="C222" s="498">
        <v>9372</v>
      </c>
      <c r="D222" s="498">
        <v>1000</v>
      </c>
      <c r="E222" s="498">
        <v>15000</v>
      </c>
      <c r="F222" s="498">
        <v>3030</v>
      </c>
      <c r="G222" s="498">
        <v>0</v>
      </c>
      <c r="H222" s="443">
        <v>0</v>
      </c>
      <c r="I222" s="443">
        <v>0</v>
      </c>
      <c r="J222" s="660">
        <v>0</v>
      </c>
      <c r="K222" s="688">
        <v>2003155</v>
      </c>
      <c r="L222" s="627">
        <v>0</v>
      </c>
      <c r="M222" s="443">
        <v>65757955</v>
      </c>
      <c r="N222" s="443">
        <v>0</v>
      </c>
      <c r="O222" s="443">
        <v>0</v>
      </c>
      <c r="P222" s="350">
        <v>0</v>
      </c>
      <c r="Q222" s="350">
        <v>0</v>
      </c>
      <c r="R222" s="350">
        <v>14897</v>
      </c>
      <c r="S222" s="350">
        <v>0</v>
      </c>
      <c r="T222" s="350"/>
      <c r="U222" s="350"/>
      <c r="V222" s="350">
        <v>0</v>
      </c>
      <c r="W222" s="350"/>
      <c r="X222" s="350"/>
      <c r="Y222" s="350">
        <v>0</v>
      </c>
      <c r="Z222" s="350"/>
      <c r="AA222" s="350"/>
      <c r="AB222" s="350">
        <v>0</v>
      </c>
      <c r="AC222" s="350"/>
      <c r="AD222" s="350"/>
      <c r="AE222" s="443">
        <v>0</v>
      </c>
      <c r="AF222" s="350"/>
      <c r="AG222" s="350"/>
      <c r="AH222" s="719">
        <v>0</v>
      </c>
      <c r="AI222" s="350"/>
      <c r="AJ222" s="350"/>
      <c r="AK222" s="719">
        <v>0</v>
      </c>
      <c r="AL222" s="350"/>
      <c r="AM222" s="350"/>
      <c r="AN222" s="719">
        <v>0</v>
      </c>
      <c r="AO222" s="719">
        <v>0</v>
      </c>
      <c r="AP222" s="445">
        <v>0</v>
      </c>
      <c r="AQ222" s="350">
        <v>0</v>
      </c>
      <c r="AR222" s="719">
        <v>0</v>
      </c>
      <c r="AS222" s="753">
        <v>0</v>
      </c>
      <c r="AT222" s="810">
        <v>846120639</v>
      </c>
      <c r="AU222" s="723">
        <v>82425416</v>
      </c>
      <c r="AV222" s="806">
        <v>25416</v>
      </c>
      <c r="AW222" s="807">
        <v>5330</v>
      </c>
      <c r="AX222" s="778"/>
      <c r="AY222" s="742"/>
      <c r="AZ222" s="745"/>
      <c r="BA222" s="745"/>
      <c r="BB222" s="352"/>
      <c r="BC222" s="351"/>
      <c r="BD222" s="351"/>
    </row>
    <row r="223" spans="1:56" ht="18" customHeight="1">
      <c r="A223" s="682"/>
      <c r="B223" s="686" t="s">
        <v>486</v>
      </c>
      <c r="C223" s="498">
        <v>8840</v>
      </c>
      <c r="D223" s="498">
        <v>1000</v>
      </c>
      <c r="E223" s="498">
        <v>28980</v>
      </c>
      <c r="F223" s="498">
        <v>1034</v>
      </c>
      <c r="G223" s="498">
        <v>3900</v>
      </c>
      <c r="H223" s="443">
        <v>0</v>
      </c>
      <c r="I223" s="443">
        <v>0</v>
      </c>
      <c r="J223" s="660">
        <v>0</v>
      </c>
      <c r="K223" s="688">
        <v>59579370</v>
      </c>
      <c r="L223" s="627">
        <v>0</v>
      </c>
      <c r="M223" s="443">
        <v>49284626</v>
      </c>
      <c r="N223" s="443">
        <v>0</v>
      </c>
      <c r="O223" s="443">
        <v>0</v>
      </c>
      <c r="P223" s="350">
        <v>0</v>
      </c>
      <c r="Q223" s="350">
        <v>0</v>
      </c>
      <c r="R223" s="350">
        <v>56045</v>
      </c>
      <c r="S223" s="350">
        <v>0</v>
      </c>
      <c r="T223" s="350"/>
      <c r="U223" s="350"/>
      <c r="V223" s="350">
        <v>0</v>
      </c>
      <c r="W223" s="350"/>
      <c r="X223" s="350"/>
      <c r="Y223" s="350">
        <v>380000</v>
      </c>
      <c r="Z223" s="350"/>
      <c r="AA223" s="350"/>
      <c r="AB223" s="350">
        <v>0</v>
      </c>
      <c r="AC223" s="350"/>
      <c r="AD223" s="350"/>
      <c r="AE223" s="443">
        <v>0</v>
      </c>
      <c r="AF223" s="350"/>
      <c r="AG223" s="350"/>
      <c r="AH223" s="719">
        <v>2922</v>
      </c>
      <c r="AI223" s="350"/>
      <c r="AJ223" s="350"/>
      <c r="AK223" s="719">
        <v>0</v>
      </c>
      <c r="AL223" s="350"/>
      <c r="AM223" s="350"/>
      <c r="AN223" s="719">
        <v>0</v>
      </c>
      <c r="AO223" s="719">
        <v>0</v>
      </c>
      <c r="AP223" s="445">
        <v>0</v>
      </c>
      <c r="AQ223" s="350">
        <v>0</v>
      </c>
      <c r="AR223" s="719">
        <v>0</v>
      </c>
      <c r="AS223" s="753">
        <v>0</v>
      </c>
      <c r="AT223" s="810">
        <v>815749347</v>
      </c>
      <c r="AU223" s="723">
        <v>130790129</v>
      </c>
      <c r="AV223" s="806">
        <v>16993</v>
      </c>
      <c r="AW223" s="807">
        <v>7375</v>
      </c>
      <c r="AX223" s="778"/>
      <c r="AY223" s="742"/>
      <c r="AZ223" s="745"/>
      <c r="BA223" s="745"/>
      <c r="BB223" s="352"/>
      <c r="BC223" s="351"/>
      <c r="BD223" s="351"/>
    </row>
    <row r="224" spans="1:56" ht="18" customHeight="1">
      <c r="A224" s="682"/>
      <c r="B224" s="686" t="s">
        <v>487</v>
      </c>
      <c r="C224" s="498">
        <v>13160</v>
      </c>
      <c r="D224" s="498">
        <v>4800</v>
      </c>
      <c r="E224" s="498">
        <v>250000</v>
      </c>
      <c r="F224" s="498">
        <v>320</v>
      </c>
      <c r="G224" s="498">
        <v>0</v>
      </c>
      <c r="H224" s="443">
        <v>0</v>
      </c>
      <c r="I224" s="443">
        <v>0</v>
      </c>
      <c r="J224" s="660">
        <v>0</v>
      </c>
      <c r="K224" s="688">
        <v>4061244</v>
      </c>
      <c r="L224" s="627">
        <v>0</v>
      </c>
      <c r="M224" s="443">
        <v>29290000</v>
      </c>
      <c r="N224" s="443">
        <v>0</v>
      </c>
      <c r="O224" s="443">
        <v>500000</v>
      </c>
      <c r="P224" s="350">
        <v>1000</v>
      </c>
      <c r="Q224" s="350">
        <v>260000</v>
      </c>
      <c r="R224" s="350">
        <v>0</v>
      </c>
      <c r="S224" s="350">
        <v>0</v>
      </c>
      <c r="T224" s="350"/>
      <c r="U224" s="350"/>
      <c r="V224" s="350">
        <v>0</v>
      </c>
      <c r="W224" s="350"/>
      <c r="X224" s="350"/>
      <c r="Y224" s="350">
        <v>0</v>
      </c>
      <c r="Z224" s="350"/>
      <c r="AA224" s="350"/>
      <c r="AB224" s="350">
        <v>0</v>
      </c>
      <c r="AC224" s="350"/>
      <c r="AD224" s="350"/>
      <c r="AE224" s="443">
        <v>0</v>
      </c>
      <c r="AF224" s="350"/>
      <c r="AG224" s="350"/>
      <c r="AH224" s="719">
        <v>4933</v>
      </c>
      <c r="AI224" s="350"/>
      <c r="AJ224" s="350"/>
      <c r="AK224" s="719">
        <v>0</v>
      </c>
      <c r="AL224" s="350"/>
      <c r="AM224" s="350"/>
      <c r="AN224" s="719">
        <v>0</v>
      </c>
      <c r="AO224" s="719">
        <v>0</v>
      </c>
      <c r="AP224" s="445">
        <v>0</v>
      </c>
      <c r="AQ224" s="350">
        <v>0</v>
      </c>
      <c r="AR224" s="719">
        <v>0</v>
      </c>
      <c r="AS224" s="753">
        <v>0</v>
      </c>
      <c r="AT224" s="810">
        <v>741220163</v>
      </c>
      <c r="AU224" s="723">
        <v>66127605</v>
      </c>
      <c r="AV224" s="806">
        <v>37361</v>
      </c>
      <c r="AW224" s="807">
        <v>13747</v>
      </c>
      <c r="AX224" s="778"/>
      <c r="AY224" s="742"/>
      <c r="AZ224" s="745"/>
      <c r="BA224" s="745"/>
      <c r="BB224" s="352"/>
      <c r="BC224" s="351"/>
      <c r="BD224" s="351"/>
    </row>
    <row r="225" spans="1:56" ht="18" customHeight="1">
      <c r="A225" s="682"/>
      <c r="B225" s="686" t="s">
        <v>488</v>
      </c>
      <c r="C225" s="498">
        <v>10220</v>
      </c>
      <c r="D225" s="498">
        <v>212</v>
      </c>
      <c r="E225" s="498">
        <v>0</v>
      </c>
      <c r="F225" s="498">
        <v>1800</v>
      </c>
      <c r="G225" s="498">
        <v>0</v>
      </c>
      <c r="H225" s="443">
        <v>0</v>
      </c>
      <c r="I225" s="443">
        <v>0</v>
      </c>
      <c r="J225" s="660">
        <v>0</v>
      </c>
      <c r="K225" s="688">
        <v>1671381</v>
      </c>
      <c r="L225" s="627">
        <v>0</v>
      </c>
      <c r="M225" s="443">
        <v>82234484</v>
      </c>
      <c r="N225" s="443">
        <v>0</v>
      </c>
      <c r="O225" s="443">
        <v>0</v>
      </c>
      <c r="P225" s="350">
        <v>0</v>
      </c>
      <c r="Q225" s="350">
        <v>3730</v>
      </c>
      <c r="R225" s="350">
        <v>72728</v>
      </c>
      <c r="S225" s="350">
        <v>0</v>
      </c>
      <c r="T225" s="350"/>
      <c r="U225" s="350"/>
      <c r="V225" s="350">
        <v>0</v>
      </c>
      <c r="W225" s="350"/>
      <c r="X225" s="350"/>
      <c r="Y225" s="350">
        <v>12459</v>
      </c>
      <c r="Z225" s="350"/>
      <c r="AA225" s="350"/>
      <c r="AB225" s="350">
        <v>0</v>
      </c>
      <c r="AC225" s="350"/>
      <c r="AD225" s="350"/>
      <c r="AE225" s="443">
        <v>0</v>
      </c>
      <c r="AF225" s="350"/>
      <c r="AG225" s="350"/>
      <c r="AH225" s="719">
        <v>95078</v>
      </c>
      <c r="AI225" s="350"/>
      <c r="AJ225" s="350"/>
      <c r="AK225" s="719">
        <v>0</v>
      </c>
      <c r="AL225" s="350"/>
      <c r="AM225" s="350"/>
      <c r="AN225" s="719">
        <v>0</v>
      </c>
      <c r="AO225" s="719">
        <v>201503</v>
      </c>
      <c r="AP225" s="445">
        <v>0</v>
      </c>
      <c r="AQ225" s="350">
        <v>0</v>
      </c>
      <c r="AR225" s="719">
        <v>0</v>
      </c>
      <c r="AS225" s="753">
        <v>0</v>
      </c>
      <c r="AT225" s="810">
        <v>693810304</v>
      </c>
      <c r="AU225" s="723">
        <v>130047576</v>
      </c>
      <c r="AV225" s="806">
        <v>42910</v>
      </c>
      <c r="AW225" s="807">
        <v>20534</v>
      </c>
      <c r="AX225" s="778"/>
      <c r="AY225" s="742"/>
      <c r="AZ225" s="745"/>
      <c r="BA225" s="745"/>
      <c r="BB225" s="352"/>
      <c r="BC225" s="351"/>
      <c r="BD225" s="351"/>
    </row>
    <row r="226" spans="1:56" ht="18" customHeight="1">
      <c r="A226" s="682"/>
      <c r="B226" s="686" t="s">
        <v>489</v>
      </c>
      <c r="C226" s="498">
        <v>16068</v>
      </c>
      <c r="D226" s="498">
        <v>10000</v>
      </c>
      <c r="E226" s="498">
        <v>7275</v>
      </c>
      <c r="F226" s="498">
        <v>0</v>
      </c>
      <c r="G226" s="498">
        <v>2000</v>
      </c>
      <c r="H226" s="443">
        <v>0</v>
      </c>
      <c r="I226" s="443">
        <v>100000</v>
      </c>
      <c r="J226" s="660">
        <v>5300</v>
      </c>
      <c r="K226" s="688">
        <v>319726</v>
      </c>
      <c r="L226" s="627">
        <v>0</v>
      </c>
      <c r="M226" s="443">
        <v>29308281</v>
      </c>
      <c r="N226" s="443">
        <v>358048</v>
      </c>
      <c r="O226" s="443">
        <v>40000</v>
      </c>
      <c r="P226" s="350">
        <v>3124</v>
      </c>
      <c r="Q226" s="350">
        <v>3841</v>
      </c>
      <c r="R226" s="350">
        <v>454058</v>
      </c>
      <c r="S226" s="350">
        <v>1490</v>
      </c>
      <c r="T226" s="350"/>
      <c r="U226" s="350"/>
      <c r="V226" s="350">
        <v>0</v>
      </c>
      <c r="W226" s="350"/>
      <c r="X226" s="350"/>
      <c r="Y226" s="350">
        <v>35160.9</v>
      </c>
      <c r="Z226" s="350"/>
      <c r="AA226" s="350"/>
      <c r="AB226" s="350">
        <v>0</v>
      </c>
      <c r="AC226" s="350"/>
      <c r="AD226" s="350"/>
      <c r="AE226" s="443">
        <v>0</v>
      </c>
      <c r="AF226" s="350"/>
      <c r="AG226" s="350"/>
      <c r="AH226" s="719">
        <v>11238</v>
      </c>
      <c r="AI226" s="350"/>
      <c r="AJ226" s="350"/>
      <c r="AK226" s="719">
        <v>0</v>
      </c>
      <c r="AL226" s="350"/>
      <c r="AM226" s="350"/>
      <c r="AN226" s="719">
        <v>0</v>
      </c>
      <c r="AO226" s="719">
        <v>118730.6</v>
      </c>
      <c r="AP226" s="445">
        <v>0</v>
      </c>
      <c r="AQ226" s="350">
        <v>0</v>
      </c>
      <c r="AR226" s="719">
        <v>1393</v>
      </c>
      <c r="AS226" s="753">
        <v>0</v>
      </c>
      <c r="AT226" s="810">
        <v>384059802</v>
      </c>
      <c r="AU226" s="723">
        <v>47361506</v>
      </c>
      <c r="AV226" s="806">
        <v>32373</v>
      </c>
      <c r="AW226" s="807">
        <v>10365</v>
      </c>
      <c r="AX226" s="778"/>
      <c r="AY226" s="742"/>
      <c r="AZ226" s="745"/>
      <c r="BA226" s="745"/>
      <c r="BB226" s="352"/>
      <c r="BC226" s="351"/>
      <c r="BD226" s="351"/>
    </row>
    <row r="227" spans="1:56" ht="18" customHeight="1">
      <c r="A227" s="682"/>
      <c r="B227" s="686" t="s">
        <v>490</v>
      </c>
      <c r="C227" s="498">
        <v>3436</v>
      </c>
      <c r="D227" s="498">
        <v>0</v>
      </c>
      <c r="E227" s="498">
        <v>0</v>
      </c>
      <c r="F227" s="498">
        <v>5000</v>
      </c>
      <c r="G227" s="498">
        <v>2000</v>
      </c>
      <c r="H227" s="443">
        <v>0</v>
      </c>
      <c r="I227" s="443">
        <v>0</v>
      </c>
      <c r="J227" s="660">
        <v>0</v>
      </c>
      <c r="K227" s="688">
        <v>61930</v>
      </c>
      <c r="L227" s="627">
        <v>0</v>
      </c>
      <c r="M227" s="443">
        <v>12692065</v>
      </c>
      <c r="N227" s="443">
        <v>0</v>
      </c>
      <c r="O227" s="443">
        <v>77000</v>
      </c>
      <c r="P227" s="350">
        <v>3196</v>
      </c>
      <c r="Q227" s="350">
        <v>8468</v>
      </c>
      <c r="R227" s="350">
        <v>75267</v>
      </c>
      <c r="S227" s="350">
        <v>159703</v>
      </c>
      <c r="T227" s="350"/>
      <c r="U227" s="350"/>
      <c r="V227" s="350">
        <v>0</v>
      </c>
      <c r="W227" s="350"/>
      <c r="X227" s="350"/>
      <c r="Y227" s="350">
        <v>0</v>
      </c>
      <c r="Z227" s="350"/>
      <c r="AA227" s="350"/>
      <c r="AB227" s="350">
        <v>15129</v>
      </c>
      <c r="AC227" s="350"/>
      <c r="AD227" s="350"/>
      <c r="AE227" s="443">
        <v>0</v>
      </c>
      <c r="AF227" s="350"/>
      <c r="AG227" s="350"/>
      <c r="AH227" s="719">
        <v>136751</v>
      </c>
      <c r="AI227" s="350"/>
      <c r="AJ227" s="350"/>
      <c r="AK227" s="719">
        <v>180</v>
      </c>
      <c r="AL227" s="350"/>
      <c r="AM227" s="350"/>
      <c r="AN227" s="719">
        <v>0</v>
      </c>
      <c r="AO227" s="719">
        <v>0</v>
      </c>
      <c r="AP227" s="445">
        <v>0</v>
      </c>
      <c r="AQ227" s="350">
        <v>0</v>
      </c>
      <c r="AR227" s="719">
        <v>0</v>
      </c>
      <c r="AS227" s="753">
        <v>0</v>
      </c>
      <c r="AT227" s="810">
        <v>616106444</v>
      </c>
      <c r="AU227" s="723">
        <v>36327530</v>
      </c>
      <c r="AV227" s="806">
        <v>44015</v>
      </c>
      <c r="AW227" s="807">
        <v>13923</v>
      </c>
      <c r="AX227" s="778"/>
      <c r="AY227" s="742"/>
      <c r="AZ227" s="745"/>
      <c r="BA227" s="745"/>
      <c r="BB227" s="352"/>
      <c r="BC227" s="351"/>
      <c r="BD227" s="351"/>
    </row>
    <row r="228" spans="1:56" ht="18" customHeight="1">
      <c r="A228" s="682"/>
      <c r="B228" s="686" t="s">
        <v>491</v>
      </c>
      <c r="C228" s="498">
        <v>247824</v>
      </c>
      <c r="D228" s="498">
        <v>16256</v>
      </c>
      <c r="E228" s="498">
        <v>9936</v>
      </c>
      <c r="F228" s="498">
        <v>2790</v>
      </c>
      <c r="G228" s="498">
        <v>0</v>
      </c>
      <c r="H228" s="443">
        <v>560</v>
      </c>
      <c r="I228" s="443">
        <v>38294</v>
      </c>
      <c r="J228" s="660">
        <v>0</v>
      </c>
      <c r="K228" s="688">
        <v>3618035</v>
      </c>
      <c r="L228" s="627">
        <v>0</v>
      </c>
      <c r="M228" s="443">
        <v>68138348</v>
      </c>
      <c r="N228" s="443">
        <v>636297</v>
      </c>
      <c r="O228" s="443">
        <v>0</v>
      </c>
      <c r="P228" s="350">
        <v>12290</v>
      </c>
      <c r="Q228" s="350">
        <v>44216</v>
      </c>
      <c r="R228" s="350">
        <v>115545</v>
      </c>
      <c r="S228" s="350">
        <v>0</v>
      </c>
      <c r="T228" s="350"/>
      <c r="U228" s="350"/>
      <c r="V228" s="350">
        <v>0</v>
      </c>
      <c r="W228" s="350"/>
      <c r="X228" s="350"/>
      <c r="Y228" s="350">
        <v>0</v>
      </c>
      <c r="Z228" s="350"/>
      <c r="AA228" s="350"/>
      <c r="AB228" s="350">
        <v>8200</v>
      </c>
      <c r="AC228" s="350"/>
      <c r="AD228" s="350"/>
      <c r="AE228" s="443">
        <v>0</v>
      </c>
      <c r="AF228" s="350"/>
      <c r="AG228" s="350"/>
      <c r="AH228" s="719">
        <v>262959</v>
      </c>
      <c r="AI228" s="350"/>
      <c r="AJ228" s="350"/>
      <c r="AK228" s="719">
        <v>45320</v>
      </c>
      <c r="AL228" s="350"/>
      <c r="AM228" s="350"/>
      <c r="AN228" s="719">
        <v>0</v>
      </c>
      <c r="AO228" s="719">
        <v>0</v>
      </c>
      <c r="AP228" s="445">
        <v>0</v>
      </c>
      <c r="AQ228" s="350">
        <v>0</v>
      </c>
      <c r="AR228" s="719">
        <v>26942</v>
      </c>
      <c r="AS228" s="753">
        <v>0</v>
      </c>
      <c r="AT228" s="810">
        <v>450937034</v>
      </c>
      <c r="AU228" s="723">
        <v>140569067</v>
      </c>
      <c r="AV228" s="806">
        <v>117047</v>
      </c>
      <c r="AW228" s="807">
        <v>89799</v>
      </c>
      <c r="AX228" s="778"/>
      <c r="AY228" s="742"/>
      <c r="AZ228" s="745"/>
      <c r="BA228" s="745"/>
      <c r="BB228" s="352"/>
      <c r="BC228" s="351"/>
      <c r="BD228" s="351"/>
    </row>
    <row r="229" spans="1:56" ht="18" customHeight="1">
      <c r="A229" s="682"/>
      <c r="B229" s="686" t="s">
        <v>492</v>
      </c>
      <c r="C229" s="498">
        <v>36548</v>
      </c>
      <c r="D229" s="498">
        <v>2636</v>
      </c>
      <c r="E229" s="498">
        <v>0</v>
      </c>
      <c r="F229" s="498">
        <v>0</v>
      </c>
      <c r="G229" s="498">
        <v>0</v>
      </c>
      <c r="H229" s="443">
        <v>0</v>
      </c>
      <c r="I229" s="443">
        <v>0</v>
      </c>
      <c r="J229" s="660">
        <v>0</v>
      </c>
      <c r="K229" s="688">
        <v>115075</v>
      </c>
      <c r="L229" s="627">
        <v>0</v>
      </c>
      <c r="M229" s="443">
        <v>20790000</v>
      </c>
      <c r="N229" s="443">
        <v>0</v>
      </c>
      <c r="O229" s="443">
        <v>0</v>
      </c>
      <c r="P229" s="350">
        <v>4211</v>
      </c>
      <c r="Q229" s="350">
        <v>37280</v>
      </c>
      <c r="R229" s="350">
        <v>506049</v>
      </c>
      <c r="S229" s="350">
        <v>0</v>
      </c>
      <c r="T229" s="350"/>
      <c r="U229" s="350"/>
      <c r="V229" s="350">
        <v>0</v>
      </c>
      <c r="W229" s="350"/>
      <c r="X229" s="350"/>
      <c r="Y229" s="350">
        <v>66524</v>
      </c>
      <c r="Z229" s="350"/>
      <c r="AA229" s="350"/>
      <c r="AB229" s="350">
        <v>0</v>
      </c>
      <c r="AC229" s="350"/>
      <c r="AD229" s="350"/>
      <c r="AE229" s="443">
        <v>0</v>
      </c>
      <c r="AF229" s="350"/>
      <c r="AG229" s="350"/>
      <c r="AH229" s="719">
        <v>8734</v>
      </c>
      <c r="AI229" s="350"/>
      <c r="AJ229" s="350"/>
      <c r="AK229" s="719">
        <v>0</v>
      </c>
      <c r="AL229" s="350"/>
      <c r="AM229" s="350"/>
      <c r="AN229" s="719">
        <v>0</v>
      </c>
      <c r="AO229" s="719">
        <v>0</v>
      </c>
      <c r="AP229" s="445">
        <v>0</v>
      </c>
      <c r="AQ229" s="350">
        <v>0</v>
      </c>
      <c r="AR229" s="719">
        <v>0</v>
      </c>
      <c r="AS229" s="753">
        <v>0</v>
      </c>
      <c r="AT229" s="810">
        <v>661483887</v>
      </c>
      <c r="AU229" s="723">
        <v>47417583</v>
      </c>
      <c r="AV229" s="806">
        <v>55100</v>
      </c>
      <c r="AW229" s="807">
        <v>15197</v>
      </c>
      <c r="AX229" s="778"/>
      <c r="AY229" s="742"/>
      <c r="AZ229" s="745"/>
      <c r="BA229" s="745"/>
      <c r="BB229" s="352"/>
      <c r="BC229" s="351"/>
      <c r="BD229" s="351"/>
    </row>
    <row r="230" spans="1:56" ht="18" customHeight="1">
      <c r="A230" s="682"/>
      <c r="B230" s="686" t="s">
        <v>493</v>
      </c>
      <c r="C230" s="498">
        <v>33996</v>
      </c>
      <c r="D230" s="498">
        <v>11008</v>
      </c>
      <c r="E230" s="498">
        <v>22870</v>
      </c>
      <c r="F230" s="498">
        <v>1300</v>
      </c>
      <c r="G230" s="498">
        <v>0</v>
      </c>
      <c r="H230" s="443">
        <v>0</v>
      </c>
      <c r="I230" s="443">
        <v>0</v>
      </c>
      <c r="J230" s="660">
        <v>30200</v>
      </c>
      <c r="K230" s="688">
        <v>807969</v>
      </c>
      <c r="L230" s="627">
        <v>0</v>
      </c>
      <c r="M230" s="443">
        <v>45420829</v>
      </c>
      <c r="N230" s="443">
        <v>0</v>
      </c>
      <c r="O230" s="443">
        <v>0</v>
      </c>
      <c r="P230" s="350">
        <v>600</v>
      </c>
      <c r="Q230" s="350">
        <v>720</v>
      </c>
      <c r="R230" s="350">
        <v>0</v>
      </c>
      <c r="S230" s="350">
        <v>0</v>
      </c>
      <c r="T230" s="350"/>
      <c r="U230" s="350"/>
      <c r="V230" s="350">
        <v>0</v>
      </c>
      <c r="W230" s="350"/>
      <c r="X230" s="350"/>
      <c r="Y230" s="350">
        <v>0</v>
      </c>
      <c r="Z230" s="350"/>
      <c r="AA230" s="350"/>
      <c r="AB230" s="350">
        <v>0</v>
      </c>
      <c r="AC230" s="350"/>
      <c r="AD230" s="350"/>
      <c r="AE230" s="443">
        <v>0</v>
      </c>
      <c r="AF230" s="350"/>
      <c r="AG230" s="350"/>
      <c r="AH230" s="719">
        <v>2647</v>
      </c>
      <c r="AI230" s="350"/>
      <c r="AJ230" s="350"/>
      <c r="AK230" s="719">
        <v>0</v>
      </c>
      <c r="AL230" s="350"/>
      <c r="AM230" s="350"/>
      <c r="AN230" s="719">
        <v>0</v>
      </c>
      <c r="AO230" s="719">
        <v>0</v>
      </c>
      <c r="AP230" s="445">
        <v>0</v>
      </c>
      <c r="AQ230" s="350">
        <v>0</v>
      </c>
      <c r="AR230" s="719">
        <v>1240</v>
      </c>
      <c r="AS230" s="753">
        <v>0</v>
      </c>
      <c r="AT230" s="810">
        <v>1202034344</v>
      </c>
      <c r="AU230" s="723">
        <v>74397227</v>
      </c>
      <c r="AV230" s="806">
        <v>32150</v>
      </c>
      <c r="AW230" s="807">
        <v>10237</v>
      </c>
      <c r="AX230" s="778"/>
      <c r="AY230" s="742"/>
      <c r="AZ230" s="745"/>
      <c r="BA230" s="745"/>
      <c r="BB230" s="352"/>
      <c r="BC230" s="351"/>
      <c r="BD230" s="351"/>
    </row>
    <row r="231" spans="1:56" s="727" customFormat="1" ht="18" customHeight="1">
      <c r="A231" s="682"/>
      <c r="B231" s="686" t="s">
        <v>494</v>
      </c>
      <c r="C231" s="498">
        <v>30696</v>
      </c>
      <c r="D231" s="498">
        <v>1612</v>
      </c>
      <c r="E231" s="498">
        <v>114148</v>
      </c>
      <c r="F231" s="498">
        <v>34540</v>
      </c>
      <c r="G231" s="498">
        <v>2106</v>
      </c>
      <c r="H231" s="443">
        <v>0</v>
      </c>
      <c r="I231" s="443">
        <v>0</v>
      </c>
      <c r="J231" s="660">
        <v>22832</v>
      </c>
      <c r="K231" s="688">
        <v>15229548</v>
      </c>
      <c r="L231" s="627">
        <v>0</v>
      </c>
      <c r="M231" s="443">
        <v>72923000</v>
      </c>
      <c r="N231" s="443">
        <v>0</v>
      </c>
      <c r="O231" s="443"/>
      <c r="P231" s="350">
        <v>1600</v>
      </c>
      <c r="Q231" s="350">
        <v>1430</v>
      </c>
      <c r="R231" s="350">
        <v>105035</v>
      </c>
      <c r="S231" s="350">
        <v>0</v>
      </c>
      <c r="T231" s="350"/>
      <c r="U231" s="350"/>
      <c r="V231" s="350">
        <v>0</v>
      </c>
      <c r="W231" s="350"/>
      <c r="X231" s="350"/>
      <c r="Y231" s="350">
        <v>0</v>
      </c>
      <c r="Z231" s="350"/>
      <c r="AA231" s="350"/>
      <c r="AB231" s="350">
        <v>0</v>
      </c>
      <c r="AC231" s="350"/>
      <c r="AD231" s="350"/>
      <c r="AE231" s="443">
        <v>0</v>
      </c>
      <c r="AF231" s="350"/>
      <c r="AG231" s="350"/>
      <c r="AH231" s="719">
        <v>15198</v>
      </c>
      <c r="AI231" s="350"/>
      <c r="AJ231" s="350"/>
      <c r="AK231" s="719">
        <v>0</v>
      </c>
      <c r="AL231" s="350"/>
      <c r="AM231" s="350"/>
      <c r="AN231" s="719">
        <v>0</v>
      </c>
      <c r="AO231" s="719">
        <v>44051</v>
      </c>
      <c r="AP231" s="445">
        <v>0</v>
      </c>
      <c r="AQ231" s="350">
        <v>0</v>
      </c>
      <c r="AR231" s="719">
        <v>0</v>
      </c>
      <c r="AS231" s="753">
        <v>0</v>
      </c>
      <c r="AT231" s="810">
        <v>990043224</v>
      </c>
      <c r="AU231" s="723">
        <v>118815471</v>
      </c>
      <c r="AV231" s="806">
        <v>49314</v>
      </c>
      <c r="AW231" s="807">
        <v>17901</v>
      </c>
      <c r="AX231" s="778"/>
      <c r="AY231" s="742"/>
      <c r="AZ231" s="745"/>
      <c r="BA231" s="745"/>
      <c r="BB231" s="352"/>
      <c r="BC231" s="351"/>
      <c r="BD231" s="351"/>
    </row>
    <row r="232" spans="1:56" ht="18" customHeight="1">
      <c r="A232" s="682"/>
      <c r="B232" s="686" t="s">
        <v>495</v>
      </c>
      <c r="C232" s="498">
        <v>6107</v>
      </c>
      <c r="D232" s="498">
        <v>0</v>
      </c>
      <c r="E232" s="498">
        <v>0</v>
      </c>
      <c r="F232" s="498">
        <v>7500</v>
      </c>
      <c r="G232" s="498">
        <v>0</v>
      </c>
      <c r="H232" s="443">
        <v>0</v>
      </c>
      <c r="I232" s="443">
        <v>0</v>
      </c>
      <c r="J232" s="660">
        <v>106000</v>
      </c>
      <c r="K232" s="688">
        <v>7652862</v>
      </c>
      <c r="L232" s="627">
        <v>0</v>
      </c>
      <c r="M232" s="623">
        <v>1226</v>
      </c>
      <c r="N232" s="443">
        <v>0</v>
      </c>
      <c r="O232" s="443">
        <v>0</v>
      </c>
      <c r="P232" s="350">
        <v>0</v>
      </c>
      <c r="Q232" s="350">
        <v>0</v>
      </c>
      <c r="R232" s="350">
        <v>0</v>
      </c>
      <c r="S232" s="350">
        <v>0</v>
      </c>
      <c r="T232" s="350"/>
      <c r="U232" s="350"/>
      <c r="V232" s="350">
        <v>0</v>
      </c>
      <c r="W232" s="350"/>
      <c r="X232" s="350"/>
      <c r="Y232" s="350">
        <v>0</v>
      </c>
      <c r="Z232" s="350"/>
      <c r="AA232" s="350"/>
      <c r="AB232" s="350">
        <v>0</v>
      </c>
      <c r="AC232" s="350"/>
      <c r="AD232" s="350"/>
      <c r="AE232" s="443">
        <v>0</v>
      </c>
      <c r="AF232" s="350"/>
      <c r="AG232" s="350"/>
      <c r="AH232" s="719">
        <v>0</v>
      </c>
      <c r="AI232" s="350"/>
      <c r="AJ232" s="350"/>
      <c r="AK232" s="719">
        <v>576</v>
      </c>
      <c r="AL232" s="350"/>
      <c r="AM232" s="350"/>
      <c r="AN232" s="719">
        <v>0</v>
      </c>
      <c r="AO232" s="719">
        <v>0</v>
      </c>
      <c r="AP232" s="445">
        <v>0</v>
      </c>
      <c r="AQ232" s="350">
        <v>0</v>
      </c>
      <c r="AR232" s="719">
        <v>0</v>
      </c>
      <c r="AS232" s="753">
        <v>0</v>
      </c>
      <c r="AT232" s="810">
        <v>72942203</v>
      </c>
      <c r="AU232" s="723">
        <v>21432634</v>
      </c>
      <c r="AV232" s="806">
        <v>9617</v>
      </c>
      <c r="AW232" s="807">
        <v>7267</v>
      </c>
      <c r="AX232" s="778"/>
      <c r="AY232" s="742"/>
      <c r="AZ232" s="745"/>
      <c r="BA232" s="745"/>
      <c r="BB232" s="352"/>
      <c r="BC232" s="351"/>
      <c r="BD232" s="351"/>
    </row>
    <row r="233" spans="1:56" ht="18" customHeight="1">
      <c r="A233" s="684" t="s">
        <v>875</v>
      </c>
      <c r="B233" s="685">
        <f>SUBTOTAL(3,B234:B251)</f>
        <v>18</v>
      </c>
      <c r="C233" s="369">
        <f t="shared" ref="C233:K233" si="31">SUM(C234:C251)</f>
        <v>2768732.5</v>
      </c>
      <c r="D233" s="369">
        <f t="shared" si="31"/>
        <v>814588</v>
      </c>
      <c r="E233" s="369">
        <f t="shared" si="31"/>
        <v>1498354</v>
      </c>
      <c r="F233" s="369">
        <f t="shared" si="31"/>
        <v>165211</v>
      </c>
      <c r="G233" s="369">
        <f t="shared" si="31"/>
        <v>49219</v>
      </c>
      <c r="H233" s="369">
        <f t="shared" si="31"/>
        <v>63486</v>
      </c>
      <c r="I233" s="369">
        <f t="shared" si="31"/>
        <v>1067964</v>
      </c>
      <c r="J233" s="624">
        <f t="shared" si="31"/>
        <v>610653</v>
      </c>
      <c r="K233" s="628">
        <f t="shared" si="31"/>
        <v>77435700</v>
      </c>
      <c r="L233" s="642">
        <f>SUM(L234:L251)</f>
        <v>0</v>
      </c>
      <c r="M233" s="369">
        <f t="shared" ref="M233:S233" si="32">SUM(M234:M251)</f>
        <v>574805829</v>
      </c>
      <c r="N233" s="369">
        <f t="shared" si="32"/>
        <v>9875790</v>
      </c>
      <c r="O233" s="369">
        <f t="shared" si="32"/>
        <v>9387000</v>
      </c>
      <c r="P233" s="369">
        <f t="shared" si="32"/>
        <v>322508.80000000005</v>
      </c>
      <c r="Q233" s="369">
        <f t="shared" si="32"/>
        <v>662982.80000000005</v>
      </c>
      <c r="R233" s="369">
        <f t="shared" si="32"/>
        <v>25749243.239999998</v>
      </c>
      <c r="S233" s="369">
        <f t="shared" si="32"/>
        <v>302173</v>
      </c>
      <c r="T233" s="369">
        <f t="shared" ref="T233:AM233" si="33">SUM(T234:T251)</f>
        <v>0</v>
      </c>
      <c r="U233" s="369">
        <f t="shared" si="33"/>
        <v>0</v>
      </c>
      <c r="V233" s="369">
        <f t="shared" si="33"/>
        <v>772158.7</v>
      </c>
      <c r="W233" s="369">
        <f t="shared" si="33"/>
        <v>0</v>
      </c>
      <c r="X233" s="369">
        <f t="shared" si="33"/>
        <v>0</v>
      </c>
      <c r="Y233" s="369">
        <f t="shared" si="33"/>
        <v>263267</v>
      </c>
      <c r="Z233" s="369">
        <f t="shared" si="33"/>
        <v>0</v>
      </c>
      <c r="AA233" s="369">
        <f t="shared" si="33"/>
        <v>0</v>
      </c>
      <c r="AB233" s="369">
        <f t="shared" si="33"/>
        <v>534778.94999999995</v>
      </c>
      <c r="AC233" s="369">
        <f t="shared" si="33"/>
        <v>0</v>
      </c>
      <c r="AD233" s="369">
        <f t="shared" si="33"/>
        <v>0</v>
      </c>
      <c r="AE233" s="369">
        <f t="shared" si="33"/>
        <v>24320</v>
      </c>
      <c r="AF233" s="369">
        <f t="shared" si="33"/>
        <v>0</v>
      </c>
      <c r="AG233" s="369">
        <f t="shared" si="33"/>
        <v>0</v>
      </c>
      <c r="AH233" s="369">
        <f t="shared" si="33"/>
        <v>5252258</v>
      </c>
      <c r="AI233" s="369">
        <f t="shared" si="33"/>
        <v>0</v>
      </c>
      <c r="AJ233" s="369">
        <f t="shared" si="33"/>
        <v>0</v>
      </c>
      <c r="AK233" s="369">
        <f t="shared" si="33"/>
        <v>2728826</v>
      </c>
      <c r="AL233" s="369">
        <f t="shared" si="33"/>
        <v>0</v>
      </c>
      <c r="AM233" s="369">
        <f t="shared" si="33"/>
        <v>0</v>
      </c>
      <c r="AN233" s="369">
        <f t="shared" ref="AN233:AS233" si="34">SUM(AN234:AN251)</f>
        <v>107251</v>
      </c>
      <c r="AO233" s="369">
        <f t="shared" si="34"/>
        <v>1112653</v>
      </c>
      <c r="AP233" s="369">
        <f t="shared" si="34"/>
        <v>6128217</v>
      </c>
      <c r="AQ233" s="369">
        <f t="shared" si="34"/>
        <v>2414717.2000000002</v>
      </c>
      <c r="AR233" s="369">
        <f t="shared" si="34"/>
        <v>187713</v>
      </c>
      <c r="AS233" s="750">
        <f t="shared" si="34"/>
        <v>0</v>
      </c>
      <c r="AT233" s="774">
        <f>SUM(AT234:AT251)</f>
        <v>10540373561</v>
      </c>
      <c r="AU233" s="643">
        <f>SUM(AU234:AU251)</f>
        <v>1814070247</v>
      </c>
      <c r="AV233" s="644">
        <f>SUM(AV234:AV251)</f>
        <v>3362553</v>
      </c>
      <c r="AW233" s="644">
        <f>SUM(AW234:AW251)</f>
        <v>2656158</v>
      </c>
      <c r="AX233" s="779">
        <v>701903</v>
      </c>
      <c r="AY233" s="665">
        <f>(SUM(C233:O233)+P233+Q233+R233+S233+V233+Y233+AB233+AE233+AH233+AK233+AN233+SUM(AO233:AS233))/AU233*100</f>
        <v>39.971197112633092</v>
      </c>
      <c r="AZ233" s="665">
        <f>(SUM(C233:J233)+P233+Q233+R233+S233+V233+Y233+AB233+AE233+AH233+AK233+AN233+AO233)/AU233*100</f>
        <v>2.4734779738659149</v>
      </c>
      <c r="BA233" s="665">
        <f>(SUM(C233:O233)+P233+Q233+R233+S233+V233+Y233+AB233+AE233+AH233+AK233+AN233+SUM(AO233:AS233))/AW233</f>
        <v>272.99038467967648</v>
      </c>
      <c r="BB233" s="785">
        <f>BD233/AW233</f>
        <v>16.89305680987351</v>
      </c>
      <c r="BC233" s="645">
        <f>(SUM(C233:O233)+P233+Q233+R233+S233+V233+Y233+AB233+AE233+AH233+AK233+AN233+SUM(AO233:AS233))</f>
        <v>725105594.19000006</v>
      </c>
      <c r="BD233" s="645">
        <f>SUM(C233:J233)+P233+Q233+R233+S233+V233+Y233+AB233+AE233+AH233+AK233+AN233+AO233</f>
        <v>44870627.990000002</v>
      </c>
    </row>
    <row r="234" spans="1:56" ht="18" customHeight="1">
      <c r="A234" s="682"/>
      <c r="B234" s="686" t="s">
        <v>497</v>
      </c>
      <c r="C234" s="498">
        <v>925744</v>
      </c>
      <c r="D234" s="498">
        <v>14304</v>
      </c>
      <c r="E234" s="498">
        <v>0</v>
      </c>
      <c r="F234" s="498">
        <v>43579</v>
      </c>
      <c r="G234" s="498">
        <v>1911</v>
      </c>
      <c r="H234" s="443">
        <v>32247</v>
      </c>
      <c r="I234" s="443">
        <v>5821</v>
      </c>
      <c r="J234" s="660">
        <v>0</v>
      </c>
      <c r="K234" s="688">
        <v>15406689</v>
      </c>
      <c r="L234" s="627">
        <v>0</v>
      </c>
      <c r="M234" s="443">
        <v>237703737</v>
      </c>
      <c r="N234" s="443">
        <v>0</v>
      </c>
      <c r="O234" s="443">
        <v>2520000</v>
      </c>
      <c r="P234" s="350">
        <v>185880.80000000002</v>
      </c>
      <c r="Q234" s="350">
        <v>221332.8</v>
      </c>
      <c r="R234" s="350">
        <v>7410024.2399999993</v>
      </c>
      <c r="S234" s="350">
        <v>0</v>
      </c>
      <c r="T234" s="350"/>
      <c r="U234" s="350"/>
      <c r="V234" s="350">
        <v>263068.7</v>
      </c>
      <c r="W234" s="350"/>
      <c r="X234" s="350"/>
      <c r="Y234" s="350">
        <v>0</v>
      </c>
      <c r="Z234" s="350"/>
      <c r="AA234" s="350"/>
      <c r="AB234" s="350">
        <v>211414.95</v>
      </c>
      <c r="AC234" s="350"/>
      <c r="AD234" s="350"/>
      <c r="AE234" s="719"/>
      <c r="AF234" s="350"/>
      <c r="AG234" s="350"/>
      <c r="AH234" s="719">
        <v>2495254</v>
      </c>
      <c r="AI234" s="350"/>
      <c r="AJ234" s="350"/>
      <c r="AK234" s="719">
        <v>2301749</v>
      </c>
      <c r="AL234" s="350"/>
      <c r="AM234" s="350"/>
      <c r="AN234" s="719">
        <v>89145</v>
      </c>
      <c r="AO234" s="719"/>
      <c r="AP234" s="445">
        <v>6128217</v>
      </c>
      <c r="AQ234" s="350">
        <v>2414717.2000000002</v>
      </c>
      <c r="AR234" s="719"/>
      <c r="AS234" s="751">
        <v>0</v>
      </c>
      <c r="AT234" s="810">
        <v>748032641</v>
      </c>
      <c r="AU234" s="723">
        <v>439486927</v>
      </c>
      <c r="AV234" s="806">
        <v>1044740</v>
      </c>
      <c r="AW234" s="807">
        <v>969608</v>
      </c>
      <c r="AX234" s="778"/>
      <c r="AY234" s="742"/>
      <c r="AZ234" s="745"/>
      <c r="BA234" s="745"/>
      <c r="BB234" s="352"/>
      <c r="BC234" s="351"/>
      <c r="BD234" s="351"/>
    </row>
    <row r="235" spans="1:56" ht="18" customHeight="1">
      <c r="A235" s="682"/>
      <c r="B235" s="686" t="s">
        <v>498</v>
      </c>
      <c r="C235" s="498">
        <v>195802</v>
      </c>
      <c r="D235" s="498">
        <v>33176</v>
      </c>
      <c r="E235" s="498">
        <v>2000</v>
      </c>
      <c r="F235" s="498">
        <v>5799</v>
      </c>
      <c r="G235" s="498">
        <v>783</v>
      </c>
      <c r="H235" s="443">
        <v>2230</v>
      </c>
      <c r="I235" s="443">
        <v>14536</v>
      </c>
      <c r="J235" s="660">
        <v>12371</v>
      </c>
      <c r="K235" s="688">
        <v>1014878</v>
      </c>
      <c r="L235" s="627">
        <v>0</v>
      </c>
      <c r="M235" s="443">
        <v>39579541</v>
      </c>
      <c r="N235" s="443">
        <v>0</v>
      </c>
      <c r="O235" s="443">
        <v>1280000</v>
      </c>
      <c r="P235" s="350">
        <v>6811</v>
      </c>
      <c r="Q235" s="350">
        <v>90173</v>
      </c>
      <c r="R235" s="350">
        <v>2229830</v>
      </c>
      <c r="S235" s="350">
        <v>158553</v>
      </c>
      <c r="T235" s="350"/>
      <c r="U235" s="350"/>
      <c r="V235" s="350">
        <v>90673</v>
      </c>
      <c r="W235" s="350"/>
      <c r="X235" s="350"/>
      <c r="Y235" s="350">
        <v>33033</v>
      </c>
      <c r="Z235" s="350"/>
      <c r="AA235" s="350"/>
      <c r="AB235" s="350">
        <v>0</v>
      </c>
      <c r="AC235" s="350"/>
      <c r="AD235" s="350"/>
      <c r="AE235" s="719">
        <v>0</v>
      </c>
      <c r="AF235" s="350"/>
      <c r="AG235" s="350"/>
      <c r="AH235" s="719">
        <v>478776</v>
      </c>
      <c r="AI235" s="350"/>
      <c r="AJ235" s="350"/>
      <c r="AK235" s="719">
        <v>84945</v>
      </c>
      <c r="AL235" s="350"/>
      <c r="AM235" s="350"/>
      <c r="AN235" s="719">
        <v>16636</v>
      </c>
      <c r="AO235" s="719">
        <v>0</v>
      </c>
      <c r="AP235" s="445">
        <v>0</v>
      </c>
      <c r="AQ235" s="350">
        <v>0</v>
      </c>
      <c r="AR235" s="719">
        <v>0</v>
      </c>
      <c r="AS235" s="751">
        <v>0</v>
      </c>
      <c r="AT235" s="810">
        <v>712860198</v>
      </c>
      <c r="AU235" s="723">
        <v>110862816</v>
      </c>
      <c r="AV235" s="806">
        <v>347334</v>
      </c>
      <c r="AW235" s="807">
        <v>285192</v>
      </c>
      <c r="AX235" s="778"/>
      <c r="AY235" s="742"/>
      <c r="AZ235" s="745"/>
      <c r="BA235" s="745"/>
      <c r="BB235" s="352"/>
      <c r="BC235" s="351"/>
      <c r="BD235" s="351"/>
    </row>
    <row r="236" spans="1:56" ht="18" customHeight="1">
      <c r="A236" s="682"/>
      <c r="B236" s="686" t="s">
        <v>499</v>
      </c>
      <c r="C236" s="498">
        <v>54860</v>
      </c>
      <c r="D236" s="498" t="s">
        <v>876</v>
      </c>
      <c r="E236" s="498" t="s">
        <v>876</v>
      </c>
      <c r="F236" s="498">
        <v>4600</v>
      </c>
      <c r="G236" s="498" t="s">
        <v>876</v>
      </c>
      <c r="H236" s="443">
        <v>540</v>
      </c>
      <c r="I236" s="443">
        <v>46054</v>
      </c>
      <c r="J236" s="660">
        <v>1940</v>
      </c>
      <c r="K236" s="688">
        <v>263961</v>
      </c>
      <c r="L236" s="627">
        <v>0</v>
      </c>
      <c r="M236" s="443">
        <v>35605949</v>
      </c>
      <c r="N236" s="443"/>
      <c r="O236" s="443"/>
      <c r="P236" s="350">
        <v>200</v>
      </c>
      <c r="Q236" s="350">
        <v>3971</v>
      </c>
      <c r="R236" s="350">
        <v>2361057</v>
      </c>
      <c r="S236" s="350">
        <v>830</v>
      </c>
      <c r="T236" s="350"/>
      <c r="U236" s="350"/>
      <c r="V236" s="350">
        <v>94117</v>
      </c>
      <c r="W236" s="350"/>
      <c r="X236" s="350"/>
      <c r="Y236" s="350">
        <v>52700</v>
      </c>
      <c r="Z236" s="350"/>
      <c r="AA236" s="350"/>
      <c r="AB236" s="350">
        <v>126115</v>
      </c>
      <c r="AC236" s="350"/>
      <c r="AD236" s="350"/>
      <c r="AE236" s="719"/>
      <c r="AF236" s="350"/>
      <c r="AG236" s="350"/>
      <c r="AH236" s="719"/>
      <c r="AI236" s="350"/>
      <c r="AJ236" s="350"/>
      <c r="AK236" s="719">
        <v>14554</v>
      </c>
      <c r="AL236" s="350"/>
      <c r="AM236" s="350"/>
      <c r="AN236" s="719"/>
      <c r="AO236" s="719">
        <v>1222</v>
      </c>
      <c r="AP236" s="445"/>
      <c r="AQ236" s="350"/>
      <c r="AR236" s="719">
        <v>1212</v>
      </c>
      <c r="AS236" s="751">
        <v>0</v>
      </c>
      <c r="AT236" s="810">
        <v>239860468</v>
      </c>
      <c r="AU236" s="723">
        <v>61873965</v>
      </c>
      <c r="AV236" s="806">
        <v>131404</v>
      </c>
      <c r="AW236" s="807">
        <v>78416</v>
      </c>
      <c r="AX236" s="778"/>
      <c r="AY236" s="742"/>
      <c r="AZ236" s="745"/>
      <c r="BA236" s="745"/>
      <c r="BB236" s="352"/>
      <c r="BC236" s="351"/>
      <c r="BD236" s="351"/>
    </row>
    <row r="237" spans="1:56" ht="18" customHeight="1">
      <c r="A237" s="682"/>
      <c r="B237" s="686" t="s">
        <v>500</v>
      </c>
      <c r="C237" s="498">
        <v>42701</v>
      </c>
      <c r="D237" s="498">
        <v>58352</v>
      </c>
      <c r="E237" s="498">
        <v>91318</v>
      </c>
      <c r="F237" s="498">
        <v>2730</v>
      </c>
      <c r="G237" s="498">
        <v>0</v>
      </c>
      <c r="H237" s="443">
        <v>0</v>
      </c>
      <c r="I237" s="443">
        <v>1500</v>
      </c>
      <c r="J237" s="660">
        <v>5000</v>
      </c>
      <c r="K237" s="688">
        <v>3473053</v>
      </c>
      <c r="L237" s="627">
        <v>0</v>
      </c>
      <c r="M237" s="443">
        <v>2495950</v>
      </c>
      <c r="N237" s="443">
        <v>394000</v>
      </c>
      <c r="O237" s="443"/>
      <c r="P237" s="350">
        <v>1506</v>
      </c>
      <c r="Q237" s="350">
        <v>10554</v>
      </c>
      <c r="R237" s="350">
        <v>107691</v>
      </c>
      <c r="S237" s="350">
        <v>8356</v>
      </c>
      <c r="T237" s="350"/>
      <c r="U237" s="350"/>
      <c r="V237" s="350">
        <v>5274</v>
      </c>
      <c r="W237" s="350"/>
      <c r="X237" s="350"/>
      <c r="Y237" s="350">
        <v>0</v>
      </c>
      <c r="Z237" s="350"/>
      <c r="AA237" s="350"/>
      <c r="AB237" s="350">
        <v>1188</v>
      </c>
      <c r="AC237" s="350"/>
      <c r="AD237" s="350"/>
      <c r="AE237" s="719"/>
      <c r="AF237" s="350"/>
      <c r="AG237" s="350"/>
      <c r="AH237" s="719">
        <v>8732</v>
      </c>
      <c r="AI237" s="350"/>
      <c r="AJ237" s="350"/>
      <c r="AK237" s="719">
        <v>3134</v>
      </c>
      <c r="AL237" s="350"/>
      <c r="AM237" s="350"/>
      <c r="AN237" s="719"/>
      <c r="AO237" s="719">
        <v>0</v>
      </c>
      <c r="AP237" s="445"/>
      <c r="AQ237" s="350"/>
      <c r="AR237" s="719"/>
      <c r="AS237" s="751">
        <v>0</v>
      </c>
      <c r="AT237" s="810">
        <v>398675093</v>
      </c>
      <c r="AU237" s="723">
        <v>89449987</v>
      </c>
      <c r="AV237" s="806">
        <v>111925</v>
      </c>
      <c r="AW237" s="807">
        <v>65451</v>
      </c>
      <c r="AX237" s="778"/>
      <c r="AY237" s="742"/>
      <c r="AZ237" s="745"/>
      <c r="BA237" s="745"/>
      <c r="BB237" s="352"/>
      <c r="BC237" s="351"/>
      <c r="BD237" s="351"/>
    </row>
    <row r="238" spans="1:56" ht="18" customHeight="1">
      <c r="A238" s="682"/>
      <c r="B238" s="686" t="s">
        <v>501</v>
      </c>
      <c r="C238" s="498">
        <v>266760.5</v>
      </c>
      <c r="D238" s="498">
        <v>8710</v>
      </c>
      <c r="E238" s="498">
        <v>29031</v>
      </c>
      <c r="F238" s="498">
        <v>15050</v>
      </c>
      <c r="G238" s="498">
        <v>1500</v>
      </c>
      <c r="H238" s="443">
        <v>7196</v>
      </c>
      <c r="I238" s="443">
        <v>0</v>
      </c>
      <c r="J238" s="660">
        <v>309005</v>
      </c>
      <c r="K238" s="688">
        <v>15524346</v>
      </c>
      <c r="L238" s="627">
        <v>0</v>
      </c>
      <c r="M238" s="443">
        <v>60050000</v>
      </c>
      <c r="N238" s="443">
        <v>0</v>
      </c>
      <c r="O238" s="443">
        <v>1000000</v>
      </c>
      <c r="P238" s="350">
        <v>10109</v>
      </c>
      <c r="Q238" s="350">
        <v>140691</v>
      </c>
      <c r="R238" s="350">
        <v>6666036</v>
      </c>
      <c r="S238" s="350">
        <v>2796</v>
      </c>
      <c r="T238" s="350"/>
      <c r="U238" s="350"/>
      <c r="V238" s="350">
        <v>18125</v>
      </c>
      <c r="W238" s="350"/>
      <c r="X238" s="350"/>
      <c r="Y238" s="350">
        <v>19136</v>
      </c>
      <c r="Z238" s="350"/>
      <c r="AA238" s="350"/>
      <c r="AB238" s="350">
        <v>54731</v>
      </c>
      <c r="AC238" s="350"/>
      <c r="AD238" s="350"/>
      <c r="AE238" s="719"/>
      <c r="AF238" s="350"/>
      <c r="AG238" s="350"/>
      <c r="AH238" s="719">
        <v>741312</v>
      </c>
      <c r="AI238" s="350"/>
      <c r="AJ238" s="350"/>
      <c r="AK238" s="719">
        <v>53258</v>
      </c>
      <c r="AL238" s="350"/>
      <c r="AM238" s="350"/>
      <c r="AN238" s="719">
        <v>1470</v>
      </c>
      <c r="AO238" s="719">
        <v>1111431</v>
      </c>
      <c r="AP238" s="445"/>
      <c r="AQ238" s="350"/>
      <c r="AR238" s="719"/>
      <c r="AS238" s="751">
        <v>0</v>
      </c>
      <c r="AT238" s="810">
        <v>463447827</v>
      </c>
      <c r="AU238" s="723">
        <v>158641311</v>
      </c>
      <c r="AV238" s="806">
        <v>542455</v>
      </c>
      <c r="AW238" s="807">
        <v>497931</v>
      </c>
      <c r="AX238" s="778"/>
      <c r="AY238" s="742"/>
      <c r="AZ238" s="745"/>
      <c r="BA238" s="745"/>
      <c r="BB238" s="352"/>
      <c r="BC238" s="351"/>
      <c r="BD238" s="351"/>
    </row>
    <row r="239" spans="1:56" ht="18" customHeight="1">
      <c r="A239" s="682"/>
      <c r="B239" s="686" t="s">
        <v>502</v>
      </c>
      <c r="C239" s="498">
        <v>92621</v>
      </c>
      <c r="D239" s="498">
        <v>14143</v>
      </c>
      <c r="E239" s="498">
        <v>102620</v>
      </c>
      <c r="F239" s="498">
        <v>4889</v>
      </c>
      <c r="G239" s="498">
        <v>425</v>
      </c>
      <c r="H239" s="443">
        <v>920</v>
      </c>
      <c r="I239" s="443"/>
      <c r="J239" s="660">
        <v>0</v>
      </c>
      <c r="K239" s="688">
        <v>4307940</v>
      </c>
      <c r="L239" s="627">
        <v>0</v>
      </c>
      <c r="M239" s="443">
        <v>375</v>
      </c>
      <c r="N239" s="443">
        <v>0</v>
      </c>
      <c r="O239" s="443">
        <v>23000</v>
      </c>
      <c r="P239" s="703">
        <v>23572</v>
      </c>
      <c r="Q239" s="703">
        <v>14838</v>
      </c>
      <c r="R239" s="703">
        <v>260563</v>
      </c>
      <c r="S239" s="703">
        <v>21675</v>
      </c>
      <c r="T239" s="350"/>
      <c r="U239" s="350"/>
      <c r="V239" s="703">
        <v>7967</v>
      </c>
      <c r="W239" s="350"/>
      <c r="X239" s="350"/>
      <c r="Y239" s="703">
        <v>0</v>
      </c>
      <c r="Z239" s="350"/>
      <c r="AA239" s="350"/>
      <c r="AB239" s="703">
        <v>66100</v>
      </c>
      <c r="AC239" s="350"/>
      <c r="AD239" s="350"/>
      <c r="AE239" s="678">
        <v>0</v>
      </c>
      <c r="AF239" s="350"/>
      <c r="AG239" s="350"/>
      <c r="AH239" s="678">
        <v>312748</v>
      </c>
      <c r="AI239" s="350"/>
      <c r="AJ239" s="350"/>
      <c r="AK239" s="678">
        <v>166666</v>
      </c>
      <c r="AL239" s="350"/>
      <c r="AM239" s="350"/>
      <c r="AN239" s="678">
        <v>0</v>
      </c>
      <c r="AO239" s="719">
        <v>0</v>
      </c>
      <c r="AP239" s="445">
        <v>0</v>
      </c>
      <c r="AQ239" s="703">
        <v>0</v>
      </c>
      <c r="AR239" s="719">
        <v>0</v>
      </c>
      <c r="AS239" s="751">
        <v>0</v>
      </c>
      <c r="AT239" s="810">
        <v>798671224</v>
      </c>
      <c r="AU239" s="723">
        <v>144090958</v>
      </c>
      <c r="AV239" s="806">
        <v>105552</v>
      </c>
      <c r="AW239" s="807">
        <v>66478</v>
      </c>
      <c r="AX239" s="778"/>
      <c r="AY239" s="742"/>
      <c r="AZ239" s="745"/>
      <c r="BA239" s="745"/>
      <c r="BB239" s="352"/>
      <c r="BC239" s="351"/>
      <c r="BD239" s="351"/>
    </row>
    <row r="240" spans="1:56" ht="18" customHeight="1">
      <c r="A240" s="682"/>
      <c r="B240" s="686" t="s">
        <v>503</v>
      </c>
      <c r="C240" s="498">
        <v>82508</v>
      </c>
      <c r="D240" s="498">
        <v>11310</v>
      </c>
      <c r="E240" s="498">
        <v>602589</v>
      </c>
      <c r="F240" s="498">
        <v>6000</v>
      </c>
      <c r="G240" s="498">
        <v>7700</v>
      </c>
      <c r="H240" s="443">
        <v>0</v>
      </c>
      <c r="I240" s="443">
        <v>0</v>
      </c>
      <c r="J240" s="660">
        <v>25500</v>
      </c>
      <c r="K240" s="688">
        <v>8889106</v>
      </c>
      <c r="L240" s="627">
        <v>0</v>
      </c>
      <c r="M240" s="443">
        <v>31540</v>
      </c>
      <c r="N240" s="443">
        <v>329490</v>
      </c>
      <c r="O240" s="443">
        <v>920000</v>
      </c>
      <c r="P240" s="350">
        <v>42431</v>
      </c>
      <c r="Q240" s="350">
        <v>29734</v>
      </c>
      <c r="R240" s="350">
        <v>401000</v>
      </c>
      <c r="S240" s="350">
        <v>56068</v>
      </c>
      <c r="T240" s="350"/>
      <c r="U240" s="350"/>
      <c r="V240" s="350">
        <v>43362</v>
      </c>
      <c r="W240" s="350"/>
      <c r="X240" s="350"/>
      <c r="Y240" s="350">
        <v>0</v>
      </c>
      <c r="Z240" s="350"/>
      <c r="AA240" s="350"/>
      <c r="AB240" s="350">
        <v>18051</v>
      </c>
      <c r="AC240" s="350"/>
      <c r="AD240" s="350"/>
      <c r="AE240" s="719">
        <v>0</v>
      </c>
      <c r="AF240" s="350"/>
      <c r="AG240" s="350"/>
      <c r="AH240" s="719">
        <v>25509</v>
      </c>
      <c r="AI240" s="714" t="s">
        <v>754</v>
      </c>
      <c r="AJ240" s="714" t="s">
        <v>754</v>
      </c>
      <c r="AK240" s="719">
        <v>8057</v>
      </c>
      <c r="AL240" s="350"/>
      <c r="AM240" s="350"/>
      <c r="AN240" s="719">
        <v>0</v>
      </c>
      <c r="AO240" s="719">
        <v>0</v>
      </c>
      <c r="AP240" s="445">
        <v>0</v>
      </c>
      <c r="AQ240" s="350">
        <v>0</v>
      </c>
      <c r="AR240" s="719">
        <v>0</v>
      </c>
      <c r="AS240" s="751">
        <v>0</v>
      </c>
      <c r="AT240" s="810">
        <v>403228579</v>
      </c>
      <c r="AU240" s="723">
        <v>75308679</v>
      </c>
      <c r="AV240" s="806">
        <v>248276</v>
      </c>
      <c r="AW240" s="807">
        <v>197862</v>
      </c>
      <c r="AX240" s="778"/>
      <c r="AY240" s="742"/>
      <c r="AZ240" s="745"/>
      <c r="BA240" s="745"/>
      <c r="BB240" s="352"/>
      <c r="BC240" s="351"/>
      <c r="BD240" s="351"/>
    </row>
    <row r="241" spans="1:56" ht="18" customHeight="1">
      <c r="A241" s="682"/>
      <c r="B241" s="686" t="s">
        <v>945</v>
      </c>
      <c r="C241" s="498">
        <v>137140</v>
      </c>
      <c r="D241" s="498">
        <v>277262</v>
      </c>
      <c r="E241" s="498">
        <v>70446</v>
      </c>
      <c r="F241" s="498">
        <v>12092</v>
      </c>
      <c r="G241" s="498"/>
      <c r="H241" s="443"/>
      <c r="I241" s="443"/>
      <c r="J241" s="660">
        <v>156907</v>
      </c>
      <c r="K241" s="688">
        <v>3646323</v>
      </c>
      <c r="L241" s="627">
        <v>0</v>
      </c>
      <c r="M241" s="443">
        <v>86897649</v>
      </c>
      <c r="N241" s="443">
        <v>2400000</v>
      </c>
      <c r="O241" s="443"/>
      <c r="P241" s="350">
        <v>14640</v>
      </c>
      <c r="Q241" s="350">
        <v>66873</v>
      </c>
      <c r="R241" s="350">
        <v>1216778</v>
      </c>
      <c r="S241" s="350"/>
      <c r="T241" s="350"/>
      <c r="U241" s="350"/>
      <c r="V241" s="350"/>
      <c r="W241" s="350"/>
      <c r="X241" s="350"/>
      <c r="Y241" s="350"/>
      <c r="Z241" s="350"/>
      <c r="AA241" s="350"/>
      <c r="AB241" s="350"/>
      <c r="AC241" s="350"/>
      <c r="AD241" s="350"/>
      <c r="AE241" s="719"/>
      <c r="AF241" s="350"/>
      <c r="AG241" s="350"/>
      <c r="AH241" s="719">
        <v>983843</v>
      </c>
      <c r="AI241" s="350"/>
      <c r="AJ241" s="350"/>
      <c r="AK241" s="719">
        <v>91858</v>
      </c>
      <c r="AL241" s="350"/>
      <c r="AM241" s="350"/>
      <c r="AN241" s="719"/>
      <c r="AO241" s="719"/>
      <c r="AP241" s="445"/>
      <c r="AQ241" s="350"/>
      <c r="AR241" s="719">
        <v>177855</v>
      </c>
      <c r="AS241" s="751">
        <v>0</v>
      </c>
      <c r="AT241" s="810">
        <v>485604354</v>
      </c>
      <c r="AU241" s="723">
        <v>143711959</v>
      </c>
      <c r="AV241" s="806">
        <v>350759</v>
      </c>
      <c r="AW241" s="807">
        <v>289963</v>
      </c>
      <c r="AX241" s="778"/>
      <c r="AY241" s="742"/>
      <c r="AZ241" s="745"/>
      <c r="BA241" s="745"/>
      <c r="BB241" s="352"/>
      <c r="BC241" s="351"/>
      <c r="BD241" s="351"/>
    </row>
    <row r="242" spans="1:56" ht="18" customHeight="1">
      <c r="A242" s="682"/>
      <c r="B242" s="686" t="s">
        <v>946</v>
      </c>
      <c r="C242" s="498">
        <v>121484</v>
      </c>
      <c r="D242" s="498">
        <v>28604</v>
      </c>
      <c r="E242" s="498">
        <v>44300</v>
      </c>
      <c r="F242" s="498">
        <v>1000</v>
      </c>
      <c r="G242" s="498"/>
      <c r="H242" s="443">
        <v>7060</v>
      </c>
      <c r="I242" s="443"/>
      <c r="J242" s="660"/>
      <c r="K242" s="688">
        <v>2084314</v>
      </c>
      <c r="L242" s="627">
        <v>0</v>
      </c>
      <c r="M242" s="443">
        <v>18445388</v>
      </c>
      <c r="N242" s="443">
        <v>2282300</v>
      </c>
      <c r="O242" s="443">
        <v>2000000</v>
      </c>
      <c r="P242" s="350">
        <v>20165</v>
      </c>
      <c r="Q242" s="350">
        <v>13378</v>
      </c>
      <c r="R242" s="350">
        <v>1448897</v>
      </c>
      <c r="S242" s="350">
        <v>32077</v>
      </c>
      <c r="T242" s="350"/>
      <c r="U242" s="350"/>
      <c r="V242" s="350">
        <v>204730</v>
      </c>
      <c r="W242" s="350"/>
      <c r="X242" s="350"/>
      <c r="Y242" s="350"/>
      <c r="Z242" s="350"/>
      <c r="AA242" s="350"/>
      <c r="AB242" s="350">
        <v>42167</v>
      </c>
      <c r="AC242" s="350"/>
      <c r="AD242" s="350"/>
      <c r="AE242" s="719"/>
      <c r="AF242" s="350"/>
      <c r="AG242" s="350"/>
      <c r="AH242" s="719"/>
      <c r="AI242" s="714" t="s">
        <v>754</v>
      </c>
      <c r="AJ242" s="714" t="s">
        <v>754</v>
      </c>
      <c r="AK242" s="719"/>
      <c r="AL242" s="350"/>
      <c r="AM242" s="350"/>
      <c r="AN242" s="719"/>
      <c r="AO242" s="719"/>
      <c r="AP242" s="445"/>
      <c r="AQ242" s="350"/>
      <c r="AR242" s="719"/>
      <c r="AS242" s="751">
        <v>0</v>
      </c>
      <c r="AT242" s="810">
        <v>482910830</v>
      </c>
      <c r="AU242" s="723">
        <v>34298251</v>
      </c>
      <c r="AV242" s="806">
        <v>27168</v>
      </c>
      <c r="AW242" s="807">
        <v>9512</v>
      </c>
      <c r="AX242" s="778"/>
      <c r="AY242" s="742"/>
      <c r="AZ242" s="745"/>
      <c r="BA242" s="745"/>
      <c r="BB242" s="352"/>
      <c r="BC242" s="351"/>
      <c r="BD242" s="351"/>
    </row>
    <row r="243" spans="1:56" ht="18" customHeight="1">
      <c r="A243" s="682"/>
      <c r="B243" s="686" t="s">
        <v>947</v>
      </c>
      <c r="C243" s="498">
        <v>33966</v>
      </c>
      <c r="D243" s="498">
        <v>4340</v>
      </c>
      <c r="E243" s="498">
        <v>12185</v>
      </c>
      <c r="F243" s="498">
        <v>560</v>
      </c>
      <c r="G243" s="498">
        <v>1400</v>
      </c>
      <c r="H243" s="443">
        <v>643</v>
      </c>
      <c r="I243" s="443"/>
      <c r="J243" s="660">
        <v>18830</v>
      </c>
      <c r="K243" s="688">
        <v>2324987</v>
      </c>
      <c r="L243" s="627">
        <v>0</v>
      </c>
      <c r="M243" s="443">
        <v>46420000</v>
      </c>
      <c r="N243" s="443"/>
      <c r="O243" s="443"/>
      <c r="P243" s="350">
        <v>4618</v>
      </c>
      <c r="Q243" s="350">
        <v>12888</v>
      </c>
      <c r="R243" s="350">
        <v>122690</v>
      </c>
      <c r="S243" s="350"/>
      <c r="T243" s="350"/>
      <c r="U243" s="350"/>
      <c r="V243" s="350"/>
      <c r="W243" s="350"/>
      <c r="X243" s="350"/>
      <c r="Y243" s="350"/>
      <c r="Z243" s="350"/>
      <c r="AA243" s="350"/>
      <c r="AB243" s="350"/>
      <c r="AC243" s="350"/>
      <c r="AD243" s="350"/>
      <c r="AE243" s="719"/>
      <c r="AF243" s="350"/>
      <c r="AG243" s="350"/>
      <c r="AH243" s="719">
        <v>81373</v>
      </c>
      <c r="AI243" s="350"/>
      <c r="AJ243" s="350"/>
      <c r="AK243" s="719"/>
      <c r="AL243" s="350"/>
      <c r="AM243" s="350"/>
      <c r="AN243" s="719"/>
      <c r="AO243" s="719"/>
      <c r="AP243" s="445"/>
      <c r="AQ243" s="350"/>
      <c r="AR243" s="719"/>
      <c r="AS243" s="751">
        <v>0</v>
      </c>
      <c r="AT243" s="810">
        <v>416602010</v>
      </c>
      <c r="AU243" s="723">
        <v>91593453</v>
      </c>
      <c r="AV243" s="806">
        <v>65700</v>
      </c>
      <c r="AW243" s="807">
        <v>39135</v>
      </c>
      <c r="AX243" s="778"/>
      <c r="AY243" s="742"/>
      <c r="AZ243" s="745"/>
      <c r="BA243" s="745"/>
      <c r="BB243" s="352"/>
      <c r="BC243" s="351"/>
      <c r="BD243" s="351"/>
    </row>
    <row r="244" spans="1:56" ht="18" customHeight="1">
      <c r="A244" s="682"/>
      <c r="B244" s="686" t="s">
        <v>948</v>
      </c>
      <c r="C244" s="498">
        <v>37242</v>
      </c>
      <c r="D244" s="498">
        <v>254367</v>
      </c>
      <c r="E244" s="498">
        <v>177948</v>
      </c>
      <c r="F244" s="498">
        <v>4900</v>
      </c>
      <c r="G244" s="498"/>
      <c r="H244" s="443">
        <v>800</v>
      </c>
      <c r="I244" s="443"/>
      <c r="J244" s="660">
        <v>40700</v>
      </c>
      <c r="K244" s="688">
        <v>2660839</v>
      </c>
      <c r="L244" s="627">
        <v>0</v>
      </c>
      <c r="M244" s="443">
        <v>740000</v>
      </c>
      <c r="N244" s="443"/>
      <c r="O244" s="443">
        <v>750000</v>
      </c>
      <c r="P244" s="350"/>
      <c r="Q244" s="350">
        <v>28725</v>
      </c>
      <c r="R244" s="350">
        <v>1150260</v>
      </c>
      <c r="S244" s="350">
        <v>0</v>
      </c>
      <c r="T244" s="350"/>
      <c r="U244" s="350"/>
      <c r="V244" s="350">
        <v>0</v>
      </c>
      <c r="W244" s="350"/>
      <c r="X244" s="350"/>
      <c r="Y244" s="350">
        <v>0</v>
      </c>
      <c r="Z244" s="350"/>
      <c r="AA244" s="350"/>
      <c r="AB244" s="350">
        <v>0</v>
      </c>
      <c r="AC244" s="350"/>
      <c r="AD244" s="350"/>
      <c r="AE244" s="719"/>
      <c r="AF244" s="350"/>
      <c r="AG244" s="350"/>
      <c r="AH244" s="719">
        <v>24667</v>
      </c>
      <c r="AI244" s="350"/>
      <c r="AJ244" s="350"/>
      <c r="AK244" s="719"/>
      <c r="AL244" s="350"/>
      <c r="AM244" s="350"/>
      <c r="AN244" s="719"/>
      <c r="AO244" s="719"/>
      <c r="AP244" s="445"/>
      <c r="AQ244" s="350"/>
      <c r="AR244" s="719">
        <v>2658</v>
      </c>
      <c r="AS244" s="751">
        <v>0</v>
      </c>
      <c r="AT244" s="810">
        <v>532830708</v>
      </c>
      <c r="AU244" s="723">
        <v>116671911</v>
      </c>
      <c r="AV244" s="806">
        <v>62331</v>
      </c>
      <c r="AW244" s="807">
        <v>29740</v>
      </c>
      <c r="AX244" s="778"/>
      <c r="AY244" s="742"/>
      <c r="AZ244" s="745"/>
      <c r="BA244" s="745"/>
      <c r="BB244" s="352"/>
      <c r="BC244" s="351"/>
      <c r="BD244" s="351"/>
    </row>
    <row r="245" spans="1:56" ht="18" customHeight="1">
      <c r="A245" s="682"/>
      <c r="B245" s="686" t="s">
        <v>949</v>
      </c>
      <c r="C245" s="498">
        <v>131943</v>
      </c>
      <c r="D245" s="498">
        <v>7940</v>
      </c>
      <c r="E245" s="498">
        <v>25010</v>
      </c>
      <c r="F245" s="498">
        <v>12500</v>
      </c>
      <c r="G245" s="498">
        <v>0</v>
      </c>
      <c r="H245" s="443">
        <v>100</v>
      </c>
      <c r="I245" s="443">
        <v>0</v>
      </c>
      <c r="J245" s="660">
        <v>0</v>
      </c>
      <c r="K245" s="688">
        <v>755143</v>
      </c>
      <c r="L245" s="627">
        <v>0</v>
      </c>
      <c r="M245" s="443">
        <v>11640000</v>
      </c>
      <c r="N245" s="443">
        <v>0</v>
      </c>
      <c r="O245" s="443">
        <v>700000</v>
      </c>
      <c r="P245" s="350"/>
      <c r="Q245" s="350">
        <v>7361</v>
      </c>
      <c r="R245" s="350">
        <v>631755</v>
      </c>
      <c r="S245" s="350"/>
      <c r="T245" s="350"/>
      <c r="U245" s="350"/>
      <c r="V245" s="350"/>
      <c r="W245" s="350"/>
      <c r="X245" s="350"/>
      <c r="Y245" s="350">
        <v>87677</v>
      </c>
      <c r="Z245" s="350"/>
      <c r="AA245" s="350"/>
      <c r="AB245" s="350"/>
      <c r="AC245" s="350"/>
      <c r="AD245" s="350"/>
      <c r="AE245" s="719"/>
      <c r="AF245" s="350"/>
      <c r="AG245" s="350"/>
      <c r="AH245" s="719">
        <v>93252</v>
      </c>
      <c r="AI245" s="350"/>
      <c r="AJ245" s="350"/>
      <c r="AK245" s="719">
        <v>4605</v>
      </c>
      <c r="AL245" s="350"/>
      <c r="AM245" s="350"/>
      <c r="AN245" s="719"/>
      <c r="AO245" s="719"/>
      <c r="AP245" s="445"/>
      <c r="AQ245" s="350"/>
      <c r="AR245" s="719"/>
      <c r="AS245" s="751">
        <v>0</v>
      </c>
      <c r="AT245" s="810">
        <v>517957151</v>
      </c>
      <c r="AU245" s="723">
        <v>44109169</v>
      </c>
      <c r="AV245" s="806">
        <v>52276</v>
      </c>
      <c r="AW245" s="807">
        <v>24922</v>
      </c>
      <c r="AX245" s="778"/>
      <c r="AY245" s="742"/>
      <c r="AZ245" s="745"/>
      <c r="BA245" s="745"/>
      <c r="BB245" s="352"/>
      <c r="BC245" s="351"/>
      <c r="BD245" s="351"/>
    </row>
    <row r="246" spans="1:56" ht="18" customHeight="1">
      <c r="A246" s="682"/>
      <c r="B246" s="686" t="s">
        <v>950</v>
      </c>
      <c r="C246" s="498">
        <f>39464+1044+39740+6275</f>
        <v>86523</v>
      </c>
      <c r="D246" s="498">
        <v>2000</v>
      </c>
      <c r="E246" s="498">
        <v>9000</v>
      </c>
      <c r="F246" s="498">
        <v>11000</v>
      </c>
      <c r="G246" s="498">
        <v>0</v>
      </c>
      <c r="H246" s="443">
        <v>0</v>
      </c>
      <c r="I246" s="443">
        <v>30053</v>
      </c>
      <c r="J246" s="660">
        <v>0</v>
      </c>
      <c r="K246" s="688">
        <v>946533</v>
      </c>
      <c r="L246" s="627">
        <v>0</v>
      </c>
      <c r="M246" s="443">
        <v>0</v>
      </c>
      <c r="N246" s="443">
        <v>0</v>
      </c>
      <c r="O246" s="443">
        <v>94000</v>
      </c>
      <c r="P246" s="350"/>
      <c r="Q246" s="350">
        <v>500</v>
      </c>
      <c r="R246" s="350">
        <v>369505</v>
      </c>
      <c r="S246" s="350"/>
      <c r="T246" s="350"/>
      <c r="U246" s="350"/>
      <c r="V246" s="350"/>
      <c r="W246" s="350"/>
      <c r="X246" s="350"/>
      <c r="Y246" s="350"/>
      <c r="Z246" s="350"/>
      <c r="AA246" s="350"/>
      <c r="AB246" s="350"/>
      <c r="AC246" s="350"/>
      <c r="AD246" s="350"/>
      <c r="AE246" s="719"/>
      <c r="AF246" s="350"/>
      <c r="AG246" s="350"/>
      <c r="AH246" s="719">
        <v>0</v>
      </c>
      <c r="AI246" s="350"/>
      <c r="AJ246" s="350"/>
      <c r="AK246" s="719"/>
      <c r="AL246" s="350"/>
      <c r="AM246" s="350"/>
      <c r="AN246" s="719"/>
      <c r="AO246" s="719"/>
      <c r="AP246" s="445"/>
      <c r="AQ246" s="350"/>
      <c r="AR246" s="719"/>
      <c r="AS246" s="751">
        <v>0</v>
      </c>
      <c r="AT246" s="810">
        <v>357545659</v>
      </c>
      <c r="AU246" s="723">
        <v>27152019</v>
      </c>
      <c r="AV246" s="806">
        <v>43622</v>
      </c>
      <c r="AW246" s="807">
        <v>13368</v>
      </c>
      <c r="AX246" s="778"/>
      <c r="AY246" s="742"/>
      <c r="AZ246" s="745"/>
      <c r="BA246" s="745"/>
      <c r="BB246" s="352"/>
      <c r="BC246" s="351"/>
      <c r="BD246" s="351"/>
    </row>
    <row r="247" spans="1:56" ht="18" customHeight="1">
      <c r="A247" s="682"/>
      <c r="B247" s="686" t="s">
        <v>951</v>
      </c>
      <c r="C247" s="498">
        <v>34567</v>
      </c>
      <c r="D247" s="498">
        <v>11800</v>
      </c>
      <c r="E247" s="498">
        <v>28000</v>
      </c>
      <c r="F247" s="498">
        <v>1200</v>
      </c>
      <c r="G247" s="498">
        <v>16700</v>
      </c>
      <c r="H247" s="443">
        <v>5000</v>
      </c>
      <c r="I247" s="443">
        <v>0</v>
      </c>
      <c r="J247" s="660">
        <v>2100</v>
      </c>
      <c r="K247" s="688">
        <v>453156</v>
      </c>
      <c r="L247" s="627">
        <v>0</v>
      </c>
      <c r="M247" s="443">
        <v>454310</v>
      </c>
      <c r="N247" s="443">
        <v>0</v>
      </c>
      <c r="O247" s="443"/>
      <c r="P247" s="350"/>
      <c r="Q247" s="350"/>
      <c r="R247" s="350">
        <v>317972</v>
      </c>
      <c r="S247" s="350"/>
      <c r="T247" s="350"/>
      <c r="U247" s="350"/>
      <c r="V247" s="350"/>
      <c r="W247" s="350"/>
      <c r="X247" s="350"/>
      <c r="Y247" s="350"/>
      <c r="Z247" s="350"/>
      <c r="AA247" s="350"/>
      <c r="AB247" s="350"/>
      <c r="AC247" s="350"/>
      <c r="AD247" s="350"/>
      <c r="AE247" s="719"/>
      <c r="AF247" s="350"/>
      <c r="AG247" s="350"/>
      <c r="AH247" s="719"/>
      <c r="AI247" s="350"/>
      <c r="AJ247" s="350"/>
      <c r="AK247" s="719"/>
      <c r="AL247" s="350"/>
      <c r="AM247" s="350"/>
      <c r="AN247" s="719"/>
      <c r="AO247" s="719"/>
      <c r="AP247" s="445"/>
      <c r="AQ247" s="350"/>
      <c r="AR247" s="719"/>
      <c r="AS247" s="751">
        <v>0</v>
      </c>
      <c r="AT247" s="810">
        <v>675236982</v>
      </c>
      <c r="AU247" s="723">
        <v>29522527</v>
      </c>
      <c r="AV247" s="806">
        <v>46574</v>
      </c>
      <c r="AW247" s="807">
        <v>10294</v>
      </c>
      <c r="AX247" s="778"/>
      <c r="AY247" s="742"/>
      <c r="AZ247" s="745"/>
      <c r="BA247" s="745"/>
      <c r="BB247" s="352"/>
      <c r="BC247" s="351"/>
      <c r="BD247" s="351"/>
    </row>
    <row r="248" spans="1:56" ht="18" customHeight="1">
      <c r="A248" s="682"/>
      <c r="B248" s="686" t="s">
        <v>952</v>
      </c>
      <c r="C248" s="498">
        <v>24988</v>
      </c>
      <c r="D248" s="498">
        <v>0</v>
      </c>
      <c r="E248" s="498">
        <v>78100</v>
      </c>
      <c r="F248" s="498">
        <v>1000</v>
      </c>
      <c r="G248" s="498">
        <v>6300</v>
      </c>
      <c r="H248" s="443">
        <v>0</v>
      </c>
      <c r="I248" s="443">
        <v>0</v>
      </c>
      <c r="J248" s="660">
        <v>37300</v>
      </c>
      <c r="K248" s="688">
        <v>3461278</v>
      </c>
      <c r="L248" s="627">
        <v>0</v>
      </c>
      <c r="M248" s="443">
        <v>386000</v>
      </c>
      <c r="N248" s="443">
        <v>1260000</v>
      </c>
      <c r="O248" s="443">
        <v>100000</v>
      </c>
      <c r="P248" s="350">
        <v>3445</v>
      </c>
      <c r="Q248" s="350">
        <v>1407</v>
      </c>
      <c r="R248" s="350">
        <v>140011</v>
      </c>
      <c r="S248" s="350"/>
      <c r="T248" s="350"/>
      <c r="U248" s="350"/>
      <c r="V248" s="350">
        <v>29962</v>
      </c>
      <c r="W248" s="350"/>
      <c r="X248" s="350"/>
      <c r="Y248" s="350">
        <v>61771</v>
      </c>
      <c r="Z248" s="350"/>
      <c r="AA248" s="350"/>
      <c r="AB248" s="350">
        <v>15012</v>
      </c>
      <c r="AC248" s="350"/>
      <c r="AD248" s="350"/>
      <c r="AE248" s="719"/>
      <c r="AF248" s="350"/>
      <c r="AG248" s="350"/>
      <c r="AH248" s="719"/>
      <c r="AI248" s="350"/>
      <c r="AJ248" s="350"/>
      <c r="AK248" s="719"/>
      <c r="AL248" s="350"/>
      <c r="AM248" s="350"/>
      <c r="AN248" s="719"/>
      <c r="AO248" s="719"/>
      <c r="AP248" s="445"/>
      <c r="AQ248" s="350"/>
      <c r="AR248" s="719"/>
      <c r="AS248" s="751">
        <v>0</v>
      </c>
      <c r="AT248" s="810">
        <v>794604515</v>
      </c>
      <c r="AU248" s="723">
        <v>68902929</v>
      </c>
      <c r="AV248" s="806">
        <v>35417</v>
      </c>
      <c r="AW248" s="807">
        <v>6879</v>
      </c>
      <c r="AX248" s="778"/>
      <c r="AY248" s="742"/>
      <c r="AZ248" s="745"/>
      <c r="BA248" s="745"/>
      <c r="BB248" s="352"/>
      <c r="BC248" s="351"/>
      <c r="BD248" s="351"/>
    </row>
    <row r="249" spans="1:56" ht="18" customHeight="1">
      <c r="A249" s="682"/>
      <c r="B249" s="686" t="s">
        <v>953</v>
      </c>
      <c r="C249" s="498">
        <v>134849</v>
      </c>
      <c r="D249" s="498">
        <v>9936</v>
      </c>
      <c r="E249" s="498">
        <v>19700</v>
      </c>
      <c r="F249" s="498">
        <v>18020</v>
      </c>
      <c r="G249" s="498">
        <v>10500</v>
      </c>
      <c r="H249" s="443">
        <v>500</v>
      </c>
      <c r="I249" s="443">
        <v>0</v>
      </c>
      <c r="J249" s="660">
        <v>0</v>
      </c>
      <c r="K249" s="688">
        <v>8845031</v>
      </c>
      <c r="L249" s="627">
        <v>0</v>
      </c>
      <c r="M249" s="443">
        <v>34110740</v>
      </c>
      <c r="N249" s="443">
        <v>3210000</v>
      </c>
      <c r="O249" s="443">
        <v>0</v>
      </c>
      <c r="P249" s="350">
        <v>6442</v>
      </c>
      <c r="Q249" s="350">
        <v>11280</v>
      </c>
      <c r="R249" s="350">
        <v>585400</v>
      </c>
      <c r="S249" s="350">
        <v>21776</v>
      </c>
      <c r="T249" s="350"/>
      <c r="U249" s="350"/>
      <c r="V249" s="350">
        <v>14880</v>
      </c>
      <c r="W249" s="350"/>
      <c r="X249" s="350"/>
      <c r="Y249" s="350">
        <v>2500</v>
      </c>
      <c r="Z249" s="350"/>
      <c r="AA249" s="350"/>
      <c r="AB249" s="350">
        <v>0</v>
      </c>
      <c r="AC249" s="350"/>
      <c r="AD249" s="350"/>
      <c r="AE249" s="719"/>
      <c r="AF249" s="350"/>
      <c r="AG249" s="350"/>
      <c r="AH249" s="719"/>
      <c r="AI249" s="350"/>
      <c r="AJ249" s="350"/>
      <c r="AK249" s="719"/>
      <c r="AL249" s="350"/>
      <c r="AM249" s="350"/>
      <c r="AN249" s="719"/>
      <c r="AO249" s="719"/>
      <c r="AP249" s="445"/>
      <c r="AQ249" s="350"/>
      <c r="AR249" s="719"/>
      <c r="AS249" s="751">
        <v>0</v>
      </c>
      <c r="AT249" s="810">
        <v>725485214</v>
      </c>
      <c r="AU249" s="723">
        <v>69325474</v>
      </c>
      <c r="AV249" s="806">
        <v>39637</v>
      </c>
      <c r="AW249" s="807">
        <v>18663</v>
      </c>
      <c r="AX249" s="778"/>
      <c r="AY249" s="742"/>
      <c r="AZ249" s="745"/>
      <c r="BA249" s="745"/>
      <c r="BB249" s="352"/>
      <c r="BC249" s="351"/>
      <c r="BD249" s="351"/>
    </row>
    <row r="250" spans="1:56" s="728" customFormat="1" ht="18" customHeight="1">
      <c r="A250" s="682"/>
      <c r="B250" s="686" t="s">
        <v>954</v>
      </c>
      <c r="C250" s="498">
        <v>248290</v>
      </c>
      <c r="D250" s="498">
        <v>39344</v>
      </c>
      <c r="E250" s="498">
        <v>6035</v>
      </c>
      <c r="F250" s="498">
        <v>8251</v>
      </c>
      <c r="G250" s="498">
        <v>500</v>
      </c>
      <c r="H250" s="443">
        <v>250</v>
      </c>
      <c r="I250" s="443">
        <v>0</v>
      </c>
      <c r="J250" s="660">
        <v>0</v>
      </c>
      <c r="K250" s="688">
        <v>814908</v>
      </c>
      <c r="L250" s="627">
        <v>0</v>
      </c>
      <c r="M250" s="443">
        <v>244650</v>
      </c>
      <c r="N250" s="443">
        <v>0</v>
      </c>
      <c r="O250" s="443">
        <v>0</v>
      </c>
      <c r="P250" s="350">
        <v>2689</v>
      </c>
      <c r="Q250" s="350">
        <v>9277</v>
      </c>
      <c r="R250" s="350">
        <v>136379</v>
      </c>
      <c r="S250" s="350">
        <v>0</v>
      </c>
      <c r="T250" s="350"/>
      <c r="U250" s="350"/>
      <c r="V250" s="350">
        <v>0</v>
      </c>
      <c r="W250" s="350"/>
      <c r="X250" s="350"/>
      <c r="Y250" s="350">
        <v>6358</v>
      </c>
      <c r="Z250" s="350"/>
      <c r="AA250" s="350"/>
      <c r="AB250" s="350">
        <v>0</v>
      </c>
      <c r="AC250" s="350"/>
      <c r="AD250" s="350"/>
      <c r="AE250" s="719">
        <v>0</v>
      </c>
      <c r="AF250" s="350"/>
      <c r="AG250" s="350"/>
      <c r="AH250" s="719">
        <v>6792</v>
      </c>
      <c r="AI250" s="350"/>
      <c r="AJ250" s="350"/>
      <c r="AK250" s="719">
        <v>0</v>
      </c>
      <c r="AL250" s="350"/>
      <c r="AM250" s="350"/>
      <c r="AN250" s="719">
        <v>0</v>
      </c>
      <c r="AO250" s="719">
        <v>0</v>
      </c>
      <c r="AP250" s="445">
        <v>0</v>
      </c>
      <c r="AQ250" s="350">
        <v>0</v>
      </c>
      <c r="AR250" s="719">
        <v>5988</v>
      </c>
      <c r="AS250" s="751">
        <v>0</v>
      </c>
      <c r="AT250" s="810">
        <v>803312949</v>
      </c>
      <c r="AU250" s="723">
        <v>56032980</v>
      </c>
      <c r="AV250" s="806">
        <v>62179</v>
      </c>
      <c r="AW250" s="807">
        <v>41102</v>
      </c>
      <c r="AX250" s="778"/>
      <c r="AY250" s="742"/>
      <c r="AZ250" s="745"/>
      <c r="BA250" s="745"/>
      <c r="BB250" s="352"/>
      <c r="BC250" s="351"/>
      <c r="BD250" s="351"/>
    </row>
    <row r="251" spans="1:56" ht="18" customHeight="1" thickBot="1">
      <c r="A251" s="682"/>
      <c r="B251" s="686" t="s">
        <v>955</v>
      </c>
      <c r="C251" s="498">
        <v>116744</v>
      </c>
      <c r="D251" s="498">
        <v>39000</v>
      </c>
      <c r="E251" s="498">
        <v>200072</v>
      </c>
      <c r="F251" s="498">
        <v>12041</v>
      </c>
      <c r="G251" s="498">
        <v>1500</v>
      </c>
      <c r="H251" s="443">
        <v>6000</v>
      </c>
      <c r="I251" s="443">
        <v>970000</v>
      </c>
      <c r="J251" s="660">
        <v>1000</v>
      </c>
      <c r="K251" s="715">
        <v>2563215</v>
      </c>
      <c r="L251" s="627">
        <v>0</v>
      </c>
      <c r="M251" s="443"/>
      <c r="N251" s="443"/>
      <c r="O251" s="443"/>
      <c r="P251" s="350"/>
      <c r="Q251" s="350"/>
      <c r="R251" s="350">
        <v>193395</v>
      </c>
      <c r="S251" s="350">
        <v>42</v>
      </c>
      <c r="T251" s="350"/>
      <c r="U251" s="350"/>
      <c r="V251" s="350"/>
      <c r="W251" s="350"/>
      <c r="X251" s="350"/>
      <c r="Y251" s="350">
        <v>92</v>
      </c>
      <c r="Z251" s="350"/>
      <c r="AA251" s="350"/>
      <c r="AB251" s="350"/>
      <c r="AC251" s="350"/>
      <c r="AD251" s="350"/>
      <c r="AE251" s="719">
        <v>24320</v>
      </c>
      <c r="AF251" s="350"/>
      <c r="AG251" s="350"/>
      <c r="AH251" s="719"/>
      <c r="AI251" s="350"/>
      <c r="AJ251" s="350"/>
      <c r="AK251" s="719"/>
      <c r="AL251" s="350"/>
      <c r="AM251" s="350"/>
      <c r="AN251" s="719"/>
      <c r="AO251" s="719"/>
      <c r="AP251" s="445"/>
      <c r="AQ251" s="350"/>
      <c r="AR251" s="719"/>
      <c r="AS251" s="751">
        <v>0</v>
      </c>
      <c r="AT251" s="810">
        <v>983507159</v>
      </c>
      <c r="AU251" s="723">
        <v>53034932</v>
      </c>
      <c r="AV251" s="806">
        <v>45204</v>
      </c>
      <c r="AW251" s="807">
        <v>11642</v>
      </c>
      <c r="AX251" s="778"/>
      <c r="AY251" s="742"/>
      <c r="AZ251" s="745"/>
      <c r="BA251" s="745"/>
      <c r="BB251" s="352"/>
      <c r="BC251" s="351"/>
      <c r="BD251" s="351"/>
    </row>
    <row r="252" spans="1:56" ht="18" customHeight="1">
      <c r="A252" s="684" t="s">
        <v>803</v>
      </c>
      <c r="B252" s="685">
        <f>SUBTOTAL(3,B253:B254)</f>
        <v>2</v>
      </c>
      <c r="C252" s="369">
        <f>SUM(C253:C254)</f>
        <v>548327</v>
      </c>
      <c r="D252" s="369">
        <f t="shared" ref="D252:K252" si="35">SUM(D253:D254)</f>
        <v>41815</v>
      </c>
      <c r="E252" s="369">
        <f t="shared" si="35"/>
        <v>263580</v>
      </c>
      <c r="F252" s="369">
        <f t="shared" si="35"/>
        <v>185232</v>
      </c>
      <c r="G252" s="369">
        <f t="shared" si="35"/>
        <v>0</v>
      </c>
      <c r="H252" s="369">
        <f t="shared" si="35"/>
        <v>17332</v>
      </c>
      <c r="I252" s="369">
        <f t="shared" si="35"/>
        <v>480927</v>
      </c>
      <c r="J252" s="624">
        <f t="shared" si="35"/>
        <v>62850</v>
      </c>
      <c r="K252" s="628">
        <f t="shared" si="35"/>
        <v>193491075</v>
      </c>
      <c r="L252" s="642">
        <f t="shared" ref="L252:AS252" si="36">SUM(L253:L254)</f>
        <v>0</v>
      </c>
      <c r="M252" s="369">
        <f t="shared" si="36"/>
        <v>212857234</v>
      </c>
      <c r="N252" s="369">
        <f t="shared" si="36"/>
        <v>5150000</v>
      </c>
      <c r="O252" s="369">
        <f t="shared" si="36"/>
        <v>1740000</v>
      </c>
      <c r="P252" s="369">
        <f t="shared" si="36"/>
        <v>1776</v>
      </c>
      <c r="Q252" s="369">
        <f t="shared" si="36"/>
        <v>134947.1</v>
      </c>
      <c r="R252" s="369">
        <f t="shared" si="36"/>
        <v>3890720.1</v>
      </c>
      <c r="S252" s="369">
        <f t="shared" si="36"/>
        <v>10510</v>
      </c>
      <c r="T252" s="369">
        <f t="shared" si="36"/>
        <v>0</v>
      </c>
      <c r="U252" s="369">
        <f t="shared" si="36"/>
        <v>0</v>
      </c>
      <c r="V252" s="369">
        <f t="shared" si="36"/>
        <v>48465</v>
      </c>
      <c r="W252" s="369">
        <f t="shared" si="36"/>
        <v>0</v>
      </c>
      <c r="X252" s="369">
        <f t="shared" si="36"/>
        <v>0</v>
      </c>
      <c r="Y252" s="369">
        <f t="shared" si="36"/>
        <v>38640</v>
      </c>
      <c r="Z252" s="369">
        <f t="shared" si="36"/>
        <v>0</v>
      </c>
      <c r="AA252" s="369">
        <f t="shared" si="36"/>
        <v>0</v>
      </c>
      <c r="AB252" s="369">
        <f t="shared" si="36"/>
        <v>452914.83999999997</v>
      </c>
      <c r="AC252" s="369">
        <f t="shared" si="36"/>
        <v>0</v>
      </c>
      <c r="AD252" s="369">
        <f t="shared" si="36"/>
        <v>0</v>
      </c>
      <c r="AE252" s="369">
        <f t="shared" si="36"/>
        <v>0</v>
      </c>
      <c r="AF252" s="369">
        <f t="shared" si="36"/>
        <v>0</v>
      </c>
      <c r="AG252" s="369">
        <f t="shared" si="36"/>
        <v>0</v>
      </c>
      <c r="AH252" s="369">
        <f t="shared" si="36"/>
        <v>491751.4</v>
      </c>
      <c r="AI252" s="369">
        <f t="shared" si="36"/>
        <v>0</v>
      </c>
      <c r="AJ252" s="369">
        <f t="shared" si="36"/>
        <v>0</v>
      </c>
      <c r="AK252" s="369">
        <f t="shared" si="36"/>
        <v>1624662.5</v>
      </c>
      <c r="AL252" s="369">
        <f t="shared" si="36"/>
        <v>0</v>
      </c>
      <c r="AM252" s="369">
        <f t="shared" si="36"/>
        <v>0</v>
      </c>
      <c r="AN252" s="369">
        <f t="shared" si="36"/>
        <v>16089</v>
      </c>
      <c r="AO252" s="369">
        <f t="shared" si="36"/>
        <v>738438.5</v>
      </c>
      <c r="AP252" s="369">
        <f t="shared" si="36"/>
        <v>0</v>
      </c>
      <c r="AQ252" s="369">
        <f t="shared" si="36"/>
        <v>0</v>
      </c>
      <c r="AR252" s="369">
        <f t="shared" si="36"/>
        <v>0</v>
      </c>
      <c r="AS252" s="750">
        <f t="shared" si="36"/>
        <v>0</v>
      </c>
      <c r="AT252" s="775">
        <f>SUM(AT253:AT254)</f>
        <v>1850227390</v>
      </c>
      <c r="AU252" s="671">
        <f>SUM(AU253:AU254)</f>
        <v>1516740242</v>
      </c>
      <c r="AV252" s="657">
        <f>SUM(AV253:AV254)</f>
        <v>670989</v>
      </c>
      <c r="AW252" s="658">
        <f>SUM(AW253:AW254)</f>
        <v>634050</v>
      </c>
      <c r="AX252" s="779">
        <v>88022</v>
      </c>
      <c r="AY252" s="665">
        <f>(SUM(C252:O252)+P252+Q252+R252+S252+V252+Y252+AB252+AE252+AH252+AK252+AN252+SUM(AO252:AS252))/AU252*100</f>
        <v>27.841767149473444</v>
      </c>
      <c r="AZ252" s="665">
        <f>(SUM(C252:J252)+P252+Q252+R252+S252+V252+Y252+AB252+AE252+AH252+AK252+AN252+AO252)/AU252*100</f>
        <v>0.59660693304134027</v>
      </c>
      <c r="BA252" s="665">
        <f>(SUM(C252:O252)+P252+Q252+R252+S252+V252+Y252+AB252+AE252+AH252+AK252+AN252+SUM(AO252:AS252))/AW252</f>
        <v>666.01575024051726</v>
      </c>
      <c r="BB252" s="785">
        <f>BD252/AW252</f>
        <v>14.271709549720056</v>
      </c>
      <c r="BC252" s="645">
        <f>(SUM(C252:O252)+P252+Q252+R252+S252+V252+Y252+AB252+AE252+AH252+AK252+AN252+SUM(AO252:AS252))</f>
        <v>422287286.44</v>
      </c>
      <c r="BD252" s="645">
        <f>SUM(C252:J252)+P252+Q252+R252+S252+V252+Y252+AB252+AE252+AH252+AK252+AN252+AO252</f>
        <v>9048977.4400000013</v>
      </c>
    </row>
    <row r="253" spans="1:56" ht="18" customHeight="1">
      <c r="A253" s="682"/>
      <c r="B253" s="686" t="s">
        <v>515</v>
      </c>
      <c r="C253" s="498">
        <v>346052</v>
      </c>
      <c r="D253" s="498">
        <v>37927</v>
      </c>
      <c r="E253" s="498">
        <v>199420</v>
      </c>
      <c r="F253" s="498">
        <v>164879</v>
      </c>
      <c r="G253" s="498">
        <v>0</v>
      </c>
      <c r="H253" s="443">
        <v>13378</v>
      </c>
      <c r="I253" s="443">
        <v>480927</v>
      </c>
      <c r="J253" s="660">
        <v>32100</v>
      </c>
      <c r="K253" s="716">
        <v>92764240</v>
      </c>
      <c r="L253" s="627">
        <v>0</v>
      </c>
      <c r="M253" s="443"/>
      <c r="N253" s="443">
        <v>2600000</v>
      </c>
      <c r="O253" s="443"/>
      <c r="P253" s="663">
        <v>0</v>
      </c>
      <c r="Q253" s="663">
        <v>102447.1</v>
      </c>
      <c r="R253" s="663">
        <v>2946972.1</v>
      </c>
      <c r="S253" s="663">
        <v>10510</v>
      </c>
      <c r="T253" s="350"/>
      <c r="U253" s="350"/>
      <c r="V253" s="443">
        <v>48465</v>
      </c>
      <c r="W253" s="350"/>
      <c r="X253" s="350"/>
      <c r="Y253" s="663">
        <v>0</v>
      </c>
      <c r="Z253" s="350"/>
      <c r="AA253" s="350"/>
      <c r="AB253" s="663">
        <v>49689.84</v>
      </c>
      <c r="AC253" s="350"/>
      <c r="AD253" s="350"/>
      <c r="AE253" s="443">
        <v>0</v>
      </c>
      <c r="AF253" s="350"/>
      <c r="AG253" s="350"/>
      <c r="AH253" s="647">
        <v>307582.40000000002</v>
      </c>
      <c r="AI253" s="350"/>
      <c r="AJ253" s="350"/>
      <c r="AK253" s="647">
        <v>125350.5</v>
      </c>
      <c r="AL253" s="350"/>
      <c r="AM253" s="350"/>
      <c r="AN253" s="647">
        <v>0</v>
      </c>
      <c r="AO253" s="647">
        <v>738438.5</v>
      </c>
      <c r="AP253" s="443">
        <v>0</v>
      </c>
      <c r="AQ253" s="663">
        <v>0</v>
      </c>
      <c r="AR253" s="443">
        <v>0</v>
      </c>
      <c r="AS253" s="751">
        <v>0</v>
      </c>
      <c r="AT253" s="810">
        <v>978668959</v>
      </c>
      <c r="AU253" s="723">
        <v>886042192</v>
      </c>
      <c r="AV253" s="806">
        <v>489405</v>
      </c>
      <c r="AW253" s="807">
        <v>476773</v>
      </c>
      <c r="AX253" s="778"/>
      <c r="AY253" s="352"/>
      <c r="AZ253" s="352"/>
      <c r="BA253" s="352"/>
      <c r="BB253" s="352"/>
      <c r="BC253" s="351"/>
      <c r="BD253" s="351"/>
    </row>
    <row r="254" spans="1:56" ht="18" customHeight="1" thickBot="1">
      <c r="A254" s="758"/>
      <c r="B254" s="759" t="s">
        <v>516</v>
      </c>
      <c r="C254" s="760">
        <v>202275</v>
      </c>
      <c r="D254" s="760">
        <v>3888</v>
      </c>
      <c r="E254" s="760">
        <v>64160</v>
      </c>
      <c r="F254" s="760">
        <v>20353</v>
      </c>
      <c r="G254" s="760">
        <v>0</v>
      </c>
      <c r="H254" s="761">
        <v>3954</v>
      </c>
      <c r="I254" s="761">
        <v>0</v>
      </c>
      <c r="J254" s="762">
        <v>30750</v>
      </c>
      <c r="K254" s="715">
        <v>100726835</v>
      </c>
      <c r="L254" s="763">
        <v>0</v>
      </c>
      <c r="M254" s="761">
        <v>212857234</v>
      </c>
      <c r="N254" s="761">
        <v>2550000</v>
      </c>
      <c r="O254" s="761">
        <v>1740000</v>
      </c>
      <c r="P254" s="672">
        <v>1776</v>
      </c>
      <c r="Q254" s="672">
        <v>32500</v>
      </c>
      <c r="R254" s="672">
        <v>943748</v>
      </c>
      <c r="S254" s="672">
        <v>0</v>
      </c>
      <c r="T254" s="672"/>
      <c r="U254" s="672"/>
      <c r="V254" s="761">
        <v>0</v>
      </c>
      <c r="W254" s="672"/>
      <c r="X254" s="672"/>
      <c r="Y254" s="672">
        <v>38640</v>
      </c>
      <c r="Z254" s="672"/>
      <c r="AA254" s="672"/>
      <c r="AB254" s="672">
        <v>403225</v>
      </c>
      <c r="AC254" s="672"/>
      <c r="AD254" s="672"/>
      <c r="AE254" s="761">
        <v>0</v>
      </c>
      <c r="AF254" s="672"/>
      <c r="AG254" s="672"/>
      <c r="AH254" s="764">
        <v>184169</v>
      </c>
      <c r="AI254" s="672"/>
      <c r="AJ254" s="672"/>
      <c r="AK254" s="764">
        <v>1499312</v>
      </c>
      <c r="AL254" s="672"/>
      <c r="AM254" s="672"/>
      <c r="AN254" s="764">
        <v>16089</v>
      </c>
      <c r="AO254" s="764">
        <v>0</v>
      </c>
      <c r="AP254" s="765">
        <v>0</v>
      </c>
      <c r="AQ254" s="672">
        <v>0</v>
      </c>
      <c r="AR254" s="761">
        <v>0</v>
      </c>
      <c r="AS254" s="766">
        <v>0</v>
      </c>
      <c r="AT254" s="812">
        <v>871558431</v>
      </c>
      <c r="AU254" s="813">
        <v>630698050</v>
      </c>
      <c r="AV254" s="814">
        <v>181584</v>
      </c>
      <c r="AW254" s="815">
        <v>157277</v>
      </c>
      <c r="AX254" s="784"/>
      <c r="AY254" s="352"/>
      <c r="AZ254" s="352"/>
      <c r="BA254" s="352"/>
      <c r="BB254" s="352"/>
      <c r="BC254" s="351"/>
      <c r="BD254" s="351"/>
    </row>
  </sheetData>
  <mergeCells count="3">
    <mergeCell ref="A6:B6"/>
    <mergeCell ref="C4:D4"/>
    <mergeCell ref="P4:Q4"/>
  </mergeCells>
  <phoneticPr fontId="5" type="noConversion"/>
  <pageMargins left="0.34" right="0.3" top="0.38" bottom="0.42" header="0.25" footer="0.28000000000000003"/>
  <pageSetup paperSize="9" scale="58" orientation="landscape" r:id="rId1"/>
  <headerFooter alignWithMargins="0"/>
  <colBreaks count="2" manualBreakCount="2">
    <brk id="15" max="1048575" man="1"/>
    <brk id="45" max="1048575" man="1"/>
  </col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J24"/>
  <sheetViews>
    <sheetView view="pageBreakPreview" zoomScaleNormal="55" zoomScaleSheetLayoutView="100" workbookViewId="0">
      <selection activeCell="H8" sqref="H8"/>
    </sheetView>
  </sheetViews>
  <sheetFormatPr defaultRowHeight="13.5"/>
  <cols>
    <col min="1" max="1" width="6.21875" customWidth="1"/>
    <col min="2" max="2" width="15.44140625" customWidth="1"/>
    <col min="3" max="3" width="15.77734375" customWidth="1"/>
    <col min="4" max="4" width="14.21875" customWidth="1"/>
    <col min="5" max="5" width="14" customWidth="1"/>
    <col min="6" max="6" width="12.33203125" customWidth="1"/>
    <col min="7" max="7" width="12.77734375" customWidth="1"/>
    <col min="8" max="8" width="15.6640625" customWidth="1"/>
    <col min="9" max="9" width="16.5546875" customWidth="1"/>
    <col min="10" max="10" width="14.21875" customWidth="1"/>
  </cols>
  <sheetData>
    <row r="1" spans="1:10" ht="25.5">
      <c r="A1" s="885" t="s">
        <v>753</v>
      </c>
      <c r="B1" s="885"/>
      <c r="C1" s="885"/>
      <c r="D1" s="885"/>
      <c r="E1" s="885"/>
      <c r="F1" s="885"/>
      <c r="G1" s="885"/>
      <c r="H1" s="885"/>
      <c r="I1" s="885"/>
      <c r="J1" s="885"/>
    </row>
    <row r="3" spans="1:10">
      <c r="J3" s="19" t="s">
        <v>333</v>
      </c>
    </row>
    <row r="4" spans="1:10" s="13" customFormat="1" ht="18.75" customHeight="1">
      <c r="A4" s="889" t="s">
        <v>328</v>
      </c>
      <c r="B4" s="891" t="s">
        <v>232</v>
      </c>
      <c r="C4" s="892"/>
      <c r="D4" s="893"/>
      <c r="E4" s="887" t="s">
        <v>239</v>
      </c>
      <c r="F4" s="887"/>
      <c r="G4" s="887"/>
      <c r="H4" s="888" t="s">
        <v>240</v>
      </c>
      <c r="I4" s="888"/>
      <c r="J4" s="888"/>
    </row>
    <row r="5" spans="1:10" s="13" customFormat="1" ht="18.75" customHeight="1">
      <c r="A5" s="890"/>
      <c r="B5" s="295" t="s">
        <v>708</v>
      </c>
      <c r="C5" s="294" t="s">
        <v>706</v>
      </c>
      <c r="D5" s="294" t="s">
        <v>707</v>
      </c>
      <c r="E5" s="68" t="s">
        <v>241</v>
      </c>
      <c r="F5" s="69" t="s">
        <v>229</v>
      </c>
      <c r="G5" s="70" t="s">
        <v>230</v>
      </c>
      <c r="H5" s="70" t="s">
        <v>241</v>
      </c>
      <c r="I5" s="69" t="s">
        <v>229</v>
      </c>
      <c r="J5" s="70" t="s">
        <v>230</v>
      </c>
    </row>
    <row r="6" spans="1:10" s="13" customFormat="1" ht="21" customHeight="1">
      <c r="A6" s="14" t="s">
        <v>238</v>
      </c>
      <c r="B6" s="90">
        <f t="shared" ref="B6:J6" si="0">SUM(B7:B23)</f>
        <v>12122978329.384987</v>
      </c>
      <c r="C6" s="90">
        <f t="shared" si="0"/>
        <v>11534022777.485882</v>
      </c>
      <c r="D6" s="90">
        <f t="shared" si="0"/>
        <v>588955551.89910555</v>
      </c>
      <c r="E6" s="90">
        <f t="shared" si="0"/>
        <v>543543962.90498734</v>
      </c>
      <c r="F6" s="91">
        <f t="shared" si="0"/>
        <v>113241186.40588184</v>
      </c>
      <c r="G6" s="91">
        <f t="shared" si="0"/>
        <v>430302776.49910539</v>
      </c>
      <c r="H6" s="91">
        <f t="shared" si="0"/>
        <v>11579434366.48</v>
      </c>
      <c r="I6" s="91">
        <f t="shared" si="0"/>
        <v>11420781591.079998</v>
      </c>
      <c r="J6" s="91">
        <f t="shared" si="0"/>
        <v>158652775.39999998</v>
      </c>
    </row>
    <row r="7" spans="1:10" s="15" customFormat="1" ht="21" customHeight="1">
      <c r="A7" s="17" t="s">
        <v>3</v>
      </c>
      <c r="B7" s="92">
        <f>SUM(E7,H7)</f>
        <v>180287524.33767545</v>
      </c>
      <c r="C7" s="92">
        <f>SUM(F7,I7)</f>
        <v>86197302.780000001</v>
      </c>
      <c r="D7" s="92">
        <f>SUM(G7,J7)</f>
        <v>94090221.557675436</v>
      </c>
      <c r="E7" s="92">
        <f>SUM(F7:G7)</f>
        <v>66846771.337675437</v>
      </c>
      <c r="F7" s="93">
        <f>'4. 산자법에 의한 산림과 수목(시도)'!C9</f>
        <v>15756882.779999999</v>
      </c>
      <c r="G7" s="93">
        <f>'5.도시공원법에 의한 공원녹지(시도) '!C11</f>
        <v>51089888.557675436</v>
      </c>
      <c r="H7" s="93">
        <f>SUM(I7:J7)</f>
        <v>113440753</v>
      </c>
      <c r="I7" s="94">
        <f>'4. 산자법에 의한 산림과 수목(시도)'!L9</f>
        <v>70440420</v>
      </c>
      <c r="J7" s="93">
        <f>'5.도시공원법에 의한 공원녹지(시도) '!AN11</f>
        <v>43000333</v>
      </c>
    </row>
    <row r="8" spans="1:10" s="15" customFormat="1" ht="21" customHeight="1">
      <c r="A8" s="16" t="s">
        <v>29</v>
      </c>
      <c r="B8" s="95">
        <f>SUM(E8,H8)</f>
        <v>309607390.25999999</v>
      </c>
      <c r="C8" s="92">
        <f t="shared" ref="C8:C23" si="1">SUM(F8,I8)</f>
        <v>270478565.69999999</v>
      </c>
      <c r="D8" s="92">
        <f t="shared" ref="D8:D22" si="2">SUM(G8,J8)</f>
        <v>39128824.560000002</v>
      </c>
      <c r="E8" s="95">
        <f>SUM(F8:G8)</f>
        <v>45247130.859999999</v>
      </c>
      <c r="F8" s="96">
        <f>'4. 산자법에 의한 산림과 수목(시도)'!C10</f>
        <v>7169313</v>
      </c>
      <c r="G8" s="96">
        <f>'5.도시공원법에 의한 공원녹지(시도) '!C12</f>
        <v>38077817.859999999</v>
      </c>
      <c r="H8" s="96">
        <f t="shared" ref="H8:H23" si="3">SUM(I8:J8)</f>
        <v>264360259.39999998</v>
      </c>
      <c r="I8" s="97">
        <f>'4. 산자법에 의한 산림과 수목(시도)'!L10</f>
        <v>263309252.69999999</v>
      </c>
      <c r="J8" s="93">
        <f>'5.도시공원법에 의한 공원녹지(시도) '!AN12</f>
        <v>1051006.7</v>
      </c>
    </row>
    <row r="9" spans="1:10" s="15" customFormat="1" ht="21" customHeight="1">
      <c r="A9" s="16" t="s">
        <v>44</v>
      </c>
      <c r="B9" s="95">
        <f t="shared" ref="B9:B23" si="4">SUM(E9,H9)</f>
        <v>363411286.81999999</v>
      </c>
      <c r="C9" s="92">
        <f t="shared" si="1"/>
        <v>325487857.01999998</v>
      </c>
      <c r="D9" s="92">
        <f t="shared" si="2"/>
        <v>37923429.799999997</v>
      </c>
      <c r="E9" s="95">
        <f t="shared" ref="E9:E23" si="5">SUM(F9:G9)</f>
        <v>30207806.800000001</v>
      </c>
      <c r="F9" s="96">
        <f>'4. 산자법에 의한 산림과 수목(시도)'!C11</f>
        <v>7663596</v>
      </c>
      <c r="G9" s="96">
        <f>'5.도시공원법에 의한 공원녹지(시도) '!C13</f>
        <v>22544210.800000001</v>
      </c>
      <c r="H9" s="96">
        <f t="shared" si="3"/>
        <v>333203480.01999998</v>
      </c>
      <c r="I9" s="97">
        <f>'4. 산자법에 의한 산림과 수목(시도)'!L11</f>
        <v>317824261.01999998</v>
      </c>
      <c r="J9" s="93">
        <f>'5.도시공원법에 의한 공원녹지(시도) '!AN13</f>
        <v>15379219</v>
      </c>
    </row>
    <row r="10" spans="1:10" s="15" customFormat="1" ht="21" customHeight="1">
      <c r="A10" s="16" t="s">
        <v>48</v>
      </c>
      <c r="B10" s="95">
        <f>SUM(E10,H10)</f>
        <v>142432853.04633999</v>
      </c>
      <c r="C10" s="92">
        <f>SUM(F10,I10)</f>
        <v>96474437.700000003</v>
      </c>
      <c r="D10" s="92">
        <f t="shared" si="2"/>
        <v>45958415.346340001</v>
      </c>
      <c r="E10" s="95">
        <f>SUM(F10:G10)</f>
        <v>28614385.846340001</v>
      </c>
      <c r="F10" s="96">
        <f>'4. 산자법에 의한 산림과 수목(시도)'!C12</f>
        <v>5888752.6999999993</v>
      </c>
      <c r="G10" s="96">
        <f>'5.도시공원법에 의한 공원녹지(시도) '!C14</f>
        <v>22725633.146340001</v>
      </c>
      <c r="H10" s="96">
        <f t="shared" si="3"/>
        <v>113818467.2</v>
      </c>
      <c r="I10" s="97">
        <f>'4. 산자법에 의한 산림과 수목(시도)'!L12</f>
        <v>90585685</v>
      </c>
      <c r="J10" s="93">
        <f>'5.도시공원법에 의한 공원녹지(시도) '!AN14</f>
        <v>23232782.199999999</v>
      </c>
    </row>
    <row r="11" spans="1:10" s="15" customFormat="1" ht="21" customHeight="1">
      <c r="A11" s="16" t="s">
        <v>56</v>
      </c>
      <c r="B11" s="95">
        <f t="shared" si="4"/>
        <v>188001341.49000001</v>
      </c>
      <c r="C11" s="92">
        <f t="shared" si="1"/>
        <v>176478216</v>
      </c>
      <c r="D11" s="92">
        <f t="shared" si="2"/>
        <v>11523125.49</v>
      </c>
      <c r="E11" s="95">
        <f t="shared" si="5"/>
        <v>17905492.490000002</v>
      </c>
      <c r="F11" s="96">
        <f>'4. 산자법에 의한 산림과 수목(시도)'!C13</f>
        <v>8321726</v>
      </c>
      <c r="G11" s="96">
        <f>'5.도시공원법에 의한 공원녹지(시도) '!C15</f>
        <v>9583766.4900000002</v>
      </c>
      <c r="H11" s="96">
        <f t="shared" si="3"/>
        <v>170095849</v>
      </c>
      <c r="I11" s="97">
        <f>'4. 산자법에 의한 산림과 수목(시도)'!L13</f>
        <v>168156490</v>
      </c>
      <c r="J11" s="93">
        <f>'5.도시공원법에 의한 공원녹지(시도) '!AN15</f>
        <v>1939359</v>
      </c>
    </row>
    <row r="12" spans="1:10" s="15" customFormat="1" ht="21" customHeight="1">
      <c r="A12" s="16" t="s">
        <v>58</v>
      </c>
      <c r="B12" s="95">
        <f t="shared" si="4"/>
        <v>279013471.27509004</v>
      </c>
      <c r="C12" s="92">
        <f t="shared" si="1"/>
        <v>257326527.40000001</v>
      </c>
      <c r="D12" s="92">
        <f t="shared" si="2"/>
        <v>21686943.875089999</v>
      </c>
      <c r="E12" s="95">
        <f t="shared" si="5"/>
        <v>16580009.975089999</v>
      </c>
      <c r="F12" s="96">
        <f>'4. 산자법에 의한 산림과 수목(시도)'!C14</f>
        <v>5787195.4000000004</v>
      </c>
      <c r="G12" s="96">
        <f>'5.도시공원법에 의한 공원녹지(시도) '!C16</f>
        <v>10792814.575089999</v>
      </c>
      <c r="H12" s="96">
        <f t="shared" si="3"/>
        <v>262433461.30000001</v>
      </c>
      <c r="I12" s="97">
        <f>'4. 산자법에 의한 산림과 수목(시도)'!L14</f>
        <v>251539332</v>
      </c>
      <c r="J12" s="93">
        <f>'5.도시공원법에 의한 공원녹지(시도) '!AN16</f>
        <v>10894129.300000001</v>
      </c>
    </row>
    <row r="13" spans="1:10" s="15" customFormat="1" ht="21" customHeight="1">
      <c r="A13" s="16" t="s">
        <v>61</v>
      </c>
      <c r="B13" s="95">
        <f t="shared" si="4"/>
        <v>363345751</v>
      </c>
      <c r="C13" s="92">
        <f t="shared" si="1"/>
        <v>345589188</v>
      </c>
      <c r="D13" s="92">
        <f t="shared" si="2"/>
        <v>17756563</v>
      </c>
      <c r="E13" s="95">
        <f t="shared" si="5"/>
        <v>20903659</v>
      </c>
      <c r="F13" s="96">
        <f>'4. 산자법에 의한 산림과 수목(시도)'!C15</f>
        <v>6882876</v>
      </c>
      <c r="G13" s="96">
        <f>'5.도시공원법에 의한 공원녹지(시도) '!C17</f>
        <v>14020783</v>
      </c>
      <c r="H13" s="96">
        <f t="shared" si="3"/>
        <v>342442092</v>
      </c>
      <c r="I13" s="97">
        <f>'4. 산자법에 의한 산림과 수목(시도)'!L15</f>
        <v>338706312</v>
      </c>
      <c r="J13" s="93">
        <f>'5.도시공원법에 의한 공원녹지(시도) '!AN17</f>
        <v>3735780</v>
      </c>
    </row>
    <row r="14" spans="1:10" s="15" customFormat="1" ht="21" customHeight="1">
      <c r="A14" s="397" t="s">
        <v>748</v>
      </c>
      <c r="B14" s="95">
        <f>SUM(E14,H14)</f>
        <v>15134146</v>
      </c>
      <c r="C14" s="95">
        <f>SUM(F14,I14)</f>
        <v>9423649</v>
      </c>
      <c r="D14" s="95">
        <f>SUM(G14,J14)</f>
        <v>5710497</v>
      </c>
      <c r="E14" s="95">
        <f>SUM(F14:G14)</f>
        <v>6223500</v>
      </c>
      <c r="F14" s="96">
        <f>'4. 산자법에 의한 산림과 수목(시도)'!C16</f>
        <v>867041</v>
      </c>
      <c r="G14" s="96">
        <f>'5.도시공원법에 의한 공원녹지(시도) '!C18</f>
        <v>5356459</v>
      </c>
      <c r="H14" s="96">
        <f>SUM(I14:J14)</f>
        <v>8910646</v>
      </c>
      <c r="I14" s="97">
        <f>'4. 산자법에 의한 산림과 수목(시도)'!L16</f>
        <v>8556608</v>
      </c>
      <c r="J14" s="96">
        <f>'5.도시공원법에 의한 공원녹지(시도) '!AN18</f>
        <v>354038</v>
      </c>
    </row>
    <row r="15" spans="1:10" s="15" customFormat="1" ht="21" customHeight="1">
      <c r="A15" s="17" t="s">
        <v>63</v>
      </c>
      <c r="B15" s="92">
        <f t="shared" si="4"/>
        <v>1496511062.8999999</v>
      </c>
      <c r="C15" s="92">
        <f t="shared" si="1"/>
        <v>1388865192.24</v>
      </c>
      <c r="D15" s="92">
        <f t="shared" si="2"/>
        <v>107645870.66000001</v>
      </c>
      <c r="E15" s="92">
        <f t="shared" si="5"/>
        <v>104619787.54000002</v>
      </c>
      <c r="F15" s="93">
        <f>'4. 산자법에 의한 산림과 수목(시도)'!C17</f>
        <v>12685733.68</v>
      </c>
      <c r="G15" s="93">
        <f>'5.도시공원법에 의한 공원녹지(시도) '!C19</f>
        <v>91934053.860000014</v>
      </c>
      <c r="H15" s="93">
        <f t="shared" si="3"/>
        <v>1391891275.3599999</v>
      </c>
      <c r="I15" s="94">
        <f>'4. 산자법에 의한 산림과 수목(시도)'!L17</f>
        <v>1376179458.5599999</v>
      </c>
      <c r="J15" s="93">
        <f>'5.도시공원법에 의한 공원녹지(시도) '!AN19</f>
        <v>15711816.800000001</v>
      </c>
    </row>
    <row r="16" spans="1:10" s="15" customFormat="1" ht="21" customHeight="1">
      <c r="A16" s="16" t="s">
        <v>95</v>
      </c>
      <c r="B16" s="95">
        <f>SUM(E16,H16)</f>
        <v>3037405668</v>
      </c>
      <c r="C16" s="92">
        <f t="shared" si="1"/>
        <v>3018353272</v>
      </c>
      <c r="D16" s="92">
        <f t="shared" si="2"/>
        <v>19052396</v>
      </c>
      <c r="E16" s="95">
        <f t="shared" si="5"/>
        <v>25055309</v>
      </c>
      <c r="F16" s="96">
        <f>'4. 산자법에 의한 산림과 수목(시도)'!C18</f>
        <v>9841722</v>
      </c>
      <c r="G16" s="96">
        <f>'5.도시공원법에 의한 공원녹지(시도) '!C20</f>
        <v>15213587</v>
      </c>
      <c r="H16" s="96">
        <f t="shared" si="3"/>
        <v>3012350359</v>
      </c>
      <c r="I16" s="97">
        <f>'4. 산자법에 의한 산림과 수목(시도)'!L18</f>
        <v>3008511550</v>
      </c>
      <c r="J16" s="93">
        <f>'5.도시공원법에 의한 공원녹지(시도) '!AN20</f>
        <v>3838809</v>
      </c>
    </row>
    <row r="17" spans="1:10" s="15" customFormat="1" ht="21" customHeight="1">
      <c r="A17" s="16" t="s">
        <v>114</v>
      </c>
      <c r="B17" s="95">
        <f t="shared" si="4"/>
        <v>752758203.70000005</v>
      </c>
      <c r="C17" s="92">
        <f t="shared" si="1"/>
        <v>732588307.72000003</v>
      </c>
      <c r="D17" s="92">
        <f t="shared" si="2"/>
        <v>20169895.98</v>
      </c>
      <c r="E17" s="95">
        <f t="shared" si="5"/>
        <v>20819650.700000003</v>
      </c>
      <c r="F17" s="96">
        <f>'4. 산자법에 의한 산림과 수목(시도)'!C19</f>
        <v>5246725.7200000007</v>
      </c>
      <c r="G17" s="96">
        <f>'5.도시공원법에 의한 공원녹지(시도) '!C21</f>
        <v>15572924.98</v>
      </c>
      <c r="H17" s="96">
        <f t="shared" si="3"/>
        <v>731938553</v>
      </c>
      <c r="I17" s="97">
        <f>'4. 산자법에 의한 산림과 수목(시도)'!L19</f>
        <v>727341582</v>
      </c>
      <c r="J17" s="93">
        <f>'5.도시공원법에 의한 공원녹지(시도) '!AN21</f>
        <v>4596971</v>
      </c>
    </row>
    <row r="18" spans="1:10" s="15" customFormat="1" ht="21" customHeight="1">
      <c r="A18" s="16" t="s">
        <v>127</v>
      </c>
      <c r="B18" s="95">
        <f t="shared" si="4"/>
        <v>672881593.39999998</v>
      </c>
      <c r="C18" s="92">
        <f t="shared" si="1"/>
        <v>651729520.5</v>
      </c>
      <c r="D18" s="92">
        <f t="shared" si="2"/>
        <v>21152072.899999999</v>
      </c>
      <c r="E18" s="95">
        <f t="shared" si="5"/>
        <v>18533180.899999999</v>
      </c>
      <c r="F18" s="96">
        <f>'4. 산자법에 의한 산림과 수목(시도)'!C20</f>
        <v>3431849</v>
      </c>
      <c r="G18" s="96">
        <f>'5.도시공원법에 의한 공원녹지(시도) '!C22</f>
        <v>15101331.899999999</v>
      </c>
      <c r="H18" s="96">
        <f t="shared" si="3"/>
        <v>654348412.5</v>
      </c>
      <c r="I18" s="97">
        <f>'4. 산자법에 의한 산림과 수목(시도)'!L20</f>
        <v>648297671.5</v>
      </c>
      <c r="J18" s="93">
        <f>'5.도시공원법에 의한 공원녹지(시도) '!AN22</f>
        <v>6050741</v>
      </c>
    </row>
    <row r="19" spans="1:10" s="15" customFormat="1" ht="21" customHeight="1">
      <c r="A19" s="16" t="s">
        <v>144</v>
      </c>
      <c r="B19" s="95">
        <f t="shared" si="4"/>
        <v>483022598.72588181</v>
      </c>
      <c r="C19" s="92">
        <f t="shared" si="1"/>
        <v>456777589.62588185</v>
      </c>
      <c r="D19" s="92">
        <f t="shared" si="2"/>
        <v>26245009.100000001</v>
      </c>
      <c r="E19" s="95">
        <f t="shared" si="5"/>
        <v>28502539.525881842</v>
      </c>
      <c r="F19" s="96">
        <f>'4. 산자법에 의한 산림과 수목(시도)'!C21</f>
        <v>3390483.62588184</v>
      </c>
      <c r="G19" s="96">
        <f>'5.도시공원법에 의한 공원녹지(시도) '!C23</f>
        <v>25112055.900000002</v>
      </c>
      <c r="H19" s="96">
        <f t="shared" si="3"/>
        <v>454520059.19999999</v>
      </c>
      <c r="I19" s="97">
        <f>'4. 산자법에 의한 산림과 수목(시도)'!L21</f>
        <v>453387106</v>
      </c>
      <c r="J19" s="93">
        <f>'5.도시공원법에 의한 공원녹지(시도) '!AN23</f>
        <v>1132953.2</v>
      </c>
    </row>
    <row r="20" spans="1:10" s="15" customFormat="1" ht="21" customHeight="1">
      <c r="A20" s="16" t="s">
        <v>159</v>
      </c>
      <c r="B20" s="95">
        <f t="shared" si="4"/>
        <v>1114892075</v>
      </c>
      <c r="C20" s="92">
        <f t="shared" si="1"/>
        <v>1074530726</v>
      </c>
      <c r="D20" s="92">
        <f t="shared" si="2"/>
        <v>40361349</v>
      </c>
      <c r="E20" s="95">
        <f t="shared" si="5"/>
        <v>28828463</v>
      </c>
      <c r="F20" s="96">
        <f>'4. 산자법에 의한 산림과 수목(시도)'!C22</f>
        <v>6246436</v>
      </c>
      <c r="G20" s="96">
        <f>'5.도시공원법에 의한 공원녹지(시도) '!C24</f>
        <v>22582027</v>
      </c>
      <c r="H20" s="96">
        <f t="shared" si="3"/>
        <v>1086063612</v>
      </c>
      <c r="I20" s="97">
        <f>'4. 산자법에 의한 산림과 수목(시도)'!L22</f>
        <v>1068284290</v>
      </c>
      <c r="J20" s="93">
        <f>'5.도시공원법에 의한 공원녹지(시도) '!AN24</f>
        <v>17779322</v>
      </c>
    </row>
    <row r="21" spans="1:10" s="15" customFormat="1" ht="21" customHeight="1">
      <c r="A21" s="16" t="s">
        <v>182</v>
      </c>
      <c r="B21" s="95">
        <f t="shared" si="4"/>
        <v>1576880482.8</v>
      </c>
      <c r="C21" s="92">
        <f t="shared" si="1"/>
        <v>1550341527.3</v>
      </c>
      <c r="D21" s="92">
        <f t="shared" si="2"/>
        <v>26538955.5</v>
      </c>
      <c r="E21" s="95">
        <f t="shared" si="5"/>
        <v>30736670.5</v>
      </c>
      <c r="F21" s="96">
        <f>'4. 산자법에 의한 산림과 수목(시도)'!C23</f>
        <v>5422583</v>
      </c>
      <c r="G21" s="96">
        <f>'5.도시공원법에 의한 공원녹지(시도) '!C25</f>
        <v>25314087.5</v>
      </c>
      <c r="H21" s="96">
        <f t="shared" si="3"/>
        <v>1546143812.3</v>
      </c>
      <c r="I21" s="97">
        <f>'4. 산자법에 의한 산림과 수목(시도)'!L23</f>
        <v>1544918944.3</v>
      </c>
      <c r="J21" s="93">
        <f>'5.도시공원법에 의한 공원녹지(시도) '!AN25</f>
        <v>1224868</v>
      </c>
    </row>
    <row r="22" spans="1:10" s="15" customFormat="1" ht="21" customHeight="1">
      <c r="A22" s="16" t="s">
        <v>206</v>
      </c>
      <c r="B22" s="95">
        <f t="shared" si="4"/>
        <v>725105594.19000006</v>
      </c>
      <c r="C22" s="92">
        <f t="shared" si="1"/>
        <v>678542526.5</v>
      </c>
      <c r="D22" s="92">
        <f t="shared" si="2"/>
        <v>46563067.689999998</v>
      </c>
      <c r="E22" s="95">
        <f t="shared" si="5"/>
        <v>44870627.989999995</v>
      </c>
      <c r="F22" s="96">
        <f>'4. 산자법에 의한 산림과 수목(시도)'!C24</f>
        <v>7038207.5</v>
      </c>
      <c r="G22" s="96">
        <f>'5.도시공원법에 의한 공원녹지(시도) '!C26</f>
        <v>37832420.489999995</v>
      </c>
      <c r="H22" s="96">
        <f t="shared" si="3"/>
        <v>680234966.20000005</v>
      </c>
      <c r="I22" s="97">
        <f>'4. 산자법에 의한 산림과 수목(시도)'!L24</f>
        <v>671504319</v>
      </c>
      <c r="J22" s="93">
        <f>'5.도시공원법에 의한 공원녹지(시도) '!AN26</f>
        <v>8730647.1999999993</v>
      </c>
    </row>
    <row r="23" spans="1:10" s="15" customFormat="1" ht="21" customHeight="1">
      <c r="A23" s="343" t="s">
        <v>226</v>
      </c>
      <c r="B23" s="98">
        <f t="shared" si="4"/>
        <v>422287286.44</v>
      </c>
      <c r="C23" s="98">
        <f t="shared" si="1"/>
        <v>414838372</v>
      </c>
      <c r="D23" s="98">
        <f>SUM(G23,J23)</f>
        <v>7448914.4399999995</v>
      </c>
      <c r="E23" s="98">
        <f t="shared" si="5"/>
        <v>9048977.4399999995</v>
      </c>
      <c r="F23" s="99">
        <f>'4. 산자법에 의한 산림과 수목(시도)'!C25</f>
        <v>1600063</v>
      </c>
      <c r="G23" s="99">
        <f>'5.도시공원법에 의한 공원녹지(시도) '!C27</f>
        <v>7448914.4399999995</v>
      </c>
      <c r="H23" s="99">
        <f t="shared" si="3"/>
        <v>413238309</v>
      </c>
      <c r="I23" s="100">
        <f>'4. 산자법에 의한 산림과 수목(시도)'!L25</f>
        <v>413238309</v>
      </c>
      <c r="J23" s="396">
        <f>'5.도시공원법에 의한 공원녹지(시도) '!AN27</f>
        <v>0</v>
      </c>
    </row>
    <row r="24" spans="1:10" ht="18" customHeight="1"/>
  </sheetData>
  <mergeCells count="5">
    <mergeCell ref="E4:G4"/>
    <mergeCell ref="H4:J4"/>
    <mergeCell ref="A4:A5"/>
    <mergeCell ref="B4:D4"/>
    <mergeCell ref="A1:J1"/>
  </mergeCells>
  <phoneticPr fontId="5" type="noConversion"/>
  <pageMargins left="0.35433070866141736" right="0.23622047244094491" top="0.86614173228346458" bottom="0.78740157480314965" header="0.47244094488188981" footer="0.51181102362204722"/>
  <pageSetup paperSize="9" scale="8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J45"/>
  <sheetViews>
    <sheetView view="pageBreakPreview" zoomScaleNormal="55" zoomScaleSheetLayoutView="100" workbookViewId="0">
      <selection activeCell="C23" sqref="C23:J25"/>
    </sheetView>
  </sheetViews>
  <sheetFormatPr defaultRowHeight="13.5"/>
  <cols>
    <col min="1" max="1" width="6.109375" customWidth="1"/>
    <col min="2" max="2" width="10.33203125" customWidth="1"/>
    <col min="3" max="4" width="10.109375" customWidth="1"/>
    <col min="5" max="5" width="10.33203125" customWidth="1"/>
    <col min="6" max="6" width="9.5546875" customWidth="1"/>
    <col min="7" max="7" width="9.6640625" customWidth="1"/>
    <col min="8" max="8" width="7.88671875" customWidth="1"/>
    <col min="9" max="9" width="9.77734375" customWidth="1"/>
    <col min="10" max="10" width="10.88671875" customWidth="1"/>
    <col min="11" max="11" width="7.6640625" customWidth="1"/>
  </cols>
  <sheetData>
    <row r="1" spans="1:10" s="9" customFormat="1" ht="28.5" customHeight="1">
      <c r="A1" s="885" t="s">
        <v>688</v>
      </c>
      <c r="B1" s="885"/>
      <c r="C1" s="885"/>
      <c r="D1" s="885"/>
      <c r="E1" s="885"/>
      <c r="F1" s="885"/>
      <c r="G1" s="885"/>
      <c r="H1" s="885"/>
      <c r="I1" s="885"/>
      <c r="J1" s="885"/>
    </row>
    <row r="21" spans="1:10" ht="13.5" customHeight="1"/>
    <row r="22" spans="1:10" ht="34.5" customHeight="1">
      <c r="A22" s="115"/>
      <c r="B22" s="115"/>
      <c r="C22" s="115"/>
      <c r="D22" s="115"/>
      <c r="E22" s="115"/>
      <c r="F22" s="115"/>
      <c r="G22" s="115"/>
      <c r="H22" s="115"/>
      <c r="I22" s="115"/>
      <c r="J22" s="240" t="s">
        <v>333</v>
      </c>
    </row>
    <row r="23" spans="1:10" s="243" customFormat="1" ht="32.25" customHeight="1">
      <c r="A23" s="251" t="s">
        <v>518</v>
      </c>
      <c r="B23" s="251" t="s">
        <v>519</v>
      </c>
      <c r="C23" s="252" t="s">
        <v>237</v>
      </c>
      <c r="D23" s="252" t="s">
        <v>233</v>
      </c>
      <c r="E23" s="252" t="s">
        <v>524</v>
      </c>
      <c r="F23" s="252" t="s">
        <v>234</v>
      </c>
      <c r="G23" s="252" t="s">
        <v>329</v>
      </c>
      <c r="H23" s="252" t="s">
        <v>889</v>
      </c>
      <c r="I23" s="251" t="s">
        <v>890</v>
      </c>
      <c r="J23" s="252" t="s">
        <v>236</v>
      </c>
    </row>
    <row r="24" spans="1:10" s="243" customFormat="1" ht="23.25" customHeight="1">
      <c r="A24" s="253" t="s">
        <v>526</v>
      </c>
      <c r="B24" s="413">
        <f>SUM(C24:J24)</f>
        <v>113241186.40588182</v>
      </c>
      <c r="C24" s="413">
        <f>C27</f>
        <v>35773121.997881837</v>
      </c>
      <c r="D24" s="413">
        <f>D27</f>
        <v>21017573.600000001</v>
      </c>
      <c r="E24" s="413">
        <f t="shared" ref="E24:J24" si="0">E27</f>
        <v>24806252.987999998</v>
      </c>
      <c r="F24" s="413">
        <f t="shared" si="0"/>
        <v>7342186.9999999991</v>
      </c>
      <c r="G24" s="413">
        <f t="shared" si="0"/>
        <v>1873903</v>
      </c>
      <c r="H24" s="413">
        <f t="shared" si="0"/>
        <v>1392806.02</v>
      </c>
      <c r="I24" s="413">
        <f t="shared" si="0"/>
        <v>6183734</v>
      </c>
      <c r="J24" s="413">
        <f t="shared" si="0"/>
        <v>14851607.800000001</v>
      </c>
    </row>
    <row r="25" spans="1:10" s="247" customFormat="1" ht="23.25" customHeight="1">
      <c r="A25" s="254" t="s">
        <v>527</v>
      </c>
      <c r="B25" s="255">
        <f>SUM(C25:J25)</f>
        <v>100.00000000000001</v>
      </c>
      <c r="C25" s="256">
        <f>(C24/B24)*100</f>
        <v>31.590204176829218</v>
      </c>
      <c r="D25" s="256">
        <f>(D24/B24)*100</f>
        <v>18.560008303576318</v>
      </c>
      <c r="E25" s="256">
        <f>(E24/B24)*100</f>
        <v>21.90568094110991</v>
      </c>
      <c r="F25" s="256">
        <f>(F24/B24)*100</f>
        <v>6.4836719156967799</v>
      </c>
      <c r="G25" s="256">
        <f>(G24/B24)*100</f>
        <v>1.6547892683528687</v>
      </c>
      <c r="H25" s="256">
        <f>(H24/B24)*100</f>
        <v>1.2299465099278195</v>
      </c>
      <c r="I25" s="256">
        <f>(I24/B24)*100</f>
        <v>5.4606757455155144</v>
      </c>
      <c r="J25" s="256">
        <f>(J24/B24)*100</f>
        <v>13.115023138991591</v>
      </c>
    </row>
    <row r="26" spans="1:10" s="21" customFormat="1" ht="24" customHeight="1">
      <c r="A26" s="894" t="s">
        <v>528</v>
      </c>
      <c r="B26" s="895"/>
      <c r="C26" s="895"/>
      <c r="D26" s="895"/>
      <c r="E26" s="895"/>
      <c r="F26" s="895"/>
      <c r="G26" s="895"/>
      <c r="H26" s="895"/>
      <c r="I26" s="895"/>
      <c r="J26" s="896"/>
    </row>
    <row r="27" spans="1:10" s="243" customFormat="1" ht="20.25" customHeight="1">
      <c r="A27" s="241" t="s">
        <v>231</v>
      </c>
      <c r="B27" s="242">
        <f>SUM(C27:J27)</f>
        <v>113241186.40588182</v>
      </c>
      <c r="C27" s="242">
        <f t="shared" ref="C27:J27" si="1">SUM(C28:C44)</f>
        <v>35773121.997881837</v>
      </c>
      <c r="D27" s="242">
        <f t="shared" si="1"/>
        <v>21017573.600000001</v>
      </c>
      <c r="E27" s="242">
        <f t="shared" si="1"/>
        <v>24806252.987999998</v>
      </c>
      <c r="F27" s="242">
        <f t="shared" si="1"/>
        <v>7342186.9999999991</v>
      </c>
      <c r="G27" s="242">
        <f t="shared" si="1"/>
        <v>1873903</v>
      </c>
      <c r="H27" s="242">
        <f t="shared" si="1"/>
        <v>1392806.02</v>
      </c>
      <c r="I27" s="242">
        <f t="shared" si="1"/>
        <v>6183734</v>
      </c>
      <c r="J27" s="242">
        <f t="shared" si="1"/>
        <v>14851607.800000001</v>
      </c>
    </row>
    <row r="28" spans="1:10" s="247" customFormat="1" ht="20.25" customHeight="1">
      <c r="A28" s="244" t="s">
        <v>3</v>
      </c>
      <c r="B28" s="245">
        <f t="shared" ref="B28:B44" si="2">SUM(C28:J28)</f>
        <v>15756882.779999999</v>
      </c>
      <c r="C28" s="246">
        <f>기초자료!C7</f>
        <v>3686004.7</v>
      </c>
      <c r="D28" s="246">
        <f>기초자료!D7</f>
        <v>7576734</v>
      </c>
      <c r="E28" s="246">
        <f>기초자료!E7</f>
        <v>1594855.72</v>
      </c>
      <c r="F28" s="246">
        <f>기초자료!F7</f>
        <v>1192871.76</v>
      </c>
      <c r="G28" s="246">
        <f>기초자료!G7</f>
        <v>324876</v>
      </c>
      <c r="H28" s="246">
        <f>기초자료!H7</f>
        <v>549445.6</v>
      </c>
      <c r="I28" s="246">
        <f>기초자료!I7</f>
        <v>0</v>
      </c>
      <c r="J28" s="246">
        <f>기초자료!J7</f>
        <v>832095</v>
      </c>
    </row>
    <row r="29" spans="1:10" s="247" customFormat="1" ht="20.25" customHeight="1">
      <c r="A29" s="248" t="s">
        <v>29</v>
      </c>
      <c r="B29" s="249">
        <f t="shared" si="2"/>
        <v>7169313</v>
      </c>
      <c r="C29" s="250">
        <f>기초자료!C33</f>
        <v>2827384</v>
      </c>
      <c r="D29" s="250">
        <f>기초자료!D33</f>
        <v>3505986</v>
      </c>
      <c r="E29" s="250">
        <f>기초자료!E33</f>
        <v>472374</v>
      </c>
      <c r="F29" s="250">
        <f>기초자료!F33</f>
        <v>139493</v>
      </c>
      <c r="G29" s="250">
        <f>기초자료!G33</f>
        <v>739</v>
      </c>
      <c r="H29" s="250">
        <f>기초자료!H33</f>
        <v>20762</v>
      </c>
      <c r="I29" s="250">
        <f>기초자료!I33</f>
        <v>3106</v>
      </c>
      <c r="J29" s="250">
        <f>기초자료!J33</f>
        <v>199469</v>
      </c>
    </row>
    <row r="30" spans="1:10" s="247" customFormat="1" ht="20.25" customHeight="1">
      <c r="A30" s="248" t="s">
        <v>44</v>
      </c>
      <c r="B30" s="249">
        <f t="shared" si="2"/>
        <v>7663596</v>
      </c>
      <c r="C30" s="250">
        <f>기초자료!C50</f>
        <v>1434052</v>
      </c>
      <c r="D30" s="250">
        <f>기초자료!D50</f>
        <v>369069</v>
      </c>
      <c r="E30" s="250">
        <f>기초자료!E50</f>
        <v>1581129</v>
      </c>
      <c r="F30" s="250">
        <f>기초자료!F50</f>
        <v>308067</v>
      </c>
      <c r="G30" s="250">
        <f>기초자료!G50</f>
        <v>40867</v>
      </c>
      <c r="H30" s="250">
        <f>기초자료!H50</f>
        <v>96064</v>
      </c>
      <c r="I30" s="250">
        <f>기초자료!I50</f>
        <v>851860</v>
      </c>
      <c r="J30" s="250">
        <f>기초자료!J50</f>
        <v>2982488</v>
      </c>
    </row>
    <row r="31" spans="1:10" s="247" customFormat="1" ht="20.25" customHeight="1">
      <c r="A31" s="248" t="s">
        <v>48</v>
      </c>
      <c r="B31" s="249">
        <f t="shared" si="2"/>
        <v>5888752.6999999993</v>
      </c>
      <c r="C31" s="250">
        <f>기초자료!C59</f>
        <v>3214728.3</v>
      </c>
      <c r="D31" s="250">
        <f>기초자료!D59</f>
        <v>32380</v>
      </c>
      <c r="E31" s="250">
        <f>기초자료!E59</f>
        <v>1171338.3999999999</v>
      </c>
      <c r="F31" s="250">
        <f>기초자료!F59</f>
        <v>289234</v>
      </c>
      <c r="G31" s="250">
        <f>기초자료!G59</f>
        <v>86244</v>
      </c>
      <c r="H31" s="250">
        <f>기초자료!H59</f>
        <v>42693</v>
      </c>
      <c r="I31" s="250">
        <f>기초자료!I59</f>
        <v>0</v>
      </c>
      <c r="J31" s="250">
        <f>기초자료!J59</f>
        <v>1052135</v>
      </c>
    </row>
    <row r="32" spans="1:10" s="247" customFormat="1" ht="20.25" customHeight="1">
      <c r="A32" s="248" t="s">
        <v>56</v>
      </c>
      <c r="B32" s="249">
        <f t="shared" si="2"/>
        <v>8321726</v>
      </c>
      <c r="C32" s="250">
        <f>기초자료!C71</f>
        <v>1818932</v>
      </c>
      <c r="D32" s="250">
        <f>기초자료!D71</f>
        <v>2291340</v>
      </c>
      <c r="E32" s="250">
        <f>기초자료!E71</f>
        <v>667439</v>
      </c>
      <c r="F32" s="250">
        <f>기초자료!F71</f>
        <v>548292</v>
      </c>
      <c r="G32" s="250">
        <f>기초자료!G71</f>
        <v>43713</v>
      </c>
      <c r="H32" s="250">
        <f>기초자료!H71</f>
        <v>70487</v>
      </c>
      <c r="I32" s="250">
        <f>기초자료!I71</f>
        <v>0</v>
      </c>
      <c r="J32" s="250">
        <f>기초자료!J71</f>
        <v>2881523</v>
      </c>
    </row>
    <row r="33" spans="1:10" s="247" customFormat="1" ht="20.25" customHeight="1">
      <c r="A33" s="248" t="s">
        <v>58</v>
      </c>
      <c r="B33" s="249">
        <f t="shared" si="2"/>
        <v>5787195.4000000004</v>
      </c>
      <c r="C33" s="250">
        <f>기초자료!C77</f>
        <v>1110526</v>
      </c>
      <c r="D33" s="250">
        <f>기초자료!D77</f>
        <v>403978</v>
      </c>
      <c r="E33" s="250">
        <f>기초자료!E77</f>
        <v>2115344</v>
      </c>
      <c r="F33" s="250">
        <f>기초자료!F77</f>
        <v>359608</v>
      </c>
      <c r="G33" s="250">
        <f>기초자료!G77</f>
        <v>94968</v>
      </c>
      <c r="H33" s="250">
        <f>기초자료!H77</f>
        <v>35334.6</v>
      </c>
      <c r="I33" s="250">
        <f>기초자료!I77</f>
        <v>0</v>
      </c>
      <c r="J33" s="250">
        <f>기초자료!J77</f>
        <v>1667436.8</v>
      </c>
    </row>
    <row r="34" spans="1:10" s="247" customFormat="1" ht="20.25" customHeight="1">
      <c r="A34" s="248" t="s">
        <v>61</v>
      </c>
      <c r="B34" s="249">
        <f t="shared" si="2"/>
        <v>6882876</v>
      </c>
      <c r="C34" s="250">
        <f>기초자료!C83</f>
        <v>3941239</v>
      </c>
      <c r="D34" s="250">
        <f>기초자료!D83</f>
        <v>519229</v>
      </c>
      <c r="E34" s="250">
        <f>기초자료!E83</f>
        <v>741351</v>
      </c>
      <c r="F34" s="250">
        <f>기초자료!F83</f>
        <v>113297</v>
      </c>
      <c r="G34" s="250">
        <f>기초자료!G83</f>
        <v>126599</v>
      </c>
      <c r="H34" s="250">
        <f>기초자료!H83</f>
        <v>202916</v>
      </c>
      <c r="I34" s="250">
        <f>기초자료!I83</f>
        <v>200000</v>
      </c>
      <c r="J34" s="250">
        <f>기초자료!J83</f>
        <v>1038245</v>
      </c>
    </row>
    <row r="35" spans="1:10" s="247" customFormat="1" ht="20.25" customHeight="1">
      <c r="A35" s="344" t="s">
        <v>747</v>
      </c>
      <c r="B35" s="249">
        <f>SUM(C35:J35)</f>
        <v>867041</v>
      </c>
      <c r="C35" s="250">
        <f>기초자료!C89</f>
        <v>170088</v>
      </c>
      <c r="D35" s="345">
        <f>기초자료!D89</f>
        <v>0</v>
      </c>
      <c r="E35" s="345">
        <f>기초자료!E89</f>
        <v>18900</v>
      </c>
      <c r="F35" s="345">
        <f>기초자료!F89</f>
        <v>0</v>
      </c>
      <c r="G35" s="345">
        <f>기초자료!G89</f>
        <v>0</v>
      </c>
      <c r="H35" s="345">
        <f>기초자료!H89</f>
        <v>63053</v>
      </c>
      <c r="I35" s="345">
        <f>기초자료!I89</f>
        <v>615000</v>
      </c>
      <c r="J35" s="345">
        <f>기초자료!J89</f>
        <v>0</v>
      </c>
    </row>
    <row r="36" spans="1:10" s="247" customFormat="1" ht="20.25" customHeight="1">
      <c r="A36" s="244" t="s">
        <v>63</v>
      </c>
      <c r="B36" s="245">
        <f t="shared" si="2"/>
        <v>12685733.68</v>
      </c>
      <c r="C36" s="246">
        <f>기초자료!C91</f>
        <v>4757057.08</v>
      </c>
      <c r="D36" s="246">
        <f>기초자료!D91</f>
        <v>1235091</v>
      </c>
      <c r="E36" s="246">
        <f>기초자료!E91</f>
        <v>3964041</v>
      </c>
      <c r="F36" s="246">
        <f>기초자료!F91</f>
        <v>1055254.6000000001</v>
      </c>
      <c r="G36" s="246">
        <f>기초자료!G91</f>
        <v>80466</v>
      </c>
      <c r="H36" s="246">
        <f>기초자료!H91</f>
        <v>79851</v>
      </c>
      <c r="I36" s="246">
        <f>기초자료!I91</f>
        <v>783296</v>
      </c>
      <c r="J36" s="246">
        <f>기초자료!J91</f>
        <v>730677</v>
      </c>
    </row>
    <row r="37" spans="1:10" s="247" customFormat="1" ht="20.25" customHeight="1">
      <c r="A37" s="248" t="s">
        <v>95</v>
      </c>
      <c r="B37" s="249">
        <f t="shared" si="2"/>
        <v>9841722</v>
      </c>
      <c r="C37" s="250">
        <f>기초자료!C123</f>
        <v>1702561</v>
      </c>
      <c r="D37" s="250">
        <f>기초자료!D123</f>
        <v>1559415</v>
      </c>
      <c r="E37" s="250">
        <f>기초자료!E123</f>
        <v>2749632</v>
      </c>
      <c r="F37" s="250">
        <f>기초자료!F123</f>
        <v>655647</v>
      </c>
      <c r="G37" s="250">
        <f>기초자료!G123</f>
        <v>43442</v>
      </c>
      <c r="H37" s="250">
        <f>기초자료!H123</f>
        <v>78562</v>
      </c>
      <c r="I37" s="250">
        <f>기초자료!I123</f>
        <v>1590476</v>
      </c>
      <c r="J37" s="250">
        <f>기초자료!J123</f>
        <v>1461987</v>
      </c>
    </row>
    <row r="38" spans="1:10" s="247" customFormat="1" ht="20.25" customHeight="1">
      <c r="A38" s="248" t="s">
        <v>114</v>
      </c>
      <c r="B38" s="249">
        <f t="shared" si="2"/>
        <v>5246725.7200000007</v>
      </c>
      <c r="C38" s="250">
        <f>기초자료!C142</f>
        <v>1180946</v>
      </c>
      <c r="D38" s="250">
        <f>기초자료!D142</f>
        <v>135677</v>
      </c>
      <c r="E38" s="250">
        <f>기초자료!E142</f>
        <v>1844521.9</v>
      </c>
      <c r="F38" s="250">
        <f>기초자료!F142</f>
        <v>967072</v>
      </c>
      <c r="G38" s="250">
        <f>기초자료!G142</f>
        <v>670490</v>
      </c>
      <c r="H38" s="250">
        <f>기초자료!H142</f>
        <v>6560.82</v>
      </c>
      <c r="I38" s="250">
        <f>기초자료!I142</f>
        <v>433</v>
      </c>
      <c r="J38" s="250">
        <f>기초자료!J142</f>
        <v>441025</v>
      </c>
    </row>
    <row r="39" spans="1:10" s="247" customFormat="1" ht="20.25" customHeight="1">
      <c r="A39" s="248" t="s">
        <v>127</v>
      </c>
      <c r="B39" s="249">
        <f t="shared" si="2"/>
        <v>3431849</v>
      </c>
      <c r="C39" s="250">
        <f>기초자료!C155</f>
        <v>1278851</v>
      </c>
      <c r="D39" s="250">
        <f>기초자료!D155</f>
        <v>472928</v>
      </c>
      <c r="E39" s="250">
        <f>기초자료!E155</f>
        <v>852892</v>
      </c>
      <c r="F39" s="250">
        <f>기초자료!F155</f>
        <v>410092</v>
      </c>
      <c r="G39" s="250">
        <f>기초자료!G155</f>
        <v>88971</v>
      </c>
      <c r="H39" s="250">
        <f>기초자료!H155</f>
        <v>7013</v>
      </c>
      <c r="I39" s="250">
        <f>기초자료!I155</f>
        <v>135820</v>
      </c>
      <c r="J39" s="250">
        <f>기초자료!J155</f>
        <v>185282</v>
      </c>
    </row>
    <row r="40" spans="1:10" s="247" customFormat="1" ht="20.25" customHeight="1">
      <c r="A40" s="248" t="s">
        <v>144</v>
      </c>
      <c r="B40" s="249">
        <f t="shared" si="2"/>
        <v>3390483.62588184</v>
      </c>
      <c r="C40" s="250">
        <f>기초자료!C171</f>
        <v>1256719.4178818401</v>
      </c>
      <c r="D40" s="250">
        <f>기초자료!D171</f>
        <v>284655.59999999998</v>
      </c>
      <c r="E40" s="250">
        <f>기초자료!E171</f>
        <v>1348287.9679999999</v>
      </c>
      <c r="F40" s="250">
        <f>기초자료!F171</f>
        <v>243411.64</v>
      </c>
      <c r="G40" s="250">
        <f>기초자료!G171</f>
        <v>59911</v>
      </c>
      <c r="H40" s="250">
        <f>기초자료!H171</f>
        <v>8003</v>
      </c>
      <c r="I40" s="250">
        <f>기초자료!I171</f>
        <v>120000</v>
      </c>
      <c r="J40" s="250">
        <f>기초자료!J171</f>
        <v>69495</v>
      </c>
    </row>
    <row r="41" spans="1:10" s="247" customFormat="1" ht="20.25" customHeight="1">
      <c r="A41" s="248" t="s">
        <v>159</v>
      </c>
      <c r="B41" s="249">
        <f t="shared" si="2"/>
        <v>6246436</v>
      </c>
      <c r="C41" s="250">
        <f>기초자료!C186</f>
        <v>2550030</v>
      </c>
      <c r="D41" s="250">
        <f>기초자료!D186</f>
        <v>1175718</v>
      </c>
      <c r="E41" s="250">
        <f>기초자료!E186</f>
        <v>1536666</v>
      </c>
      <c r="F41" s="250">
        <f>기초자료!F186</f>
        <v>549685</v>
      </c>
      <c r="G41" s="250">
        <f>기초자료!G186</f>
        <v>41178</v>
      </c>
      <c r="H41" s="250">
        <f>기초자료!H186</f>
        <v>21802</v>
      </c>
      <c r="I41" s="250">
        <f>기초자료!I186</f>
        <v>107458</v>
      </c>
      <c r="J41" s="250">
        <f>기초자료!J186</f>
        <v>263899</v>
      </c>
    </row>
    <row r="42" spans="1:10" s="247" customFormat="1" ht="20.25" customHeight="1">
      <c r="A42" s="248" t="s">
        <v>182</v>
      </c>
      <c r="B42" s="249">
        <f t="shared" si="2"/>
        <v>5422583</v>
      </c>
      <c r="C42" s="250">
        <f>기초자료!C209</f>
        <v>1526944</v>
      </c>
      <c r="D42" s="250">
        <f>기초자료!D209</f>
        <v>598970</v>
      </c>
      <c r="E42" s="250">
        <f>기초자료!E209</f>
        <v>2385547</v>
      </c>
      <c r="F42" s="250">
        <f>기초자료!F209</f>
        <v>159719</v>
      </c>
      <c r="G42" s="250">
        <f>기초자료!G209</f>
        <v>122220</v>
      </c>
      <c r="H42" s="250">
        <f>기초자료!H209</f>
        <v>29441</v>
      </c>
      <c r="I42" s="250">
        <f>기초자료!I209</f>
        <v>227394</v>
      </c>
      <c r="J42" s="250">
        <f>기초자료!J209</f>
        <v>372348</v>
      </c>
    </row>
    <row r="43" spans="1:10" s="247" customFormat="1" ht="20.25" customHeight="1">
      <c r="A43" s="248" t="s">
        <v>206</v>
      </c>
      <c r="B43" s="249">
        <f t="shared" si="2"/>
        <v>7038207.5</v>
      </c>
      <c r="C43" s="250">
        <f>기초자료!C233</f>
        <v>2768732.5</v>
      </c>
      <c r="D43" s="250">
        <f>기초자료!D233</f>
        <v>814588</v>
      </c>
      <c r="E43" s="250">
        <f>기초자료!E233</f>
        <v>1498354</v>
      </c>
      <c r="F43" s="250">
        <f>기초자료!F233</f>
        <v>165211</v>
      </c>
      <c r="G43" s="250">
        <f>기초자료!G233</f>
        <v>49219</v>
      </c>
      <c r="H43" s="250">
        <f>기초자료!H233</f>
        <v>63486</v>
      </c>
      <c r="I43" s="250">
        <f>기초자료!I233</f>
        <v>1067964</v>
      </c>
      <c r="J43" s="250">
        <f>기초자료!J233</f>
        <v>610653</v>
      </c>
    </row>
    <row r="44" spans="1:10" s="247" customFormat="1" ht="20.25" customHeight="1">
      <c r="A44" s="401" t="s">
        <v>226</v>
      </c>
      <c r="B44" s="402">
        <f t="shared" si="2"/>
        <v>1600063</v>
      </c>
      <c r="C44" s="403">
        <f>기초자료!C252</f>
        <v>548327</v>
      </c>
      <c r="D44" s="403">
        <f>기초자료!D252</f>
        <v>41815</v>
      </c>
      <c r="E44" s="403">
        <f>기초자료!E252</f>
        <v>263580</v>
      </c>
      <c r="F44" s="403">
        <f>기초자료!F252</f>
        <v>185232</v>
      </c>
      <c r="G44" s="404">
        <f>기초자료!G252</f>
        <v>0</v>
      </c>
      <c r="H44" s="403">
        <f>기초자료!H252</f>
        <v>17332</v>
      </c>
      <c r="I44" s="403">
        <f>기초자료!I252</f>
        <v>480927</v>
      </c>
      <c r="J44" s="403">
        <f>기초자료!J252</f>
        <v>62850</v>
      </c>
    </row>
    <row r="45" spans="1:10" ht="21.75" customHeight="1">
      <c r="A45" s="398"/>
      <c r="B45" s="399"/>
      <c r="C45" s="399"/>
      <c r="D45" s="399"/>
      <c r="E45" s="399"/>
      <c r="F45" s="399"/>
      <c r="G45" s="399"/>
      <c r="H45" s="399"/>
      <c r="I45" s="399"/>
      <c r="J45" s="400"/>
    </row>
  </sheetData>
  <mergeCells count="2">
    <mergeCell ref="A26:J26"/>
    <mergeCell ref="A1:J1"/>
  </mergeCells>
  <phoneticPr fontId="5" type="noConversion"/>
  <pageMargins left="0.47" right="0.23622047244094491" top="0.86614173228346458" bottom="0.78740157480314965" header="0.47244094488188981" footer="0.51181102362204722"/>
  <pageSetup paperSize="9" scale="85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N47"/>
  <sheetViews>
    <sheetView view="pageBreakPreview" zoomScale="130" zoomScaleSheetLayoutView="130" workbookViewId="0">
      <selection activeCell="B23" sqref="B23:B25"/>
    </sheetView>
  </sheetViews>
  <sheetFormatPr defaultRowHeight="13.5"/>
  <cols>
    <col min="1" max="1" width="6" customWidth="1"/>
    <col min="2" max="2" width="7.21875" customWidth="1"/>
    <col min="3" max="3" width="6.21875" customWidth="1"/>
    <col min="4" max="4" width="6" customWidth="1"/>
    <col min="5" max="5" width="7.44140625" customWidth="1"/>
    <col min="6" max="6" width="6.5546875" customWidth="1"/>
    <col min="7" max="7" width="7.109375" bestFit="1" customWidth="1"/>
    <col min="8" max="8" width="6" customWidth="1"/>
    <col min="9" max="9" width="7.109375" bestFit="1" customWidth="1"/>
    <col min="10" max="10" width="6.5546875" bestFit="1" customWidth="1"/>
    <col min="11" max="12" width="6.5546875" customWidth="1"/>
    <col min="13" max="13" width="6.33203125" customWidth="1"/>
    <col min="14" max="14" width="6.6640625" customWidth="1"/>
  </cols>
  <sheetData>
    <row r="1" spans="1:14" ht="32.25" customHeight="1">
      <c r="A1" s="885" t="s">
        <v>689</v>
      </c>
      <c r="B1" s="885"/>
      <c r="C1" s="885"/>
      <c r="D1" s="885"/>
      <c r="E1" s="885"/>
      <c r="F1" s="885"/>
      <c r="G1" s="885"/>
      <c r="H1" s="885"/>
      <c r="I1" s="885"/>
      <c r="J1" s="885"/>
      <c r="K1" s="885"/>
      <c r="L1" s="885"/>
      <c r="M1" s="885"/>
      <c r="N1" s="885"/>
    </row>
    <row r="22" spans="1:14">
      <c r="A22" s="121"/>
      <c r="B22" s="121"/>
      <c r="C22" s="121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16" t="s">
        <v>530</v>
      </c>
    </row>
    <row r="23" spans="1:14" s="258" customFormat="1" ht="12" customHeight="1">
      <c r="A23" s="903" t="s">
        <v>518</v>
      </c>
      <c r="B23" s="903" t="s">
        <v>519</v>
      </c>
      <c r="C23" s="900" t="s">
        <v>257</v>
      </c>
      <c r="D23" s="901"/>
      <c r="E23" s="901"/>
      <c r="F23" s="901"/>
      <c r="G23" s="901"/>
      <c r="H23" s="901"/>
      <c r="I23" s="901"/>
      <c r="J23" s="902"/>
      <c r="K23" s="897" t="s">
        <v>244</v>
      </c>
      <c r="L23" s="898"/>
      <c r="M23" s="899"/>
      <c r="N23" s="387" t="s">
        <v>236</v>
      </c>
    </row>
    <row r="24" spans="1:14" s="259" customFormat="1" ht="11.25" customHeight="1">
      <c r="A24" s="903"/>
      <c r="B24" s="903"/>
      <c r="C24" s="897" t="s">
        <v>242</v>
      </c>
      <c r="D24" s="898"/>
      <c r="E24" s="899"/>
      <c r="F24" s="897" t="s">
        <v>243</v>
      </c>
      <c r="G24" s="898"/>
      <c r="H24" s="898"/>
      <c r="I24" s="898"/>
      <c r="J24" s="899"/>
      <c r="K24" s="273"/>
      <c r="L24" s="273"/>
      <c r="M24" s="273"/>
      <c r="N24" s="273"/>
    </row>
    <row r="25" spans="1:14" s="259" customFormat="1" ht="15" customHeight="1">
      <c r="A25" s="903"/>
      <c r="B25" s="903"/>
      <c r="C25" s="387" t="s">
        <v>245</v>
      </c>
      <c r="D25" s="260" t="s">
        <v>531</v>
      </c>
      <c r="E25" s="260" t="s">
        <v>533</v>
      </c>
      <c r="F25" s="260" t="s">
        <v>532</v>
      </c>
      <c r="G25" s="260" t="s">
        <v>534</v>
      </c>
      <c r="H25" s="260" t="s">
        <v>535</v>
      </c>
      <c r="I25" s="260" t="s">
        <v>536</v>
      </c>
      <c r="J25" s="260" t="s">
        <v>537</v>
      </c>
      <c r="K25" s="274" t="s">
        <v>671</v>
      </c>
      <c r="L25" s="274" t="s">
        <v>630</v>
      </c>
      <c r="M25" s="274" t="s">
        <v>631</v>
      </c>
      <c r="N25" s="274" t="s">
        <v>256</v>
      </c>
    </row>
    <row r="26" spans="1:14" s="258" customFormat="1" ht="18.75" customHeight="1">
      <c r="A26" s="261" t="s">
        <v>756</v>
      </c>
      <c r="B26" s="423">
        <f>SUM(C26:N26)</f>
        <v>430302776.49910539</v>
      </c>
      <c r="C26" s="423">
        <f>C29</f>
        <v>2429261.1999999993</v>
      </c>
      <c r="D26" s="423">
        <f t="shared" ref="D26:N26" si="0">D29</f>
        <v>9919084.8947365023</v>
      </c>
      <c r="E26" s="423">
        <f t="shared" si="0"/>
        <v>235992357.97473893</v>
      </c>
      <c r="F26" s="423">
        <f t="shared" si="0"/>
        <v>6202333.7599999998</v>
      </c>
      <c r="G26" s="423">
        <f t="shared" si="0"/>
        <v>10423116.103629999</v>
      </c>
      <c r="H26" s="423">
        <f t="shared" si="0"/>
        <v>7274755.0500000007</v>
      </c>
      <c r="I26" s="423">
        <f t="shared" si="0"/>
        <v>12734222.829999998</v>
      </c>
      <c r="J26" s="423">
        <f t="shared" si="0"/>
        <v>16657528.879999999</v>
      </c>
      <c r="K26" s="423">
        <f t="shared" si="0"/>
        <v>61462760.454000004</v>
      </c>
      <c r="L26" s="423">
        <f t="shared" si="0"/>
        <v>25518989.513999999</v>
      </c>
      <c r="M26" s="423">
        <f t="shared" si="0"/>
        <v>5065173.1380000003</v>
      </c>
      <c r="N26" s="423">
        <f t="shared" si="0"/>
        <v>36623192.700000003</v>
      </c>
    </row>
    <row r="27" spans="1:14" s="258" customFormat="1" ht="18.75" customHeight="1">
      <c r="A27" s="262" t="s">
        <v>527</v>
      </c>
      <c r="B27" s="375">
        <f>SUM(C27:N27)</f>
        <v>100</v>
      </c>
      <c r="C27" s="375">
        <f>(C26/B26)*100</f>
        <v>0.56454694988589027</v>
      </c>
      <c r="D27" s="375">
        <f>(D26/B26)*100</f>
        <v>2.305140807000376</v>
      </c>
      <c r="E27" s="375">
        <f>(E26/B26)*100</f>
        <v>54.843326806939515</v>
      </c>
      <c r="F27" s="375">
        <f>(F26/B26)*100</f>
        <v>1.4413882732669037</v>
      </c>
      <c r="G27" s="375">
        <f>(G26/B26)*100</f>
        <v>2.4222748894235102</v>
      </c>
      <c r="H27" s="375">
        <f>(H26/B26)*100</f>
        <v>1.6906130862520998</v>
      </c>
      <c r="I27" s="375">
        <f>(I26/B26)*100</f>
        <v>2.9593633891010862</v>
      </c>
      <c r="J27" s="375">
        <f>(J26/B26)*100</f>
        <v>3.8711181497650946</v>
      </c>
      <c r="K27" s="375">
        <f>(K26/B26)*100</f>
        <v>14.283607685280131</v>
      </c>
      <c r="L27" s="375">
        <f>(L26/B26)*100</f>
        <v>5.9304728920458292</v>
      </c>
      <c r="M27" s="375">
        <f>(M26/B26)*100</f>
        <v>1.1771183953795683</v>
      </c>
      <c r="N27" s="375">
        <f>(N26/B26)*100</f>
        <v>8.5110286756599951</v>
      </c>
    </row>
    <row r="28" spans="1:14" s="266" customFormat="1" ht="18" customHeight="1">
      <c r="A28" s="263" t="s">
        <v>528</v>
      </c>
      <c r="B28" s="264"/>
      <c r="C28" s="264"/>
      <c r="D28" s="264"/>
      <c r="E28" s="264"/>
      <c r="F28" s="264"/>
      <c r="G28" s="264"/>
      <c r="H28" s="264"/>
      <c r="I28" s="264"/>
      <c r="J28" s="264"/>
      <c r="K28" s="264"/>
      <c r="L28" s="264"/>
      <c r="M28" s="264"/>
      <c r="N28" s="265"/>
    </row>
    <row r="29" spans="1:14" s="258" customFormat="1" ht="20.25" customHeight="1">
      <c r="A29" s="257" t="s">
        <v>1</v>
      </c>
      <c r="B29" s="272">
        <f>SUM(C29:N29)</f>
        <v>430302776.49910539</v>
      </c>
      <c r="C29" s="272">
        <f t="shared" ref="C29:N29" si="1">SUM(C30:C46)</f>
        <v>2429261.1999999993</v>
      </c>
      <c r="D29" s="272">
        <f t="shared" si="1"/>
        <v>9919084.8947365023</v>
      </c>
      <c r="E29" s="272">
        <f t="shared" si="1"/>
        <v>235992357.97473893</v>
      </c>
      <c r="F29" s="272">
        <f t="shared" si="1"/>
        <v>6202333.7599999998</v>
      </c>
      <c r="G29" s="272">
        <f t="shared" si="1"/>
        <v>10423116.103629999</v>
      </c>
      <c r="H29" s="272">
        <f t="shared" si="1"/>
        <v>7274755.0500000007</v>
      </c>
      <c r="I29" s="272">
        <f t="shared" si="1"/>
        <v>12734222.829999998</v>
      </c>
      <c r="J29" s="272">
        <f t="shared" si="1"/>
        <v>16657528.879999999</v>
      </c>
      <c r="K29" s="272">
        <f t="shared" si="1"/>
        <v>61462760.454000004</v>
      </c>
      <c r="L29" s="272">
        <f t="shared" si="1"/>
        <v>25518989.513999999</v>
      </c>
      <c r="M29" s="272">
        <f t="shared" si="1"/>
        <v>5065173.1380000003</v>
      </c>
      <c r="N29" s="272">
        <f t="shared" si="1"/>
        <v>36623192.700000003</v>
      </c>
    </row>
    <row r="30" spans="1:14" s="258" customFormat="1" ht="20.25" customHeight="1">
      <c r="A30" s="267" t="s">
        <v>3</v>
      </c>
      <c r="B30" s="268">
        <f>SUM(C30:N30)</f>
        <v>51089888.557675444</v>
      </c>
      <c r="C30" s="268">
        <f>기초자료!P7</f>
        <v>206442.97</v>
      </c>
      <c r="D30" s="268">
        <f>기초자료!Q7</f>
        <v>914318.02073650202</v>
      </c>
      <c r="E30" s="268">
        <f>기초자료!R7</f>
        <v>27866617.586938929</v>
      </c>
      <c r="F30" s="268">
        <f>기초자료!S7</f>
        <v>185516.6</v>
      </c>
      <c r="G30" s="268">
        <f>기초자료!V7</f>
        <v>327332.09999999998</v>
      </c>
      <c r="H30" s="268">
        <f>기초자료!Y7</f>
        <v>48174</v>
      </c>
      <c r="I30" s="268">
        <f>기초자료!AB7</f>
        <v>2684861</v>
      </c>
      <c r="J30" s="268">
        <f>기초자료!AE7</f>
        <v>15305329.48</v>
      </c>
      <c r="K30" s="268">
        <f>기초자료!AH7</f>
        <v>2308410.7000000002</v>
      </c>
      <c r="L30" s="268">
        <f>기초자료!AK7</f>
        <v>557945.1</v>
      </c>
      <c r="M30" s="268">
        <f>기초자료!AN7</f>
        <v>684941</v>
      </c>
      <c r="N30" s="268">
        <f>기초자료!AO7</f>
        <v>0</v>
      </c>
    </row>
    <row r="31" spans="1:14" s="258" customFormat="1" ht="20.25" customHeight="1">
      <c r="A31" s="269" t="s">
        <v>29</v>
      </c>
      <c r="B31" s="270">
        <f t="shared" ref="B31:B46" si="2">SUM(C31:N31)</f>
        <v>38077817.859999999</v>
      </c>
      <c r="C31" s="270">
        <f>기초자료!P33</f>
        <v>140792.87</v>
      </c>
      <c r="D31" s="270">
        <f>기초자료!Q33</f>
        <v>394504.02999999997</v>
      </c>
      <c r="E31" s="270">
        <f>기초자료!R33</f>
        <v>17847051.160000004</v>
      </c>
      <c r="F31" s="270">
        <f>기초자료!S33</f>
        <v>147732</v>
      </c>
      <c r="G31" s="270">
        <f>기초자료!V33</f>
        <v>97058.6</v>
      </c>
      <c r="H31" s="270">
        <f>기초자료!Y33</f>
        <v>561798.40000000002</v>
      </c>
      <c r="I31" s="270">
        <f>기초자료!AB33</f>
        <v>9595.1</v>
      </c>
      <c r="J31" s="270">
        <f>기초자료!AE33</f>
        <v>4802.7</v>
      </c>
      <c r="K31" s="270">
        <f>기초자료!AH33</f>
        <v>4196108.5</v>
      </c>
      <c r="L31" s="270">
        <f>기초자료!AK33</f>
        <v>1394827.5</v>
      </c>
      <c r="M31" s="270">
        <f>기초자료!AN33</f>
        <v>637450</v>
      </c>
      <c r="N31" s="270">
        <f>기초자료!AO33</f>
        <v>12646097</v>
      </c>
    </row>
    <row r="32" spans="1:14" s="258" customFormat="1" ht="20.25" customHeight="1">
      <c r="A32" s="269" t="s">
        <v>44</v>
      </c>
      <c r="B32" s="270">
        <f t="shared" si="2"/>
        <v>22544210.800000001</v>
      </c>
      <c r="C32" s="270">
        <f>기초자료!P50</f>
        <v>60469</v>
      </c>
      <c r="D32" s="270">
        <f>기초자료!Q50</f>
        <v>775570</v>
      </c>
      <c r="E32" s="270">
        <f>기초자료!R50</f>
        <v>12251608</v>
      </c>
      <c r="F32" s="270">
        <f>기초자료!S50</f>
        <v>2882</v>
      </c>
      <c r="G32" s="270">
        <f>기초자료!V50</f>
        <v>127216</v>
      </c>
      <c r="H32" s="270">
        <f>기초자료!Y50</f>
        <v>305690</v>
      </c>
      <c r="I32" s="270">
        <f>기초자료!AB50</f>
        <v>2255421</v>
      </c>
      <c r="J32" s="270">
        <f>기초자료!AE50</f>
        <v>10763</v>
      </c>
      <c r="K32" s="270">
        <f>기초자료!AH50</f>
        <v>2657326.7000000002</v>
      </c>
      <c r="L32" s="270">
        <f>기초자료!AK50</f>
        <v>711707.1</v>
      </c>
      <c r="M32" s="270">
        <f>기초자료!AN50</f>
        <v>153083</v>
      </c>
      <c r="N32" s="270">
        <f>기초자료!AO50</f>
        <v>3232475</v>
      </c>
    </row>
    <row r="33" spans="1:14" s="258" customFormat="1" ht="20.25" customHeight="1">
      <c r="A33" s="269" t="s">
        <v>48</v>
      </c>
      <c r="B33" s="270">
        <f t="shared" si="2"/>
        <v>22725633.146340001</v>
      </c>
      <c r="C33" s="270">
        <f>기초자료!P59</f>
        <v>50647.47</v>
      </c>
      <c r="D33" s="270">
        <f>기초자료!Q59</f>
        <v>509479.16400000005</v>
      </c>
      <c r="E33" s="270">
        <f>기초자료!R59</f>
        <v>16567789.217799999</v>
      </c>
      <c r="F33" s="270">
        <f>기초자료!S59</f>
        <v>32926</v>
      </c>
      <c r="G33" s="270">
        <f>기초자료!V59</f>
        <v>254921.30453999998</v>
      </c>
      <c r="H33" s="270">
        <f>기초자료!Y59</f>
        <v>71244.51999999999</v>
      </c>
      <c r="I33" s="270">
        <f>기초자료!AB59</f>
        <v>140241.14000000001</v>
      </c>
      <c r="J33" s="270">
        <f>기초자료!AE59</f>
        <v>735068</v>
      </c>
      <c r="K33" s="270">
        <f>기초자료!AH59</f>
        <v>3126570.5500000007</v>
      </c>
      <c r="L33" s="270">
        <f>기초자료!AK59</f>
        <v>975184.21</v>
      </c>
      <c r="M33" s="270">
        <f>기초자료!AN59</f>
        <v>261561.56999999998</v>
      </c>
      <c r="N33" s="270">
        <f>기초자료!AO59</f>
        <v>0</v>
      </c>
    </row>
    <row r="34" spans="1:14" s="258" customFormat="1" ht="20.25" customHeight="1">
      <c r="A34" s="269" t="s">
        <v>56</v>
      </c>
      <c r="B34" s="270">
        <f t="shared" si="2"/>
        <v>9583766.4900000002</v>
      </c>
      <c r="C34" s="270">
        <f>기초자료!P71</f>
        <v>24853.59</v>
      </c>
      <c r="D34" s="270">
        <f>기초자료!Q71</f>
        <v>321133.3</v>
      </c>
      <c r="E34" s="270">
        <f>기초자료!R71</f>
        <v>4521341.0999999996</v>
      </c>
      <c r="F34" s="270">
        <f>기초자료!S71</f>
        <v>66907</v>
      </c>
      <c r="G34" s="270">
        <f>기초자료!V71</f>
        <v>37965.9</v>
      </c>
      <c r="H34" s="270">
        <f>기초자료!Y71</f>
        <v>788558</v>
      </c>
      <c r="I34" s="270">
        <f>기초자료!AB71</f>
        <v>17227.400000000001</v>
      </c>
      <c r="J34" s="270">
        <f>기초자료!AE71</f>
        <v>32775</v>
      </c>
      <c r="K34" s="270">
        <f>기초자료!AH71</f>
        <v>2422125</v>
      </c>
      <c r="L34" s="270">
        <f>기초자료!AK71</f>
        <v>412694.2</v>
      </c>
      <c r="M34" s="270">
        <f>기초자료!AN71</f>
        <v>59656</v>
      </c>
      <c r="N34" s="270">
        <f>기초자료!AO71</f>
        <v>878530</v>
      </c>
    </row>
    <row r="35" spans="1:14" s="258" customFormat="1" ht="20.25" customHeight="1">
      <c r="A35" s="269" t="s">
        <v>58</v>
      </c>
      <c r="B35" s="270">
        <f t="shared" si="2"/>
        <v>10792814.575089999</v>
      </c>
      <c r="C35" s="270">
        <f>기초자료!P77</f>
        <v>28293.54</v>
      </c>
      <c r="D35" s="270">
        <f>기초자료!Q77</f>
        <v>303661.47999999992</v>
      </c>
      <c r="E35" s="270">
        <f>기초자료!R77</f>
        <v>7633254.8000000007</v>
      </c>
      <c r="F35" s="270">
        <f>기초자료!S77</f>
        <v>198983.59999999998</v>
      </c>
      <c r="G35" s="270">
        <f>기초자료!V77</f>
        <v>320969.39909000002</v>
      </c>
      <c r="H35" s="270">
        <f>기초자료!Y77</f>
        <v>143446.78000000003</v>
      </c>
      <c r="I35" s="270">
        <f>기초자료!AB77</f>
        <v>342770</v>
      </c>
      <c r="J35" s="270">
        <f>기초자료!AE77</f>
        <v>0</v>
      </c>
      <c r="K35" s="270">
        <f>기초자료!AH77</f>
        <v>1462157.1040000001</v>
      </c>
      <c r="L35" s="270">
        <f>기초자료!AK77</f>
        <v>344193.70400000003</v>
      </c>
      <c r="M35" s="270">
        <f>기초자료!AN77</f>
        <v>15084.168</v>
      </c>
      <c r="N35" s="270">
        <f>기초자료!AO77</f>
        <v>0</v>
      </c>
    </row>
    <row r="36" spans="1:14" s="258" customFormat="1" ht="20.25" customHeight="1">
      <c r="A36" s="269" t="s">
        <v>61</v>
      </c>
      <c r="B36" s="270">
        <f t="shared" si="2"/>
        <v>14020783</v>
      </c>
      <c r="C36" s="270">
        <f>기초자료!P83</f>
        <v>159255</v>
      </c>
      <c r="D36" s="270">
        <f>기초자료!Q83</f>
        <v>339185</v>
      </c>
      <c r="E36" s="270">
        <f>기초자료!R83</f>
        <v>9583019</v>
      </c>
      <c r="F36" s="270">
        <f>기초자료!S83</f>
        <v>19573</v>
      </c>
      <c r="G36" s="270">
        <f>기초자료!V83</f>
        <v>9555</v>
      </c>
      <c r="H36" s="270">
        <f>기초자료!Y83</f>
        <v>209361</v>
      </c>
      <c r="I36" s="270">
        <f>기초자료!AB83</f>
        <v>668637</v>
      </c>
      <c r="J36" s="270">
        <f>기초자료!AE83</f>
        <v>0</v>
      </c>
      <c r="K36" s="270">
        <f>기초자료!AH83</f>
        <v>1944161</v>
      </c>
      <c r="L36" s="270">
        <f>기초자료!AK83</f>
        <v>1073514</v>
      </c>
      <c r="M36" s="270">
        <f>기초자료!AN83</f>
        <v>0</v>
      </c>
      <c r="N36" s="270">
        <f>기초자료!AO83</f>
        <v>14523</v>
      </c>
    </row>
    <row r="37" spans="1:14" s="258" customFormat="1" ht="20.25" customHeight="1">
      <c r="A37" s="395" t="s">
        <v>748</v>
      </c>
      <c r="B37" s="270">
        <f t="shared" si="2"/>
        <v>5356459</v>
      </c>
      <c r="C37" s="270">
        <f>기초자료!P89</f>
        <v>31639</v>
      </c>
      <c r="D37" s="270">
        <f>기초자료!Q89</f>
        <v>44307</v>
      </c>
      <c r="E37" s="270">
        <f>기초자료!R89</f>
        <v>3372792</v>
      </c>
      <c r="F37" s="270">
        <f>기초자료!S89</f>
        <v>42117</v>
      </c>
      <c r="G37" s="270">
        <f>기초자료!V89</f>
        <v>587046</v>
      </c>
      <c r="H37" s="270">
        <f>기초자료!Y89</f>
        <v>48038</v>
      </c>
      <c r="I37" s="270">
        <f>기초자료!AB89</f>
        <v>6721</v>
      </c>
      <c r="J37" s="270">
        <f>기초자료!AE89</f>
        <v>0</v>
      </c>
      <c r="K37" s="270">
        <f>기초자료!AH89</f>
        <v>674538</v>
      </c>
      <c r="L37" s="270">
        <f>기초자료!AK89</f>
        <v>539391</v>
      </c>
      <c r="M37" s="270">
        <f>기초자료!AN89</f>
        <v>9870</v>
      </c>
      <c r="N37" s="270">
        <f>기초자료!AO89</f>
        <v>0</v>
      </c>
    </row>
    <row r="38" spans="1:14" s="258" customFormat="1" ht="20.25" customHeight="1">
      <c r="A38" s="267" t="s">
        <v>63</v>
      </c>
      <c r="B38" s="268">
        <f t="shared" si="2"/>
        <v>91934053.860000014</v>
      </c>
      <c r="C38" s="268">
        <f>기초자료!P91</f>
        <v>653344.9</v>
      </c>
      <c r="D38" s="268">
        <f>기초자료!Q91</f>
        <v>2687271</v>
      </c>
      <c r="E38" s="268">
        <f>기초자료!R91</f>
        <v>51097678.550000004</v>
      </c>
      <c r="F38" s="268">
        <f>기초자료!S91</f>
        <v>1800070.56</v>
      </c>
      <c r="G38" s="268">
        <f>기초자료!V91</f>
        <v>2454443.1</v>
      </c>
      <c r="H38" s="268">
        <f>기초자료!Y91</f>
        <v>2990621.45</v>
      </c>
      <c r="I38" s="268">
        <f>기초자료!AB91</f>
        <v>2635409.7999999998</v>
      </c>
      <c r="J38" s="268">
        <f>기초자료!AE91</f>
        <v>75326</v>
      </c>
      <c r="K38" s="268">
        <f>기초자료!AH91</f>
        <v>15815999.5</v>
      </c>
      <c r="L38" s="268">
        <f>기초자료!AK91</f>
        <v>6516412.5999999996</v>
      </c>
      <c r="M38" s="268">
        <f>기초자료!AN91</f>
        <v>2165152.4</v>
      </c>
      <c r="N38" s="268">
        <f>기초자료!AO91</f>
        <v>3042324</v>
      </c>
    </row>
    <row r="39" spans="1:14" s="258" customFormat="1" ht="20.25" customHeight="1">
      <c r="A39" s="269" t="s">
        <v>95</v>
      </c>
      <c r="B39" s="270">
        <f t="shared" si="2"/>
        <v>15213587</v>
      </c>
      <c r="C39" s="270">
        <f>기초자료!P123</f>
        <v>101852</v>
      </c>
      <c r="D39" s="270">
        <f>기초자료!Q123</f>
        <v>283149</v>
      </c>
      <c r="E39" s="270">
        <f>기초자료!R123</f>
        <v>5589505</v>
      </c>
      <c r="F39" s="270">
        <f>기초자료!S123</f>
        <v>18417</v>
      </c>
      <c r="G39" s="270">
        <f>기초자료!V123</f>
        <v>273476</v>
      </c>
      <c r="H39" s="270">
        <f>기초자료!Y123</f>
        <v>98970</v>
      </c>
      <c r="I39" s="270">
        <f>기초자료!AB123</f>
        <v>1032414</v>
      </c>
      <c r="J39" s="270">
        <f>기초자료!AE123</f>
        <v>0</v>
      </c>
      <c r="K39" s="270">
        <f>기초자료!AH123</f>
        <v>1663712</v>
      </c>
      <c r="L39" s="270">
        <f>기초자료!AK123</f>
        <v>731285</v>
      </c>
      <c r="M39" s="270">
        <f>기초자료!AN123</f>
        <v>33708</v>
      </c>
      <c r="N39" s="270">
        <f>기초자료!AO123</f>
        <v>5387099</v>
      </c>
    </row>
    <row r="40" spans="1:14" s="258" customFormat="1" ht="20.25" customHeight="1">
      <c r="A40" s="269" t="s">
        <v>114</v>
      </c>
      <c r="B40" s="270">
        <f t="shared" si="2"/>
        <v>15572924.98</v>
      </c>
      <c r="C40" s="270">
        <f>기초자료!P142</f>
        <v>93106.16</v>
      </c>
      <c r="D40" s="270">
        <f>기초자료!Q142</f>
        <v>335420</v>
      </c>
      <c r="E40" s="270">
        <f>기초자료!R142</f>
        <v>5457107.1200000001</v>
      </c>
      <c r="F40" s="270">
        <f>기초자료!S142</f>
        <v>196198</v>
      </c>
      <c r="G40" s="270">
        <f>기초자료!V142</f>
        <v>301507</v>
      </c>
      <c r="H40" s="270">
        <f>기초자료!Y142</f>
        <v>75763</v>
      </c>
      <c r="I40" s="270">
        <f>기초자료!AB142</f>
        <v>326711</v>
      </c>
      <c r="J40" s="270">
        <f>기초자료!AE142</f>
        <v>219350.7</v>
      </c>
      <c r="K40" s="270">
        <f>기초자료!AH142</f>
        <v>4408968</v>
      </c>
      <c r="L40" s="270">
        <f>기초자료!AK142</f>
        <v>3154977</v>
      </c>
      <c r="M40" s="270">
        <f>기초자료!AN142</f>
        <v>143159</v>
      </c>
      <c r="N40" s="270">
        <f>기초자료!AO142</f>
        <v>860658</v>
      </c>
    </row>
    <row r="41" spans="1:14" s="258" customFormat="1" ht="20.25" customHeight="1">
      <c r="A41" s="269" t="s">
        <v>127</v>
      </c>
      <c r="B41" s="270">
        <f t="shared" si="2"/>
        <v>15101331.899999999</v>
      </c>
      <c r="C41" s="270">
        <f>기초자료!P155</f>
        <v>166237</v>
      </c>
      <c r="D41" s="270">
        <f>기초자료!Q155</f>
        <v>609378</v>
      </c>
      <c r="E41" s="270">
        <f>기초자료!R155</f>
        <v>6200626.0999999996</v>
      </c>
      <c r="F41" s="270">
        <f>기초자료!S155</f>
        <v>640130</v>
      </c>
      <c r="G41" s="270">
        <f>기초자료!V155</f>
        <v>439939</v>
      </c>
      <c r="H41" s="270">
        <f>기초자료!Y155</f>
        <v>74619</v>
      </c>
      <c r="I41" s="270">
        <f>기초자료!AB155</f>
        <v>397840</v>
      </c>
      <c r="J41" s="270">
        <f>기초자료!AE155</f>
        <v>115454</v>
      </c>
      <c r="K41" s="270">
        <f>기초자료!AH155</f>
        <v>3131811.5999999996</v>
      </c>
      <c r="L41" s="270">
        <f>기초자료!AK155</f>
        <v>1656669.2</v>
      </c>
      <c r="M41" s="270">
        <f>기초자료!AN155</f>
        <v>345695</v>
      </c>
      <c r="N41" s="270">
        <f>기초자료!AO155</f>
        <v>1322933</v>
      </c>
    </row>
    <row r="42" spans="1:14" s="258" customFormat="1" ht="20.25" customHeight="1">
      <c r="A42" s="269" t="s">
        <v>144</v>
      </c>
      <c r="B42" s="270">
        <f t="shared" si="2"/>
        <v>25112055.899999999</v>
      </c>
      <c r="C42" s="270">
        <f>기초자료!P171</f>
        <v>41099.899999999994</v>
      </c>
      <c r="D42" s="270">
        <f>기초자료!Q171</f>
        <v>288515</v>
      </c>
      <c r="E42" s="270">
        <f>기초자료!R171</f>
        <v>16562007</v>
      </c>
      <c r="F42" s="270">
        <f>기초자료!S171</f>
        <v>1243219</v>
      </c>
      <c r="G42" s="270">
        <f>기초자료!V171</f>
        <v>1422853</v>
      </c>
      <c r="H42" s="270">
        <f>기초자료!Y171</f>
        <v>160395</v>
      </c>
      <c r="I42" s="270">
        <f>기초자료!AB171</f>
        <v>455277.6</v>
      </c>
      <c r="J42" s="270">
        <f>기초자료!AE171</f>
        <v>0</v>
      </c>
      <c r="K42" s="270">
        <f>기초자료!AH171</f>
        <v>2691023.4</v>
      </c>
      <c r="L42" s="270">
        <f>기초자료!AK171</f>
        <v>523418.39999999997</v>
      </c>
      <c r="M42" s="270">
        <f>기초자료!AN171</f>
        <v>61947</v>
      </c>
      <c r="N42" s="270">
        <f>기초자료!AO171</f>
        <v>1662300.6</v>
      </c>
    </row>
    <row r="43" spans="1:14" s="258" customFormat="1" ht="20.25" customHeight="1">
      <c r="A43" s="269" t="s">
        <v>159</v>
      </c>
      <c r="B43" s="270">
        <f t="shared" si="2"/>
        <v>22582027</v>
      </c>
      <c r="C43" s="270">
        <f>기초자료!P186</f>
        <v>127204</v>
      </c>
      <c r="D43" s="270">
        <f>기초자료!Q186</f>
        <v>413999</v>
      </c>
      <c r="E43" s="270">
        <f>기초자료!R186</f>
        <v>11689342</v>
      </c>
      <c r="F43" s="270">
        <f>기초자료!S186</f>
        <v>565049</v>
      </c>
      <c r="G43" s="270">
        <f>기초자료!V186</f>
        <v>2680551</v>
      </c>
      <c r="H43" s="270">
        <f>기초자료!Y186</f>
        <v>559841</v>
      </c>
      <c r="I43" s="270">
        <f>기초자료!AB186</f>
        <v>581157</v>
      </c>
      <c r="J43" s="270">
        <f>기초자료!AE186</f>
        <v>134340</v>
      </c>
      <c r="K43" s="270">
        <f>기초자료!AH186</f>
        <v>4026255</v>
      </c>
      <c r="L43" s="270">
        <f>기초자료!AK186</f>
        <v>1088666</v>
      </c>
      <c r="M43" s="270">
        <f>기초자료!AN186</f>
        <v>350139</v>
      </c>
      <c r="N43" s="270">
        <f>기초자료!AO186</f>
        <v>365484</v>
      </c>
    </row>
    <row r="44" spans="1:14" s="258" customFormat="1" ht="20.25" customHeight="1">
      <c r="A44" s="269" t="s">
        <v>182</v>
      </c>
      <c r="B44" s="270">
        <f t="shared" si="2"/>
        <v>25314087.5</v>
      </c>
      <c r="C44" s="270">
        <f>기초자료!P209</f>
        <v>219739</v>
      </c>
      <c r="D44" s="270">
        <f>기초자료!Q209</f>
        <v>901265</v>
      </c>
      <c r="E44" s="270">
        <f>기초자료!R209</f>
        <v>10112656</v>
      </c>
      <c r="F44" s="270">
        <f>기초자료!S209</f>
        <v>729930</v>
      </c>
      <c r="G44" s="270">
        <f>기초자료!V209</f>
        <v>267659</v>
      </c>
      <c r="H44" s="270">
        <f>기초자료!Y209</f>
        <v>836327.9</v>
      </c>
      <c r="I44" s="270">
        <f>기초자료!AB209</f>
        <v>192246</v>
      </c>
      <c r="J44" s="270">
        <f>기초자료!AE209</f>
        <v>0</v>
      </c>
      <c r="K44" s="270">
        <f>기초자료!AH209</f>
        <v>5189584</v>
      </c>
      <c r="L44" s="270">
        <f>기초자료!AK209</f>
        <v>1484616</v>
      </c>
      <c r="M44" s="270">
        <f>기초자료!AN209</f>
        <v>20387</v>
      </c>
      <c r="N44" s="270">
        <f>기초자료!AO209</f>
        <v>5359677.5999999996</v>
      </c>
    </row>
    <row r="45" spans="1:14" s="258" customFormat="1" ht="20.25" customHeight="1">
      <c r="A45" s="269" t="s">
        <v>206</v>
      </c>
      <c r="B45" s="270">
        <f t="shared" si="2"/>
        <v>37832420.489999995</v>
      </c>
      <c r="C45" s="270">
        <f>기초자료!P233</f>
        <v>322508.80000000005</v>
      </c>
      <c r="D45" s="270">
        <f>기초자료!Q233</f>
        <v>662982.80000000005</v>
      </c>
      <c r="E45" s="270">
        <f>기초자료!R233</f>
        <v>25749243.239999998</v>
      </c>
      <c r="F45" s="270">
        <f>기초자료!S233</f>
        <v>302173</v>
      </c>
      <c r="G45" s="270">
        <f>기초자료!V233</f>
        <v>772158.7</v>
      </c>
      <c r="H45" s="270">
        <f>기초자료!Y233</f>
        <v>263267</v>
      </c>
      <c r="I45" s="270">
        <f>기초자료!AB233</f>
        <v>534778.94999999995</v>
      </c>
      <c r="J45" s="270">
        <f>기초자료!AE233</f>
        <v>24320</v>
      </c>
      <c r="K45" s="270">
        <f>기초자료!AH233</f>
        <v>5252258</v>
      </c>
      <c r="L45" s="270">
        <f>기초자료!AK233</f>
        <v>2728826</v>
      </c>
      <c r="M45" s="270">
        <f>기초자료!AN233</f>
        <v>107251</v>
      </c>
      <c r="N45" s="270">
        <f>기초자료!AO233</f>
        <v>1112653</v>
      </c>
    </row>
    <row r="46" spans="1:14" s="258" customFormat="1" ht="20.25" customHeight="1">
      <c r="A46" s="262" t="s">
        <v>226</v>
      </c>
      <c r="B46" s="271">
        <f t="shared" si="2"/>
        <v>7448914.4400000004</v>
      </c>
      <c r="C46" s="271">
        <f>기초자료!P252</f>
        <v>1776</v>
      </c>
      <c r="D46" s="271">
        <f>기초자료!Q252</f>
        <v>134947.1</v>
      </c>
      <c r="E46" s="271">
        <f>기초자료!R252</f>
        <v>3890720.1</v>
      </c>
      <c r="F46" s="271">
        <f>기초자료!S252</f>
        <v>10510</v>
      </c>
      <c r="G46" s="271">
        <f>기초자료!V252</f>
        <v>48465</v>
      </c>
      <c r="H46" s="271">
        <f>기초자료!Y252</f>
        <v>38640</v>
      </c>
      <c r="I46" s="271">
        <f>기초자료!AB252</f>
        <v>452914.83999999997</v>
      </c>
      <c r="J46" s="271">
        <f>기초자료!AE252</f>
        <v>0</v>
      </c>
      <c r="K46" s="271">
        <f>기초자료!AH252</f>
        <v>491751.4</v>
      </c>
      <c r="L46" s="271">
        <f>기초자료!AK252</f>
        <v>1624662.5</v>
      </c>
      <c r="M46" s="271">
        <f>기초자료!AN252</f>
        <v>16089</v>
      </c>
      <c r="N46" s="271">
        <f>기초자료!AO252</f>
        <v>738438.5</v>
      </c>
    </row>
    <row r="47" spans="1:14" ht="20.25" customHeight="1"/>
  </sheetData>
  <mergeCells count="7">
    <mergeCell ref="A1:N1"/>
    <mergeCell ref="K23:M23"/>
    <mergeCell ref="C24:E24"/>
    <mergeCell ref="F24:J24"/>
    <mergeCell ref="C23:J23"/>
    <mergeCell ref="A23:A25"/>
    <mergeCell ref="B23:B25"/>
  </mergeCells>
  <phoneticPr fontId="5" type="noConversion"/>
  <pageMargins left="0.35433070866141736" right="0.23622047244094491" top="0.86614173228346458" bottom="0.78740157480314965" header="0.47244094488188981" footer="0.51181102362204722"/>
  <pageSetup paperSize="9" scale="92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F266"/>
  <sheetViews>
    <sheetView view="pageBreakPreview" zoomScaleSheetLayoutView="100" workbookViewId="0">
      <selection activeCell="F7" sqref="F7"/>
    </sheetView>
  </sheetViews>
  <sheetFormatPr defaultRowHeight="13.5"/>
  <cols>
    <col min="1" max="1" width="14.77734375" style="2" customWidth="1"/>
    <col min="2" max="2" width="2.21875" hidden="1" customWidth="1"/>
    <col min="3" max="3" width="18.77734375" customWidth="1"/>
    <col min="4" max="4" width="18.77734375" style="3" customWidth="1"/>
    <col min="5" max="5" width="21.21875" customWidth="1"/>
  </cols>
  <sheetData>
    <row r="1" spans="1:5" ht="25.5">
      <c r="A1" s="885" t="s">
        <v>690</v>
      </c>
      <c r="B1" s="885"/>
      <c r="C1" s="885"/>
      <c r="D1" s="885"/>
      <c r="E1" s="885"/>
    </row>
    <row r="2" spans="1:5" ht="25.5">
      <c r="A2" s="5"/>
      <c r="B2" s="5"/>
      <c r="C2" s="5"/>
      <c r="D2" s="5"/>
      <c r="E2" s="5"/>
    </row>
    <row r="3" spans="1:5" ht="25.5">
      <c r="A3" s="5"/>
      <c r="B3" s="5"/>
      <c r="C3" s="5"/>
      <c r="D3" s="5"/>
      <c r="E3" s="5"/>
    </row>
    <row r="4" spans="1:5" ht="25.5">
      <c r="A4" s="5"/>
      <c r="B4" s="5"/>
      <c r="C4" s="5"/>
      <c r="D4" s="5"/>
      <c r="E4" s="5"/>
    </row>
    <row r="5" spans="1:5" ht="25.5">
      <c r="A5" s="5"/>
      <c r="B5" s="5"/>
      <c r="C5" s="5"/>
      <c r="D5" s="5"/>
      <c r="E5" s="5"/>
    </row>
    <row r="6" spans="1:5" ht="25.5">
      <c r="A6" s="5"/>
      <c r="B6" s="5"/>
      <c r="C6" s="5"/>
      <c r="D6" s="5"/>
      <c r="E6" s="5"/>
    </row>
    <row r="7" spans="1:5" ht="25.5">
      <c r="A7" s="5"/>
      <c r="B7" s="5"/>
      <c r="C7" s="5"/>
      <c r="D7" s="5"/>
      <c r="E7" s="5"/>
    </row>
    <row r="8" spans="1:5" ht="25.5">
      <c r="A8" s="5"/>
      <c r="B8" s="5"/>
      <c r="C8" s="5"/>
      <c r="D8" s="5"/>
      <c r="E8" s="5"/>
    </row>
    <row r="9" spans="1:5" ht="25.5">
      <c r="A9" s="5"/>
      <c r="B9" s="5"/>
      <c r="C9" s="5"/>
      <c r="D9" s="5"/>
      <c r="E9" s="5"/>
    </row>
    <row r="10" spans="1:5" ht="25.5">
      <c r="A10" s="5"/>
      <c r="B10" s="5"/>
      <c r="C10" s="5"/>
      <c r="D10" s="5"/>
      <c r="E10" s="5"/>
    </row>
    <row r="11" spans="1:5" ht="25.5">
      <c r="A11" s="5"/>
      <c r="B11" s="5"/>
      <c r="C11" s="5"/>
      <c r="D11" s="5"/>
      <c r="E11" s="5"/>
    </row>
    <row r="12" spans="1:5" ht="19.5" customHeight="1">
      <c r="A12" s="122"/>
      <c r="B12" s="121"/>
      <c r="C12" s="121"/>
      <c r="D12" s="123"/>
      <c r="E12" s="124" t="s">
        <v>258</v>
      </c>
    </row>
    <row r="13" spans="1:5" ht="15" customHeight="1">
      <c r="A13" s="907" t="s">
        <v>259</v>
      </c>
      <c r="B13" s="125" t="s">
        <v>0</v>
      </c>
      <c r="C13" s="904" t="s">
        <v>726</v>
      </c>
      <c r="D13" s="905"/>
      <c r="E13" s="906"/>
    </row>
    <row r="14" spans="1:5" ht="15" customHeight="1">
      <c r="A14" s="908"/>
      <c r="B14" s="126"/>
      <c r="C14" s="388" t="s">
        <v>709</v>
      </c>
      <c r="D14" s="127" t="s">
        <v>538</v>
      </c>
      <c r="E14" s="388" t="s">
        <v>539</v>
      </c>
    </row>
    <row r="15" spans="1:5" ht="21.75" customHeight="1">
      <c r="A15" s="301" t="s">
        <v>725</v>
      </c>
      <c r="B15" s="128"/>
      <c r="C15" s="129">
        <f>기초자료!BB6</f>
        <v>11.50580404258152</v>
      </c>
      <c r="D15" s="130">
        <f>'6.도시림면적률(시도)'!I8/기초자료!AW6</f>
        <v>2.3971030666442674</v>
      </c>
      <c r="E15" s="129">
        <f>'6.도시림면적률(시도)'!M8/기초자료!AW6</f>
        <v>9.1087009759372535</v>
      </c>
    </row>
    <row r="16" spans="1:5" ht="20.25" customHeight="1">
      <c r="A16" s="117" t="s">
        <v>3</v>
      </c>
      <c r="B16" s="131" t="s">
        <v>2</v>
      </c>
      <c r="C16" s="132">
        <f>기초자료!BB7</f>
        <v>6.8708023601421431</v>
      </c>
      <c r="D16" s="133">
        <f>'6.도시림면적률(시도)'!I9/기초자료!AW7</f>
        <v>1.6195610532395215</v>
      </c>
      <c r="E16" s="132">
        <f>'6.도시림면적률(시도)'!M9/기초자료!AW7</f>
        <v>5.2512413069026209</v>
      </c>
    </row>
    <row r="17" spans="1:5" hidden="1">
      <c r="A17" s="118"/>
      <c r="B17" s="134" t="s">
        <v>4</v>
      </c>
      <c r="C17" s="135">
        <v>6.95789903222337</v>
      </c>
      <c r="D17" s="136">
        <f>'6.도시림면적률(시도)'!I10/기초자료!AV8</f>
        <v>47.387884195915127</v>
      </c>
      <c r="E17" s="135">
        <f>'6.도시림면적률(시도)'!M10/기초자료!AV8</f>
        <v>251.68760565800784</v>
      </c>
    </row>
    <row r="18" spans="1:5" hidden="1">
      <c r="A18" s="118"/>
      <c r="B18" s="134" t="s">
        <v>5</v>
      </c>
      <c r="C18" s="135">
        <v>6.95789903222337</v>
      </c>
      <c r="D18" s="136">
        <f>'6.도시림면적률(시도)'!I11/기초자료!AV9</f>
        <v>60.739757947547375</v>
      </c>
      <c r="E18" s="135">
        <f>'6.도시림면적률(시도)'!M11/기초자료!AV9</f>
        <v>178.67981390335339</v>
      </c>
    </row>
    <row r="19" spans="1:5" hidden="1">
      <c r="A19" s="118"/>
      <c r="B19" s="134" t="s">
        <v>6</v>
      </c>
      <c r="C19" s="135">
        <v>6.95789903222337</v>
      </c>
      <c r="D19" s="136">
        <f>'6.도시림면적률(시도)'!I12/기초자료!AV10</f>
        <v>25.752187431670094</v>
      </c>
      <c r="E19" s="135">
        <f>'6.도시림면적률(시도)'!M12/기초자료!AV10</f>
        <v>99.381786619757733</v>
      </c>
    </row>
    <row r="20" spans="1:5" hidden="1">
      <c r="A20" s="118"/>
      <c r="B20" s="134" t="s">
        <v>7</v>
      </c>
      <c r="C20" s="135">
        <v>6.95789903222337</v>
      </c>
      <c r="D20" s="136">
        <f>'6.도시림면적률(시도)'!I13/기초자료!AV11</f>
        <v>27.657129373290484</v>
      </c>
      <c r="E20" s="135">
        <f>'6.도시림면적률(시도)'!M13/기초자료!AV11</f>
        <v>31.85150168334502</v>
      </c>
    </row>
    <row r="21" spans="1:5" hidden="1">
      <c r="A21" s="118"/>
      <c r="B21" s="134" t="s">
        <v>8</v>
      </c>
      <c r="C21" s="135">
        <v>6.95789903222337</v>
      </c>
      <c r="D21" s="136">
        <f>'6.도시림면적률(시도)'!I14/기초자료!AV12</f>
        <v>16.471311797353067</v>
      </c>
      <c r="E21" s="135">
        <f>'6.도시림면적률(시도)'!M14/기초자료!AV12</f>
        <v>30.718128860367155</v>
      </c>
    </row>
    <row r="22" spans="1:5" hidden="1">
      <c r="A22" s="118"/>
      <c r="B22" s="134" t="s">
        <v>9</v>
      </c>
      <c r="C22" s="135">
        <v>6.95789903222337</v>
      </c>
      <c r="D22" s="136">
        <f>'6.도시림면적률(시도)'!I15/기초자료!AV13</f>
        <v>19.881557739302242</v>
      </c>
      <c r="E22" s="135">
        <f>'6.도시림면적률(시도)'!M15/기초자료!AV13</f>
        <v>40.499786247017568</v>
      </c>
    </row>
    <row r="23" spans="1:5" hidden="1">
      <c r="A23" s="118"/>
      <c r="B23" s="134" t="s">
        <v>10</v>
      </c>
      <c r="C23" s="135">
        <v>6.95789903222337</v>
      </c>
      <c r="D23" s="136">
        <f>'6.도시림면적률(시도)'!I17/기초자료!AV14</f>
        <v>31.952781834439506</v>
      </c>
      <c r="E23" s="135">
        <f>'6.도시림면적률(시도)'!M17/기초자료!AV14</f>
        <v>231.56317484226037</v>
      </c>
    </row>
    <row r="24" spans="1:5" hidden="1">
      <c r="A24" s="118"/>
      <c r="B24" s="134" t="s">
        <v>11</v>
      </c>
      <c r="C24" s="135">
        <v>6.95789903222337</v>
      </c>
      <c r="D24" s="136">
        <f>'6.도시림면적률(시도)'!I18/기초자료!AV15</f>
        <v>22.233642832937988</v>
      </c>
      <c r="E24" s="135">
        <f>'6.도시림면적률(시도)'!M18/기초자료!AV15</f>
        <v>34.369336947927259</v>
      </c>
    </row>
    <row r="25" spans="1:5" hidden="1">
      <c r="A25" s="118"/>
      <c r="B25" s="134" t="s">
        <v>12</v>
      </c>
      <c r="C25" s="135">
        <v>6.95789903222337</v>
      </c>
      <c r="D25" s="136">
        <f>'6.도시림면적률(시도)'!I19/기초자료!AV16</f>
        <v>16.711765800085363</v>
      </c>
      <c r="E25" s="135">
        <f>'6.도시림면적률(시도)'!M19/기초자료!AV16</f>
        <v>49.602569102479983</v>
      </c>
    </row>
    <row r="26" spans="1:5" hidden="1">
      <c r="A26" s="118"/>
      <c r="B26" s="134" t="s">
        <v>13</v>
      </c>
      <c r="C26" s="135">
        <v>6.95789903222337</v>
      </c>
      <c r="D26" s="136">
        <f>'6.도시림면적률(시도)'!I20/기초자료!AV17</f>
        <v>10.294661659097317</v>
      </c>
      <c r="E26" s="135">
        <f>'6.도시림면적률(시도)'!M20/기초자료!AV17</f>
        <v>45.300099891409332</v>
      </c>
    </row>
    <row r="27" spans="1:5" hidden="1">
      <c r="A27" s="118"/>
      <c r="B27" s="134" t="s">
        <v>14</v>
      </c>
      <c r="C27" s="135">
        <v>6.95789903222337</v>
      </c>
      <c r="D27" s="136">
        <f>'6.도시림면적률(시도)'!I21/기초자료!AV18</f>
        <v>6.3622664938062892</v>
      </c>
      <c r="E27" s="135">
        <f>'6.도시림면적률(시도)'!M21/기초자료!AV18</f>
        <v>47.12295043206575</v>
      </c>
    </row>
    <row r="28" spans="1:5" hidden="1">
      <c r="A28" s="118"/>
      <c r="B28" s="134" t="s">
        <v>15</v>
      </c>
      <c r="C28" s="135">
        <v>6.95789903222337</v>
      </c>
      <c r="D28" s="136">
        <f>'6.도시림면적률(시도)'!I22/기초자료!AV19</f>
        <v>13.012540830611293</v>
      </c>
      <c r="E28" s="135">
        <f>'6.도시림면적률(시도)'!M22/기초자료!AV19</f>
        <v>47.042753399773346</v>
      </c>
    </row>
    <row r="29" spans="1:5" hidden="1">
      <c r="A29" s="118"/>
      <c r="B29" s="134" t="s">
        <v>16</v>
      </c>
      <c r="C29" s="135">
        <v>6.95789903222337</v>
      </c>
      <c r="D29" s="136">
        <f>'6.도시림면적률(시도)'!I23/기초자료!AV20</f>
        <v>17.526294695811529</v>
      </c>
      <c r="E29" s="135">
        <f>'6.도시림면적률(시도)'!M23/기초자료!AV20</f>
        <v>81.817494998335476</v>
      </c>
    </row>
    <row r="30" spans="1:5" hidden="1">
      <c r="A30" s="118"/>
      <c r="B30" s="134" t="s">
        <v>17</v>
      </c>
      <c r="C30" s="135">
        <v>6.95789903222337</v>
      </c>
      <c r="D30" s="136">
        <f>'6.도시림면적률(시도)'!I24/기초자료!AV21</f>
        <v>18.816975684093734</v>
      </c>
      <c r="E30" s="135">
        <f>'6.도시림면적률(시도)'!M24/기초자료!AV21</f>
        <v>101.14673891480743</v>
      </c>
    </row>
    <row r="31" spans="1:5" hidden="1">
      <c r="A31" s="118"/>
      <c r="B31" s="134" t="s">
        <v>18</v>
      </c>
      <c r="C31" s="135">
        <v>6.95789903222337</v>
      </c>
      <c r="D31" s="136">
        <f>'6.도시림면적률(시도)'!I25/기초자료!AV22</f>
        <v>3.4923291827180165</v>
      </c>
      <c r="E31" s="135">
        <f>'6.도시림면적률(시도)'!M25/기초자료!AV22</f>
        <v>16.258148134405726</v>
      </c>
    </row>
    <row r="32" spans="1:5" hidden="1">
      <c r="A32" s="118"/>
      <c r="B32" s="134" t="s">
        <v>19</v>
      </c>
      <c r="C32" s="135">
        <v>6.95789903222337</v>
      </c>
      <c r="D32" s="136">
        <f>'6.도시림면적률(시도)'!I16/기초자료!AV23</f>
        <v>1.4651011497205118</v>
      </c>
      <c r="E32" s="135">
        <f>'6.도시림면적률(시도)'!M16/기초자료!AV23</f>
        <v>9.0511916268443855</v>
      </c>
    </row>
    <row r="33" spans="1:6" hidden="1">
      <c r="A33" s="118"/>
      <c r="B33" s="134" t="s">
        <v>20</v>
      </c>
      <c r="C33" s="135">
        <v>6.95789903222337</v>
      </c>
      <c r="D33" s="136">
        <f>'6.도시림면적률(시도)'!I27/기초자료!AV24</f>
        <v>0</v>
      </c>
      <c r="E33" s="135">
        <f>'6.도시림면적률(시도)'!M27/기초자료!AV24</f>
        <v>0</v>
      </c>
    </row>
    <row r="34" spans="1:6" hidden="1">
      <c r="A34" s="118"/>
      <c r="B34" s="134" t="s">
        <v>21</v>
      </c>
      <c r="C34" s="135">
        <v>6.95789903222337</v>
      </c>
      <c r="D34" s="136">
        <f>'6.도시림면적률(시도)'!I28/기초자료!AV25</f>
        <v>0</v>
      </c>
      <c r="E34" s="135">
        <f>'6.도시림면적률(시도)'!M28/기초자료!AV25</f>
        <v>0</v>
      </c>
    </row>
    <row r="35" spans="1:6" hidden="1">
      <c r="A35" s="118"/>
      <c r="B35" s="134" t="s">
        <v>22</v>
      </c>
      <c r="C35" s="135">
        <v>6.95789903222337</v>
      </c>
      <c r="D35" s="136">
        <f>'6.도시림면적률(시도)'!I29/기초자료!AV26</f>
        <v>0</v>
      </c>
      <c r="E35" s="135">
        <f>'6.도시림면적률(시도)'!M29/기초자료!AV26</f>
        <v>0</v>
      </c>
    </row>
    <row r="36" spans="1:6" hidden="1">
      <c r="A36" s="118"/>
      <c r="B36" s="134" t="s">
        <v>23</v>
      </c>
      <c r="C36" s="135">
        <v>6.95789903222337</v>
      </c>
      <c r="D36" s="136">
        <f>'6.도시림면적률(시도)'!I30/기초자료!AV27</f>
        <v>0</v>
      </c>
      <c r="E36" s="135">
        <f>'6.도시림면적률(시도)'!M30/기초자료!AV27</f>
        <v>0</v>
      </c>
    </row>
    <row r="37" spans="1:6" hidden="1">
      <c r="A37" s="118"/>
      <c r="B37" s="134" t="s">
        <v>24</v>
      </c>
      <c r="C37" s="135">
        <v>6.95789903222337</v>
      </c>
      <c r="D37" s="136">
        <f>'6.도시림면적률(시도)'!I31/기초자료!AV28</f>
        <v>0</v>
      </c>
      <c r="E37" s="135">
        <f>'6.도시림면적률(시도)'!M31/기초자료!AV28</f>
        <v>0</v>
      </c>
    </row>
    <row r="38" spans="1:6" hidden="1">
      <c r="A38" s="118"/>
      <c r="B38" s="134" t="s">
        <v>25</v>
      </c>
      <c r="C38" s="135">
        <v>6.95789903222337</v>
      </c>
      <c r="D38" s="136">
        <f>'6.도시림면적률(시도)'!I32/기초자료!AV29</f>
        <v>0</v>
      </c>
      <c r="E38" s="135">
        <f>'6.도시림면적률(시도)'!M32/기초자료!AV29</f>
        <v>0</v>
      </c>
    </row>
    <row r="39" spans="1:6" hidden="1">
      <c r="A39" s="118"/>
      <c r="B39" s="134" t="s">
        <v>26</v>
      </c>
      <c r="C39" s="135">
        <v>6.95789903222337</v>
      </c>
      <c r="D39" s="136">
        <f>'6.도시림면적률(시도)'!I33/기초자료!AV30</f>
        <v>0</v>
      </c>
      <c r="E39" s="135">
        <f>'6.도시림면적률(시도)'!M33/기초자료!AV30</f>
        <v>0</v>
      </c>
    </row>
    <row r="40" spans="1:6" hidden="1">
      <c r="A40" s="118"/>
      <c r="B40" s="134" t="s">
        <v>27</v>
      </c>
      <c r="C40" s="135">
        <v>6.95789903222337</v>
      </c>
      <c r="D40" s="136">
        <f>'6.도시림면적률(시도)'!I34/기초자료!AV31</f>
        <v>0</v>
      </c>
      <c r="E40" s="135">
        <f>'6.도시림면적률(시도)'!M34/기초자료!AV31</f>
        <v>0</v>
      </c>
    </row>
    <row r="41" spans="1:6" hidden="1">
      <c r="A41" s="118"/>
      <c r="B41" s="134" t="s">
        <v>28</v>
      </c>
      <c r="C41" s="135">
        <v>6.95789903222337</v>
      </c>
      <c r="D41" s="136">
        <f>'6.도시림면적률(시도)'!I35/기초자료!AV32</f>
        <v>0</v>
      </c>
      <c r="E41" s="135">
        <f>'6.도시림면적률(시도)'!M35/기초자료!AV32</f>
        <v>0</v>
      </c>
    </row>
    <row r="42" spans="1:6" ht="20.25" customHeight="1">
      <c r="A42" s="118" t="s">
        <v>29</v>
      </c>
      <c r="B42" s="134" t="s">
        <v>2</v>
      </c>
      <c r="C42" s="135">
        <f>기초자료!BB33</f>
        <v>13.320622502592903</v>
      </c>
      <c r="D42" s="136">
        <f>'6.도시림면적률(시도)'!I10/기초자료!AW33</f>
        <v>2.1106247017389741</v>
      </c>
      <c r="E42" s="135">
        <f>'6.도시림면적률(시도)'!M10/기초자료!AW33</f>
        <v>11.20999780085393</v>
      </c>
      <c r="F42" s="137"/>
    </row>
    <row r="43" spans="1:6" hidden="1">
      <c r="A43" s="118"/>
      <c r="B43" s="134" t="s">
        <v>5</v>
      </c>
      <c r="C43" s="135">
        <v>6.95789903222337</v>
      </c>
      <c r="D43" s="136">
        <f>'6.도시림면적률(시도)'!I37/기초자료!AV34</f>
        <v>0</v>
      </c>
      <c r="E43" s="135">
        <f>'6.도시림면적률(시도)'!M37/기초자료!AV34</f>
        <v>0</v>
      </c>
      <c r="F43" s="137"/>
    </row>
    <row r="44" spans="1:6" hidden="1">
      <c r="A44" s="118"/>
      <c r="B44" s="134" t="s">
        <v>30</v>
      </c>
      <c r="C44" s="135">
        <v>6.95789903222337</v>
      </c>
      <c r="D44" s="136">
        <f>'6.도시림면적률(시도)'!I38/기초자료!AV35</f>
        <v>0</v>
      </c>
      <c r="E44" s="135">
        <f>'6.도시림면적률(시도)'!M38/기초자료!AV35</f>
        <v>0</v>
      </c>
      <c r="F44" s="137"/>
    </row>
    <row r="45" spans="1:6" hidden="1">
      <c r="A45" s="118"/>
      <c r="B45" s="134" t="s">
        <v>31</v>
      </c>
      <c r="C45" s="135">
        <v>6.95789903222337</v>
      </c>
      <c r="D45" s="136">
        <f>'6.도시림면적률(시도)'!I39/기초자료!AV36</f>
        <v>0</v>
      </c>
      <c r="E45" s="135">
        <f>'6.도시림면적률(시도)'!M39/기초자료!AV36</f>
        <v>0</v>
      </c>
      <c r="F45" s="137"/>
    </row>
    <row r="46" spans="1:6" hidden="1">
      <c r="A46" s="118"/>
      <c r="B46" s="134" t="s">
        <v>32</v>
      </c>
      <c r="C46" s="135">
        <v>6.95789903222337</v>
      </c>
      <c r="D46" s="136">
        <f>'6.도시림면적률(시도)'!I40/기초자료!AV37</f>
        <v>0</v>
      </c>
      <c r="E46" s="135">
        <f>'6.도시림면적률(시도)'!M40/기초자료!AV37</f>
        <v>0</v>
      </c>
      <c r="F46" s="137"/>
    </row>
    <row r="47" spans="1:6" hidden="1">
      <c r="A47" s="118"/>
      <c r="B47" s="134" t="s">
        <v>33</v>
      </c>
      <c r="C47" s="135">
        <v>6.95789903222337</v>
      </c>
      <c r="D47" s="136">
        <f>'6.도시림면적률(시도)'!I41/기초자료!AV38</f>
        <v>0</v>
      </c>
      <c r="E47" s="135">
        <f>'6.도시림면적률(시도)'!M41/기초자료!AV38</f>
        <v>0</v>
      </c>
      <c r="F47" s="137"/>
    </row>
    <row r="48" spans="1:6" hidden="1">
      <c r="A48" s="118"/>
      <c r="B48" s="134" t="s">
        <v>34</v>
      </c>
      <c r="C48" s="135">
        <v>6.95789903222337</v>
      </c>
      <c r="D48" s="136">
        <f>'6.도시림면적률(시도)'!I42/기초자료!AV39</f>
        <v>0</v>
      </c>
      <c r="E48" s="135">
        <f>'6.도시림면적률(시도)'!M42/기초자료!AV39</f>
        <v>0</v>
      </c>
      <c r="F48" s="137"/>
    </row>
    <row r="49" spans="1:6" hidden="1">
      <c r="A49" s="118"/>
      <c r="B49" s="134" t="s">
        <v>35</v>
      </c>
      <c r="C49" s="135">
        <v>6.95789903222337</v>
      </c>
      <c r="D49" s="136">
        <f>'6.도시림면적률(시도)'!I43/기초자료!AV40</f>
        <v>0</v>
      </c>
      <c r="E49" s="135">
        <f>'6.도시림면적률(시도)'!M43/기초자료!AV40</f>
        <v>0</v>
      </c>
      <c r="F49" s="137"/>
    </row>
    <row r="50" spans="1:6" hidden="1">
      <c r="A50" s="118"/>
      <c r="B50" s="134" t="s">
        <v>36</v>
      </c>
      <c r="C50" s="135">
        <v>6.95789903222337</v>
      </c>
      <c r="D50" s="136">
        <f>'6.도시림면적률(시도)'!I44/기초자료!AV41</f>
        <v>0</v>
      </c>
      <c r="E50" s="135">
        <f>'6.도시림면적률(시도)'!M44/기초자료!AV41</f>
        <v>0</v>
      </c>
      <c r="F50" s="137"/>
    </row>
    <row r="51" spans="1:6" hidden="1">
      <c r="A51" s="118"/>
      <c r="B51" s="134" t="s">
        <v>37</v>
      </c>
      <c r="C51" s="135">
        <v>6.95789903222337</v>
      </c>
      <c r="D51" s="136">
        <f>'6.도시림면적률(시도)'!I45/기초자료!AV42</f>
        <v>0</v>
      </c>
      <c r="E51" s="135">
        <f>'6.도시림면적률(시도)'!M45/기초자료!AV42</f>
        <v>0</v>
      </c>
      <c r="F51" s="137"/>
    </row>
    <row r="52" spans="1:6" hidden="1">
      <c r="A52" s="118"/>
      <c r="B52" s="134" t="s">
        <v>38</v>
      </c>
      <c r="C52" s="135">
        <v>6.95789903222337</v>
      </c>
      <c r="D52" s="136">
        <f>'6.도시림면적률(시도)'!I46/기초자료!AV43</f>
        <v>0</v>
      </c>
      <c r="E52" s="135">
        <f>'6.도시림면적률(시도)'!M46/기초자료!AV43</f>
        <v>0</v>
      </c>
      <c r="F52" s="137"/>
    </row>
    <row r="53" spans="1:6" hidden="1">
      <c r="A53" s="118"/>
      <c r="B53" s="134" t="s">
        <v>39</v>
      </c>
      <c r="C53" s="135">
        <v>6.95789903222337</v>
      </c>
      <c r="D53" s="136">
        <f>'6.도시림면적률(시도)'!I47/기초자료!AV44</f>
        <v>0</v>
      </c>
      <c r="E53" s="135">
        <f>'6.도시림면적률(시도)'!M47/기초자료!AV44</f>
        <v>0</v>
      </c>
      <c r="F53" s="137"/>
    </row>
    <row r="54" spans="1:6" hidden="1">
      <c r="A54" s="118"/>
      <c r="B54" s="134" t="s">
        <v>19</v>
      </c>
      <c r="C54" s="135">
        <v>6.95789903222337</v>
      </c>
      <c r="D54" s="136">
        <f>'6.도시림면적률(시도)'!I48/기초자료!AV45</f>
        <v>0</v>
      </c>
      <c r="E54" s="135">
        <f>'6.도시림면적률(시도)'!M48/기초자료!AV45</f>
        <v>0</v>
      </c>
      <c r="F54" s="137"/>
    </row>
    <row r="55" spans="1:6" hidden="1">
      <c r="A55" s="118"/>
      <c r="B55" s="134" t="s">
        <v>40</v>
      </c>
      <c r="C55" s="135">
        <v>6.95789903222337</v>
      </c>
      <c r="D55" s="136">
        <f>'6.도시림면적률(시도)'!I49/기초자료!AV46</f>
        <v>0</v>
      </c>
      <c r="E55" s="135">
        <f>'6.도시림면적률(시도)'!M49/기초자료!AV46</f>
        <v>0</v>
      </c>
      <c r="F55" s="137"/>
    </row>
    <row r="56" spans="1:6" hidden="1">
      <c r="A56" s="118"/>
      <c r="B56" s="134" t="s">
        <v>41</v>
      </c>
      <c r="C56" s="135">
        <v>6.95789903222337</v>
      </c>
      <c r="D56" s="136">
        <f>'6.도시림면적률(시도)'!I50/기초자료!AV47</f>
        <v>0</v>
      </c>
      <c r="E56" s="135">
        <f>'6.도시림면적률(시도)'!M50/기초자료!AV47</f>
        <v>0</v>
      </c>
      <c r="F56" s="137"/>
    </row>
    <row r="57" spans="1:6" hidden="1">
      <c r="A57" s="118"/>
      <c r="B57" s="134" t="s">
        <v>42</v>
      </c>
      <c r="C57" s="135">
        <v>6.95789903222337</v>
      </c>
      <c r="D57" s="136">
        <f>'6.도시림면적률(시도)'!I51/기초자료!AV48</f>
        <v>0</v>
      </c>
      <c r="E57" s="135">
        <f>'6.도시림면적률(시도)'!M51/기초자료!AV48</f>
        <v>0</v>
      </c>
      <c r="F57" s="137"/>
    </row>
    <row r="58" spans="1:6" hidden="1">
      <c r="A58" s="118"/>
      <c r="B58" s="134" t="s">
        <v>43</v>
      </c>
      <c r="C58" s="135">
        <v>6.95789903222337</v>
      </c>
      <c r="D58" s="136">
        <f>'6.도시림면적률(시도)'!I52/기초자료!AV49</f>
        <v>0</v>
      </c>
      <c r="E58" s="135">
        <f>'6.도시림면적률(시도)'!M52/기초자료!AV49</f>
        <v>0</v>
      </c>
      <c r="F58" s="137"/>
    </row>
    <row r="59" spans="1:6" ht="20.25" customHeight="1">
      <c r="A59" s="118" t="s">
        <v>44</v>
      </c>
      <c r="B59" s="134" t="s">
        <v>2</v>
      </c>
      <c r="C59" s="135">
        <f>기초자료!BB50</f>
        <v>12.498497795743749</v>
      </c>
      <c r="D59" s="136">
        <f>'6.도시림면적률(시도)'!I11/기초자료!AW50</f>
        <v>3.1708173435971063</v>
      </c>
      <c r="E59" s="135">
        <f>'6.도시림면적률(시도)'!M11/기초자료!AW50</f>
        <v>9.327680452146641</v>
      </c>
      <c r="F59" s="137"/>
    </row>
    <row r="60" spans="1:6" hidden="1">
      <c r="A60" s="118"/>
      <c r="B60" s="134" t="s">
        <v>5</v>
      </c>
      <c r="C60" s="135">
        <v>6.95789903222337</v>
      </c>
      <c r="D60" s="136">
        <f>'6.도시림면적률(시도)'!I54/기초자료!AV51</f>
        <v>0</v>
      </c>
      <c r="E60" s="135">
        <f>'6.도시림면적률(시도)'!M54/기초자료!AV51</f>
        <v>0</v>
      </c>
      <c r="F60" s="137"/>
    </row>
    <row r="61" spans="1:6" hidden="1">
      <c r="A61" s="118"/>
      <c r="B61" s="134" t="s">
        <v>31</v>
      </c>
      <c r="C61" s="135">
        <v>6.95789903222337</v>
      </c>
      <c r="D61" s="136">
        <f>'6.도시림면적률(시도)'!I55/기초자료!AV52</f>
        <v>0</v>
      </c>
      <c r="E61" s="135">
        <f>'6.도시림면적률(시도)'!M55/기초자료!AV52</f>
        <v>0</v>
      </c>
      <c r="F61" s="137"/>
    </row>
    <row r="62" spans="1:6" hidden="1">
      <c r="A62" s="118"/>
      <c r="B62" s="134" t="s">
        <v>30</v>
      </c>
      <c r="C62" s="135">
        <v>6.95789903222337</v>
      </c>
      <c r="D62" s="136">
        <f>'6.도시림면적률(시도)'!I56/기초자료!AV53</f>
        <v>0</v>
      </c>
      <c r="E62" s="135">
        <f>'6.도시림면적률(시도)'!M56/기초자료!AV53</f>
        <v>0</v>
      </c>
      <c r="F62" s="137"/>
    </row>
    <row r="63" spans="1:6" hidden="1">
      <c r="A63" s="118"/>
      <c r="B63" s="134" t="s">
        <v>35</v>
      </c>
      <c r="C63" s="135">
        <v>6.95789903222337</v>
      </c>
      <c r="D63" s="136">
        <f>'6.도시림면적률(시도)'!I57/기초자료!AV54</f>
        <v>0</v>
      </c>
      <c r="E63" s="135">
        <f>'6.도시림면적률(시도)'!M57/기초자료!AV54</f>
        <v>0</v>
      </c>
      <c r="F63" s="137"/>
    </row>
    <row r="64" spans="1:6" hidden="1">
      <c r="A64" s="118"/>
      <c r="B64" s="134" t="s">
        <v>36</v>
      </c>
      <c r="C64" s="135">
        <v>6.95789903222337</v>
      </c>
      <c r="D64" s="136">
        <f>'6.도시림면적률(시도)'!I58/기초자료!AV55</f>
        <v>0</v>
      </c>
      <c r="E64" s="135">
        <f>'6.도시림면적률(시도)'!M58/기초자료!AV55</f>
        <v>0</v>
      </c>
      <c r="F64" s="137"/>
    </row>
    <row r="65" spans="1:6" hidden="1">
      <c r="A65" s="118"/>
      <c r="B65" s="134" t="s">
        <v>45</v>
      </c>
      <c r="C65" s="135">
        <v>6.95789903222337</v>
      </c>
      <c r="D65" s="136">
        <f>'6.도시림면적률(시도)'!I59/기초자료!AV56</f>
        <v>0</v>
      </c>
      <c r="E65" s="135">
        <f>'6.도시림면적률(시도)'!M59/기초자료!AV56</f>
        <v>0</v>
      </c>
      <c r="F65" s="137"/>
    </row>
    <row r="66" spans="1:6" hidden="1">
      <c r="A66" s="118"/>
      <c r="B66" s="134" t="s">
        <v>46</v>
      </c>
      <c r="C66" s="135">
        <v>6.95789903222337</v>
      </c>
      <c r="D66" s="136">
        <f>'6.도시림면적률(시도)'!I60/기초자료!AV57</f>
        <v>0</v>
      </c>
      <c r="E66" s="135">
        <f>'6.도시림면적률(시도)'!M60/기초자료!AV57</f>
        <v>0</v>
      </c>
      <c r="F66" s="137"/>
    </row>
    <row r="67" spans="1:6" hidden="1">
      <c r="A67" s="118"/>
      <c r="B67" s="134" t="s">
        <v>47</v>
      </c>
      <c r="C67" s="135">
        <v>6.95789903222337</v>
      </c>
      <c r="D67" s="136">
        <f>'6.도시림면적률(시도)'!I61/기초자료!AV58</f>
        <v>0</v>
      </c>
      <c r="E67" s="135">
        <f>'6.도시림면적률(시도)'!M61/기초자료!AV58</f>
        <v>0</v>
      </c>
      <c r="F67" s="137"/>
    </row>
    <row r="68" spans="1:6" ht="20.25" customHeight="1">
      <c r="A68" s="118" t="s">
        <v>48</v>
      </c>
      <c r="B68" s="134" t="s">
        <v>2</v>
      </c>
      <c r="C68" s="135">
        <f>기초자료!BB59</f>
        <v>9.8942011255530709</v>
      </c>
      <c r="D68" s="136">
        <f>'6.도시림면적률(시도)'!I12/기초자료!AW59</f>
        <v>2.0361961953447332</v>
      </c>
      <c r="E68" s="135">
        <f>'6.도시림면적률(시도)'!M12/기초자료!AW59</f>
        <v>7.8580049302083381</v>
      </c>
      <c r="F68" s="137"/>
    </row>
    <row r="69" spans="1:6" hidden="1">
      <c r="A69" s="118"/>
      <c r="B69" s="134" t="s">
        <v>49</v>
      </c>
      <c r="C69" s="135">
        <v>6.95789903222337</v>
      </c>
      <c r="D69" s="136" t="e">
        <f>'6.도시림면적률(시도)'!I63/기초자료!AV60</f>
        <v>#DIV/0!</v>
      </c>
      <c r="E69" s="135" t="e">
        <f>'6.도시림면적률(시도)'!M63/기초자료!AV60</f>
        <v>#DIV/0!</v>
      </c>
      <c r="F69" s="137"/>
    </row>
    <row r="70" spans="1:6" hidden="1">
      <c r="A70" s="118"/>
      <c r="B70" s="134" t="s">
        <v>5</v>
      </c>
      <c r="C70" s="135">
        <v>6.95789903222337</v>
      </c>
      <c r="D70" s="136">
        <f>'6.도시림면적률(시도)'!I64/기초자료!AV61</f>
        <v>0</v>
      </c>
      <c r="E70" s="135">
        <f>'6.도시림면적률(시도)'!M64/기초자료!AV61</f>
        <v>0</v>
      </c>
      <c r="F70" s="137"/>
    </row>
    <row r="71" spans="1:6" hidden="1">
      <c r="A71" s="118"/>
      <c r="B71" s="134" t="s">
        <v>31</v>
      </c>
      <c r="C71" s="135">
        <v>6.95789903222337</v>
      </c>
      <c r="D71" s="136">
        <f>'6.도시림면적률(시도)'!I65/기초자료!AV62</f>
        <v>0</v>
      </c>
      <c r="E71" s="135">
        <f>'6.도시림면적률(시도)'!M65/기초자료!AV62</f>
        <v>0</v>
      </c>
      <c r="F71" s="137"/>
    </row>
    <row r="72" spans="1:6" hidden="1">
      <c r="A72" s="118"/>
      <c r="B72" s="134" t="s">
        <v>35</v>
      </c>
      <c r="C72" s="135">
        <v>6.95789903222337</v>
      </c>
      <c r="D72" s="136">
        <f>'6.도시림면적률(시도)'!I66/기초자료!AV63</f>
        <v>0</v>
      </c>
      <c r="E72" s="135">
        <f>'6.도시림면적률(시도)'!M66/기초자료!AV63</f>
        <v>0</v>
      </c>
      <c r="F72" s="137"/>
    </row>
    <row r="73" spans="1:6" hidden="1">
      <c r="A73" s="118"/>
      <c r="B73" s="134" t="s">
        <v>50</v>
      </c>
      <c r="C73" s="135">
        <v>6.95789903222337</v>
      </c>
      <c r="D73" s="136">
        <f>'6.도시림면적률(시도)'!I67/기초자료!AV64</f>
        <v>0</v>
      </c>
      <c r="E73" s="135">
        <f>'6.도시림면적률(시도)'!M67/기초자료!AV64</f>
        <v>0</v>
      </c>
      <c r="F73" s="137"/>
    </row>
    <row r="74" spans="1:6" hidden="1">
      <c r="A74" s="118"/>
      <c r="B74" s="134" t="s">
        <v>51</v>
      </c>
      <c r="C74" s="135">
        <v>6.95789903222337</v>
      </c>
      <c r="D74" s="136">
        <f>'6.도시림면적률(시도)'!I68/기초자료!AV65</f>
        <v>0</v>
      </c>
      <c r="E74" s="135">
        <f>'6.도시림면적률(시도)'!M68/기초자료!AV65</f>
        <v>0</v>
      </c>
      <c r="F74" s="137"/>
    </row>
    <row r="75" spans="1:6" hidden="1">
      <c r="A75" s="118"/>
      <c r="B75" s="134" t="s">
        <v>52</v>
      </c>
      <c r="C75" s="135">
        <v>6.95789903222337</v>
      </c>
      <c r="D75" s="136">
        <f>'6.도시림면적률(시도)'!I69/기초자료!AV66</f>
        <v>0</v>
      </c>
      <c r="E75" s="135">
        <f>'6.도시림면적률(시도)'!M69/기초자료!AV66</f>
        <v>0</v>
      </c>
      <c r="F75" s="137"/>
    </row>
    <row r="76" spans="1:6" hidden="1">
      <c r="A76" s="118"/>
      <c r="B76" s="134" t="s">
        <v>53</v>
      </c>
      <c r="C76" s="135">
        <v>6.95789903222337</v>
      </c>
      <c r="D76" s="136">
        <f>'6.도시림면적률(시도)'!I70/기초자료!AV67</f>
        <v>0</v>
      </c>
      <c r="E76" s="135">
        <f>'6.도시림면적률(시도)'!M70/기초자료!AV67</f>
        <v>0</v>
      </c>
      <c r="F76" s="137"/>
    </row>
    <row r="77" spans="1:6" hidden="1">
      <c r="A77" s="118"/>
      <c r="B77" s="134" t="s">
        <v>30</v>
      </c>
      <c r="C77" s="135">
        <v>6.95789903222337</v>
      </c>
      <c r="D77" s="136">
        <f>'6.도시림면적률(시도)'!I71/기초자료!AV68</f>
        <v>0</v>
      </c>
      <c r="E77" s="135">
        <f>'6.도시림면적률(시도)'!M71/기초자료!AV68</f>
        <v>0</v>
      </c>
      <c r="F77" s="137"/>
    </row>
    <row r="78" spans="1:6" hidden="1">
      <c r="A78" s="118"/>
      <c r="B78" s="134" t="s">
        <v>54</v>
      </c>
      <c r="C78" s="135">
        <v>6.95789903222337</v>
      </c>
      <c r="D78" s="136">
        <f>'6.도시림면적률(시도)'!I72/기초자료!AV69</f>
        <v>0</v>
      </c>
      <c r="E78" s="135">
        <f>'6.도시림면적률(시도)'!M72/기초자료!AV69</f>
        <v>0</v>
      </c>
      <c r="F78" s="137"/>
    </row>
    <row r="79" spans="1:6" hidden="1">
      <c r="A79" s="118"/>
      <c r="B79" s="134" t="s">
        <v>55</v>
      </c>
      <c r="C79" s="135">
        <v>6.95789903222337</v>
      </c>
      <c r="D79" s="136">
        <f>'6.도시림면적률(시도)'!I73/기초자료!AV70</f>
        <v>0</v>
      </c>
      <c r="E79" s="135">
        <f>'6.도시림면적률(시도)'!M73/기초자료!AV70</f>
        <v>0</v>
      </c>
      <c r="F79" s="137"/>
    </row>
    <row r="80" spans="1:6" ht="20.25" customHeight="1">
      <c r="A80" s="118" t="s">
        <v>56</v>
      </c>
      <c r="B80" s="134" t="s">
        <v>2</v>
      </c>
      <c r="C80" s="135">
        <f>기초자료!BB71</f>
        <v>12.293776787406248</v>
      </c>
      <c r="D80" s="136">
        <f>'6.도시림면적률(시도)'!I13/기초자료!AW71</f>
        <v>5.7136346284298725</v>
      </c>
      <c r="E80" s="135">
        <f>'6.도시림면적률(시도)'!M13/기초자료!AW71</f>
        <v>6.5801421589763729</v>
      </c>
      <c r="F80" s="137"/>
    </row>
    <row r="81" spans="1:6" hidden="1">
      <c r="A81" s="118"/>
      <c r="B81" s="134" t="s">
        <v>31</v>
      </c>
      <c r="C81" s="135">
        <v>6.95789903222337</v>
      </c>
      <c r="D81" s="136">
        <f>'6.도시림면적률(시도)'!I75/기초자료!AV72</f>
        <v>0</v>
      </c>
      <c r="E81" s="135">
        <f>'6.도시림면적률(시도)'!M75/기초자료!AV72</f>
        <v>0</v>
      </c>
      <c r="F81" s="137"/>
    </row>
    <row r="82" spans="1:6" hidden="1">
      <c r="A82" s="118"/>
      <c r="B82" s="134" t="s">
        <v>30</v>
      </c>
      <c r="C82" s="135">
        <v>6.95789903222337</v>
      </c>
      <c r="D82" s="136">
        <f>'6.도시림면적률(시도)'!I76/기초자료!AV73</f>
        <v>0</v>
      </c>
      <c r="E82" s="135">
        <f>'6.도시림면적률(시도)'!M76/기초자료!AV73</f>
        <v>0</v>
      </c>
      <c r="F82" s="137"/>
    </row>
    <row r="83" spans="1:6" hidden="1">
      <c r="A83" s="118"/>
      <c r="B83" s="134" t="s">
        <v>35</v>
      </c>
      <c r="C83" s="135">
        <v>6.95789903222337</v>
      </c>
      <c r="D83" s="136">
        <f>'6.도시림면적률(시도)'!I77/기초자료!AV74</f>
        <v>0</v>
      </c>
      <c r="E83" s="135">
        <f>'6.도시림면적률(시도)'!M77/기초자료!AV74</f>
        <v>0</v>
      </c>
      <c r="F83" s="137"/>
    </row>
    <row r="84" spans="1:6" hidden="1">
      <c r="A84" s="118"/>
      <c r="B84" s="134" t="s">
        <v>36</v>
      </c>
      <c r="C84" s="135">
        <v>6.95789903222337</v>
      </c>
      <c r="D84" s="136">
        <f>'6.도시림면적률(시도)'!I78/기초자료!AV75</f>
        <v>0</v>
      </c>
      <c r="E84" s="135">
        <f>'6.도시림면적률(시도)'!M78/기초자료!AV75</f>
        <v>0</v>
      </c>
      <c r="F84" s="137"/>
    </row>
    <row r="85" spans="1:6" hidden="1">
      <c r="A85" s="118"/>
      <c r="B85" s="134" t="s">
        <v>57</v>
      </c>
      <c r="C85" s="135">
        <v>6.95789903222337</v>
      </c>
      <c r="D85" s="136">
        <f>'6.도시림면적률(시도)'!I79/기초자료!AV76</f>
        <v>0</v>
      </c>
      <c r="E85" s="135">
        <f>'6.도시림면적률(시도)'!M79/기초자료!AV76</f>
        <v>0</v>
      </c>
      <c r="F85" s="137"/>
    </row>
    <row r="86" spans="1:6" ht="20.25" customHeight="1">
      <c r="A86" s="118" t="s">
        <v>58</v>
      </c>
      <c r="B86" s="134" t="s">
        <v>2</v>
      </c>
      <c r="C86" s="135">
        <f>기초자료!BB77</f>
        <v>11.241675520615376</v>
      </c>
      <c r="D86" s="136">
        <f>'6.도시림면적률(시도)'!I14/기초자료!AW77</f>
        <v>3.9238681375307656</v>
      </c>
      <c r="E86" s="135">
        <f>'6.도시림면적률(시도)'!M14/기초자료!AW77</f>
        <v>7.3178073830846113</v>
      </c>
      <c r="F86" s="137"/>
    </row>
    <row r="87" spans="1:6" hidden="1">
      <c r="A87" s="118"/>
      <c r="B87" s="134" t="s">
        <v>31</v>
      </c>
      <c r="C87" s="135">
        <v>6.95789903222337</v>
      </c>
      <c r="D87" s="136">
        <f>'6.도시림면적률(시도)'!I81/기초자료!AV78</f>
        <v>0</v>
      </c>
      <c r="E87" s="135">
        <f>'6.도시림면적률(시도)'!M81/기초자료!AV78</f>
        <v>0</v>
      </c>
      <c r="F87" s="137"/>
    </row>
    <row r="88" spans="1:6" hidden="1">
      <c r="A88" s="118"/>
      <c r="B88" s="134" t="s">
        <v>5</v>
      </c>
      <c r="C88" s="135">
        <v>6.95789903222337</v>
      </c>
      <c r="D88" s="136">
        <f>'6.도시림면적률(시도)'!I82/기초자료!AV79</f>
        <v>0</v>
      </c>
      <c r="E88" s="135">
        <f>'6.도시림면적률(시도)'!M82/기초자료!AV79</f>
        <v>0</v>
      </c>
      <c r="F88" s="137"/>
    </row>
    <row r="89" spans="1:6" hidden="1">
      <c r="A89" s="118"/>
      <c r="B89" s="134" t="s">
        <v>30</v>
      </c>
      <c r="C89" s="135">
        <v>6.95789903222337</v>
      </c>
      <c r="D89" s="136">
        <f>'6.도시림면적률(시도)'!I83/기초자료!AV80</f>
        <v>0</v>
      </c>
      <c r="E89" s="135">
        <f>'6.도시림면적률(시도)'!M83/기초자료!AV80</f>
        <v>0</v>
      </c>
      <c r="F89" s="137"/>
    </row>
    <row r="90" spans="1:6" hidden="1">
      <c r="A90" s="118"/>
      <c r="B90" s="134" t="s">
        <v>59</v>
      </c>
      <c r="C90" s="135">
        <v>6.95789903222337</v>
      </c>
      <c r="D90" s="136">
        <f>'6.도시림면적률(시도)'!I84/기초자료!AV81</f>
        <v>0</v>
      </c>
      <c r="E90" s="135">
        <f>'6.도시림면적률(시도)'!M84/기초자료!AV81</f>
        <v>0</v>
      </c>
      <c r="F90" s="137"/>
    </row>
    <row r="91" spans="1:6" hidden="1">
      <c r="A91" s="118"/>
      <c r="B91" s="134" t="s">
        <v>60</v>
      </c>
      <c r="C91" s="135">
        <v>6.95789903222337</v>
      </c>
      <c r="D91" s="136">
        <f>'6.도시림면적률(시도)'!I85/기초자료!AV82</f>
        <v>0</v>
      </c>
      <c r="E91" s="135">
        <f>'6.도시림면적률(시도)'!M85/기초자료!AV82</f>
        <v>0</v>
      </c>
      <c r="F91" s="137"/>
    </row>
    <row r="92" spans="1:6" ht="20.25" customHeight="1">
      <c r="A92" s="118" t="s">
        <v>61</v>
      </c>
      <c r="B92" s="134" t="s">
        <v>2</v>
      </c>
      <c r="C92" s="135">
        <f>기초자료!BB83</f>
        <v>19.115027634211557</v>
      </c>
      <c r="D92" s="136">
        <f>'6.도시림면적률(시도)'!I15/기초자료!AW83</f>
        <v>6.2939394936958886</v>
      </c>
      <c r="E92" s="135">
        <f>'6.도시림면적률(시도)'!M15/기초자료!AW83</f>
        <v>12.821088140515668</v>
      </c>
      <c r="F92" s="137"/>
    </row>
    <row r="93" spans="1:6" hidden="1">
      <c r="A93" s="118"/>
      <c r="B93" s="134" t="s">
        <v>5</v>
      </c>
      <c r="C93" s="135">
        <v>6.95789903222337</v>
      </c>
      <c r="D93" s="136">
        <f>'6.도시림면적률(시도)'!I87/기초자료!AV84</f>
        <v>0</v>
      </c>
      <c r="E93" s="135">
        <f>'6.도시림면적률(시도)'!M87/기초자료!AV84</f>
        <v>0</v>
      </c>
      <c r="F93" s="137"/>
    </row>
    <row r="94" spans="1:6" hidden="1">
      <c r="A94" s="118"/>
      <c r="B94" s="134" t="s">
        <v>35</v>
      </c>
      <c r="C94" s="135">
        <v>6.95789903222337</v>
      </c>
      <c r="D94" s="136">
        <f>'6.도시림면적률(시도)'!I88/기초자료!AV85</f>
        <v>0</v>
      </c>
      <c r="E94" s="135">
        <f>'6.도시림면적률(시도)'!M88/기초자료!AV85</f>
        <v>0</v>
      </c>
      <c r="F94" s="137"/>
    </row>
    <row r="95" spans="1:6" hidden="1">
      <c r="A95" s="118"/>
      <c r="B95" s="134" t="s">
        <v>31</v>
      </c>
      <c r="C95" s="135">
        <v>6.95789903222337</v>
      </c>
      <c r="D95" s="136">
        <f>'6.도시림면적률(시도)'!I89/기초자료!AV86</f>
        <v>0</v>
      </c>
      <c r="E95" s="135">
        <f>'6.도시림면적률(시도)'!M89/기초자료!AV86</f>
        <v>0</v>
      </c>
      <c r="F95" s="137"/>
    </row>
    <row r="96" spans="1:6" hidden="1">
      <c r="A96" s="118"/>
      <c r="B96" s="134" t="s">
        <v>36</v>
      </c>
      <c r="C96" s="135">
        <v>6.95789903222337</v>
      </c>
      <c r="D96" s="136">
        <f>'6.도시림면적률(시도)'!I90/기초자료!AV87</f>
        <v>0</v>
      </c>
      <c r="E96" s="135">
        <f>'6.도시림면적률(시도)'!M90/기초자료!AV87</f>
        <v>0</v>
      </c>
      <c r="F96" s="137"/>
    </row>
    <row r="97" spans="1:6" hidden="1">
      <c r="A97" s="118"/>
      <c r="B97" s="134" t="s">
        <v>62</v>
      </c>
      <c r="C97" s="135">
        <v>6.95789903222337</v>
      </c>
      <c r="D97" s="136">
        <f>'6.도시림면적률(시도)'!I91/기초자료!AV88</f>
        <v>0</v>
      </c>
      <c r="E97" s="135">
        <f>'6.도시림면적률(시도)'!M91/기초자료!AV88</f>
        <v>0</v>
      </c>
      <c r="F97" s="137"/>
    </row>
    <row r="98" spans="1:6" s="371" customFormat="1" ht="20.25" customHeight="1">
      <c r="A98" s="405" t="s">
        <v>750</v>
      </c>
      <c r="B98" s="372"/>
      <c r="C98" s="373">
        <f>기초자료!BB89</f>
        <v>21.181335511537675</v>
      </c>
      <c r="D98" s="374">
        <f>'6.도시림면적률(시도)'!I16/기초자료!AW89</f>
        <v>2.9509257368456878</v>
      </c>
      <c r="E98" s="373">
        <f>'6.도시림면적률(시도)'!M16/기초자료!AW89</f>
        <v>18.230409774691989</v>
      </c>
      <c r="F98" s="370"/>
    </row>
    <row r="99" spans="1:6" ht="20.25" customHeight="1">
      <c r="A99" s="354" t="s">
        <v>63</v>
      </c>
      <c r="B99" s="134" t="s">
        <v>2</v>
      </c>
      <c r="C99" s="135">
        <f>기초자료!BB91</f>
        <v>8.3656531539743888</v>
      </c>
      <c r="D99" s="136">
        <f>'6.도시림면적률(시도)'!I17/기초자료!AW91</f>
        <v>1.0143821782279556</v>
      </c>
      <c r="E99" s="135">
        <f>'6.도시림면적률(시도)'!M17/기초자료!AW91</f>
        <v>7.3512709757464334</v>
      </c>
      <c r="F99" s="137"/>
    </row>
    <row r="100" spans="1:6" hidden="1">
      <c r="A100" s="118"/>
      <c r="B100" s="134" t="s">
        <v>64</v>
      </c>
      <c r="C100" s="135">
        <v>6.95789903222337</v>
      </c>
      <c r="D100" s="136">
        <f>'6.도시림면적률(시도)'!I93/기초자료!AV92</f>
        <v>0</v>
      </c>
      <c r="E100" s="135">
        <f>'6.도시림면적률(시도)'!M93/기초자료!AV92</f>
        <v>0</v>
      </c>
      <c r="F100" s="137"/>
    </row>
    <row r="101" spans="1:6" hidden="1">
      <c r="A101" s="118"/>
      <c r="B101" s="134" t="s">
        <v>65</v>
      </c>
      <c r="C101" s="135">
        <v>6.95789903222337</v>
      </c>
      <c r="D101" s="136">
        <f>'6.도시림면적률(시도)'!I94/기초자료!AV93</f>
        <v>0</v>
      </c>
      <c r="E101" s="135">
        <f>'6.도시림면적률(시도)'!M94/기초자료!AV93</f>
        <v>0</v>
      </c>
      <c r="F101" s="137"/>
    </row>
    <row r="102" spans="1:6" hidden="1">
      <c r="A102" s="118"/>
      <c r="B102" s="134" t="s">
        <v>66</v>
      </c>
      <c r="C102" s="135">
        <v>6.95789903222337</v>
      </c>
      <c r="D102" s="136">
        <f>'6.도시림면적률(시도)'!I95/기초자료!AV94</f>
        <v>0</v>
      </c>
      <c r="E102" s="135">
        <f>'6.도시림면적률(시도)'!M95/기초자료!AV94</f>
        <v>0</v>
      </c>
      <c r="F102" s="137"/>
    </row>
    <row r="103" spans="1:6" hidden="1">
      <c r="A103" s="118"/>
      <c r="B103" s="134" t="s">
        <v>67</v>
      </c>
      <c r="C103" s="135">
        <v>6.95789903222337</v>
      </c>
      <c r="D103" s="136">
        <f>'6.도시림면적률(시도)'!I96/기초자료!AV95</f>
        <v>0</v>
      </c>
      <c r="E103" s="135">
        <f>'6.도시림면적률(시도)'!M96/기초자료!AV95</f>
        <v>0</v>
      </c>
      <c r="F103" s="137"/>
    </row>
    <row r="104" spans="1:6" hidden="1">
      <c r="A104" s="118"/>
      <c r="B104" s="134" t="s">
        <v>68</v>
      </c>
      <c r="C104" s="135">
        <v>6.95789903222337</v>
      </c>
      <c r="D104" s="136">
        <f>'6.도시림면적률(시도)'!I97/기초자료!AV96</f>
        <v>0</v>
      </c>
      <c r="E104" s="135">
        <f>'6.도시림면적률(시도)'!M97/기초자료!AV96</f>
        <v>0</v>
      </c>
      <c r="F104" s="137"/>
    </row>
    <row r="105" spans="1:6" hidden="1">
      <c r="A105" s="118"/>
      <c r="B105" s="134" t="s">
        <v>69</v>
      </c>
      <c r="C105" s="135">
        <v>6.95789903222337</v>
      </c>
      <c r="D105" s="136">
        <f>'6.도시림면적률(시도)'!I98/기초자료!AV97</f>
        <v>0</v>
      </c>
      <c r="E105" s="135">
        <f>'6.도시림면적률(시도)'!M98/기초자료!AV97</f>
        <v>0</v>
      </c>
      <c r="F105" s="137"/>
    </row>
    <row r="106" spans="1:6" hidden="1">
      <c r="A106" s="118"/>
      <c r="B106" s="134" t="s">
        <v>70</v>
      </c>
      <c r="C106" s="135">
        <v>6.95789903222337</v>
      </c>
      <c r="D106" s="136">
        <f>'6.도시림면적률(시도)'!I99/기초자료!AV98</f>
        <v>0</v>
      </c>
      <c r="E106" s="135">
        <f>'6.도시림면적률(시도)'!M99/기초자료!AV98</f>
        <v>0</v>
      </c>
      <c r="F106" s="137"/>
    </row>
    <row r="107" spans="1:6" hidden="1">
      <c r="A107" s="118"/>
      <c r="B107" s="134" t="s">
        <v>71</v>
      </c>
      <c r="C107" s="135">
        <v>6.95789903222337</v>
      </c>
      <c r="D107" s="136">
        <f>'6.도시림면적률(시도)'!I100/기초자료!AV99</f>
        <v>0</v>
      </c>
      <c r="E107" s="135">
        <f>'6.도시림면적률(시도)'!M100/기초자료!AV99</f>
        <v>0</v>
      </c>
      <c r="F107" s="137"/>
    </row>
    <row r="108" spans="1:6" hidden="1">
      <c r="A108" s="118"/>
      <c r="B108" s="134" t="s">
        <v>72</v>
      </c>
      <c r="C108" s="135">
        <v>6.95789903222337</v>
      </c>
      <c r="D108" s="136">
        <f>'6.도시림면적률(시도)'!I101/기초자료!AV100</f>
        <v>0</v>
      </c>
      <c r="E108" s="135">
        <f>'6.도시림면적률(시도)'!M101/기초자료!AV100</f>
        <v>0</v>
      </c>
      <c r="F108" s="137"/>
    </row>
    <row r="109" spans="1:6" hidden="1">
      <c r="A109" s="118"/>
      <c r="B109" s="134" t="s">
        <v>73</v>
      </c>
      <c r="C109" s="135">
        <v>6.95789903222337</v>
      </c>
      <c r="D109" s="136">
        <f>'6.도시림면적률(시도)'!I102/기초자료!AV101</f>
        <v>0</v>
      </c>
      <c r="E109" s="135">
        <f>'6.도시림면적률(시도)'!M102/기초자료!AV101</f>
        <v>0</v>
      </c>
      <c r="F109" s="137"/>
    </row>
    <row r="110" spans="1:6" hidden="1">
      <c r="A110" s="118"/>
      <c r="B110" s="134" t="s">
        <v>74</v>
      </c>
      <c r="C110" s="135">
        <v>6.95789903222337</v>
      </c>
      <c r="D110" s="136">
        <f>'6.도시림면적률(시도)'!I103/기초자료!AV102</f>
        <v>0</v>
      </c>
      <c r="E110" s="135">
        <f>'6.도시림면적률(시도)'!M103/기초자료!AV102</f>
        <v>0</v>
      </c>
      <c r="F110" s="137"/>
    </row>
    <row r="111" spans="1:6" hidden="1">
      <c r="A111" s="118"/>
      <c r="B111" s="134" t="s">
        <v>75</v>
      </c>
      <c r="C111" s="135">
        <v>6.95789903222337</v>
      </c>
      <c r="D111" s="136">
        <f>'6.도시림면적률(시도)'!I104/기초자료!AV103</f>
        <v>0</v>
      </c>
      <c r="E111" s="135">
        <f>'6.도시림면적률(시도)'!M104/기초자료!AV103</f>
        <v>0</v>
      </c>
      <c r="F111" s="137"/>
    </row>
    <row r="112" spans="1:6" hidden="1">
      <c r="A112" s="118"/>
      <c r="B112" s="134" t="s">
        <v>76</v>
      </c>
      <c r="C112" s="135">
        <v>6.95789903222337</v>
      </c>
      <c r="D112" s="136">
        <f>'6.도시림면적률(시도)'!I105/기초자료!AV104</f>
        <v>0</v>
      </c>
      <c r="E112" s="135">
        <f>'6.도시림면적률(시도)'!M105/기초자료!AV104</f>
        <v>0</v>
      </c>
      <c r="F112" s="137"/>
    </row>
    <row r="113" spans="1:6" hidden="1">
      <c r="A113" s="118"/>
      <c r="B113" s="134" t="s">
        <v>77</v>
      </c>
      <c r="C113" s="135">
        <v>6.95789903222337</v>
      </c>
      <c r="D113" s="136">
        <f>'6.도시림면적률(시도)'!I106/기초자료!AV105</f>
        <v>0</v>
      </c>
      <c r="E113" s="135">
        <f>'6.도시림면적률(시도)'!M106/기초자료!AV105</f>
        <v>0</v>
      </c>
      <c r="F113" s="137"/>
    </row>
    <row r="114" spans="1:6" hidden="1">
      <c r="A114" s="118"/>
      <c r="B114" s="134" t="s">
        <v>78</v>
      </c>
      <c r="C114" s="135">
        <v>6.95789903222337</v>
      </c>
      <c r="D114" s="136">
        <f>'6.도시림면적률(시도)'!I107/기초자료!AV106</f>
        <v>0</v>
      </c>
      <c r="E114" s="135">
        <f>'6.도시림면적률(시도)'!M107/기초자료!AV106</f>
        <v>0</v>
      </c>
      <c r="F114" s="137"/>
    </row>
    <row r="115" spans="1:6" hidden="1">
      <c r="A115" s="118"/>
      <c r="B115" s="134" t="s">
        <v>79</v>
      </c>
      <c r="C115" s="135">
        <v>6.95789903222337</v>
      </c>
      <c r="D115" s="136">
        <f>'6.도시림면적률(시도)'!I108/기초자료!AV107</f>
        <v>0</v>
      </c>
      <c r="E115" s="135">
        <f>'6.도시림면적률(시도)'!M108/기초자료!AV107</f>
        <v>0</v>
      </c>
      <c r="F115" s="137"/>
    </row>
    <row r="116" spans="1:6" hidden="1">
      <c r="A116" s="118"/>
      <c r="B116" s="134" t="s">
        <v>80</v>
      </c>
      <c r="C116" s="135">
        <v>6.95789903222337</v>
      </c>
      <c r="D116" s="136">
        <f>'6.도시림면적률(시도)'!I109/기초자료!AV108</f>
        <v>0</v>
      </c>
      <c r="E116" s="135">
        <f>'6.도시림면적률(시도)'!M109/기초자료!AV108</f>
        <v>0</v>
      </c>
      <c r="F116" s="137"/>
    </row>
    <row r="117" spans="1:6" hidden="1">
      <c r="A117" s="118"/>
      <c r="B117" s="134" t="s">
        <v>81</v>
      </c>
      <c r="C117" s="135">
        <v>6.95789903222337</v>
      </c>
      <c r="D117" s="136">
        <f>'6.도시림면적률(시도)'!I110/기초자료!AV109</f>
        <v>0</v>
      </c>
      <c r="E117" s="135">
        <f>'6.도시림면적률(시도)'!M110/기초자료!AV109</f>
        <v>0</v>
      </c>
      <c r="F117" s="137"/>
    </row>
    <row r="118" spans="1:6" hidden="1">
      <c r="A118" s="118"/>
      <c r="B118" s="134" t="s">
        <v>82</v>
      </c>
      <c r="C118" s="135">
        <v>6.95789903222337</v>
      </c>
      <c r="D118" s="136">
        <f>'6.도시림면적률(시도)'!I111/기초자료!AV110</f>
        <v>0</v>
      </c>
      <c r="E118" s="135">
        <f>'6.도시림면적률(시도)'!M111/기초자료!AV110</f>
        <v>0</v>
      </c>
      <c r="F118" s="137"/>
    </row>
    <row r="119" spans="1:6" hidden="1">
      <c r="A119" s="118"/>
      <c r="B119" s="134" t="s">
        <v>83</v>
      </c>
      <c r="C119" s="135">
        <v>6.95789903222337</v>
      </c>
      <c r="D119" s="136">
        <f>'6.도시림면적률(시도)'!I112/기초자료!AV111</f>
        <v>0</v>
      </c>
      <c r="E119" s="135">
        <f>'6.도시림면적률(시도)'!M112/기초자료!AV111</f>
        <v>0</v>
      </c>
      <c r="F119" s="137"/>
    </row>
    <row r="120" spans="1:6" hidden="1">
      <c r="A120" s="118"/>
      <c r="B120" s="134" t="s">
        <v>84</v>
      </c>
      <c r="C120" s="135">
        <v>6.95789903222337</v>
      </c>
      <c r="D120" s="136">
        <f>'6.도시림면적률(시도)'!I113/기초자료!AV112</f>
        <v>0</v>
      </c>
      <c r="E120" s="135">
        <f>'6.도시림면적률(시도)'!M113/기초자료!AV112</f>
        <v>0</v>
      </c>
      <c r="F120" s="137"/>
    </row>
    <row r="121" spans="1:6" hidden="1">
      <c r="A121" s="118"/>
      <c r="B121" s="134" t="s">
        <v>85</v>
      </c>
      <c r="C121" s="135">
        <v>6.95789903222337</v>
      </c>
      <c r="D121" s="136">
        <f>'6.도시림면적률(시도)'!I114/기초자료!AV113</f>
        <v>0</v>
      </c>
      <c r="E121" s="135">
        <f>'6.도시림면적률(시도)'!M114/기초자료!AV113</f>
        <v>0</v>
      </c>
      <c r="F121" s="137"/>
    </row>
    <row r="122" spans="1:6" hidden="1">
      <c r="A122" s="118"/>
      <c r="B122" s="134" t="s">
        <v>86</v>
      </c>
      <c r="C122" s="135">
        <v>6.95789903222337</v>
      </c>
      <c r="D122" s="136">
        <f>'6.도시림면적률(시도)'!I115/기초자료!AV114</f>
        <v>0</v>
      </c>
      <c r="E122" s="135">
        <f>'6.도시림면적률(시도)'!M115/기초자료!AV114</f>
        <v>0</v>
      </c>
      <c r="F122" s="137"/>
    </row>
    <row r="123" spans="1:6" hidden="1">
      <c r="A123" s="118"/>
      <c r="B123" s="134" t="s">
        <v>87</v>
      </c>
      <c r="C123" s="135">
        <v>6.95789903222337</v>
      </c>
      <c r="D123" s="136">
        <f>'6.도시림면적률(시도)'!I116/기초자료!AV115</f>
        <v>0</v>
      </c>
      <c r="E123" s="135">
        <f>'6.도시림면적률(시도)'!M116/기초자료!AV115</f>
        <v>0</v>
      </c>
      <c r="F123" s="137"/>
    </row>
    <row r="124" spans="1:6" hidden="1">
      <c r="A124" s="118"/>
      <c r="B124" s="134" t="s">
        <v>88</v>
      </c>
      <c r="C124" s="135">
        <v>6.95789903222337</v>
      </c>
      <c r="D124" s="136">
        <f>'6.도시림면적률(시도)'!I117/기초자료!AV116</f>
        <v>0</v>
      </c>
      <c r="E124" s="135">
        <f>'6.도시림면적률(시도)'!M117/기초자료!AV116</f>
        <v>0</v>
      </c>
      <c r="F124" s="137"/>
    </row>
    <row r="125" spans="1:6" hidden="1">
      <c r="A125" s="118"/>
      <c r="B125" s="134" t="s">
        <v>89</v>
      </c>
      <c r="C125" s="135">
        <v>6.95789903222337</v>
      </c>
      <c r="D125" s="136">
        <f>'6.도시림면적률(시도)'!I118/기초자료!AV117</f>
        <v>0</v>
      </c>
      <c r="E125" s="135">
        <f>'6.도시림면적률(시도)'!M118/기초자료!AV117</f>
        <v>0</v>
      </c>
      <c r="F125" s="137"/>
    </row>
    <row r="126" spans="1:6" hidden="1">
      <c r="A126" s="118"/>
      <c r="B126" s="134" t="s">
        <v>90</v>
      </c>
      <c r="C126" s="135">
        <v>6.95789903222337</v>
      </c>
      <c r="D126" s="136">
        <f>'6.도시림면적률(시도)'!I119/기초자료!AV118</f>
        <v>0</v>
      </c>
      <c r="E126" s="135">
        <f>'6.도시림면적률(시도)'!M119/기초자료!AV118</f>
        <v>0</v>
      </c>
      <c r="F126" s="137"/>
    </row>
    <row r="127" spans="1:6" hidden="1">
      <c r="A127" s="118"/>
      <c r="B127" s="134" t="s">
        <v>91</v>
      </c>
      <c r="C127" s="135">
        <v>6.95789903222337</v>
      </c>
      <c r="D127" s="136">
        <f>'6.도시림면적률(시도)'!I120/기초자료!AV119</f>
        <v>0</v>
      </c>
      <c r="E127" s="135">
        <f>'6.도시림면적률(시도)'!M120/기초자료!AV119</f>
        <v>0</v>
      </c>
      <c r="F127" s="137"/>
    </row>
    <row r="128" spans="1:6" hidden="1">
      <c r="A128" s="118"/>
      <c r="B128" s="134" t="s">
        <v>92</v>
      </c>
      <c r="C128" s="135">
        <v>6.95789903222337</v>
      </c>
      <c r="D128" s="136">
        <f>'6.도시림면적률(시도)'!I121/기초자료!AV120</f>
        <v>0</v>
      </c>
      <c r="E128" s="135">
        <f>'6.도시림면적률(시도)'!M121/기초자료!AV120</f>
        <v>0</v>
      </c>
      <c r="F128" s="137"/>
    </row>
    <row r="129" spans="1:6" hidden="1">
      <c r="A129" s="118"/>
      <c r="B129" s="134" t="s">
        <v>93</v>
      </c>
      <c r="C129" s="135">
        <v>6.95789903222337</v>
      </c>
      <c r="D129" s="136">
        <f>'6.도시림면적률(시도)'!I122/기초자료!AV121</f>
        <v>0</v>
      </c>
      <c r="E129" s="135">
        <f>'6.도시림면적률(시도)'!M122/기초자료!AV121</f>
        <v>0</v>
      </c>
      <c r="F129" s="137"/>
    </row>
    <row r="130" spans="1:6" hidden="1">
      <c r="A130" s="118"/>
      <c r="B130" s="134" t="s">
        <v>94</v>
      </c>
      <c r="C130" s="135">
        <v>6.95789903222337</v>
      </c>
      <c r="D130" s="136">
        <f>'6.도시림면적률(시도)'!I123/기초자료!AV122</f>
        <v>0</v>
      </c>
      <c r="E130" s="135">
        <f>'6.도시림면적률(시도)'!M123/기초자료!AV122</f>
        <v>0</v>
      </c>
      <c r="F130" s="137"/>
    </row>
    <row r="131" spans="1:6" ht="20.25" customHeight="1">
      <c r="A131" s="118" t="s">
        <v>95</v>
      </c>
      <c r="B131" s="134" t="s">
        <v>2</v>
      </c>
      <c r="C131" s="135">
        <f>기초자료!BB123</f>
        <v>21.025057733232188</v>
      </c>
      <c r="D131" s="136">
        <f>'6.도시림면적률(시도)'!I18/기초자료!AW123</f>
        <v>8.2586398453286431</v>
      </c>
      <c r="E131" s="135">
        <f>'6.도시림면적률(시도)'!M18/기초자료!AW123</f>
        <v>12.766417887903545</v>
      </c>
      <c r="F131" s="137"/>
    </row>
    <row r="132" spans="1:6" hidden="1">
      <c r="A132" s="118"/>
      <c r="B132" s="134" t="s">
        <v>96</v>
      </c>
      <c r="C132" s="135">
        <v>6.95789903222337</v>
      </c>
      <c r="D132" s="136">
        <f>'6.도시림면적률(시도)'!I125/기초자료!AV124</f>
        <v>0</v>
      </c>
      <c r="E132" s="135">
        <f>'6.도시림면적률(시도)'!M125/기초자료!AV124</f>
        <v>0</v>
      </c>
      <c r="F132" s="137"/>
    </row>
    <row r="133" spans="1:6" hidden="1">
      <c r="A133" s="118"/>
      <c r="B133" s="134" t="s">
        <v>97</v>
      </c>
      <c r="C133" s="135">
        <v>6.95789903222337</v>
      </c>
      <c r="D133" s="136">
        <f>'6.도시림면적률(시도)'!I126/기초자료!AV125</f>
        <v>0</v>
      </c>
      <c r="E133" s="135">
        <f>'6.도시림면적률(시도)'!M126/기초자료!AV125</f>
        <v>0</v>
      </c>
      <c r="F133" s="137"/>
    </row>
    <row r="134" spans="1:6" hidden="1">
      <c r="A134" s="118"/>
      <c r="B134" s="134" t="s">
        <v>98</v>
      </c>
      <c r="C134" s="135">
        <v>6.95789903222337</v>
      </c>
      <c r="D134" s="136">
        <f>'6.도시림면적률(시도)'!I127/기초자료!AV126</f>
        <v>0</v>
      </c>
      <c r="E134" s="135">
        <f>'6.도시림면적률(시도)'!M127/기초자료!AV126</f>
        <v>0</v>
      </c>
      <c r="F134" s="137"/>
    </row>
    <row r="135" spans="1:6" hidden="1">
      <c r="A135" s="118"/>
      <c r="B135" s="134" t="s">
        <v>99</v>
      </c>
      <c r="C135" s="135">
        <v>6.95789903222337</v>
      </c>
      <c r="D135" s="136">
        <f>'6.도시림면적률(시도)'!I128/기초자료!AV127</f>
        <v>0</v>
      </c>
      <c r="E135" s="135">
        <f>'6.도시림면적률(시도)'!M128/기초자료!AV127</f>
        <v>0</v>
      </c>
      <c r="F135" s="137"/>
    </row>
    <row r="136" spans="1:6" hidden="1">
      <c r="A136" s="118"/>
      <c r="B136" s="134" t="s">
        <v>100</v>
      </c>
      <c r="C136" s="135">
        <v>6.95789903222337</v>
      </c>
      <c r="D136" s="136">
        <f>'6.도시림면적률(시도)'!I129/기초자료!AV128</f>
        <v>0</v>
      </c>
      <c r="E136" s="135">
        <f>'6.도시림면적률(시도)'!M129/기초자료!AV128</f>
        <v>0</v>
      </c>
      <c r="F136" s="137"/>
    </row>
    <row r="137" spans="1:6" hidden="1">
      <c r="A137" s="118"/>
      <c r="B137" s="134" t="s">
        <v>101</v>
      </c>
      <c r="C137" s="135">
        <v>6.95789903222337</v>
      </c>
      <c r="D137" s="136">
        <f>'6.도시림면적률(시도)'!I130/기초자료!AV129</f>
        <v>0</v>
      </c>
      <c r="E137" s="135">
        <f>'6.도시림면적률(시도)'!M130/기초자료!AV129</f>
        <v>0</v>
      </c>
      <c r="F137" s="137"/>
    </row>
    <row r="138" spans="1:6" hidden="1">
      <c r="A138" s="118"/>
      <c r="B138" s="134" t="s">
        <v>102</v>
      </c>
      <c r="C138" s="135">
        <v>6.95789903222337</v>
      </c>
      <c r="D138" s="136">
        <f>'6.도시림면적률(시도)'!I131/기초자료!AV130</f>
        <v>0</v>
      </c>
      <c r="E138" s="135">
        <f>'6.도시림면적률(시도)'!M131/기초자료!AV130</f>
        <v>0</v>
      </c>
      <c r="F138" s="137"/>
    </row>
    <row r="139" spans="1:6" hidden="1">
      <c r="A139" s="118"/>
      <c r="B139" s="134" t="s">
        <v>103</v>
      </c>
      <c r="C139" s="135">
        <v>6.95789903222337</v>
      </c>
      <c r="D139" s="136">
        <f>'6.도시림면적률(시도)'!I132/기초자료!AV131</f>
        <v>0</v>
      </c>
      <c r="E139" s="135">
        <f>'6.도시림면적률(시도)'!M132/기초자료!AV131</f>
        <v>0</v>
      </c>
      <c r="F139" s="137"/>
    </row>
    <row r="140" spans="1:6" hidden="1">
      <c r="A140" s="118"/>
      <c r="B140" s="134" t="s">
        <v>104</v>
      </c>
      <c r="C140" s="135">
        <v>6.95789903222337</v>
      </c>
      <c r="D140" s="136">
        <f>'6.도시림면적률(시도)'!I133/기초자료!AV132</f>
        <v>0</v>
      </c>
      <c r="E140" s="135">
        <f>'6.도시림면적률(시도)'!M133/기초자료!AV132</f>
        <v>0</v>
      </c>
      <c r="F140" s="137"/>
    </row>
    <row r="141" spans="1:6" hidden="1">
      <c r="A141" s="118"/>
      <c r="B141" s="134" t="s">
        <v>105</v>
      </c>
      <c r="C141" s="135">
        <v>6.95789903222337</v>
      </c>
      <c r="D141" s="136">
        <f>'6.도시림면적률(시도)'!I134/기초자료!AV133</f>
        <v>0</v>
      </c>
      <c r="E141" s="135">
        <f>'6.도시림면적률(시도)'!M134/기초자료!AV133</f>
        <v>0</v>
      </c>
      <c r="F141" s="137"/>
    </row>
    <row r="142" spans="1:6" hidden="1">
      <c r="A142" s="118"/>
      <c r="B142" s="134" t="s">
        <v>106</v>
      </c>
      <c r="C142" s="135">
        <v>6.95789903222337</v>
      </c>
      <c r="D142" s="136">
        <f>'6.도시림면적률(시도)'!I135/기초자료!AV134</f>
        <v>0</v>
      </c>
      <c r="E142" s="135">
        <f>'6.도시림면적률(시도)'!M135/기초자료!AV134</f>
        <v>0</v>
      </c>
      <c r="F142" s="137"/>
    </row>
    <row r="143" spans="1:6" hidden="1">
      <c r="A143" s="118"/>
      <c r="B143" s="134" t="s">
        <v>107</v>
      </c>
      <c r="C143" s="135">
        <v>6.95789903222337</v>
      </c>
      <c r="D143" s="136">
        <f>'6.도시림면적률(시도)'!I136/기초자료!AV135</f>
        <v>0</v>
      </c>
      <c r="E143" s="135">
        <f>'6.도시림면적률(시도)'!M136/기초자료!AV135</f>
        <v>0</v>
      </c>
      <c r="F143" s="137"/>
    </row>
    <row r="144" spans="1:6" hidden="1">
      <c r="A144" s="118"/>
      <c r="B144" s="134" t="s">
        <v>108</v>
      </c>
      <c r="C144" s="135">
        <v>6.95789903222337</v>
      </c>
      <c r="D144" s="136">
        <f>'6.도시림면적률(시도)'!I137/기초자료!AV136</f>
        <v>0</v>
      </c>
      <c r="E144" s="135">
        <f>'6.도시림면적률(시도)'!M137/기초자료!AV136</f>
        <v>0</v>
      </c>
      <c r="F144" s="137"/>
    </row>
    <row r="145" spans="1:6" hidden="1">
      <c r="A145" s="118"/>
      <c r="B145" s="134" t="s">
        <v>109</v>
      </c>
      <c r="C145" s="135">
        <v>6.95789903222337</v>
      </c>
      <c r="D145" s="136">
        <f>'6.도시림면적률(시도)'!I138/기초자료!AV137</f>
        <v>0</v>
      </c>
      <c r="E145" s="135">
        <f>'6.도시림면적률(시도)'!M138/기초자료!AV137</f>
        <v>0</v>
      </c>
      <c r="F145" s="137"/>
    </row>
    <row r="146" spans="1:6" hidden="1">
      <c r="A146" s="118"/>
      <c r="B146" s="134" t="s">
        <v>110</v>
      </c>
      <c r="C146" s="135">
        <v>6.95789903222337</v>
      </c>
      <c r="D146" s="136">
        <f>'6.도시림면적률(시도)'!I139/기초자료!AV138</f>
        <v>0</v>
      </c>
      <c r="E146" s="135">
        <f>'6.도시림면적률(시도)'!M139/기초자료!AV138</f>
        <v>0</v>
      </c>
      <c r="F146" s="137"/>
    </row>
    <row r="147" spans="1:6" hidden="1">
      <c r="A147" s="118"/>
      <c r="B147" s="134" t="s">
        <v>111</v>
      </c>
      <c r="C147" s="135">
        <v>6.95789903222337</v>
      </c>
      <c r="D147" s="136">
        <f>'6.도시림면적률(시도)'!I140/기초자료!AV139</f>
        <v>0</v>
      </c>
      <c r="E147" s="135">
        <f>'6.도시림면적률(시도)'!M140/기초자료!AV139</f>
        <v>0</v>
      </c>
      <c r="F147" s="137"/>
    </row>
    <row r="148" spans="1:6" hidden="1">
      <c r="A148" s="118"/>
      <c r="B148" s="134" t="s">
        <v>112</v>
      </c>
      <c r="C148" s="135">
        <v>6.95789903222337</v>
      </c>
      <c r="D148" s="136">
        <f>'6.도시림면적률(시도)'!I141/기초자료!AV140</f>
        <v>0</v>
      </c>
      <c r="E148" s="135">
        <f>'6.도시림면적률(시도)'!M141/기초자료!AV140</f>
        <v>0</v>
      </c>
      <c r="F148" s="137"/>
    </row>
    <row r="149" spans="1:6" hidden="1">
      <c r="A149" s="118"/>
      <c r="B149" s="134" t="s">
        <v>113</v>
      </c>
      <c r="C149" s="135">
        <v>6.95789903222337</v>
      </c>
      <c r="D149" s="136">
        <f>'6.도시림면적률(시도)'!I142/기초자료!AV141</f>
        <v>0</v>
      </c>
      <c r="E149" s="135">
        <f>'6.도시림면적률(시도)'!M142/기초자료!AV141</f>
        <v>0</v>
      </c>
      <c r="F149" s="137"/>
    </row>
    <row r="150" spans="1:6" ht="20.25" customHeight="1">
      <c r="A150" s="118" t="s">
        <v>114</v>
      </c>
      <c r="B150" s="134" t="s">
        <v>2</v>
      </c>
      <c r="C150" s="135">
        <f>기초자료!BB142</f>
        <v>16.396756742708362</v>
      </c>
      <c r="D150" s="136">
        <f>'6.도시림면적률(시도)'!I19/기초자료!AW142</f>
        <v>4.132119532944488</v>
      </c>
      <c r="E150" s="135">
        <f>'6.도시림면적률(시도)'!M19/기초자료!AW142</f>
        <v>12.264637209763874</v>
      </c>
      <c r="F150" s="137"/>
    </row>
    <row r="151" spans="1:6" hidden="1">
      <c r="A151" s="118"/>
      <c r="B151" s="134" t="s">
        <v>115</v>
      </c>
      <c r="C151" s="135">
        <v>6.95789903222337</v>
      </c>
      <c r="D151" s="136">
        <f>'6.도시림면적률(시도)'!I144/기초자료!AV143</f>
        <v>0</v>
      </c>
      <c r="E151" s="135">
        <f>'6.도시림면적률(시도)'!M144/기초자료!AV143</f>
        <v>0</v>
      </c>
      <c r="F151" s="137"/>
    </row>
    <row r="152" spans="1:6" hidden="1">
      <c r="A152" s="118"/>
      <c r="B152" s="134" t="s">
        <v>116</v>
      </c>
      <c r="C152" s="135">
        <v>6.95789903222337</v>
      </c>
      <c r="D152" s="136">
        <f>'6.도시림면적률(시도)'!I145/기초자료!AV144</f>
        <v>0</v>
      </c>
      <c r="E152" s="135">
        <f>'6.도시림면적률(시도)'!M145/기초자료!AV144</f>
        <v>0</v>
      </c>
      <c r="F152" s="137"/>
    </row>
    <row r="153" spans="1:6" hidden="1">
      <c r="A153" s="118"/>
      <c r="B153" s="134" t="s">
        <v>117</v>
      </c>
      <c r="C153" s="135">
        <v>6.95789903222337</v>
      </c>
      <c r="D153" s="136">
        <f>'6.도시림면적률(시도)'!I146/기초자료!AV145</f>
        <v>0</v>
      </c>
      <c r="E153" s="135">
        <f>'6.도시림면적률(시도)'!M146/기초자료!AV145</f>
        <v>0</v>
      </c>
      <c r="F153" s="137"/>
    </row>
    <row r="154" spans="1:6" hidden="1">
      <c r="A154" s="118"/>
      <c r="B154" s="134" t="s">
        <v>118</v>
      </c>
      <c r="C154" s="135">
        <v>6.95789903222337</v>
      </c>
      <c r="D154" s="136" t="e">
        <f>'6.도시림면적률(시도)'!I147/기초자료!AV146</f>
        <v>#DIV/0!</v>
      </c>
      <c r="E154" s="135" t="e">
        <f>'6.도시림면적률(시도)'!M147/기초자료!AV146</f>
        <v>#DIV/0!</v>
      </c>
      <c r="F154" s="137"/>
    </row>
    <row r="155" spans="1:6" hidden="1">
      <c r="A155" s="118"/>
      <c r="B155" s="134" t="s">
        <v>119</v>
      </c>
      <c r="C155" s="135">
        <v>6.95789903222337</v>
      </c>
      <c r="D155" s="136">
        <f>'6.도시림면적률(시도)'!I148/기초자료!AV147</f>
        <v>0</v>
      </c>
      <c r="E155" s="135">
        <f>'6.도시림면적률(시도)'!M148/기초자료!AV147</f>
        <v>0</v>
      </c>
      <c r="F155" s="137"/>
    </row>
    <row r="156" spans="1:6" hidden="1">
      <c r="A156" s="118"/>
      <c r="B156" s="134" t="s">
        <v>120</v>
      </c>
      <c r="C156" s="135">
        <v>6.95789903222337</v>
      </c>
      <c r="D156" s="136">
        <f>'6.도시림면적률(시도)'!I149/기초자료!AV148</f>
        <v>0</v>
      </c>
      <c r="E156" s="135">
        <f>'6.도시림면적률(시도)'!M149/기초자료!AV148</f>
        <v>0</v>
      </c>
      <c r="F156" s="137"/>
    </row>
    <row r="157" spans="1:6" hidden="1">
      <c r="A157" s="118"/>
      <c r="B157" s="134" t="s">
        <v>121</v>
      </c>
      <c r="C157" s="135">
        <v>6.95789903222337</v>
      </c>
      <c r="D157" s="136">
        <f>'6.도시림면적률(시도)'!I150/기초자료!AV149</f>
        <v>0</v>
      </c>
      <c r="E157" s="135">
        <f>'6.도시림면적률(시도)'!M150/기초자료!AV149</f>
        <v>0</v>
      </c>
      <c r="F157" s="137"/>
    </row>
    <row r="158" spans="1:6" hidden="1">
      <c r="A158" s="118"/>
      <c r="B158" s="134" t="s">
        <v>122</v>
      </c>
      <c r="C158" s="135">
        <v>6.95789903222337</v>
      </c>
      <c r="D158" s="136">
        <f>'6.도시림면적률(시도)'!I151/기초자료!AV150</f>
        <v>0</v>
      </c>
      <c r="E158" s="135">
        <f>'6.도시림면적률(시도)'!M151/기초자료!AV150</f>
        <v>0</v>
      </c>
      <c r="F158" s="137"/>
    </row>
    <row r="159" spans="1:6" hidden="1">
      <c r="A159" s="118"/>
      <c r="B159" s="134" t="s">
        <v>123</v>
      </c>
      <c r="C159" s="135">
        <v>6.95789903222337</v>
      </c>
      <c r="D159" s="136">
        <f>'6.도시림면적률(시도)'!I152/기초자료!AV151</f>
        <v>0</v>
      </c>
      <c r="E159" s="135">
        <f>'6.도시림면적률(시도)'!M152/기초자료!AV151</f>
        <v>0</v>
      </c>
      <c r="F159" s="137"/>
    </row>
    <row r="160" spans="1:6" hidden="1">
      <c r="A160" s="118"/>
      <c r="B160" s="134" t="s">
        <v>124</v>
      </c>
      <c r="C160" s="135">
        <v>6.95789903222337</v>
      </c>
      <c r="D160" s="136">
        <f>'6.도시림면적률(시도)'!I153/기초자료!AV152</f>
        <v>0</v>
      </c>
      <c r="E160" s="135">
        <f>'6.도시림면적률(시도)'!M153/기초자료!AV152</f>
        <v>0</v>
      </c>
      <c r="F160" s="137"/>
    </row>
    <row r="161" spans="1:6" hidden="1">
      <c r="A161" s="118"/>
      <c r="B161" s="134" t="s">
        <v>125</v>
      </c>
      <c r="C161" s="135">
        <v>6.95789903222337</v>
      </c>
      <c r="D161" s="136">
        <f>'6.도시림면적률(시도)'!I154/기초자료!AV153</f>
        <v>0</v>
      </c>
      <c r="E161" s="135">
        <f>'6.도시림면적률(시도)'!M154/기초자료!AV153</f>
        <v>0</v>
      </c>
      <c r="F161" s="137"/>
    </row>
    <row r="162" spans="1:6" hidden="1">
      <c r="A162" s="118"/>
      <c r="B162" s="134" t="s">
        <v>126</v>
      </c>
      <c r="C162" s="135">
        <v>6.95789903222337</v>
      </c>
      <c r="D162" s="136">
        <f>'6.도시림면적률(시도)'!I155/기초자료!AV154</f>
        <v>0</v>
      </c>
      <c r="E162" s="135">
        <f>'6.도시림면적률(시도)'!M155/기초자료!AV154</f>
        <v>0</v>
      </c>
      <c r="F162" s="137"/>
    </row>
    <row r="163" spans="1:6" ht="20.25" customHeight="1">
      <c r="A163" s="118" t="s">
        <v>127</v>
      </c>
      <c r="B163" s="134" t="s">
        <v>2</v>
      </c>
      <c r="C163" s="135">
        <f>기초자료!BB155</f>
        <v>12.411587405974753</v>
      </c>
      <c r="D163" s="136">
        <f>'6.도시림면적률(시도)'!I20/기초자료!AW155</f>
        <v>2.2982937498660609</v>
      </c>
      <c r="E163" s="135">
        <f>'6.도시림면적률(시도)'!M20/기초자료!AW155</f>
        <v>10.113293656108693</v>
      </c>
      <c r="F163" s="137"/>
    </row>
    <row r="164" spans="1:6" hidden="1">
      <c r="A164" s="118"/>
      <c r="B164" s="134" t="s">
        <v>128</v>
      </c>
      <c r="C164" s="135">
        <v>6.95789903222337</v>
      </c>
      <c r="D164" s="136">
        <f>'6.도시림면적률(시도)'!I157/기초자료!AV156</f>
        <v>0</v>
      </c>
      <c r="E164" s="135">
        <f>'6.도시림면적률(시도)'!M157/기초자료!AV156</f>
        <v>0</v>
      </c>
      <c r="F164" s="137"/>
    </row>
    <row r="165" spans="1:6" hidden="1">
      <c r="A165" s="118"/>
      <c r="B165" s="134" t="s">
        <v>129</v>
      </c>
      <c r="C165" s="135">
        <v>6.95789903222337</v>
      </c>
      <c r="D165" s="136">
        <f>'6.도시림면적률(시도)'!I158/기초자료!AV157</f>
        <v>0</v>
      </c>
      <c r="E165" s="135">
        <f>'6.도시림면적률(시도)'!M158/기초자료!AV157</f>
        <v>0</v>
      </c>
      <c r="F165" s="137"/>
    </row>
    <row r="166" spans="1:6" hidden="1">
      <c r="A166" s="118"/>
      <c r="B166" s="134" t="s">
        <v>130</v>
      </c>
      <c r="C166" s="135">
        <v>6.95789903222337</v>
      </c>
      <c r="D166" s="136">
        <f>'6.도시림면적률(시도)'!I159/기초자료!AV158</f>
        <v>0</v>
      </c>
      <c r="E166" s="135">
        <f>'6.도시림면적률(시도)'!M159/기초자료!AV158</f>
        <v>0</v>
      </c>
      <c r="F166" s="137"/>
    </row>
    <row r="167" spans="1:6" hidden="1">
      <c r="A167" s="118"/>
      <c r="B167" s="134" t="s">
        <v>131</v>
      </c>
      <c r="C167" s="135">
        <v>6.95789903222337</v>
      </c>
      <c r="D167" s="136">
        <f>'6.도시림면적률(시도)'!I160/기초자료!AV159</f>
        <v>0</v>
      </c>
      <c r="E167" s="135">
        <f>'6.도시림면적률(시도)'!M160/기초자료!AV159</f>
        <v>0</v>
      </c>
      <c r="F167" s="137"/>
    </row>
    <row r="168" spans="1:6" hidden="1">
      <c r="A168" s="118"/>
      <c r="B168" s="134" t="s">
        <v>132</v>
      </c>
      <c r="C168" s="135">
        <v>6.95789903222337</v>
      </c>
      <c r="D168" s="136">
        <f>'6.도시림면적률(시도)'!I161/기초자료!AV160</f>
        <v>0</v>
      </c>
      <c r="E168" s="135">
        <f>'6.도시림면적률(시도)'!M161/기초자료!AV160</f>
        <v>0</v>
      </c>
      <c r="F168" s="137"/>
    </row>
    <row r="169" spans="1:6" hidden="1">
      <c r="A169" s="118"/>
      <c r="B169" s="134" t="s">
        <v>133</v>
      </c>
      <c r="C169" s="135">
        <v>6.95789903222337</v>
      </c>
      <c r="D169" s="136">
        <f>'6.도시림면적률(시도)'!I162/기초자료!AV161</f>
        <v>0</v>
      </c>
      <c r="E169" s="135">
        <f>'6.도시림면적률(시도)'!M162/기초자료!AV161</f>
        <v>0</v>
      </c>
      <c r="F169" s="137"/>
    </row>
    <row r="170" spans="1:6" hidden="1">
      <c r="A170" s="118"/>
      <c r="B170" s="134" t="s">
        <v>134</v>
      </c>
      <c r="C170" s="135">
        <v>6.95789903222337</v>
      </c>
      <c r="D170" s="136">
        <f>'6.도시림면적률(시도)'!I163/기초자료!AV162</f>
        <v>0</v>
      </c>
      <c r="E170" s="135">
        <f>'6.도시림면적률(시도)'!M163/기초자료!AV162</f>
        <v>0</v>
      </c>
      <c r="F170" s="137"/>
    </row>
    <row r="171" spans="1:6" hidden="1">
      <c r="A171" s="118"/>
      <c r="B171" s="134" t="s">
        <v>135</v>
      </c>
      <c r="C171" s="135">
        <v>6.95789903222337</v>
      </c>
      <c r="D171" s="136">
        <f>'6.도시림면적률(시도)'!I164/기초자료!AV164</f>
        <v>0</v>
      </c>
      <c r="E171" s="135">
        <f>'6.도시림면적률(시도)'!M164/기초자료!AV164</f>
        <v>0</v>
      </c>
      <c r="F171" s="137"/>
    </row>
    <row r="172" spans="1:6" hidden="1">
      <c r="A172" s="118"/>
      <c r="B172" s="134" t="s">
        <v>136</v>
      </c>
      <c r="C172" s="135">
        <v>6.95789903222337</v>
      </c>
      <c r="D172" s="136" t="e">
        <f>'6.도시림면적률(시도)'!I165/기초자료!#REF!</f>
        <v>#REF!</v>
      </c>
      <c r="E172" s="135" t="e">
        <f>'6.도시림면적률(시도)'!M165/기초자료!#REF!</f>
        <v>#REF!</v>
      </c>
      <c r="F172" s="137"/>
    </row>
    <row r="173" spans="1:6" hidden="1">
      <c r="A173" s="118"/>
      <c r="B173" s="134" t="s">
        <v>137</v>
      </c>
      <c r="C173" s="135">
        <v>6.95789903222337</v>
      </c>
      <c r="D173" s="136">
        <f>'6.도시림면적률(시도)'!I166/기초자료!AV165</f>
        <v>0</v>
      </c>
      <c r="E173" s="135">
        <f>'6.도시림면적률(시도)'!M166/기초자료!AV165</f>
        <v>0</v>
      </c>
      <c r="F173" s="137"/>
    </row>
    <row r="174" spans="1:6" hidden="1">
      <c r="A174" s="118"/>
      <c r="B174" s="134" t="s">
        <v>138</v>
      </c>
      <c r="C174" s="135">
        <v>6.95789903222337</v>
      </c>
      <c r="D174" s="136">
        <f>'6.도시림면적률(시도)'!I167/기초자료!AV166</f>
        <v>0</v>
      </c>
      <c r="E174" s="135">
        <f>'6.도시림면적률(시도)'!M167/기초자료!AV166</f>
        <v>0</v>
      </c>
      <c r="F174" s="137"/>
    </row>
    <row r="175" spans="1:6" hidden="1">
      <c r="A175" s="118"/>
      <c r="B175" s="134" t="s">
        <v>139</v>
      </c>
      <c r="C175" s="135">
        <v>6.95789903222337</v>
      </c>
      <c r="D175" s="136">
        <f>'6.도시림면적률(시도)'!I168/기초자료!AV167</f>
        <v>0</v>
      </c>
      <c r="E175" s="135">
        <f>'6.도시림면적률(시도)'!M168/기초자료!AV167</f>
        <v>0</v>
      </c>
      <c r="F175" s="137"/>
    </row>
    <row r="176" spans="1:6" hidden="1">
      <c r="A176" s="118"/>
      <c r="B176" s="134" t="s">
        <v>140</v>
      </c>
      <c r="C176" s="135">
        <v>6.95789903222337</v>
      </c>
      <c r="D176" s="136">
        <f>'6.도시림면적률(시도)'!I169/기초자료!AV168</f>
        <v>0</v>
      </c>
      <c r="E176" s="135">
        <f>'6.도시림면적률(시도)'!M169/기초자료!AV168</f>
        <v>0</v>
      </c>
      <c r="F176" s="137"/>
    </row>
    <row r="177" spans="1:6" hidden="1">
      <c r="A177" s="118"/>
      <c r="B177" s="134" t="s">
        <v>141</v>
      </c>
      <c r="C177" s="135">
        <v>6.95789903222337</v>
      </c>
      <c r="D177" s="136">
        <f>'6.도시림면적률(시도)'!I170/기초자료!AV169</f>
        <v>0</v>
      </c>
      <c r="E177" s="135">
        <f>'6.도시림면적률(시도)'!M170/기초자료!AV169</f>
        <v>0</v>
      </c>
      <c r="F177" s="137"/>
    </row>
    <row r="178" spans="1:6" hidden="1">
      <c r="A178" s="118"/>
      <c r="B178" s="134" t="s">
        <v>142</v>
      </c>
      <c r="C178" s="135">
        <v>6.95789903222337</v>
      </c>
      <c r="D178" s="136">
        <f>'6.도시림면적률(시도)'!I171/기초자료!AV170</f>
        <v>0</v>
      </c>
      <c r="E178" s="135">
        <f>'6.도시림면적률(시도)'!M171/기초자료!AV170</f>
        <v>0</v>
      </c>
      <c r="F178" s="137"/>
    </row>
    <row r="179" spans="1:6" hidden="1">
      <c r="A179" s="118"/>
      <c r="B179" s="134" t="s">
        <v>143</v>
      </c>
      <c r="C179" s="135">
        <v>6.95789903222337</v>
      </c>
      <c r="D179" s="136" t="e">
        <f>'6.도시림면적률(시도)'!I172/기초자료!#REF!</f>
        <v>#REF!</v>
      </c>
      <c r="E179" s="135" t="e">
        <f>'6.도시림면적률(시도)'!M172/기초자료!#REF!</f>
        <v>#REF!</v>
      </c>
      <c r="F179" s="137"/>
    </row>
    <row r="180" spans="1:6" ht="20.25" customHeight="1">
      <c r="A180" s="118" t="s">
        <v>144</v>
      </c>
      <c r="B180" s="134" t="s">
        <v>2</v>
      </c>
      <c r="C180" s="135">
        <f>기초자료!BB171</f>
        <v>19.880129680747874</v>
      </c>
      <c r="D180" s="136">
        <f>'6.도시림면적률(시도)'!I21/기초자료!AW171</f>
        <v>2.3648157421824627</v>
      </c>
      <c r="E180" s="135">
        <f>'6.도시림면적률(시도)'!M21/기초자료!AW171</f>
        <v>17.515313938565409</v>
      </c>
      <c r="F180" s="137"/>
    </row>
    <row r="181" spans="1:6" hidden="1">
      <c r="A181" s="118"/>
      <c r="B181" s="134" t="s">
        <v>145</v>
      </c>
      <c r="C181" s="135">
        <v>6.95789903222337</v>
      </c>
      <c r="D181" s="136">
        <f>'6.도시림면적률(시도)'!I174/기초자료!AV172</f>
        <v>0</v>
      </c>
      <c r="E181" s="135">
        <f>'6.도시림면적률(시도)'!M174/기초자료!AV172</f>
        <v>0</v>
      </c>
      <c r="F181" s="137"/>
    </row>
    <row r="182" spans="1:6" hidden="1">
      <c r="A182" s="118"/>
      <c r="B182" s="134" t="s">
        <v>146</v>
      </c>
      <c r="C182" s="135">
        <v>6.95789903222337</v>
      </c>
      <c r="D182" s="136">
        <f>'6.도시림면적률(시도)'!I175/기초자료!AV173</f>
        <v>0</v>
      </c>
      <c r="E182" s="135">
        <f>'6.도시림면적률(시도)'!M175/기초자료!AV173</f>
        <v>0</v>
      </c>
      <c r="F182" s="137"/>
    </row>
    <row r="183" spans="1:6" hidden="1">
      <c r="A183" s="118"/>
      <c r="B183" s="134" t="s">
        <v>147</v>
      </c>
      <c r="C183" s="135">
        <v>6.95789903222337</v>
      </c>
      <c r="D183" s="136">
        <f>'6.도시림면적률(시도)'!I176/기초자료!AV174</f>
        <v>0</v>
      </c>
      <c r="E183" s="135">
        <f>'6.도시림면적률(시도)'!M176/기초자료!AV174</f>
        <v>0</v>
      </c>
      <c r="F183" s="137"/>
    </row>
    <row r="184" spans="1:6" hidden="1">
      <c r="A184" s="118"/>
      <c r="B184" s="134" t="s">
        <v>148</v>
      </c>
      <c r="C184" s="135">
        <v>6.95789903222337</v>
      </c>
      <c r="D184" s="136">
        <f>'6.도시림면적률(시도)'!I177/기초자료!AV175</f>
        <v>0</v>
      </c>
      <c r="E184" s="135">
        <f>'6.도시림면적률(시도)'!M177/기초자료!AV175</f>
        <v>0</v>
      </c>
      <c r="F184" s="137"/>
    </row>
    <row r="185" spans="1:6" hidden="1">
      <c r="A185" s="118"/>
      <c r="B185" s="134" t="s">
        <v>149</v>
      </c>
      <c r="C185" s="135">
        <v>6.95789903222337</v>
      </c>
      <c r="D185" s="136">
        <f>'6.도시림면적률(시도)'!I178/기초자료!AV176</f>
        <v>0</v>
      </c>
      <c r="E185" s="135">
        <f>'6.도시림면적률(시도)'!M178/기초자료!AV176</f>
        <v>0</v>
      </c>
      <c r="F185" s="137"/>
    </row>
    <row r="186" spans="1:6" hidden="1">
      <c r="A186" s="118"/>
      <c r="B186" s="134" t="s">
        <v>150</v>
      </c>
      <c r="C186" s="135">
        <v>6.95789903222337</v>
      </c>
      <c r="D186" s="136">
        <f>'6.도시림면적률(시도)'!I179/기초자료!AV177</f>
        <v>0</v>
      </c>
      <c r="E186" s="135">
        <f>'6.도시림면적률(시도)'!M179/기초자료!AV177</f>
        <v>0</v>
      </c>
      <c r="F186" s="137"/>
    </row>
    <row r="187" spans="1:6" hidden="1">
      <c r="A187" s="118"/>
      <c r="B187" s="134" t="s">
        <v>151</v>
      </c>
      <c r="C187" s="135">
        <v>6.95789903222337</v>
      </c>
      <c r="D187" s="136">
        <f>'6.도시림면적률(시도)'!I180/기초자료!AV178</f>
        <v>0</v>
      </c>
      <c r="E187" s="135">
        <f>'6.도시림면적률(시도)'!M180/기초자료!AV178</f>
        <v>0</v>
      </c>
      <c r="F187" s="137"/>
    </row>
    <row r="188" spans="1:6" hidden="1">
      <c r="A188" s="118"/>
      <c r="B188" s="134" t="s">
        <v>152</v>
      </c>
      <c r="C188" s="135">
        <v>6.95789903222337</v>
      </c>
      <c r="D188" s="136">
        <f>'6.도시림면적률(시도)'!I181/기초자료!AV179</f>
        <v>0</v>
      </c>
      <c r="E188" s="135">
        <f>'6.도시림면적률(시도)'!M181/기초자료!AV179</f>
        <v>0</v>
      </c>
      <c r="F188" s="137"/>
    </row>
    <row r="189" spans="1:6" hidden="1">
      <c r="A189" s="118"/>
      <c r="B189" s="134" t="s">
        <v>153</v>
      </c>
      <c r="C189" s="135">
        <v>6.95789903222337</v>
      </c>
      <c r="D189" s="136">
        <f>'6.도시림면적률(시도)'!I182/기초자료!AV180</f>
        <v>0</v>
      </c>
      <c r="E189" s="135">
        <f>'6.도시림면적률(시도)'!M182/기초자료!AV180</f>
        <v>0</v>
      </c>
      <c r="F189" s="137"/>
    </row>
    <row r="190" spans="1:6" hidden="1">
      <c r="A190" s="118"/>
      <c r="B190" s="134" t="s">
        <v>154</v>
      </c>
      <c r="C190" s="135">
        <v>6.95789903222337</v>
      </c>
      <c r="D190" s="136">
        <f>'6.도시림면적률(시도)'!I183/기초자료!AV181</f>
        <v>0</v>
      </c>
      <c r="E190" s="135">
        <f>'6.도시림면적률(시도)'!M183/기초자료!AV181</f>
        <v>0</v>
      </c>
      <c r="F190" s="137"/>
    </row>
    <row r="191" spans="1:6" hidden="1">
      <c r="A191" s="118"/>
      <c r="B191" s="134" t="s">
        <v>155</v>
      </c>
      <c r="C191" s="135">
        <v>6.95789903222337</v>
      </c>
      <c r="D191" s="136">
        <f>'6.도시림면적률(시도)'!I184/기초자료!AV182</f>
        <v>0</v>
      </c>
      <c r="E191" s="135">
        <f>'6.도시림면적률(시도)'!M184/기초자료!AV182</f>
        <v>0</v>
      </c>
      <c r="F191" s="137"/>
    </row>
    <row r="192" spans="1:6" hidden="1">
      <c r="A192" s="118"/>
      <c r="B192" s="134" t="s">
        <v>156</v>
      </c>
      <c r="C192" s="135">
        <v>6.95789903222337</v>
      </c>
      <c r="D192" s="136">
        <f>'6.도시림면적률(시도)'!I185/기초자료!AV183</f>
        <v>0</v>
      </c>
      <c r="E192" s="135">
        <f>'6.도시림면적률(시도)'!M185/기초자료!AV183</f>
        <v>0</v>
      </c>
      <c r="F192" s="137"/>
    </row>
    <row r="193" spans="1:6" hidden="1">
      <c r="A193" s="118"/>
      <c r="B193" s="134" t="s">
        <v>157</v>
      </c>
      <c r="C193" s="135">
        <v>6.95789903222337</v>
      </c>
      <c r="D193" s="136">
        <f>'6.도시림면적률(시도)'!I186/기초자료!AV184</f>
        <v>0</v>
      </c>
      <c r="E193" s="135">
        <f>'6.도시림면적률(시도)'!M186/기초자료!AV184</f>
        <v>0</v>
      </c>
      <c r="F193" s="137"/>
    </row>
    <row r="194" spans="1:6" hidden="1">
      <c r="A194" s="118"/>
      <c r="B194" s="134" t="s">
        <v>158</v>
      </c>
      <c r="C194" s="135">
        <v>6.95789903222337</v>
      </c>
      <c r="D194" s="136">
        <f>'6.도시림면적률(시도)'!I187/기초자료!AV185</f>
        <v>0</v>
      </c>
      <c r="E194" s="135">
        <f>'6.도시림면적률(시도)'!M187/기초자료!AV185</f>
        <v>0</v>
      </c>
      <c r="F194" s="137"/>
    </row>
    <row r="195" spans="1:6" ht="20.25" customHeight="1">
      <c r="A195" s="118" t="s">
        <v>159</v>
      </c>
      <c r="B195" s="134" t="s">
        <v>2</v>
      </c>
      <c r="C195" s="135">
        <f>기초자료!BB186</f>
        <v>22.047913749285872</v>
      </c>
      <c r="D195" s="136">
        <f>'6.도시림면적률(시도)'!I22/기초자료!AW186</f>
        <v>4.7772537220744038</v>
      </c>
      <c r="E195" s="135">
        <f>'6.도시림면적률(시도)'!M22/기초자료!AW186</f>
        <v>17.270660027211466</v>
      </c>
      <c r="F195" s="137"/>
    </row>
    <row r="196" spans="1:6" hidden="1">
      <c r="A196" s="118"/>
      <c r="B196" s="134" t="s">
        <v>160</v>
      </c>
      <c r="C196" s="135">
        <v>6.95789903222337</v>
      </c>
      <c r="D196" s="136">
        <f>'6.도시림면적률(시도)'!I189/기초자료!AV187</f>
        <v>0</v>
      </c>
      <c r="E196" s="135">
        <f>'6.도시림면적률(시도)'!M189/기초자료!AV187</f>
        <v>0</v>
      </c>
      <c r="F196" s="137"/>
    </row>
    <row r="197" spans="1:6" hidden="1">
      <c r="A197" s="118"/>
      <c r="B197" s="134" t="s">
        <v>161</v>
      </c>
      <c r="C197" s="135">
        <v>6.95789903222337</v>
      </c>
      <c r="D197" s="136">
        <f>'6.도시림면적률(시도)'!I190/기초자료!AV188</f>
        <v>0</v>
      </c>
      <c r="E197" s="135">
        <f>'6.도시림면적률(시도)'!M190/기초자료!AV188</f>
        <v>0</v>
      </c>
      <c r="F197" s="137"/>
    </row>
    <row r="198" spans="1:6" hidden="1">
      <c r="A198" s="118"/>
      <c r="B198" s="134" t="s">
        <v>162</v>
      </c>
      <c r="C198" s="135">
        <v>6.95789903222337</v>
      </c>
      <c r="D198" s="136">
        <f>'6.도시림면적률(시도)'!I191/기초자료!AV189</f>
        <v>0</v>
      </c>
      <c r="E198" s="135">
        <f>'6.도시림면적률(시도)'!M191/기초자료!AV189</f>
        <v>0</v>
      </c>
      <c r="F198" s="137"/>
    </row>
    <row r="199" spans="1:6" hidden="1">
      <c r="A199" s="118"/>
      <c r="B199" s="134" t="s">
        <v>163</v>
      </c>
      <c r="C199" s="135">
        <v>6.95789903222337</v>
      </c>
      <c r="D199" s="136">
        <f>'6.도시림면적률(시도)'!I192/기초자료!AV190</f>
        <v>0</v>
      </c>
      <c r="E199" s="135">
        <f>'6.도시림면적률(시도)'!M192/기초자료!AV190</f>
        <v>0</v>
      </c>
      <c r="F199" s="137"/>
    </row>
    <row r="200" spans="1:6" hidden="1">
      <c r="A200" s="118"/>
      <c r="B200" s="134" t="s">
        <v>164</v>
      </c>
      <c r="C200" s="135">
        <v>6.95789903222337</v>
      </c>
      <c r="D200" s="136">
        <f>'6.도시림면적률(시도)'!I193/기초자료!AV191</f>
        <v>0</v>
      </c>
      <c r="E200" s="135">
        <f>'6.도시림면적률(시도)'!M193/기초자료!AV191</f>
        <v>0</v>
      </c>
      <c r="F200" s="137"/>
    </row>
    <row r="201" spans="1:6" hidden="1">
      <c r="A201" s="118"/>
      <c r="B201" s="134" t="s">
        <v>165</v>
      </c>
      <c r="C201" s="135">
        <v>6.95789903222337</v>
      </c>
      <c r="D201" s="136">
        <f>'6.도시림면적률(시도)'!I194/기초자료!AV192</f>
        <v>0</v>
      </c>
      <c r="E201" s="135">
        <f>'6.도시림면적률(시도)'!M194/기초자료!AV192</f>
        <v>0</v>
      </c>
      <c r="F201" s="137"/>
    </row>
    <row r="202" spans="1:6" hidden="1">
      <c r="A202" s="118"/>
      <c r="B202" s="134" t="s">
        <v>166</v>
      </c>
      <c r="C202" s="135">
        <v>6.95789903222337</v>
      </c>
      <c r="D202" s="136">
        <f>'6.도시림면적률(시도)'!I195/기초자료!AV193</f>
        <v>0</v>
      </c>
      <c r="E202" s="135">
        <f>'6.도시림면적률(시도)'!M195/기초자료!AV193</f>
        <v>0</v>
      </c>
      <c r="F202" s="137"/>
    </row>
    <row r="203" spans="1:6" hidden="1">
      <c r="A203" s="118"/>
      <c r="B203" s="134" t="s">
        <v>167</v>
      </c>
      <c r="C203" s="135">
        <v>6.95789903222337</v>
      </c>
      <c r="D203" s="136">
        <f>'6.도시림면적률(시도)'!I196/기초자료!AV194</f>
        <v>0</v>
      </c>
      <c r="E203" s="135">
        <f>'6.도시림면적률(시도)'!M196/기초자료!AV194</f>
        <v>0</v>
      </c>
      <c r="F203" s="137"/>
    </row>
    <row r="204" spans="1:6" hidden="1">
      <c r="A204" s="118"/>
      <c r="B204" s="134" t="s">
        <v>168</v>
      </c>
      <c r="C204" s="135">
        <v>6.95789903222337</v>
      </c>
      <c r="D204" s="136">
        <f>'6.도시림면적률(시도)'!I197/기초자료!AV195</f>
        <v>0</v>
      </c>
      <c r="E204" s="135">
        <f>'6.도시림면적률(시도)'!M197/기초자료!AV195</f>
        <v>0</v>
      </c>
      <c r="F204" s="137"/>
    </row>
    <row r="205" spans="1:6" hidden="1">
      <c r="A205" s="118"/>
      <c r="B205" s="134" t="s">
        <v>169</v>
      </c>
      <c r="C205" s="135">
        <v>6.95789903222337</v>
      </c>
      <c r="D205" s="136">
        <f>'6.도시림면적률(시도)'!I198/기초자료!AV196</f>
        <v>0</v>
      </c>
      <c r="E205" s="135">
        <f>'6.도시림면적률(시도)'!M198/기초자료!AV196</f>
        <v>0</v>
      </c>
      <c r="F205" s="137"/>
    </row>
    <row r="206" spans="1:6" hidden="1">
      <c r="A206" s="118"/>
      <c r="B206" s="134" t="s">
        <v>170</v>
      </c>
      <c r="C206" s="135">
        <v>6.95789903222337</v>
      </c>
      <c r="D206" s="136">
        <f>'6.도시림면적률(시도)'!I199/기초자료!AV197</f>
        <v>0</v>
      </c>
      <c r="E206" s="135">
        <f>'6.도시림면적률(시도)'!M199/기초자료!AV197</f>
        <v>0</v>
      </c>
      <c r="F206" s="137"/>
    </row>
    <row r="207" spans="1:6" hidden="1">
      <c r="A207" s="118"/>
      <c r="B207" s="134" t="s">
        <v>171</v>
      </c>
      <c r="C207" s="135">
        <v>6.95789903222337</v>
      </c>
      <c r="D207" s="136">
        <f>'6.도시림면적률(시도)'!I200/기초자료!AV198</f>
        <v>0</v>
      </c>
      <c r="E207" s="135">
        <f>'6.도시림면적률(시도)'!M200/기초자료!AV198</f>
        <v>0</v>
      </c>
      <c r="F207" s="137"/>
    </row>
    <row r="208" spans="1:6" hidden="1">
      <c r="A208" s="118"/>
      <c r="B208" s="134" t="s">
        <v>172</v>
      </c>
      <c r="C208" s="135">
        <v>6.95789903222337</v>
      </c>
      <c r="D208" s="136">
        <f>'6.도시림면적률(시도)'!I201/기초자료!AV199</f>
        <v>0</v>
      </c>
      <c r="E208" s="135">
        <f>'6.도시림면적률(시도)'!M201/기초자료!AV199</f>
        <v>0</v>
      </c>
      <c r="F208" s="137"/>
    </row>
    <row r="209" spans="1:6" hidden="1">
      <c r="A209" s="118"/>
      <c r="B209" s="134" t="s">
        <v>173</v>
      </c>
      <c r="C209" s="135">
        <v>6.95789903222337</v>
      </c>
      <c r="D209" s="136">
        <f>'6.도시림면적률(시도)'!I202/기초자료!AV200</f>
        <v>0</v>
      </c>
      <c r="E209" s="135">
        <f>'6.도시림면적률(시도)'!M202/기초자료!AV200</f>
        <v>0</v>
      </c>
      <c r="F209" s="137"/>
    </row>
    <row r="210" spans="1:6" hidden="1">
      <c r="A210" s="118"/>
      <c r="B210" s="134" t="s">
        <v>174</v>
      </c>
      <c r="C210" s="135">
        <v>6.95789903222337</v>
      </c>
      <c r="D210" s="136">
        <f>'6.도시림면적률(시도)'!I203/기초자료!AV201</f>
        <v>0</v>
      </c>
      <c r="E210" s="135">
        <f>'6.도시림면적률(시도)'!M203/기초자료!AV201</f>
        <v>0</v>
      </c>
      <c r="F210" s="137"/>
    </row>
    <row r="211" spans="1:6" hidden="1">
      <c r="A211" s="118"/>
      <c r="B211" s="134" t="s">
        <v>175</v>
      </c>
      <c r="C211" s="135">
        <v>6.95789903222337</v>
      </c>
      <c r="D211" s="136">
        <f>'6.도시림면적률(시도)'!I204/기초자료!AV202</f>
        <v>0</v>
      </c>
      <c r="E211" s="135">
        <f>'6.도시림면적률(시도)'!M204/기초자료!AV202</f>
        <v>0</v>
      </c>
      <c r="F211" s="137"/>
    </row>
    <row r="212" spans="1:6" hidden="1">
      <c r="A212" s="118"/>
      <c r="B212" s="134" t="s">
        <v>176</v>
      </c>
      <c r="C212" s="135">
        <v>6.95789903222337</v>
      </c>
      <c r="D212" s="136">
        <f>'6.도시림면적률(시도)'!I205/기초자료!AV203</f>
        <v>0</v>
      </c>
      <c r="E212" s="135">
        <f>'6.도시림면적률(시도)'!M205/기초자료!AV203</f>
        <v>0</v>
      </c>
      <c r="F212" s="137"/>
    </row>
    <row r="213" spans="1:6" hidden="1">
      <c r="A213" s="118"/>
      <c r="B213" s="134" t="s">
        <v>177</v>
      </c>
      <c r="C213" s="135">
        <v>6.95789903222337</v>
      </c>
      <c r="D213" s="136">
        <f>'6.도시림면적률(시도)'!I206/기초자료!AV204</f>
        <v>0</v>
      </c>
      <c r="E213" s="135">
        <f>'6.도시림면적률(시도)'!M206/기초자료!AV204</f>
        <v>0</v>
      </c>
      <c r="F213" s="137"/>
    </row>
    <row r="214" spans="1:6" hidden="1">
      <c r="A214" s="118"/>
      <c r="B214" s="134" t="s">
        <v>178</v>
      </c>
      <c r="C214" s="135">
        <v>6.95789903222337</v>
      </c>
      <c r="D214" s="136">
        <f>'6.도시림면적률(시도)'!I207/기초자료!AV205</f>
        <v>0</v>
      </c>
      <c r="E214" s="135">
        <f>'6.도시림면적률(시도)'!M207/기초자료!AV205</f>
        <v>0</v>
      </c>
      <c r="F214" s="137"/>
    </row>
    <row r="215" spans="1:6" hidden="1">
      <c r="A215" s="118"/>
      <c r="B215" s="134" t="s">
        <v>179</v>
      </c>
      <c r="C215" s="135">
        <v>6.95789903222337</v>
      </c>
      <c r="D215" s="136">
        <f>'6.도시림면적률(시도)'!I208/기초자료!AV206</f>
        <v>0</v>
      </c>
      <c r="E215" s="135">
        <f>'6.도시림면적률(시도)'!M208/기초자료!AV206</f>
        <v>0</v>
      </c>
      <c r="F215" s="137"/>
    </row>
    <row r="216" spans="1:6" hidden="1">
      <c r="A216" s="118"/>
      <c r="B216" s="134" t="s">
        <v>180</v>
      </c>
      <c r="C216" s="135">
        <v>6.95789903222337</v>
      </c>
      <c r="D216" s="136">
        <f>'6.도시림면적률(시도)'!I209/기초자료!AV207</f>
        <v>0</v>
      </c>
      <c r="E216" s="135">
        <f>'6.도시림면적률(시도)'!M209/기초자료!AV207</f>
        <v>0</v>
      </c>
      <c r="F216" s="137"/>
    </row>
    <row r="217" spans="1:6" hidden="1">
      <c r="A217" s="118"/>
      <c r="B217" s="134" t="s">
        <v>181</v>
      </c>
      <c r="C217" s="135">
        <v>6.95789903222337</v>
      </c>
      <c r="D217" s="136">
        <f>'6.도시림면적률(시도)'!I210/기초자료!AV208</f>
        <v>0</v>
      </c>
      <c r="E217" s="135">
        <f>'6.도시림면적률(시도)'!M210/기초자료!AV208</f>
        <v>0</v>
      </c>
      <c r="F217" s="137"/>
    </row>
    <row r="218" spans="1:6" ht="20.25" customHeight="1">
      <c r="A218" s="118" t="s">
        <v>182</v>
      </c>
      <c r="B218" s="134" t="s">
        <v>2</v>
      </c>
      <c r="C218" s="135">
        <f>기초자료!BB209</f>
        <v>15.404489587060832</v>
      </c>
      <c r="D218" s="136">
        <f>'6.도시림면적률(시도)'!I23/기초자료!AW209</f>
        <v>2.7176698711876774</v>
      </c>
      <c r="E218" s="135">
        <f>'6.도시림면적률(시도)'!M23/기초자료!AW209</f>
        <v>12.686819715873154</v>
      </c>
      <c r="F218" s="137"/>
    </row>
    <row r="219" spans="1:6" hidden="1">
      <c r="A219" s="118"/>
      <c r="B219" s="134" t="s">
        <v>183</v>
      </c>
      <c r="C219" s="135">
        <v>6.95789903222337</v>
      </c>
      <c r="D219" s="136">
        <f>'6.도시림면적률(시도)'!I212/기초자료!AV210</f>
        <v>0</v>
      </c>
      <c r="E219" s="135">
        <f>'6.도시림면적률(시도)'!M212/기초자료!AV210</f>
        <v>0</v>
      </c>
      <c r="F219" s="137"/>
    </row>
    <row r="220" spans="1:6" hidden="1">
      <c r="A220" s="118"/>
      <c r="B220" s="134" t="s">
        <v>184</v>
      </c>
      <c r="C220" s="135">
        <v>6.95789903222337</v>
      </c>
      <c r="D220" s="136">
        <f>'6.도시림면적률(시도)'!I213/기초자료!AV211</f>
        <v>0</v>
      </c>
      <c r="E220" s="135">
        <f>'6.도시림면적률(시도)'!M213/기초자료!AV211</f>
        <v>0</v>
      </c>
      <c r="F220" s="137"/>
    </row>
    <row r="221" spans="1:6" hidden="1">
      <c r="A221" s="118"/>
      <c r="B221" s="134" t="s">
        <v>185</v>
      </c>
      <c r="C221" s="135">
        <v>6.95789903222337</v>
      </c>
      <c r="D221" s="136">
        <f>'6.도시림면적률(시도)'!I214/기초자료!AV212</f>
        <v>0</v>
      </c>
      <c r="E221" s="135">
        <f>'6.도시림면적률(시도)'!M214/기초자료!AV212</f>
        <v>0</v>
      </c>
      <c r="F221" s="137"/>
    </row>
    <row r="222" spans="1:6" hidden="1">
      <c r="A222" s="118"/>
      <c r="B222" s="134" t="s">
        <v>186</v>
      </c>
      <c r="C222" s="135">
        <v>6.95789903222337</v>
      </c>
      <c r="D222" s="136">
        <f>'6.도시림면적률(시도)'!I215/기초자료!AV213</f>
        <v>0</v>
      </c>
      <c r="E222" s="135">
        <f>'6.도시림면적률(시도)'!M215/기초자료!AV213</f>
        <v>0</v>
      </c>
      <c r="F222" s="137"/>
    </row>
    <row r="223" spans="1:6" hidden="1">
      <c r="A223" s="118"/>
      <c r="B223" s="134" t="s">
        <v>187</v>
      </c>
      <c r="C223" s="135">
        <v>6.95789903222337</v>
      </c>
      <c r="D223" s="136">
        <f>'6.도시림면적률(시도)'!I216/기초자료!AV214</f>
        <v>0</v>
      </c>
      <c r="E223" s="135">
        <f>'6.도시림면적률(시도)'!M216/기초자료!AV214</f>
        <v>0</v>
      </c>
      <c r="F223" s="137"/>
    </row>
    <row r="224" spans="1:6" hidden="1">
      <c r="A224" s="118"/>
      <c r="B224" s="134" t="s">
        <v>188</v>
      </c>
      <c r="C224" s="135">
        <v>6.95789903222337</v>
      </c>
      <c r="D224" s="136">
        <f>'6.도시림면적률(시도)'!I217/기초자료!AV215</f>
        <v>0</v>
      </c>
      <c r="E224" s="135">
        <f>'6.도시림면적률(시도)'!M217/기초자료!AV215</f>
        <v>0</v>
      </c>
      <c r="F224" s="137"/>
    </row>
    <row r="225" spans="1:6" hidden="1">
      <c r="A225" s="118"/>
      <c r="B225" s="134" t="s">
        <v>189</v>
      </c>
      <c r="C225" s="135">
        <v>6.95789903222337</v>
      </c>
      <c r="D225" s="136">
        <f>'6.도시림면적률(시도)'!I218/기초자료!AV216</f>
        <v>0</v>
      </c>
      <c r="E225" s="135">
        <f>'6.도시림면적률(시도)'!M218/기초자료!AV216</f>
        <v>0</v>
      </c>
      <c r="F225" s="137"/>
    </row>
    <row r="226" spans="1:6" hidden="1">
      <c r="A226" s="118"/>
      <c r="B226" s="134" t="s">
        <v>190</v>
      </c>
      <c r="C226" s="135">
        <v>6.95789903222337</v>
      </c>
      <c r="D226" s="136">
        <f>'6.도시림면적률(시도)'!I219/기초자료!AV217</f>
        <v>0</v>
      </c>
      <c r="E226" s="135">
        <f>'6.도시림면적률(시도)'!M219/기초자료!AV217</f>
        <v>0</v>
      </c>
      <c r="F226" s="137"/>
    </row>
    <row r="227" spans="1:6" hidden="1">
      <c r="A227" s="118"/>
      <c r="B227" s="134" t="s">
        <v>191</v>
      </c>
      <c r="C227" s="135">
        <v>6.95789903222337</v>
      </c>
      <c r="D227" s="136">
        <f>'6.도시림면적률(시도)'!I220/기초자료!AV218</f>
        <v>0</v>
      </c>
      <c r="E227" s="135">
        <f>'6.도시림면적률(시도)'!M220/기초자료!AV218</f>
        <v>0</v>
      </c>
      <c r="F227" s="137"/>
    </row>
    <row r="228" spans="1:6" hidden="1">
      <c r="A228" s="118"/>
      <c r="B228" s="134" t="s">
        <v>192</v>
      </c>
      <c r="C228" s="135">
        <v>6.95789903222337</v>
      </c>
      <c r="D228" s="136">
        <f>'6.도시림면적률(시도)'!I221/기초자료!AV219</f>
        <v>0</v>
      </c>
      <c r="E228" s="135">
        <f>'6.도시림면적률(시도)'!M221/기초자료!AV219</f>
        <v>0</v>
      </c>
      <c r="F228" s="137"/>
    </row>
    <row r="229" spans="1:6" hidden="1">
      <c r="A229" s="118"/>
      <c r="B229" s="134" t="s">
        <v>193</v>
      </c>
      <c r="C229" s="135">
        <v>6.95789903222337</v>
      </c>
      <c r="D229" s="136">
        <f>'6.도시림면적률(시도)'!I222/기초자료!AV220</f>
        <v>0</v>
      </c>
      <c r="E229" s="135">
        <f>'6.도시림면적률(시도)'!M222/기초자료!AV220</f>
        <v>0</v>
      </c>
      <c r="F229" s="137"/>
    </row>
    <row r="230" spans="1:6" hidden="1">
      <c r="A230" s="118"/>
      <c r="B230" s="134" t="s">
        <v>194</v>
      </c>
      <c r="C230" s="135">
        <v>6.95789903222337</v>
      </c>
      <c r="D230" s="136">
        <f>'6.도시림면적률(시도)'!I223/기초자료!AV221</f>
        <v>0</v>
      </c>
      <c r="E230" s="135">
        <f>'6.도시림면적률(시도)'!M223/기초자료!AV221</f>
        <v>0</v>
      </c>
      <c r="F230" s="137"/>
    </row>
    <row r="231" spans="1:6" hidden="1">
      <c r="A231" s="118"/>
      <c r="B231" s="134" t="s">
        <v>195</v>
      </c>
      <c r="C231" s="135">
        <v>6.95789903222337</v>
      </c>
      <c r="D231" s="136">
        <f>'6.도시림면적률(시도)'!I224/기초자료!AV222</f>
        <v>0</v>
      </c>
      <c r="E231" s="135">
        <f>'6.도시림면적률(시도)'!M224/기초자료!AV222</f>
        <v>0</v>
      </c>
      <c r="F231" s="137"/>
    </row>
    <row r="232" spans="1:6" hidden="1">
      <c r="A232" s="118"/>
      <c r="B232" s="134" t="s">
        <v>196</v>
      </c>
      <c r="C232" s="135">
        <v>6.95789903222337</v>
      </c>
      <c r="D232" s="136">
        <f>'6.도시림면적률(시도)'!I225/기초자료!AV223</f>
        <v>0</v>
      </c>
      <c r="E232" s="135">
        <f>'6.도시림면적률(시도)'!M225/기초자료!AV223</f>
        <v>0</v>
      </c>
      <c r="F232" s="137"/>
    </row>
    <row r="233" spans="1:6" hidden="1">
      <c r="A233" s="118"/>
      <c r="B233" s="134" t="s">
        <v>197</v>
      </c>
      <c r="C233" s="135">
        <v>6.95789903222337</v>
      </c>
      <c r="D233" s="136">
        <f>'6.도시림면적률(시도)'!I226/기초자료!AV224</f>
        <v>0</v>
      </c>
      <c r="E233" s="135">
        <f>'6.도시림면적률(시도)'!M226/기초자료!AV224</f>
        <v>0</v>
      </c>
      <c r="F233" s="137"/>
    </row>
    <row r="234" spans="1:6" hidden="1">
      <c r="A234" s="118"/>
      <c r="B234" s="134" t="s">
        <v>198</v>
      </c>
      <c r="C234" s="135">
        <v>6.95789903222337</v>
      </c>
      <c r="D234" s="136">
        <f>'6.도시림면적률(시도)'!I227/기초자료!AV225</f>
        <v>0</v>
      </c>
      <c r="E234" s="135">
        <f>'6.도시림면적률(시도)'!M227/기초자료!AV225</f>
        <v>0</v>
      </c>
      <c r="F234" s="137"/>
    </row>
    <row r="235" spans="1:6" hidden="1">
      <c r="A235" s="118"/>
      <c r="B235" s="134" t="s">
        <v>199</v>
      </c>
      <c r="C235" s="135">
        <v>6.95789903222337</v>
      </c>
      <c r="D235" s="136">
        <f>'6.도시림면적률(시도)'!I228/기초자료!AV226</f>
        <v>0</v>
      </c>
      <c r="E235" s="135">
        <f>'6.도시림면적률(시도)'!M228/기초자료!AV226</f>
        <v>0</v>
      </c>
      <c r="F235" s="137"/>
    </row>
    <row r="236" spans="1:6" hidden="1">
      <c r="A236" s="118"/>
      <c r="B236" s="134" t="s">
        <v>200</v>
      </c>
      <c r="C236" s="135">
        <v>6.95789903222337</v>
      </c>
      <c r="D236" s="136">
        <f>'6.도시림면적률(시도)'!I229/기초자료!AV227</f>
        <v>0</v>
      </c>
      <c r="E236" s="135">
        <f>'6.도시림면적률(시도)'!M229/기초자료!AV227</f>
        <v>0</v>
      </c>
      <c r="F236" s="137"/>
    </row>
    <row r="237" spans="1:6" hidden="1">
      <c r="A237" s="118"/>
      <c r="B237" s="134" t="s">
        <v>201</v>
      </c>
      <c r="C237" s="135">
        <v>6.95789903222337</v>
      </c>
      <c r="D237" s="136">
        <f>'6.도시림면적률(시도)'!I230/기초자료!AV228</f>
        <v>0</v>
      </c>
      <c r="E237" s="135">
        <f>'6.도시림면적률(시도)'!M230/기초자료!AV228</f>
        <v>0</v>
      </c>
      <c r="F237" s="137"/>
    </row>
    <row r="238" spans="1:6" hidden="1">
      <c r="A238" s="118"/>
      <c r="B238" s="134" t="s">
        <v>202</v>
      </c>
      <c r="C238" s="135">
        <v>6.95789903222337</v>
      </c>
      <c r="D238" s="136">
        <f>'6.도시림면적률(시도)'!I231/기초자료!AV229</f>
        <v>0</v>
      </c>
      <c r="E238" s="135">
        <f>'6.도시림면적률(시도)'!M231/기초자료!AV229</f>
        <v>0</v>
      </c>
      <c r="F238" s="137"/>
    </row>
    <row r="239" spans="1:6" hidden="1">
      <c r="A239" s="118"/>
      <c r="B239" s="134" t="s">
        <v>203</v>
      </c>
      <c r="C239" s="135">
        <v>6.95789903222337</v>
      </c>
      <c r="D239" s="136">
        <f>'6.도시림면적률(시도)'!I232/기초자료!AV230</f>
        <v>0</v>
      </c>
      <c r="E239" s="135">
        <f>'6.도시림면적률(시도)'!M232/기초자료!AV230</f>
        <v>0</v>
      </c>
      <c r="F239" s="137"/>
    </row>
    <row r="240" spans="1:6" hidden="1">
      <c r="A240" s="118"/>
      <c r="B240" s="134" t="s">
        <v>204</v>
      </c>
      <c r="C240" s="135">
        <v>6.95789903222337</v>
      </c>
      <c r="D240" s="136">
        <f>'6.도시림면적률(시도)'!I233/기초자료!AV231</f>
        <v>0</v>
      </c>
      <c r="E240" s="135">
        <f>'6.도시림면적률(시도)'!M233/기초자료!AV231</f>
        <v>0</v>
      </c>
      <c r="F240" s="137"/>
    </row>
    <row r="241" spans="1:6" hidden="1">
      <c r="A241" s="118"/>
      <c r="B241" s="134" t="s">
        <v>205</v>
      </c>
      <c r="C241" s="135">
        <v>6.95789903222337</v>
      </c>
      <c r="D241" s="136">
        <f>'6.도시림면적률(시도)'!I234/기초자료!AV232</f>
        <v>0</v>
      </c>
      <c r="E241" s="135">
        <f>'6.도시림면적률(시도)'!M234/기초자료!AV232</f>
        <v>0</v>
      </c>
      <c r="F241" s="137"/>
    </row>
    <row r="242" spans="1:6" ht="20.25" customHeight="1">
      <c r="A242" s="118" t="s">
        <v>206</v>
      </c>
      <c r="B242" s="134" t="s">
        <v>2</v>
      </c>
      <c r="C242" s="135">
        <f>기초자료!BB233</f>
        <v>16.89305680987351</v>
      </c>
      <c r="D242" s="136">
        <f>'6.도시림면적률(시도)'!I24/기초자료!AW233</f>
        <v>2.649769893206654</v>
      </c>
      <c r="E242" s="135">
        <f>'6.도시림면적률(시도)'!M24/기초자료!AW233</f>
        <v>14.243286916666852</v>
      </c>
      <c r="F242" s="137"/>
    </row>
    <row r="243" spans="1:6" hidden="1">
      <c r="A243" s="118"/>
      <c r="B243" s="134" t="s">
        <v>207</v>
      </c>
      <c r="C243" s="135">
        <v>6.95789903222337</v>
      </c>
      <c r="D243" s="136">
        <f>'6.도시림면적률(시도)'!I236/기초자료!AV234</f>
        <v>0</v>
      </c>
      <c r="E243" s="135">
        <f>'6.도시림면적률(시도)'!M236/기초자료!AV234</f>
        <v>0</v>
      </c>
      <c r="F243" s="137"/>
    </row>
    <row r="244" spans="1:6" hidden="1">
      <c r="A244" s="118"/>
      <c r="B244" s="134" t="s">
        <v>208</v>
      </c>
      <c r="C244" s="135">
        <v>6.95789903222337</v>
      </c>
      <c r="D244" s="136" t="e">
        <f>'6.도시림면적률(시도)'!I237/기초자료!#REF!</f>
        <v>#REF!</v>
      </c>
      <c r="E244" s="135" t="e">
        <f>'6.도시림면적률(시도)'!M237/기초자료!#REF!</f>
        <v>#REF!</v>
      </c>
      <c r="F244" s="137"/>
    </row>
    <row r="245" spans="1:6" hidden="1">
      <c r="A245" s="118"/>
      <c r="B245" s="134" t="s">
        <v>209</v>
      </c>
      <c r="C245" s="135">
        <v>6.95789903222337</v>
      </c>
      <c r="D245" s="136">
        <f>'6.도시림면적률(시도)'!I238/기초자료!AV235</f>
        <v>0</v>
      </c>
      <c r="E245" s="135">
        <f>'6.도시림면적률(시도)'!M238/기초자료!AV235</f>
        <v>0</v>
      </c>
      <c r="F245" s="137"/>
    </row>
    <row r="246" spans="1:6" hidden="1">
      <c r="A246" s="118"/>
      <c r="B246" s="134" t="s">
        <v>210</v>
      </c>
      <c r="C246" s="135">
        <v>6.95789903222337</v>
      </c>
      <c r="D246" s="136" t="e">
        <f>'6.도시림면적률(시도)'!I239/기초자료!#REF!</f>
        <v>#REF!</v>
      </c>
      <c r="E246" s="135" t="e">
        <f>'6.도시림면적률(시도)'!M239/기초자료!#REF!</f>
        <v>#REF!</v>
      </c>
      <c r="F246" s="137"/>
    </row>
    <row r="247" spans="1:6" hidden="1">
      <c r="A247" s="118"/>
      <c r="B247" s="134" t="s">
        <v>211</v>
      </c>
      <c r="C247" s="135">
        <v>6.95789903222337</v>
      </c>
      <c r="D247" s="136">
        <f>'6.도시림면적률(시도)'!I240/기초자료!AV236</f>
        <v>0</v>
      </c>
      <c r="E247" s="135">
        <f>'6.도시림면적률(시도)'!M240/기초자료!AV236</f>
        <v>0</v>
      </c>
      <c r="F247" s="137"/>
    </row>
    <row r="248" spans="1:6" hidden="1">
      <c r="A248" s="118"/>
      <c r="B248" s="134" t="s">
        <v>212</v>
      </c>
      <c r="C248" s="135">
        <v>6.95789903222337</v>
      </c>
      <c r="D248" s="136">
        <f>'6.도시림면적률(시도)'!I241/기초자료!AV237</f>
        <v>0</v>
      </c>
      <c r="E248" s="135">
        <f>'6.도시림면적률(시도)'!M241/기초자료!AV237</f>
        <v>0</v>
      </c>
      <c r="F248" s="137"/>
    </row>
    <row r="249" spans="1:6" hidden="1">
      <c r="A249" s="118"/>
      <c r="B249" s="134" t="s">
        <v>213</v>
      </c>
      <c r="C249" s="135">
        <v>6.95789903222337</v>
      </c>
      <c r="D249" s="136">
        <f>'6.도시림면적률(시도)'!I242/기초자료!AV238</f>
        <v>0</v>
      </c>
      <c r="E249" s="135">
        <f>'6.도시림면적률(시도)'!M242/기초자료!AV238</f>
        <v>0</v>
      </c>
      <c r="F249" s="137"/>
    </row>
    <row r="250" spans="1:6" hidden="1">
      <c r="A250" s="118"/>
      <c r="B250" s="134" t="s">
        <v>214</v>
      </c>
      <c r="C250" s="135">
        <v>6.95789903222337</v>
      </c>
      <c r="D250" s="136">
        <f>'6.도시림면적률(시도)'!I243/기초자료!AV239</f>
        <v>0</v>
      </c>
      <c r="E250" s="135">
        <f>'6.도시림면적률(시도)'!M243/기초자료!AV239</f>
        <v>0</v>
      </c>
      <c r="F250" s="137"/>
    </row>
    <row r="251" spans="1:6" hidden="1">
      <c r="A251" s="118"/>
      <c r="B251" s="134" t="s">
        <v>215</v>
      </c>
      <c r="C251" s="135">
        <v>6.95789903222337</v>
      </c>
      <c r="D251" s="136">
        <f>'6.도시림면적률(시도)'!I244/기초자료!AV240</f>
        <v>0</v>
      </c>
      <c r="E251" s="135">
        <f>'6.도시림면적률(시도)'!M244/기초자료!AV240</f>
        <v>0</v>
      </c>
      <c r="F251" s="137"/>
    </row>
    <row r="252" spans="1:6" hidden="1">
      <c r="A252" s="118"/>
      <c r="B252" s="134" t="s">
        <v>216</v>
      </c>
      <c r="C252" s="135">
        <v>6.95789903222337</v>
      </c>
      <c r="D252" s="136">
        <f>'6.도시림면적률(시도)'!I245/기초자료!AV241</f>
        <v>0</v>
      </c>
      <c r="E252" s="135">
        <f>'6.도시림면적률(시도)'!M245/기초자료!AV241</f>
        <v>0</v>
      </c>
      <c r="F252" s="137"/>
    </row>
    <row r="253" spans="1:6" hidden="1">
      <c r="A253" s="118"/>
      <c r="B253" s="134" t="s">
        <v>217</v>
      </c>
      <c r="C253" s="135">
        <v>6.95789903222337</v>
      </c>
      <c r="D253" s="136">
        <f>'6.도시림면적률(시도)'!I246/기초자료!AV242</f>
        <v>0</v>
      </c>
      <c r="E253" s="135">
        <f>'6.도시림면적률(시도)'!M246/기초자료!AV242</f>
        <v>0</v>
      </c>
      <c r="F253" s="137"/>
    </row>
    <row r="254" spans="1:6" hidden="1">
      <c r="A254" s="118"/>
      <c r="B254" s="134" t="s">
        <v>218</v>
      </c>
      <c r="C254" s="135">
        <v>6.95789903222337</v>
      </c>
      <c r="D254" s="136">
        <f>'6.도시림면적률(시도)'!I247/기초자료!AV243</f>
        <v>0</v>
      </c>
      <c r="E254" s="135">
        <f>'6.도시림면적률(시도)'!M247/기초자료!AV243</f>
        <v>0</v>
      </c>
      <c r="F254" s="137"/>
    </row>
    <row r="255" spans="1:6" hidden="1">
      <c r="A255" s="118"/>
      <c r="B255" s="134" t="s">
        <v>219</v>
      </c>
      <c r="C255" s="135">
        <v>6.95789903222337</v>
      </c>
      <c r="D255" s="136">
        <f>'6.도시림면적률(시도)'!I248/기초자료!AV244</f>
        <v>0</v>
      </c>
      <c r="E255" s="135">
        <f>'6.도시림면적률(시도)'!M248/기초자료!AV244</f>
        <v>0</v>
      </c>
      <c r="F255" s="137"/>
    </row>
    <row r="256" spans="1:6" hidden="1">
      <c r="A256" s="118"/>
      <c r="B256" s="134" t="s">
        <v>112</v>
      </c>
      <c r="C256" s="135">
        <v>6.95789903222337</v>
      </c>
      <c r="D256" s="136">
        <f>'6.도시림면적률(시도)'!I249/기초자료!AV245</f>
        <v>0</v>
      </c>
      <c r="E256" s="135">
        <f>'6.도시림면적률(시도)'!M249/기초자료!AV245</f>
        <v>0</v>
      </c>
      <c r="F256" s="137"/>
    </row>
    <row r="257" spans="1:6" hidden="1">
      <c r="A257" s="118"/>
      <c r="B257" s="134" t="s">
        <v>220</v>
      </c>
      <c r="C257" s="135">
        <v>6.95789903222337</v>
      </c>
      <c r="D257" s="136">
        <f>'6.도시림면적률(시도)'!I250/기초자료!AV246</f>
        <v>0</v>
      </c>
      <c r="E257" s="135">
        <f>'6.도시림면적률(시도)'!M250/기초자료!AV246</f>
        <v>0</v>
      </c>
      <c r="F257" s="137"/>
    </row>
    <row r="258" spans="1:6" hidden="1">
      <c r="A258" s="118"/>
      <c r="B258" s="134" t="s">
        <v>221</v>
      </c>
      <c r="C258" s="135">
        <v>6.95789903222337</v>
      </c>
      <c r="D258" s="136">
        <f>'6.도시림면적률(시도)'!I251/기초자료!AV247</f>
        <v>0</v>
      </c>
      <c r="E258" s="135">
        <f>'6.도시림면적률(시도)'!M251/기초자료!AV247</f>
        <v>0</v>
      </c>
      <c r="F258" s="137"/>
    </row>
    <row r="259" spans="1:6" hidden="1">
      <c r="A259" s="118"/>
      <c r="B259" s="134" t="s">
        <v>222</v>
      </c>
      <c r="C259" s="135">
        <v>6.95789903222337</v>
      </c>
      <c r="D259" s="136">
        <f>'6.도시림면적률(시도)'!I252/기초자료!AV248</f>
        <v>0</v>
      </c>
      <c r="E259" s="135">
        <f>'6.도시림면적률(시도)'!M252/기초자료!AV248</f>
        <v>0</v>
      </c>
      <c r="F259" s="137"/>
    </row>
    <row r="260" spans="1:6" hidden="1">
      <c r="A260" s="118"/>
      <c r="B260" s="134" t="s">
        <v>223</v>
      </c>
      <c r="C260" s="135">
        <v>6.95789903222337</v>
      </c>
      <c r="D260" s="136">
        <f>'6.도시림면적률(시도)'!I253/기초자료!AV249</f>
        <v>0</v>
      </c>
      <c r="E260" s="135">
        <f>'6.도시림면적률(시도)'!M253/기초자료!AV249</f>
        <v>0</v>
      </c>
      <c r="F260" s="137"/>
    </row>
    <row r="261" spans="1:6" hidden="1">
      <c r="A261" s="118"/>
      <c r="B261" s="134" t="s">
        <v>224</v>
      </c>
      <c r="C261" s="135">
        <v>6.95789903222337</v>
      </c>
      <c r="D261" s="136">
        <f>'6.도시림면적률(시도)'!I254/기초자료!AV250</f>
        <v>0</v>
      </c>
      <c r="E261" s="135">
        <f>'6.도시림면적률(시도)'!M254/기초자료!AV250</f>
        <v>0</v>
      </c>
      <c r="F261" s="137"/>
    </row>
    <row r="262" spans="1:6" hidden="1">
      <c r="A262" s="118"/>
      <c r="B262" s="134" t="s">
        <v>225</v>
      </c>
      <c r="C262" s="135">
        <v>6.95789903222337</v>
      </c>
      <c r="D262" s="136">
        <f>'6.도시림면적률(시도)'!I255/기초자료!AV251</f>
        <v>0</v>
      </c>
      <c r="E262" s="135">
        <f>'6.도시림면적률(시도)'!M255/기초자료!AV251</f>
        <v>0</v>
      </c>
      <c r="F262" s="137"/>
    </row>
    <row r="263" spans="1:6" ht="20.25" customHeight="1">
      <c r="A263" s="406" t="s">
        <v>226</v>
      </c>
      <c r="B263" s="407" t="s">
        <v>2</v>
      </c>
      <c r="C263" s="408">
        <f>기초자료!BB252</f>
        <v>14.271709549720056</v>
      </c>
      <c r="D263" s="409">
        <f>'6.도시림면적률(시도)'!I25/기초자료!AW252</f>
        <v>2.5235596561785347</v>
      </c>
      <c r="E263" s="408">
        <f>'6.도시림면적률(시도)'!M25/기초자료!AW252</f>
        <v>11.748149893541518</v>
      </c>
      <c r="F263" s="137"/>
    </row>
    <row r="264" spans="1:6" hidden="1">
      <c r="B264" t="s">
        <v>227</v>
      </c>
      <c r="D264" s="4">
        <v>12.25</v>
      </c>
      <c r="E264" s="1">
        <v>590.1</v>
      </c>
    </row>
    <row r="265" spans="1:6" hidden="1">
      <c r="B265" t="s">
        <v>228</v>
      </c>
      <c r="D265" s="4">
        <v>456.05</v>
      </c>
      <c r="E265" s="1">
        <v>0</v>
      </c>
    </row>
    <row r="266" spans="1:6" ht="20.25" customHeight="1"/>
  </sheetData>
  <mergeCells count="3">
    <mergeCell ref="A1:E1"/>
    <mergeCell ref="C13:E13"/>
    <mergeCell ref="A13:A14"/>
  </mergeCells>
  <phoneticPr fontId="5" type="noConversion"/>
  <pageMargins left="0.77" right="0.23622047244094491" top="0.86614173228346458" bottom="0.78740157480314965" header="0.47244094488188981" footer="0.5118110236220472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M57"/>
  <sheetViews>
    <sheetView view="pageBreakPreview" zoomScale="60" zoomScaleNormal="85" workbookViewId="0">
      <selection activeCell="H264" sqref="H264"/>
    </sheetView>
  </sheetViews>
  <sheetFormatPr defaultRowHeight="13.5"/>
  <sheetData>
    <row r="1" spans="1:13" ht="13.5" customHeight="1">
      <c r="A1" s="884" t="s">
        <v>686</v>
      </c>
      <c r="B1" s="884"/>
      <c r="C1" s="884"/>
      <c r="D1" s="884"/>
      <c r="E1" s="884"/>
      <c r="F1" s="884"/>
      <c r="G1" s="884"/>
      <c r="H1" s="884"/>
      <c r="I1" s="884"/>
      <c r="J1" s="293"/>
      <c r="K1" s="293"/>
      <c r="L1" s="293"/>
      <c r="M1" s="293"/>
    </row>
    <row r="2" spans="1:13" ht="13.5" customHeight="1">
      <c r="A2" s="884"/>
      <c r="B2" s="884"/>
      <c r="C2" s="884"/>
      <c r="D2" s="884"/>
      <c r="E2" s="884"/>
      <c r="F2" s="884"/>
      <c r="G2" s="884"/>
      <c r="H2" s="884"/>
      <c r="I2" s="884"/>
      <c r="J2" s="293"/>
      <c r="K2" s="293"/>
      <c r="L2" s="293"/>
      <c r="M2" s="293"/>
    </row>
    <row r="3" spans="1:13" ht="13.5" customHeight="1">
      <c r="A3" s="884"/>
      <c r="B3" s="884"/>
      <c r="C3" s="884"/>
      <c r="D3" s="884"/>
      <c r="E3" s="884"/>
      <c r="F3" s="884"/>
      <c r="G3" s="884"/>
      <c r="H3" s="884"/>
      <c r="I3" s="884"/>
      <c r="J3" s="293"/>
      <c r="K3" s="293"/>
      <c r="L3" s="293"/>
      <c r="M3" s="293"/>
    </row>
    <row r="4" spans="1:13" ht="13.5" customHeight="1">
      <c r="A4" s="884"/>
      <c r="B4" s="884"/>
      <c r="C4" s="884"/>
      <c r="D4" s="884"/>
      <c r="E4" s="884"/>
      <c r="F4" s="884"/>
      <c r="G4" s="884"/>
      <c r="H4" s="884"/>
      <c r="I4" s="884"/>
      <c r="J4" s="293"/>
      <c r="K4" s="293"/>
      <c r="L4" s="293"/>
      <c r="M4" s="293"/>
    </row>
    <row r="5" spans="1:13" ht="13.5" customHeight="1">
      <c r="A5" s="884"/>
      <c r="B5" s="884"/>
      <c r="C5" s="884"/>
      <c r="D5" s="884"/>
      <c r="E5" s="884"/>
      <c r="F5" s="884"/>
      <c r="G5" s="884"/>
      <c r="H5" s="884"/>
      <c r="I5" s="884"/>
      <c r="J5" s="293"/>
      <c r="K5" s="293"/>
      <c r="L5" s="293"/>
      <c r="M5" s="293"/>
    </row>
    <row r="6" spans="1:13" ht="13.5" customHeight="1">
      <c r="A6" s="884"/>
      <c r="B6" s="884"/>
      <c r="C6" s="884"/>
      <c r="D6" s="884"/>
      <c r="E6" s="884"/>
      <c r="F6" s="884"/>
      <c r="G6" s="884"/>
      <c r="H6" s="884"/>
      <c r="I6" s="884"/>
      <c r="J6" s="293"/>
      <c r="K6" s="293"/>
      <c r="L6" s="293"/>
      <c r="M6" s="293"/>
    </row>
    <row r="7" spans="1:13" ht="13.5" customHeight="1">
      <c r="A7" s="884"/>
      <c r="B7" s="884"/>
      <c r="C7" s="884"/>
      <c r="D7" s="884"/>
      <c r="E7" s="884"/>
      <c r="F7" s="884"/>
      <c r="G7" s="884"/>
      <c r="H7" s="884"/>
      <c r="I7" s="884"/>
      <c r="J7" s="293"/>
      <c r="K7" s="293"/>
      <c r="L7" s="293"/>
      <c r="M7" s="293"/>
    </row>
    <row r="8" spans="1:13" ht="13.5" customHeight="1">
      <c r="A8" s="884"/>
      <c r="B8" s="884"/>
      <c r="C8" s="884"/>
      <c r="D8" s="884"/>
      <c r="E8" s="884"/>
      <c r="F8" s="884"/>
      <c r="G8" s="884"/>
      <c r="H8" s="884"/>
      <c r="I8" s="884"/>
      <c r="J8" s="293"/>
      <c r="K8" s="293"/>
      <c r="L8" s="293"/>
      <c r="M8" s="293"/>
    </row>
    <row r="9" spans="1:13" ht="13.5" customHeight="1">
      <c r="A9" s="884"/>
      <c r="B9" s="884"/>
      <c r="C9" s="884"/>
      <c r="D9" s="884"/>
      <c r="E9" s="884"/>
      <c r="F9" s="884"/>
      <c r="G9" s="884"/>
      <c r="H9" s="884"/>
      <c r="I9" s="884"/>
      <c r="J9" s="293"/>
      <c r="K9" s="293"/>
      <c r="L9" s="293"/>
      <c r="M9" s="293"/>
    </row>
    <row r="10" spans="1:13" ht="13.5" customHeight="1">
      <c r="A10" s="884"/>
      <c r="B10" s="884"/>
      <c r="C10" s="884"/>
      <c r="D10" s="884"/>
      <c r="E10" s="884"/>
      <c r="F10" s="884"/>
      <c r="G10" s="884"/>
      <c r="H10" s="884"/>
      <c r="I10" s="884"/>
      <c r="J10" s="293"/>
      <c r="K10" s="293"/>
      <c r="L10" s="293"/>
      <c r="M10" s="293"/>
    </row>
    <row r="11" spans="1:13" ht="13.5" customHeight="1">
      <c r="A11" s="884"/>
      <c r="B11" s="884"/>
      <c r="C11" s="884"/>
      <c r="D11" s="884"/>
      <c r="E11" s="884"/>
      <c r="F11" s="884"/>
      <c r="G11" s="884"/>
      <c r="H11" s="884"/>
      <c r="I11" s="884"/>
      <c r="J11" s="293"/>
      <c r="K11" s="293"/>
      <c r="L11" s="293"/>
      <c r="M11" s="293"/>
    </row>
    <row r="12" spans="1:13" ht="13.5" customHeight="1">
      <c r="A12" s="884"/>
      <c r="B12" s="884"/>
      <c r="C12" s="884"/>
      <c r="D12" s="884"/>
      <c r="E12" s="884"/>
      <c r="F12" s="884"/>
      <c r="G12" s="884"/>
      <c r="H12" s="884"/>
      <c r="I12" s="884"/>
      <c r="J12" s="293"/>
      <c r="K12" s="293"/>
      <c r="L12" s="293"/>
      <c r="M12" s="293"/>
    </row>
    <row r="13" spans="1:13" ht="13.5" customHeight="1">
      <c r="A13" s="884"/>
      <c r="B13" s="884"/>
      <c r="C13" s="884"/>
      <c r="D13" s="884"/>
      <c r="E13" s="884"/>
      <c r="F13" s="884"/>
      <c r="G13" s="884"/>
      <c r="H13" s="884"/>
      <c r="I13" s="884"/>
      <c r="J13" s="293"/>
      <c r="K13" s="293"/>
      <c r="L13" s="293"/>
      <c r="M13" s="293"/>
    </row>
    <row r="14" spans="1:13" ht="13.5" customHeight="1">
      <c r="A14" s="884"/>
      <c r="B14" s="884"/>
      <c r="C14" s="884"/>
      <c r="D14" s="884"/>
      <c r="E14" s="884"/>
      <c r="F14" s="884"/>
      <c r="G14" s="884"/>
      <c r="H14" s="884"/>
      <c r="I14" s="884"/>
      <c r="J14" s="293"/>
      <c r="K14" s="293"/>
      <c r="L14" s="293"/>
      <c r="M14" s="293"/>
    </row>
    <row r="15" spans="1:13" ht="13.5" customHeight="1">
      <c r="A15" s="884"/>
      <c r="B15" s="884"/>
      <c r="C15" s="884"/>
      <c r="D15" s="884"/>
      <c r="E15" s="884"/>
      <c r="F15" s="884"/>
      <c r="G15" s="884"/>
      <c r="H15" s="884"/>
      <c r="I15" s="884"/>
      <c r="J15" s="293"/>
      <c r="K15" s="293"/>
      <c r="L15" s="293"/>
      <c r="M15" s="293"/>
    </row>
    <row r="16" spans="1:13" ht="13.5" customHeight="1">
      <c r="A16" s="884"/>
      <c r="B16" s="884"/>
      <c r="C16" s="884"/>
      <c r="D16" s="884"/>
      <c r="E16" s="884"/>
      <c r="F16" s="884"/>
      <c r="G16" s="884"/>
      <c r="H16" s="884"/>
      <c r="I16" s="884"/>
      <c r="J16" s="293"/>
      <c r="K16" s="293"/>
      <c r="L16" s="293"/>
      <c r="M16" s="293"/>
    </row>
    <row r="17" spans="1:13" ht="13.5" customHeight="1">
      <c r="A17" s="884"/>
      <c r="B17" s="884"/>
      <c r="C17" s="884"/>
      <c r="D17" s="884"/>
      <c r="E17" s="884"/>
      <c r="F17" s="884"/>
      <c r="G17" s="884"/>
      <c r="H17" s="884"/>
      <c r="I17" s="884"/>
      <c r="J17" s="293"/>
      <c r="K17" s="293"/>
      <c r="L17" s="293"/>
      <c r="M17" s="293"/>
    </row>
    <row r="18" spans="1:13" ht="13.5" customHeight="1">
      <c r="A18" s="884"/>
      <c r="B18" s="884"/>
      <c r="C18" s="884"/>
      <c r="D18" s="884"/>
      <c r="E18" s="884"/>
      <c r="F18" s="884"/>
      <c r="G18" s="884"/>
      <c r="H18" s="884"/>
      <c r="I18" s="884"/>
      <c r="J18" s="293"/>
      <c r="K18" s="293"/>
      <c r="L18" s="293"/>
      <c r="M18" s="293"/>
    </row>
    <row r="19" spans="1:13" ht="13.5" customHeight="1">
      <c r="A19" s="884"/>
      <c r="B19" s="884"/>
      <c r="C19" s="884"/>
      <c r="D19" s="884"/>
      <c r="E19" s="884"/>
      <c r="F19" s="884"/>
      <c r="G19" s="884"/>
      <c r="H19" s="884"/>
      <c r="I19" s="884"/>
      <c r="J19" s="293"/>
      <c r="K19" s="293"/>
      <c r="L19" s="293"/>
      <c r="M19" s="293"/>
    </row>
    <row r="20" spans="1:13" ht="13.5" customHeight="1">
      <c r="A20" s="884"/>
      <c r="B20" s="884"/>
      <c r="C20" s="884"/>
      <c r="D20" s="884"/>
      <c r="E20" s="884"/>
      <c r="F20" s="884"/>
      <c r="G20" s="884"/>
      <c r="H20" s="884"/>
      <c r="I20" s="884"/>
      <c r="J20" s="293"/>
      <c r="K20" s="293"/>
      <c r="L20" s="293"/>
      <c r="M20" s="293"/>
    </row>
    <row r="21" spans="1:13" ht="13.5" customHeight="1">
      <c r="A21" s="884"/>
      <c r="B21" s="884"/>
      <c r="C21" s="884"/>
      <c r="D21" s="884"/>
      <c r="E21" s="884"/>
      <c r="F21" s="884"/>
      <c r="G21" s="884"/>
      <c r="H21" s="884"/>
      <c r="I21" s="884"/>
      <c r="J21" s="293"/>
      <c r="K21" s="293"/>
      <c r="L21" s="293"/>
      <c r="M21" s="293"/>
    </row>
    <row r="22" spans="1:13" ht="13.5" customHeight="1">
      <c r="A22" s="884"/>
      <c r="B22" s="884"/>
      <c r="C22" s="884"/>
      <c r="D22" s="884"/>
      <c r="E22" s="884"/>
      <c r="F22" s="884"/>
      <c r="G22" s="884"/>
      <c r="H22" s="884"/>
      <c r="I22" s="884"/>
      <c r="J22" s="293"/>
      <c r="K22" s="293"/>
      <c r="L22" s="293"/>
      <c r="M22" s="293"/>
    </row>
    <row r="23" spans="1:13" ht="13.5" customHeight="1">
      <c r="A23" s="884"/>
      <c r="B23" s="884"/>
      <c r="C23" s="884"/>
      <c r="D23" s="884"/>
      <c r="E23" s="884"/>
      <c r="F23" s="884"/>
      <c r="G23" s="884"/>
      <c r="H23" s="884"/>
      <c r="I23" s="884"/>
      <c r="J23" s="293"/>
      <c r="K23" s="293"/>
      <c r="L23" s="293"/>
      <c r="M23" s="293"/>
    </row>
    <row r="24" spans="1:13" ht="13.5" customHeight="1">
      <c r="A24" s="884"/>
      <c r="B24" s="884"/>
      <c r="C24" s="884"/>
      <c r="D24" s="884"/>
      <c r="E24" s="884"/>
      <c r="F24" s="884"/>
      <c r="G24" s="884"/>
      <c r="H24" s="884"/>
      <c r="I24" s="884"/>
      <c r="J24" s="293"/>
      <c r="K24" s="293"/>
      <c r="L24" s="293"/>
      <c r="M24" s="293"/>
    </row>
    <row r="25" spans="1:13" ht="13.5" customHeight="1">
      <c r="A25" s="884"/>
      <c r="B25" s="884"/>
      <c r="C25" s="884"/>
      <c r="D25" s="884"/>
      <c r="E25" s="884"/>
      <c r="F25" s="884"/>
      <c r="G25" s="884"/>
      <c r="H25" s="884"/>
      <c r="I25" s="884"/>
      <c r="J25" s="293"/>
      <c r="K25" s="293"/>
      <c r="L25" s="293"/>
      <c r="M25" s="293"/>
    </row>
    <row r="26" spans="1:13" ht="13.5" customHeight="1">
      <c r="A26" s="884"/>
      <c r="B26" s="884"/>
      <c r="C26" s="884"/>
      <c r="D26" s="884"/>
      <c r="E26" s="884"/>
      <c r="F26" s="884"/>
      <c r="G26" s="884"/>
      <c r="H26" s="884"/>
      <c r="I26" s="884"/>
      <c r="J26" s="293"/>
      <c r="K26" s="293"/>
      <c r="L26" s="293"/>
      <c r="M26" s="293"/>
    </row>
    <row r="27" spans="1:13" ht="13.5" customHeight="1">
      <c r="A27" s="884"/>
      <c r="B27" s="884"/>
      <c r="C27" s="884"/>
      <c r="D27" s="884"/>
      <c r="E27" s="884"/>
      <c r="F27" s="884"/>
      <c r="G27" s="884"/>
      <c r="H27" s="884"/>
      <c r="I27" s="884"/>
      <c r="J27" s="293"/>
      <c r="K27" s="293"/>
      <c r="L27" s="293"/>
      <c r="M27" s="293"/>
    </row>
    <row r="28" spans="1:13" ht="13.5" customHeight="1">
      <c r="A28" s="884"/>
      <c r="B28" s="884"/>
      <c r="C28" s="884"/>
      <c r="D28" s="884"/>
      <c r="E28" s="884"/>
      <c r="F28" s="884"/>
      <c r="G28" s="884"/>
      <c r="H28" s="884"/>
      <c r="I28" s="884"/>
    </row>
    <row r="29" spans="1:13" ht="13.5" customHeight="1">
      <c r="A29" s="884"/>
      <c r="B29" s="884"/>
      <c r="C29" s="884"/>
      <c r="D29" s="884"/>
      <c r="E29" s="884"/>
      <c r="F29" s="884"/>
      <c r="G29" s="884"/>
      <c r="H29" s="884"/>
      <c r="I29" s="884"/>
    </row>
    <row r="30" spans="1:13" ht="13.5" customHeight="1">
      <c r="A30" s="884"/>
      <c r="B30" s="884"/>
      <c r="C30" s="884"/>
      <c r="D30" s="884"/>
      <c r="E30" s="884"/>
      <c r="F30" s="884"/>
      <c r="G30" s="884"/>
      <c r="H30" s="884"/>
      <c r="I30" s="884"/>
    </row>
    <row r="31" spans="1:13" ht="13.5" customHeight="1">
      <c r="A31" s="884"/>
      <c r="B31" s="884"/>
      <c r="C31" s="884"/>
      <c r="D31" s="884"/>
      <c r="E31" s="884"/>
      <c r="F31" s="884"/>
      <c r="G31" s="884"/>
      <c r="H31" s="884"/>
      <c r="I31" s="884"/>
    </row>
    <row r="32" spans="1:13" ht="13.5" customHeight="1">
      <c r="A32" s="884"/>
      <c r="B32" s="884"/>
      <c r="C32" s="884"/>
      <c r="D32" s="884"/>
      <c r="E32" s="884"/>
      <c r="F32" s="884"/>
      <c r="G32" s="884"/>
      <c r="H32" s="884"/>
      <c r="I32" s="884"/>
    </row>
    <row r="33" spans="1:9" ht="13.5" customHeight="1">
      <c r="A33" s="884"/>
      <c r="B33" s="884"/>
      <c r="C33" s="884"/>
      <c r="D33" s="884"/>
      <c r="E33" s="884"/>
      <c r="F33" s="884"/>
      <c r="G33" s="884"/>
      <c r="H33" s="884"/>
      <c r="I33" s="884"/>
    </row>
    <row r="34" spans="1:9" ht="13.5" customHeight="1">
      <c r="A34" s="884"/>
      <c r="B34" s="884"/>
      <c r="C34" s="884"/>
      <c r="D34" s="884"/>
      <c r="E34" s="884"/>
      <c r="F34" s="884"/>
      <c r="G34" s="884"/>
      <c r="H34" s="884"/>
      <c r="I34" s="884"/>
    </row>
    <row r="35" spans="1:9">
      <c r="A35" s="884"/>
      <c r="B35" s="884"/>
      <c r="C35" s="884"/>
      <c r="D35" s="884"/>
      <c r="E35" s="884"/>
      <c r="F35" s="884"/>
      <c r="G35" s="884"/>
      <c r="H35" s="884"/>
      <c r="I35" s="884"/>
    </row>
    <row r="36" spans="1:9">
      <c r="A36" s="884"/>
      <c r="B36" s="884"/>
      <c r="C36" s="884"/>
      <c r="D36" s="884"/>
      <c r="E36" s="884"/>
      <c r="F36" s="884"/>
      <c r="G36" s="884"/>
      <c r="H36" s="884"/>
      <c r="I36" s="884"/>
    </row>
    <row r="37" spans="1:9">
      <c r="A37" s="884"/>
      <c r="B37" s="884"/>
      <c r="C37" s="884"/>
      <c r="D37" s="884"/>
      <c r="E37" s="884"/>
      <c r="F37" s="884"/>
      <c r="G37" s="884"/>
      <c r="H37" s="884"/>
      <c r="I37" s="884"/>
    </row>
    <row r="38" spans="1:9">
      <c r="A38" s="884"/>
      <c r="B38" s="884"/>
      <c r="C38" s="884"/>
      <c r="D38" s="884"/>
      <c r="E38" s="884"/>
      <c r="F38" s="884"/>
      <c r="G38" s="884"/>
      <c r="H38" s="884"/>
      <c r="I38" s="884"/>
    </row>
    <row r="39" spans="1:9">
      <c r="A39" s="884"/>
      <c r="B39" s="884"/>
      <c r="C39" s="884"/>
      <c r="D39" s="884"/>
      <c r="E39" s="884"/>
      <c r="F39" s="884"/>
      <c r="G39" s="884"/>
      <c r="H39" s="884"/>
      <c r="I39" s="884"/>
    </row>
    <row r="40" spans="1:9">
      <c r="A40" s="884"/>
      <c r="B40" s="884"/>
      <c r="C40" s="884"/>
      <c r="D40" s="884"/>
      <c r="E40" s="884"/>
      <c r="F40" s="884"/>
      <c r="G40" s="884"/>
      <c r="H40" s="884"/>
      <c r="I40" s="884"/>
    </row>
    <row r="41" spans="1:9">
      <c r="A41" s="884"/>
      <c r="B41" s="884"/>
      <c r="C41" s="884"/>
      <c r="D41" s="884"/>
      <c r="E41" s="884"/>
      <c r="F41" s="884"/>
      <c r="G41" s="884"/>
      <c r="H41" s="884"/>
      <c r="I41" s="884"/>
    </row>
    <row r="42" spans="1:9">
      <c r="A42" s="884"/>
      <c r="B42" s="884"/>
      <c r="C42" s="884"/>
      <c r="D42" s="884"/>
      <c r="E42" s="884"/>
      <c r="F42" s="884"/>
      <c r="G42" s="884"/>
      <c r="H42" s="884"/>
      <c r="I42" s="884"/>
    </row>
    <row r="43" spans="1:9">
      <c r="A43" s="884"/>
      <c r="B43" s="884"/>
      <c r="C43" s="884"/>
      <c r="D43" s="884"/>
      <c r="E43" s="884"/>
      <c r="F43" s="884"/>
      <c r="G43" s="884"/>
      <c r="H43" s="884"/>
      <c r="I43" s="884"/>
    </row>
    <row r="44" spans="1:9">
      <c r="A44" s="884"/>
      <c r="B44" s="884"/>
      <c r="C44" s="884"/>
      <c r="D44" s="884"/>
      <c r="E44" s="884"/>
      <c r="F44" s="884"/>
      <c r="G44" s="884"/>
      <c r="H44" s="884"/>
      <c r="I44" s="884"/>
    </row>
    <row r="45" spans="1:9">
      <c r="A45" s="884"/>
      <c r="B45" s="884"/>
      <c r="C45" s="884"/>
      <c r="D45" s="884"/>
      <c r="E45" s="884"/>
      <c r="F45" s="884"/>
      <c r="G45" s="884"/>
      <c r="H45" s="884"/>
      <c r="I45" s="884"/>
    </row>
    <row r="46" spans="1:9">
      <c r="A46" s="884"/>
      <c r="B46" s="884"/>
      <c r="C46" s="884"/>
      <c r="D46" s="884"/>
      <c r="E46" s="884"/>
      <c r="F46" s="884"/>
      <c r="G46" s="884"/>
      <c r="H46" s="884"/>
      <c r="I46" s="884"/>
    </row>
    <row r="47" spans="1:9">
      <c r="A47" s="884"/>
      <c r="B47" s="884"/>
      <c r="C47" s="884"/>
      <c r="D47" s="884"/>
      <c r="E47" s="884"/>
      <c r="F47" s="884"/>
      <c r="G47" s="884"/>
      <c r="H47" s="884"/>
      <c r="I47" s="884"/>
    </row>
    <row r="48" spans="1:9">
      <c r="A48" s="884"/>
      <c r="B48" s="884"/>
      <c r="C48" s="884"/>
      <c r="D48" s="884"/>
      <c r="E48" s="884"/>
      <c r="F48" s="884"/>
      <c r="G48" s="884"/>
      <c r="H48" s="884"/>
      <c r="I48" s="884"/>
    </row>
    <row r="49" spans="1:9">
      <c r="A49" s="884"/>
      <c r="B49" s="884"/>
      <c r="C49" s="884"/>
      <c r="D49" s="884"/>
      <c r="E49" s="884"/>
      <c r="F49" s="884"/>
      <c r="G49" s="884"/>
      <c r="H49" s="884"/>
      <c r="I49" s="884"/>
    </row>
    <row r="50" spans="1:9">
      <c r="A50" s="884"/>
      <c r="B50" s="884"/>
      <c r="C50" s="884"/>
      <c r="D50" s="884"/>
      <c r="E50" s="884"/>
      <c r="F50" s="884"/>
      <c r="G50" s="884"/>
      <c r="H50" s="884"/>
      <c r="I50" s="884"/>
    </row>
    <row r="51" spans="1:9">
      <c r="A51" s="884"/>
      <c r="B51" s="884"/>
      <c r="C51" s="884"/>
      <c r="D51" s="884"/>
      <c r="E51" s="884"/>
      <c r="F51" s="884"/>
      <c r="G51" s="884"/>
      <c r="H51" s="884"/>
      <c r="I51" s="884"/>
    </row>
    <row r="52" spans="1:9">
      <c r="A52" s="884"/>
      <c r="B52" s="884"/>
      <c r="C52" s="884"/>
      <c r="D52" s="884"/>
      <c r="E52" s="884"/>
      <c r="F52" s="884"/>
      <c r="G52" s="884"/>
      <c r="H52" s="884"/>
      <c r="I52" s="884"/>
    </row>
    <row r="53" spans="1:9">
      <c r="A53" s="884"/>
      <c r="B53" s="884"/>
      <c r="C53" s="884"/>
      <c r="D53" s="884"/>
      <c r="E53" s="884"/>
      <c r="F53" s="884"/>
      <c r="G53" s="884"/>
      <c r="H53" s="884"/>
      <c r="I53" s="884"/>
    </row>
    <row r="54" spans="1:9">
      <c r="A54" s="884"/>
      <c r="B54" s="884"/>
      <c r="C54" s="884"/>
      <c r="D54" s="884"/>
      <c r="E54" s="884"/>
      <c r="F54" s="884"/>
      <c r="G54" s="884"/>
      <c r="H54" s="884"/>
      <c r="I54" s="884"/>
    </row>
    <row r="55" spans="1:9">
      <c r="A55" s="884"/>
      <c r="B55" s="884"/>
      <c r="C55" s="884"/>
      <c r="D55" s="884"/>
      <c r="E55" s="884"/>
      <c r="F55" s="884"/>
      <c r="G55" s="884"/>
      <c r="H55" s="884"/>
      <c r="I55" s="884"/>
    </row>
    <row r="56" spans="1:9">
      <c r="A56" s="884"/>
      <c r="B56" s="884"/>
      <c r="C56" s="884"/>
      <c r="D56" s="884"/>
      <c r="E56" s="884"/>
      <c r="F56" s="884"/>
      <c r="G56" s="884"/>
      <c r="H56" s="884"/>
      <c r="I56" s="884"/>
    </row>
    <row r="57" spans="1:9">
      <c r="A57" s="884"/>
      <c r="B57" s="884"/>
      <c r="C57" s="884"/>
      <c r="D57" s="884"/>
      <c r="E57" s="884"/>
      <c r="F57" s="884"/>
      <c r="G57" s="884"/>
      <c r="H57" s="884"/>
      <c r="I57" s="884"/>
    </row>
  </sheetData>
  <mergeCells count="1">
    <mergeCell ref="A1:I57"/>
  </mergeCells>
  <phoneticPr fontId="5" type="noConversion"/>
  <pageMargins left="0.7" right="0.7" top="0.75" bottom="0.75" header="0.3" footer="0.3"/>
  <pageSetup paperSize="9" scale="95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2:AL28"/>
  <sheetViews>
    <sheetView view="pageBreakPreview" zoomScale="85" zoomScaleNormal="55" zoomScaleSheetLayoutView="85" workbookViewId="0">
      <selection activeCell="R5" sqref="R5"/>
    </sheetView>
  </sheetViews>
  <sheetFormatPr defaultColWidth="8.77734375" defaultRowHeight="20.100000000000001" customHeight="1"/>
  <cols>
    <col min="1" max="1" width="8.5546875" style="3" customWidth="1"/>
    <col min="2" max="2" width="13.5546875" style="3" customWidth="1"/>
    <col min="3" max="3" width="13.44140625" style="3" customWidth="1"/>
    <col min="4" max="4" width="13.33203125" style="3" customWidth="1"/>
    <col min="5" max="6" width="17.44140625" style="3" customWidth="1"/>
    <col min="7" max="7" width="17.44140625" style="3" hidden="1" customWidth="1"/>
    <col min="8" max="8" width="17.44140625" style="4" customWidth="1"/>
    <col min="9" max="9" width="10.77734375" style="3" customWidth="1"/>
    <col min="10" max="10" width="11.21875" style="3" bestFit="1" customWidth="1"/>
    <col min="11" max="11" width="13.33203125" style="3" customWidth="1"/>
    <col min="12" max="13" width="10.21875" style="3" bestFit="1" customWidth="1"/>
    <col min="14" max="14" width="13.5546875" style="3" bestFit="1" customWidth="1"/>
    <col min="15" max="16" width="14.21875" style="3" customWidth="1"/>
    <col min="17" max="18" width="10.88671875" style="3" bestFit="1" customWidth="1"/>
    <col min="19" max="19" width="11.21875" style="3" bestFit="1" customWidth="1"/>
    <col min="20" max="20" width="12.109375" style="4" bestFit="1" customWidth="1"/>
    <col min="21" max="21" width="14.88671875" style="4" bestFit="1" customWidth="1"/>
    <col min="22" max="22" width="12.109375" style="3" bestFit="1" customWidth="1"/>
    <col min="23" max="24" width="11.21875" style="3" bestFit="1" customWidth="1"/>
    <col min="25" max="16384" width="8.77734375" style="3"/>
  </cols>
  <sheetData>
    <row r="2" spans="1:24" ht="31.5" customHeight="1">
      <c r="A2" s="36" t="s">
        <v>691</v>
      </c>
      <c r="B2" s="23"/>
      <c r="C2" s="23"/>
      <c r="D2" s="23"/>
      <c r="E2" s="23"/>
      <c r="F2" s="23"/>
      <c r="G2" s="23"/>
      <c r="H2" s="24"/>
      <c r="I2" s="23"/>
    </row>
    <row r="3" spans="1:24" s="25" customFormat="1" ht="20.100000000000001" customHeight="1">
      <c r="A3" s="123"/>
      <c r="B3" s="123"/>
      <c r="C3" s="123"/>
      <c r="D3" s="123"/>
      <c r="E3" s="123"/>
      <c r="F3" s="123"/>
      <c r="G3" s="123"/>
      <c r="H3" s="138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38"/>
      <c r="U3" s="138"/>
      <c r="V3" s="123"/>
      <c r="W3" s="123"/>
      <c r="X3" s="147" t="s">
        <v>632</v>
      </c>
    </row>
    <row r="4" spans="1:24" s="25" customFormat="1" ht="20.100000000000001" customHeight="1">
      <c r="A4" s="910" t="s">
        <v>540</v>
      </c>
      <c r="B4" s="910" t="s">
        <v>529</v>
      </c>
      <c r="C4" s="909" t="s">
        <v>541</v>
      </c>
      <c r="D4" s="909"/>
      <c r="E4" s="909"/>
      <c r="F4" s="909"/>
      <c r="G4" s="909"/>
      <c r="H4" s="909"/>
      <c r="I4" s="909"/>
      <c r="J4" s="909"/>
      <c r="K4" s="909"/>
      <c r="L4" s="909"/>
      <c r="M4" s="909"/>
      <c r="N4" s="909"/>
      <c r="O4" s="909"/>
      <c r="P4" s="909"/>
      <c r="Q4" s="909"/>
      <c r="R4" s="909"/>
      <c r="S4" s="909"/>
      <c r="T4" s="909" t="s">
        <v>542</v>
      </c>
      <c r="U4" s="909"/>
      <c r="V4" s="909"/>
      <c r="W4" s="909"/>
      <c r="X4" s="909"/>
    </row>
    <row r="5" spans="1:24" s="27" customFormat="1" ht="29.25" customHeight="1">
      <c r="A5" s="911"/>
      <c r="B5" s="911"/>
      <c r="C5" s="390" t="s">
        <v>543</v>
      </c>
      <c r="D5" s="390" t="s">
        <v>544</v>
      </c>
      <c r="E5" s="390" t="s">
        <v>545</v>
      </c>
      <c r="F5" s="390" t="s">
        <v>546</v>
      </c>
      <c r="G5" s="390" t="s">
        <v>547</v>
      </c>
      <c r="H5" s="390" t="s">
        <v>548</v>
      </c>
      <c r="I5" s="391" t="s">
        <v>549</v>
      </c>
      <c r="J5" s="391" t="s">
        <v>550</v>
      </c>
      <c r="K5" s="391" t="s">
        <v>551</v>
      </c>
      <c r="L5" s="391" t="s">
        <v>552</v>
      </c>
      <c r="M5" s="391" t="s">
        <v>553</v>
      </c>
      <c r="N5" s="390" t="s">
        <v>554</v>
      </c>
      <c r="O5" s="391" t="s">
        <v>555</v>
      </c>
      <c r="P5" s="391" t="s">
        <v>556</v>
      </c>
      <c r="Q5" s="620" t="s">
        <v>767</v>
      </c>
      <c r="R5" s="620" t="s">
        <v>890</v>
      </c>
      <c r="S5" s="391" t="s">
        <v>525</v>
      </c>
      <c r="T5" s="390" t="s">
        <v>543</v>
      </c>
      <c r="U5" s="391" t="s">
        <v>557</v>
      </c>
      <c r="V5" s="390" t="s">
        <v>558</v>
      </c>
      <c r="W5" s="391" t="s">
        <v>559</v>
      </c>
      <c r="X5" s="391" t="s">
        <v>525</v>
      </c>
    </row>
    <row r="6" spans="1:24" s="28" customFormat="1" ht="20.100000000000001" customHeight="1">
      <c r="A6" s="389" t="s">
        <v>529</v>
      </c>
      <c r="B6" s="139">
        <f t="shared" ref="B6:X6" si="0">SUM(B8:B24)</f>
        <v>12122978329.384987</v>
      </c>
      <c r="C6" s="139">
        <f>SUM(C8,C9,C10,C11,C12,C13,C14,C15,C16,C17,C18,C19,C20,C21,C22,C23,C24)</f>
        <v>11534022777.485882</v>
      </c>
      <c r="D6" s="139">
        <f t="shared" si="0"/>
        <v>11113501438.08</v>
      </c>
      <c r="E6" s="139">
        <f t="shared" si="0"/>
        <v>2815757493.2800002</v>
      </c>
      <c r="F6" s="139">
        <f t="shared" si="0"/>
        <v>8297743944.8000002</v>
      </c>
      <c r="G6" s="139">
        <f t="shared" si="0"/>
        <v>0</v>
      </c>
      <c r="H6" s="139">
        <f t="shared" si="0"/>
        <v>8297743944.8000002</v>
      </c>
      <c r="I6" s="139">
        <f t="shared" si="0"/>
        <v>35773121.997881837</v>
      </c>
      <c r="J6" s="139">
        <f t="shared" si="0"/>
        <v>21017573.600000001</v>
      </c>
      <c r="K6" s="139">
        <f t="shared" si="0"/>
        <v>24806252.987999998</v>
      </c>
      <c r="L6" s="139">
        <f t="shared" si="0"/>
        <v>7342186.9999999991</v>
      </c>
      <c r="M6" s="139">
        <f t="shared" si="0"/>
        <v>1873903</v>
      </c>
      <c r="N6" s="139">
        <f t="shared" si="0"/>
        <v>307280153</v>
      </c>
      <c r="O6" s="139">
        <f t="shared" si="0"/>
        <v>252927933</v>
      </c>
      <c r="P6" s="139">
        <f t="shared" si="0"/>
        <v>54352220</v>
      </c>
      <c r="Q6" s="139">
        <f t="shared" si="0"/>
        <v>1392806.02</v>
      </c>
      <c r="R6" s="139">
        <f t="shared" si="0"/>
        <v>6183734</v>
      </c>
      <c r="S6" s="139">
        <f t="shared" si="0"/>
        <v>14851607.800000001</v>
      </c>
      <c r="T6" s="139">
        <f t="shared" si="0"/>
        <v>588955551.89910555</v>
      </c>
      <c r="U6" s="139">
        <f t="shared" si="0"/>
        <v>131682926.8</v>
      </c>
      <c r="V6" s="139">
        <f t="shared" si="0"/>
        <v>315150245.39310545</v>
      </c>
      <c r="W6" s="139">
        <f t="shared" si="0"/>
        <v>92046923.105999991</v>
      </c>
      <c r="X6" s="139">
        <f t="shared" si="0"/>
        <v>50075456.600000001</v>
      </c>
    </row>
    <row r="7" spans="1:24" s="28" customFormat="1" ht="20.100000000000001" hidden="1" customHeight="1">
      <c r="A7" s="305"/>
      <c r="B7" s="306"/>
      <c r="C7" s="306">
        <f>SUM(C8:C15)</f>
        <v>1567455743.6000001</v>
      </c>
      <c r="D7" s="306">
        <f>SUM(D8:D15)</f>
        <v>1493796744.72</v>
      </c>
      <c r="E7" s="306">
        <f>SUM(E8:E15)</f>
        <v>154757002.72</v>
      </c>
      <c r="F7" s="306">
        <f>SUM(F8:F15)</f>
        <v>1339039742</v>
      </c>
      <c r="G7" s="353"/>
      <c r="H7" s="353"/>
      <c r="I7" s="306"/>
      <c r="J7" s="306"/>
      <c r="K7" s="306"/>
      <c r="L7" s="306"/>
      <c r="M7" s="306"/>
      <c r="N7" s="306"/>
      <c r="O7" s="306"/>
      <c r="P7" s="306"/>
      <c r="Q7" s="306"/>
      <c r="R7" s="306"/>
      <c r="S7" s="306"/>
      <c r="T7" s="306"/>
      <c r="U7" s="306"/>
      <c r="V7" s="306"/>
      <c r="W7" s="306"/>
      <c r="X7" s="306"/>
    </row>
    <row r="8" spans="1:24" s="29" customFormat="1" ht="20.100000000000001" customHeight="1">
      <c r="A8" s="140" t="s">
        <v>560</v>
      </c>
      <c r="B8" s="141">
        <f>C8+T8</f>
        <v>180287524.33767545</v>
      </c>
      <c r="C8" s="141">
        <f>D8+I8+J8+K8+L8+M8+N8+Q8+R8+S8</f>
        <v>86197302.780000001</v>
      </c>
      <c r="D8" s="141">
        <f>E8+F8</f>
        <v>70390420</v>
      </c>
      <c r="E8" s="141">
        <f>'3-1도시림 면적 현황 세부내역(시군구)'!F7</f>
        <v>43124594</v>
      </c>
      <c r="F8" s="141">
        <f>G8+H8</f>
        <v>27265826</v>
      </c>
      <c r="G8" s="141">
        <f>'3-1도시림 면적 현황 세부내역(시군구)'!H7</f>
        <v>0</v>
      </c>
      <c r="H8" s="141">
        <f>'3-1도시림 면적 현황 세부내역(시군구)'!I7</f>
        <v>27265826</v>
      </c>
      <c r="I8" s="141">
        <f>'3-1도시림 면적 현황 세부내역(시군구)'!J7</f>
        <v>3686004.7</v>
      </c>
      <c r="J8" s="141">
        <f>'3-1도시림 면적 현황 세부내역(시군구)'!K7</f>
        <v>7576734</v>
      </c>
      <c r="K8" s="141">
        <f>'3-1도시림 면적 현황 세부내역(시군구)'!L7</f>
        <v>1594855.72</v>
      </c>
      <c r="L8" s="141">
        <f>'3-1도시림 면적 현황 세부내역(시군구)'!M7</f>
        <v>1192871.76</v>
      </c>
      <c r="M8" s="141">
        <f>'3-1도시림 면적 현황 세부내역(시군구)'!N7</f>
        <v>324876</v>
      </c>
      <c r="N8" s="141">
        <f>O8+P8</f>
        <v>50000</v>
      </c>
      <c r="O8" s="141">
        <f>'3-1도시림 면적 현황 세부내역(시군구)'!P7</f>
        <v>0</v>
      </c>
      <c r="P8" s="141">
        <f>'3-1도시림 면적 현황 세부내역(시군구)'!Q7</f>
        <v>50000</v>
      </c>
      <c r="Q8" s="141">
        <f>'3-1도시림 면적 현황 세부내역(시군구)'!R7</f>
        <v>549445.6</v>
      </c>
      <c r="R8" s="141">
        <f>'3-1도시림 면적 현황 세부내역(시군구)'!S7</f>
        <v>0</v>
      </c>
      <c r="S8" s="141">
        <f>'3-1도시림 면적 현황 세부내역(시군구)'!T7</f>
        <v>832095</v>
      </c>
      <c r="T8" s="141">
        <f>SUM(U8:X8)</f>
        <v>94090221.557675436</v>
      </c>
      <c r="U8" s="141">
        <f>'3-1도시림 면적 현황 세부내역(시군구)'!V7</f>
        <v>41647132</v>
      </c>
      <c r="V8" s="141">
        <f>'3-1도시림 면적 현황 세부내역(시군구)'!W7</f>
        <v>48726766.757675432</v>
      </c>
      <c r="W8" s="141">
        <f>'3-1도시림 면적 현황 세부내역(시군구)'!X7</f>
        <v>3551296.8</v>
      </c>
      <c r="X8" s="141">
        <f>'3-1도시림 면적 현황 세부내역(시군구)'!Y7</f>
        <v>165026</v>
      </c>
    </row>
    <row r="9" spans="1:24" s="29" customFormat="1" ht="20.100000000000001" customHeight="1">
      <c r="A9" s="142" t="s">
        <v>561</v>
      </c>
      <c r="B9" s="143">
        <f t="shared" ref="B9:B24" si="1">C9+T9</f>
        <v>309607390.25999999</v>
      </c>
      <c r="C9" s="143">
        <f t="shared" ref="C9:C24" si="2">D9+I9+J9+K9+L9+M9+N9+Q9+R9+S9</f>
        <v>270478565.69999999</v>
      </c>
      <c r="D9" s="143">
        <f t="shared" ref="D9:D24" si="3">E9+F9</f>
        <v>262850958.69999999</v>
      </c>
      <c r="E9" s="143">
        <f>'3-1도시림 면적 현황 세부내역(시군구)'!F33</f>
        <v>26565977.699999999</v>
      </c>
      <c r="F9" s="143">
        <f t="shared" ref="F9:F24" si="4">G9+H9</f>
        <v>236284981</v>
      </c>
      <c r="G9" s="143">
        <f>'3-1도시림 면적 현황 세부내역(시군구)'!H33</f>
        <v>0</v>
      </c>
      <c r="H9" s="143">
        <f>'3-1도시림 면적 현황 세부내역(시군구)'!I33</f>
        <v>236284981</v>
      </c>
      <c r="I9" s="143">
        <f>'3-1도시림 면적 현황 세부내역(시군구)'!J33</f>
        <v>2827384</v>
      </c>
      <c r="J9" s="143">
        <f>'3-1도시림 면적 현황 세부내역(시군구)'!K33</f>
        <v>3505986</v>
      </c>
      <c r="K9" s="143">
        <f>'3-1도시림 면적 현황 세부내역(시군구)'!L33</f>
        <v>472374</v>
      </c>
      <c r="L9" s="143">
        <f>'3-1도시림 면적 현황 세부내역(시군구)'!M33</f>
        <v>139493</v>
      </c>
      <c r="M9" s="143">
        <f>'3-1도시림 면적 현황 세부내역(시군구)'!N33</f>
        <v>739</v>
      </c>
      <c r="N9" s="143">
        <f t="shared" ref="N9:N24" si="5">O9+P9</f>
        <v>458294</v>
      </c>
      <c r="O9" s="143">
        <f>'3-1도시림 면적 현황 세부내역(시군구)'!P33</f>
        <v>0</v>
      </c>
      <c r="P9" s="143">
        <f>'3-1도시림 면적 현황 세부내역(시군구)'!Q33</f>
        <v>458294</v>
      </c>
      <c r="Q9" s="143">
        <f>'3-1도시림 면적 현황 세부내역(시군구)'!R33</f>
        <v>20762</v>
      </c>
      <c r="R9" s="143">
        <f>'3-1도시림 면적 현황 세부내역(시군구)'!S33</f>
        <v>3106</v>
      </c>
      <c r="S9" s="143">
        <f>'3-1도시림 면적 현황 세부내역(시군구)'!T33</f>
        <v>199469</v>
      </c>
      <c r="T9" s="143">
        <f t="shared" ref="T9:T24" si="6">SUM(U9:X9)</f>
        <v>39128824.560000002</v>
      </c>
      <c r="U9" s="143">
        <f>'3-1도시림 면적 현황 세부내역(시군구)'!V33</f>
        <v>0</v>
      </c>
      <c r="V9" s="143">
        <f>'3-1도시림 면적 현황 세부내역(시군구)'!W33</f>
        <v>20246167.860000003</v>
      </c>
      <c r="W9" s="143">
        <f>'3-1도시림 면적 현황 세부내역(시군구)'!X33</f>
        <v>6228385.9999999981</v>
      </c>
      <c r="X9" s="143">
        <f>'3-1도시림 면적 현황 세부내역(시군구)'!Y33</f>
        <v>12654270.699999999</v>
      </c>
    </row>
    <row r="10" spans="1:24" s="29" customFormat="1" ht="20.100000000000001" customHeight="1">
      <c r="A10" s="142" t="s">
        <v>562</v>
      </c>
      <c r="B10" s="143">
        <f t="shared" si="1"/>
        <v>363411286.81999999</v>
      </c>
      <c r="C10" s="143">
        <f t="shared" si="2"/>
        <v>325487857.01999998</v>
      </c>
      <c r="D10" s="143">
        <f t="shared" si="3"/>
        <v>313234952.01999998</v>
      </c>
      <c r="E10" s="143">
        <f>'3-1도시림 면적 현황 세부내역(시군구)'!F50</f>
        <v>3889896.02</v>
      </c>
      <c r="F10" s="143">
        <f t="shared" si="4"/>
        <v>309345056</v>
      </c>
      <c r="G10" s="143">
        <f>'3-1도시림 면적 현황 세부내역(시군구)'!H50</f>
        <v>0</v>
      </c>
      <c r="H10" s="143">
        <f>'3-1도시림 면적 현황 세부내역(시군구)'!I50</f>
        <v>309345056</v>
      </c>
      <c r="I10" s="143">
        <f>'3-1도시림 면적 현황 세부내역(시군구)'!J50</f>
        <v>1434052</v>
      </c>
      <c r="J10" s="143">
        <f>'3-1도시림 면적 현황 세부내역(시군구)'!K50</f>
        <v>369069</v>
      </c>
      <c r="K10" s="143">
        <f>'3-1도시림 면적 현황 세부내역(시군구)'!L50</f>
        <v>1581129</v>
      </c>
      <c r="L10" s="143">
        <f>'3-1도시림 면적 현황 세부내역(시군구)'!M50</f>
        <v>308067</v>
      </c>
      <c r="M10" s="143">
        <f>'3-1도시림 면적 현황 세부내역(시군구)'!N50</f>
        <v>40867</v>
      </c>
      <c r="N10" s="143">
        <f t="shared" si="5"/>
        <v>4589309</v>
      </c>
      <c r="O10" s="143">
        <f>'3-1도시림 면적 현황 세부내역(시군구)'!P50</f>
        <v>2913705</v>
      </c>
      <c r="P10" s="143">
        <f>'3-1도시림 면적 현황 세부내역(시군구)'!Q50</f>
        <v>1675604</v>
      </c>
      <c r="Q10" s="143">
        <f>'3-1도시림 면적 현황 세부내역(시군구)'!R50</f>
        <v>96064</v>
      </c>
      <c r="R10" s="143">
        <f>'3-1도시림 면적 현황 세부내역(시군구)'!S50</f>
        <v>851860</v>
      </c>
      <c r="S10" s="143">
        <f>'3-1도시림 면적 현황 세부내역(시군구)'!T50</f>
        <v>2982488</v>
      </c>
      <c r="T10" s="143">
        <f t="shared" si="6"/>
        <v>37923429.799999997</v>
      </c>
      <c r="U10" s="143">
        <f>'3-1도시림 면적 현황 세부내역(시군구)'!V50</f>
        <v>14716364</v>
      </c>
      <c r="V10" s="143">
        <f>'3-1도시림 면적 현황 세부내역(시군구)'!W50</f>
        <v>15818370</v>
      </c>
      <c r="W10" s="143">
        <f>'3-1도시림 면적 현황 세부내역(시군구)'!X50</f>
        <v>3522116.8</v>
      </c>
      <c r="X10" s="143">
        <f>'3-1도시림 면적 현황 세부내역(시군구)'!Y50</f>
        <v>3866579</v>
      </c>
    </row>
    <row r="11" spans="1:24" s="25" customFormat="1" ht="20.100000000000001" customHeight="1">
      <c r="A11" s="144" t="s">
        <v>563</v>
      </c>
      <c r="B11" s="143">
        <f t="shared" si="1"/>
        <v>142432853.04633999</v>
      </c>
      <c r="C11" s="143">
        <f t="shared" si="2"/>
        <v>96474437.700000003</v>
      </c>
      <c r="D11" s="143">
        <f t="shared" si="3"/>
        <v>90219032</v>
      </c>
      <c r="E11" s="143">
        <f>'3-1도시림 면적 현황 세부내역(시군구)'!F59</f>
        <v>13202451</v>
      </c>
      <c r="F11" s="143">
        <f t="shared" si="4"/>
        <v>77016581</v>
      </c>
      <c r="G11" s="143">
        <f>'3-1도시림 면적 현황 세부내역(시군구)'!H59</f>
        <v>0</v>
      </c>
      <c r="H11" s="143">
        <f>'3-1도시림 면적 현황 세부내역(시군구)'!I59</f>
        <v>77016581</v>
      </c>
      <c r="I11" s="143">
        <f>'3-1도시림 면적 현황 세부내역(시군구)'!J59</f>
        <v>3214728.3</v>
      </c>
      <c r="J11" s="143">
        <f>'3-1도시림 면적 현황 세부내역(시군구)'!K59</f>
        <v>32380</v>
      </c>
      <c r="K11" s="143">
        <f>'3-1도시림 면적 현황 세부내역(시군구)'!L59</f>
        <v>1171338.3999999999</v>
      </c>
      <c r="L11" s="143">
        <f>'3-1도시림 면적 현황 세부내역(시군구)'!M59</f>
        <v>289234</v>
      </c>
      <c r="M11" s="143">
        <f>'3-1도시림 면적 현황 세부내역(시군구)'!N59</f>
        <v>86244</v>
      </c>
      <c r="N11" s="143">
        <f t="shared" si="5"/>
        <v>366653</v>
      </c>
      <c r="O11" s="143">
        <f>'3-1도시림 면적 현황 세부내역(시군구)'!P59</f>
        <v>0</v>
      </c>
      <c r="P11" s="143">
        <f>'3-1도시림 면적 현황 세부내역(시군구)'!Q59</f>
        <v>366653</v>
      </c>
      <c r="Q11" s="143">
        <f>'3-1도시림 면적 현황 세부내역(시군구)'!R59</f>
        <v>42693</v>
      </c>
      <c r="R11" s="143">
        <f>'3-1도시림 면적 현황 세부내역(시군구)'!S59</f>
        <v>0</v>
      </c>
      <c r="S11" s="143">
        <f>'3-1도시림 면적 현황 세부내역(시군구)'!T59</f>
        <v>1052135</v>
      </c>
      <c r="T11" s="143">
        <f t="shared" si="6"/>
        <v>45958415.346340001</v>
      </c>
      <c r="U11" s="143">
        <f>'3-1도시림 면적 현황 세부내역(시군구)'!V59</f>
        <v>21815760.800000001</v>
      </c>
      <c r="V11" s="143">
        <f>'3-1도시림 면적 현황 세부내역(시군구)'!W59</f>
        <v>19779338.216340002</v>
      </c>
      <c r="W11" s="143">
        <f>'3-1도시림 면적 현황 세부내역(시군구)'!X59</f>
        <v>4363316.33</v>
      </c>
      <c r="X11" s="143">
        <f>'3-1도시림 면적 현황 세부내역(시군구)'!Y59</f>
        <v>0</v>
      </c>
    </row>
    <row r="12" spans="1:24" s="29" customFormat="1" ht="20.100000000000001" customHeight="1">
      <c r="A12" s="142" t="s">
        <v>564</v>
      </c>
      <c r="B12" s="143">
        <f t="shared" si="1"/>
        <v>188001341.49000001</v>
      </c>
      <c r="C12" s="143">
        <f t="shared" si="2"/>
        <v>176478216</v>
      </c>
      <c r="D12" s="143">
        <f t="shared" si="3"/>
        <v>168106490</v>
      </c>
      <c r="E12" s="143">
        <f>'3-1도시림 면적 현황 세부내역(시군구)'!F71</f>
        <v>6668817</v>
      </c>
      <c r="F12" s="143">
        <f t="shared" si="4"/>
        <v>161437673</v>
      </c>
      <c r="G12" s="143">
        <f>'3-1도시림 면적 현황 세부내역(시군구)'!H71</f>
        <v>0</v>
      </c>
      <c r="H12" s="143">
        <f>'3-1도시림 면적 현황 세부내역(시군구)'!I71</f>
        <v>161437673</v>
      </c>
      <c r="I12" s="143">
        <f>'3-1도시림 면적 현황 세부내역(시군구)'!J71</f>
        <v>1818932</v>
      </c>
      <c r="J12" s="143">
        <f>'3-1도시림 면적 현황 세부내역(시군구)'!K71</f>
        <v>2291340</v>
      </c>
      <c r="K12" s="143">
        <f>'3-1도시림 면적 현황 세부내역(시군구)'!L71</f>
        <v>667439</v>
      </c>
      <c r="L12" s="143">
        <f>'3-1도시림 면적 현황 세부내역(시군구)'!M71</f>
        <v>548292</v>
      </c>
      <c r="M12" s="143">
        <f>'3-1도시림 면적 현황 세부내역(시군구)'!N71</f>
        <v>43713</v>
      </c>
      <c r="N12" s="143">
        <f t="shared" si="5"/>
        <v>50000</v>
      </c>
      <c r="O12" s="143">
        <f>'3-1도시림 면적 현황 세부내역(시군구)'!P71</f>
        <v>0</v>
      </c>
      <c r="P12" s="143">
        <f>'3-1도시림 면적 현황 세부내역(시군구)'!Q71</f>
        <v>50000</v>
      </c>
      <c r="Q12" s="143">
        <f>'3-1도시림 면적 현황 세부내역(시군구)'!R71</f>
        <v>70487</v>
      </c>
      <c r="R12" s="143">
        <f>'3-1도시림 면적 현황 세부내역(시군구)'!S71</f>
        <v>0</v>
      </c>
      <c r="S12" s="143">
        <f>'3-1도시림 면적 현황 세부내역(시군구)'!T71</f>
        <v>2881523</v>
      </c>
      <c r="T12" s="143">
        <f t="shared" si="6"/>
        <v>11523125.489999998</v>
      </c>
      <c r="U12" s="143">
        <f>'3-1도시림 면적 현황 세부내역(시군구)'!V71</f>
        <v>0</v>
      </c>
      <c r="V12" s="143">
        <f>'3-1도시림 면적 현황 세부내역(시군구)'!W71</f>
        <v>7615951.2899999991</v>
      </c>
      <c r="W12" s="143">
        <f>'3-1도시림 면적 현황 세부내역(시군구)'!X71</f>
        <v>2894475.2</v>
      </c>
      <c r="X12" s="143">
        <f>'3-1도시림 면적 현황 세부내역(시군구)'!Y71</f>
        <v>1012699</v>
      </c>
    </row>
    <row r="13" spans="1:24" s="29" customFormat="1" ht="20.100000000000001" customHeight="1">
      <c r="A13" s="142" t="s">
        <v>565</v>
      </c>
      <c r="B13" s="143">
        <f t="shared" si="1"/>
        <v>279013471.27508998</v>
      </c>
      <c r="C13" s="143">
        <f t="shared" si="2"/>
        <v>257326527.40000001</v>
      </c>
      <c r="D13" s="143">
        <f t="shared" si="3"/>
        <v>243811972</v>
      </c>
      <c r="E13" s="143">
        <f>'3-1도시림 면적 현황 세부내역(시군구)'!F77</f>
        <v>35628447</v>
      </c>
      <c r="F13" s="143">
        <f t="shared" si="4"/>
        <v>208183525</v>
      </c>
      <c r="G13" s="143">
        <f>'3-1도시림 면적 현황 세부내역(시군구)'!H77</f>
        <v>0</v>
      </c>
      <c r="H13" s="143">
        <f>'3-1도시림 면적 현황 세부내역(시군구)'!I77</f>
        <v>208183525</v>
      </c>
      <c r="I13" s="143">
        <f>'3-1도시림 면적 현황 세부내역(시군구)'!J77</f>
        <v>1110526</v>
      </c>
      <c r="J13" s="143">
        <f>'3-1도시림 면적 현황 세부내역(시군구)'!K77</f>
        <v>403978</v>
      </c>
      <c r="K13" s="143">
        <f>'3-1도시림 면적 현황 세부내역(시군구)'!L77</f>
        <v>2115344</v>
      </c>
      <c r="L13" s="143">
        <f>'3-1도시림 면적 현황 세부내역(시군구)'!M77</f>
        <v>359608</v>
      </c>
      <c r="M13" s="143">
        <f>'3-1도시림 면적 현황 세부내역(시군구)'!N77</f>
        <v>94968</v>
      </c>
      <c r="N13" s="143">
        <f t="shared" si="5"/>
        <v>7727360</v>
      </c>
      <c r="O13" s="143">
        <f>'3-1도시림 면적 현황 세부내역(시군구)'!P77</f>
        <v>2634713</v>
      </c>
      <c r="P13" s="143">
        <f>'3-1도시림 면적 현황 세부내역(시군구)'!Q77</f>
        <v>5092647</v>
      </c>
      <c r="Q13" s="143">
        <f>'3-1도시림 면적 현황 세부내역(시군구)'!R77</f>
        <v>35334.6</v>
      </c>
      <c r="R13" s="143">
        <f>'3-1도시림 면적 현황 세부내역(시군구)'!S77</f>
        <v>0</v>
      </c>
      <c r="S13" s="143">
        <f>'3-1도시림 면적 현황 세부내역(시군구)'!T77</f>
        <v>1667436.8</v>
      </c>
      <c r="T13" s="143">
        <f t="shared" si="6"/>
        <v>21686943.875089999</v>
      </c>
      <c r="U13" s="143">
        <f>'3-1도시림 면적 현황 세부내역(시군구)'!V77</f>
        <v>8532912</v>
      </c>
      <c r="V13" s="143">
        <f>'3-1도시림 면적 현황 세부내역(시군구)'!W77</f>
        <v>11236144.899090001</v>
      </c>
      <c r="W13" s="143">
        <f>'3-1도시림 면적 현황 세부내역(시군구)'!X77</f>
        <v>1821434.976</v>
      </c>
      <c r="X13" s="143">
        <f>'3-1도시림 면적 현황 세부내역(시군구)'!Y77</f>
        <v>96452.000000000029</v>
      </c>
    </row>
    <row r="14" spans="1:24" s="29" customFormat="1" ht="20.100000000000001" customHeight="1">
      <c r="A14" s="142" t="s">
        <v>566</v>
      </c>
      <c r="B14" s="143">
        <f t="shared" si="1"/>
        <v>363345751</v>
      </c>
      <c r="C14" s="143">
        <f t="shared" si="2"/>
        <v>345589188</v>
      </c>
      <c r="D14" s="143">
        <f t="shared" si="3"/>
        <v>338706312</v>
      </c>
      <c r="E14" s="143">
        <f>'3-1도시림 면적 현황 세부내역(시군구)'!F83</f>
        <v>25210212</v>
      </c>
      <c r="F14" s="143">
        <f t="shared" si="4"/>
        <v>313496100</v>
      </c>
      <c r="G14" s="143">
        <f>'3-1도시림 면적 현황 세부내역(시군구)'!H83</f>
        <v>0</v>
      </c>
      <c r="H14" s="143">
        <f>'3-1도시림 면적 현황 세부내역(시군구)'!I83</f>
        <v>313496100</v>
      </c>
      <c r="I14" s="143">
        <f>'3-1도시림 면적 현황 세부내역(시군구)'!J83</f>
        <v>3941239</v>
      </c>
      <c r="J14" s="143">
        <f>'3-1도시림 면적 현황 세부내역(시군구)'!K83</f>
        <v>519229</v>
      </c>
      <c r="K14" s="143">
        <f>'3-1도시림 면적 현황 세부내역(시군구)'!L83</f>
        <v>741351</v>
      </c>
      <c r="L14" s="143">
        <f>'3-1도시림 면적 현황 세부내역(시군구)'!M83</f>
        <v>113297</v>
      </c>
      <c r="M14" s="143">
        <f>'3-1도시림 면적 현황 세부내역(시군구)'!N83</f>
        <v>126599</v>
      </c>
      <c r="N14" s="143">
        <f t="shared" si="5"/>
        <v>0</v>
      </c>
      <c r="O14" s="143">
        <f>'3-1도시림 면적 현황 세부내역(시군구)'!P83</f>
        <v>0</v>
      </c>
      <c r="P14" s="143">
        <f>'3-1도시림 면적 현황 세부내역(시군구)'!Q83</f>
        <v>0</v>
      </c>
      <c r="Q14" s="143">
        <f>'3-1도시림 면적 현황 세부내역(시군구)'!R83</f>
        <v>202916</v>
      </c>
      <c r="R14" s="143">
        <f>'3-1도시림 면적 현황 세부내역(시군구)'!S83</f>
        <v>200000</v>
      </c>
      <c r="S14" s="143">
        <f>'3-1도시림 면적 현황 세부내역(시군구)'!T83</f>
        <v>1038245</v>
      </c>
      <c r="T14" s="143">
        <f t="shared" si="6"/>
        <v>17756563</v>
      </c>
      <c r="U14" s="143">
        <f>'3-1도시림 면적 현황 세부내역(시군구)'!V83</f>
        <v>3452944</v>
      </c>
      <c r="V14" s="143">
        <f>'3-1도시림 면적 현황 세부내역(시군구)'!W83</f>
        <v>11173337</v>
      </c>
      <c r="W14" s="143">
        <f>'3-1도시림 면적 현황 세부내역(시군구)'!X83</f>
        <v>3017675</v>
      </c>
      <c r="X14" s="143">
        <f>'3-1도시림 면적 현황 세부내역(시군구)'!Y83</f>
        <v>112607</v>
      </c>
    </row>
    <row r="15" spans="1:24" s="29" customFormat="1" ht="20.100000000000001" customHeight="1">
      <c r="A15" s="410" t="s">
        <v>750</v>
      </c>
      <c r="B15" s="330">
        <f>C15+T15</f>
        <v>15134146</v>
      </c>
      <c r="C15" s="330">
        <f>D15+I15+J15+K15+L15+M15+N15+Q15+R15+S15</f>
        <v>9423649</v>
      </c>
      <c r="D15" s="330">
        <f>E15+F15</f>
        <v>6476608</v>
      </c>
      <c r="E15" s="330">
        <f>'3-1도시림 면적 현황 세부내역(시군구)'!F89</f>
        <v>466608</v>
      </c>
      <c r="F15" s="330">
        <f>G15+H15</f>
        <v>6010000</v>
      </c>
      <c r="G15" s="330">
        <f>'3-1도시림 면적 현황 세부내역(시군구)'!H89</f>
        <v>0</v>
      </c>
      <c r="H15" s="330">
        <f>'3-1도시림 면적 현황 세부내역(시군구)'!I89</f>
        <v>6010000</v>
      </c>
      <c r="I15" s="330">
        <f>'3-1도시림 면적 현황 세부내역(시군구)'!J89</f>
        <v>170088</v>
      </c>
      <c r="J15" s="330">
        <f>'3-1도시림 면적 현황 세부내역(시군구)'!K89</f>
        <v>0</v>
      </c>
      <c r="K15" s="330">
        <f>'3-1도시림 면적 현황 세부내역(시군구)'!L89</f>
        <v>18900</v>
      </c>
      <c r="L15" s="330">
        <f>'3-1도시림 면적 현황 세부내역(시군구)'!M89</f>
        <v>0</v>
      </c>
      <c r="M15" s="330">
        <f>'3-1도시림 면적 현황 세부내역(시군구)'!N89</f>
        <v>0</v>
      </c>
      <c r="N15" s="330">
        <f>O15+P15</f>
        <v>2080000</v>
      </c>
      <c r="O15" s="330">
        <f>'3-1도시림 면적 현황 세부내역(시군구)'!P90</f>
        <v>1840000</v>
      </c>
      <c r="P15" s="330">
        <f>'3-1도시림 면적 현황 세부내역(시군구)'!Q90</f>
        <v>240000</v>
      </c>
      <c r="Q15" s="330">
        <f>'3-1도시림 면적 현황 세부내역(시군구)'!R89</f>
        <v>63053</v>
      </c>
      <c r="R15" s="330">
        <f>'3-1도시림 면적 현황 세부내역(시군구)'!S89</f>
        <v>615000</v>
      </c>
      <c r="S15" s="330">
        <f>'3-1도시림 면적 현황 세부내역(시군구)'!T89</f>
        <v>0</v>
      </c>
      <c r="T15" s="330">
        <f>SUM(U15:X15)</f>
        <v>5710497</v>
      </c>
      <c r="U15" s="330">
        <f>'3-1도시림 면적 현황 세부내역(시군구)'!V89</f>
        <v>0</v>
      </c>
      <c r="V15" s="330">
        <f>'3-1도시림 면적 현황 세부내역(시군구)'!W89</f>
        <v>4418650</v>
      </c>
      <c r="W15" s="330">
        <f>'3-1도시림 면적 현황 세부내역(시군구)'!X89</f>
        <v>1223799</v>
      </c>
      <c r="X15" s="330">
        <f>'3-1도시림 면적 현황 세부내역(시군구)'!Y89</f>
        <v>68048</v>
      </c>
    </row>
    <row r="16" spans="1:24" s="29" customFormat="1" ht="20.100000000000001" customHeight="1">
      <c r="A16" s="142" t="s">
        <v>567</v>
      </c>
      <c r="B16" s="143">
        <f t="shared" si="1"/>
        <v>1496511062.8999999</v>
      </c>
      <c r="C16" s="143">
        <f t="shared" si="2"/>
        <v>1388865192.2399998</v>
      </c>
      <c r="D16" s="143">
        <f t="shared" si="3"/>
        <v>1342901002.5599999</v>
      </c>
      <c r="E16" s="143">
        <f>'3-1도시림 면적 현황 세부내역(시군구)'!F91</f>
        <v>399387147.25999999</v>
      </c>
      <c r="F16" s="143">
        <f t="shared" si="4"/>
        <v>943513855.29999995</v>
      </c>
      <c r="G16" s="143">
        <f>'3-1도시림 면적 현황 세부내역(시군구)'!H91</f>
        <v>0</v>
      </c>
      <c r="H16" s="143">
        <f>'3-1도시림 면적 현황 세부내역(시군구)'!I91</f>
        <v>943513855.29999995</v>
      </c>
      <c r="I16" s="143">
        <f>'3-1도시림 면적 현황 세부내역(시군구)'!J91</f>
        <v>4757057.08</v>
      </c>
      <c r="J16" s="143">
        <f>'3-1도시림 면적 현황 세부내역(시군구)'!K91</f>
        <v>1235091</v>
      </c>
      <c r="K16" s="143">
        <f>'3-1도시림 면적 현황 세부내역(시군구)'!L91</f>
        <v>3964041</v>
      </c>
      <c r="L16" s="143">
        <f>'3-1도시림 면적 현황 세부내역(시군구)'!M91</f>
        <v>1055254.6000000001</v>
      </c>
      <c r="M16" s="143">
        <f>'3-1도시림 면적 현황 세부내역(시군구)'!N91</f>
        <v>80466</v>
      </c>
      <c r="N16" s="143">
        <f t="shared" si="5"/>
        <v>33278456</v>
      </c>
      <c r="O16" s="143">
        <f>'3-1도시림 면적 현황 세부내역(시군구)'!P91</f>
        <v>19813747</v>
      </c>
      <c r="P16" s="143">
        <f>'3-1도시림 면적 현황 세부내역(시군구)'!Q91</f>
        <v>13464709</v>
      </c>
      <c r="Q16" s="143">
        <f>'3-1도시림 면적 현황 세부내역(시군구)'!R91</f>
        <v>79851</v>
      </c>
      <c r="R16" s="143">
        <f>'3-1도시림 면적 현황 세부내역(시군구)'!S91</f>
        <v>783296</v>
      </c>
      <c r="S16" s="143">
        <f>'3-1도시림 면적 현황 세부내역(시군구)'!T91</f>
        <v>730677</v>
      </c>
      <c r="T16" s="143">
        <f t="shared" si="6"/>
        <v>107645870.66</v>
      </c>
      <c r="U16" s="143">
        <f>'3-1도시림 면적 현황 세부내역(시군구)'!V91</f>
        <v>11857327</v>
      </c>
      <c r="V16" s="143">
        <f>'3-1도시림 면적 현황 세부내역(시군구)'!W91</f>
        <v>65934840.160000004</v>
      </c>
      <c r="W16" s="143">
        <f>'3-1도시림 면적 현황 세부내역(시군구)'!X91</f>
        <v>24497564.499999996</v>
      </c>
      <c r="X16" s="143">
        <f>'3-1도시림 면적 현황 세부내역(시군구)'!Y91</f>
        <v>5356139</v>
      </c>
    </row>
    <row r="17" spans="1:38" s="29" customFormat="1" ht="20.100000000000001" customHeight="1">
      <c r="A17" s="140" t="s">
        <v>568</v>
      </c>
      <c r="B17" s="141">
        <f t="shared" si="1"/>
        <v>3037405668</v>
      </c>
      <c r="C17" s="141">
        <f t="shared" si="2"/>
        <v>3018353272</v>
      </c>
      <c r="D17" s="141">
        <f t="shared" si="3"/>
        <v>2813647543</v>
      </c>
      <c r="E17" s="141">
        <f>'3-1도시림 면적 현황 세부내역(시군구)'!F123</f>
        <v>1514974165</v>
      </c>
      <c r="F17" s="141">
        <f t="shared" si="4"/>
        <v>1298673378</v>
      </c>
      <c r="G17" s="141">
        <f>'3-1도시림 면적 현황 세부내역(시군구)'!H123</f>
        <v>0</v>
      </c>
      <c r="H17" s="141">
        <f>'3-1도시림 면적 현황 세부내역(시군구)'!I123</f>
        <v>1298673378</v>
      </c>
      <c r="I17" s="141">
        <f>'3-1도시림 면적 현황 세부내역(시군구)'!J123</f>
        <v>1702561</v>
      </c>
      <c r="J17" s="141">
        <f>'3-1도시림 면적 현황 세부내역(시군구)'!K123</f>
        <v>1559415</v>
      </c>
      <c r="K17" s="141">
        <f>'3-1도시림 면적 현황 세부내역(시군구)'!L123</f>
        <v>2749632</v>
      </c>
      <c r="L17" s="141">
        <f>'3-1도시림 면적 현황 세부내역(시군구)'!M123</f>
        <v>655647</v>
      </c>
      <c r="M17" s="141">
        <f>'3-1도시림 면적 현황 세부내역(시군구)'!N123</f>
        <v>43442</v>
      </c>
      <c r="N17" s="141">
        <f t="shared" si="5"/>
        <v>194864007</v>
      </c>
      <c r="O17" s="141">
        <f>'3-1도시림 면적 현황 세부내역(시군구)'!P123</f>
        <v>185141227</v>
      </c>
      <c r="P17" s="141">
        <f>'3-1도시림 면적 현황 세부내역(시군구)'!Q123</f>
        <v>9722780</v>
      </c>
      <c r="Q17" s="141">
        <f>'3-1도시림 면적 현황 세부내역(시군구)'!R123</f>
        <v>78562</v>
      </c>
      <c r="R17" s="141">
        <f>'3-1도시림 면적 현황 세부내역(시군구)'!S123</f>
        <v>1590476</v>
      </c>
      <c r="S17" s="141">
        <f>'3-1도시림 면적 현황 세부내역(시군구)'!T123</f>
        <v>1461987</v>
      </c>
      <c r="T17" s="141">
        <f t="shared" si="6"/>
        <v>19052396</v>
      </c>
      <c r="U17" s="141">
        <f>'3-1도시림 면적 현황 세부내역(시군구)'!V123</f>
        <v>3622237</v>
      </c>
      <c r="V17" s="141">
        <f>'3-1도시림 면적 현황 세부내역(시군구)'!W123</f>
        <v>7558821</v>
      </c>
      <c r="W17" s="141">
        <f>'3-1도시림 면적 현황 세부내역(시군구)'!X123</f>
        <v>2428705</v>
      </c>
      <c r="X17" s="141">
        <f>'3-1도시림 면적 현황 세부내역(시군구)'!Y123</f>
        <v>5442633</v>
      </c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</row>
    <row r="18" spans="1:38" s="29" customFormat="1" ht="20.100000000000001" customHeight="1">
      <c r="A18" s="142" t="s">
        <v>569</v>
      </c>
      <c r="B18" s="119">
        <f>C18+T18</f>
        <v>752758203.70000005</v>
      </c>
      <c r="C18" s="143">
        <f t="shared" si="2"/>
        <v>732588307.72000003</v>
      </c>
      <c r="D18" s="143">
        <f>E18+F18</f>
        <v>718360562</v>
      </c>
      <c r="E18" s="143">
        <f>'3-1도시림 면적 현황 세부내역(시군구)'!F142</f>
        <v>57620381</v>
      </c>
      <c r="F18" s="143">
        <f t="shared" si="4"/>
        <v>660740181</v>
      </c>
      <c r="G18" s="143">
        <f>'3-1도시림 면적 현황 세부내역(시군구)'!H142</f>
        <v>0</v>
      </c>
      <c r="H18" s="143">
        <f>'3-1도시림 면적 현황 세부내역(시군구)'!I142</f>
        <v>660740181</v>
      </c>
      <c r="I18" s="143">
        <f>'3-1도시림 면적 현황 세부내역(시군구)'!J142</f>
        <v>1180946</v>
      </c>
      <c r="J18" s="143">
        <f>'3-1도시림 면적 현황 세부내역(시군구)'!K142</f>
        <v>135677</v>
      </c>
      <c r="K18" s="143">
        <f>'3-1도시림 면적 현황 세부내역(시군구)'!L142</f>
        <v>1844521.9</v>
      </c>
      <c r="L18" s="143">
        <f>'3-1도시림 면적 현황 세부내역(시군구)'!M142</f>
        <v>967072</v>
      </c>
      <c r="M18" s="143">
        <f>'3-1도시림 면적 현황 세부내역(시군구)'!N142</f>
        <v>670490</v>
      </c>
      <c r="N18" s="143">
        <f t="shared" si="5"/>
        <v>8981020</v>
      </c>
      <c r="O18" s="143">
        <f>'3-1도시림 면적 현황 세부내역(시군구)'!P142</f>
        <v>5540814</v>
      </c>
      <c r="P18" s="143">
        <f>'3-1도시림 면적 현황 세부내역(시군구)'!Q142</f>
        <v>3440206</v>
      </c>
      <c r="Q18" s="143">
        <f>'3-1도시림 면적 현황 세부내역(시군구)'!R142</f>
        <v>6560.82</v>
      </c>
      <c r="R18" s="143">
        <f>'3-1도시림 면적 현황 세부내역(시군구)'!S142</f>
        <v>433</v>
      </c>
      <c r="S18" s="143">
        <f>'3-1도시림 면적 현황 세부내역(시군구)'!T142</f>
        <v>441025</v>
      </c>
      <c r="T18" s="143">
        <f t="shared" si="6"/>
        <v>20169895.98</v>
      </c>
      <c r="U18" s="143">
        <f>'3-1도시림 면적 현황 세부내역(시군구)'!V142</f>
        <v>4043398</v>
      </c>
      <c r="V18" s="143">
        <f>'3-1도시림 면적 현황 세부내역(시군구)'!W142</f>
        <v>7343915.9800000004</v>
      </c>
      <c r="W18" s="143">
        <f>'3-1도시림 면적 현황 세부내역(시군구)'!X142</f>
        <v>7707104</v>
      </c>
      <c r="X18" s="143">
        <f>'3-1도시림 면적 현황 세부내역(시군구)'!Y142</f>
        <v>1075478</v>
      </c>
    </row>
    <row r="19" spans="1:38" s="29" customFormat="1" ht="20.100000000000001" customHeight="1">
      <c r="A19" s="142" t="s">
        <v>570</v>
      </c>
      <c r="B19" s="143">
        <f t="shared" si="1"/>
        <v>672881593.39999998</v>
      </c>
      <c r="C19" s="143">
        <f t="shared" si="2"/>
        <v>651729520.5</v>
      </c>
      <c r="D19" s="143">
        <f t="shared" si="3"/>
        <v>638016504.5</v>
      </c>
      <c r="E19" s="143">
        <f>'3-1도시림 면적 현황 세부내역(시군구)'!F155</f>
        <v>38701219</v>
      </c>
      <c r="F19" s="143">
        <f t="shared" si="4"/>
        <v>599315285.5</v>
      </c>
      <c r="G19" s="143">
        <f>'3-1도시림 면적 현황 세부내역(시군구)'!H155</f>
        <v>0</v>
      </c>
      <c r="H19" s="143">
        <f>'3-1도시림 면적 현황 세부내역(시군구)'!I155</f>
        <v>599315285.5</v>
      </c>
      <c r="I19" s="143">
        <f>'3-1도시림 면적 현황 세부내역(시군구)'!J155</f>
        <v>1278851</v>
      </c>
      <c r="J19" s="143">
        <f>'3-1도시림 면적 현황 세부내역(시군구)'!K155</f>
        <v>472928</v>
      </c>
      <c r="K19" s="143">
        <f>'3-1도시림 면적 현황 세부내역(시군구)'!L155</f>
        <v>852892</v>
      </c>
      <c r="L19" s="143">
        <f>'3-1도시림 면적 현황 세부내역(시군구)'!M155</f>
        <v>410092</v>
      </c>
      <c r="M19" s="143">
        <f>'3-1도시림 면적 현황 세부내역(시군구)'!N155</f>
        <v>88971</v>
      </c>
      <c r="N19" s="143">
        <f t="shared" si="5"/>
        <v>10281167</v>
      </c>
      <c r="O19" s="143">
        <f>'3-1도시림 면적 현황 세부내역(시군구)'!P155</f>
        <v>9466767</v>
      </c>
      <c r="P19" s="143">
        <f>'3-1도시림 면적 현황 세부내역(시군구)'!Q155</f>
        <v>814400</v>
      </c>
      <c r="Q19" s="143">
        <f>'3-1도시림 면적 현황 세부내역(시군구)'!R155</f>
        <v>7013</v>
      </c>
      <c r="R19" s="143">
        <f>'3-1도시림 면적 현황 세부내역(시군구)'!S155</f>
        <v>135820</v>
      </c>
      <c r="S19" s="143">
        <f>'3-1도시림 면적 현황 세부내역(시군구)'!T155</f>
        <v>185282</v>
      </c>
      <c r="T19" s="143">
        <f t="shared" si="6"/>
        <v>21152072.899999999</v>
      </c>
      <c r="U19" s="143">
        <f>'3-1도시림 면적 현황 세부내역(시군구)'!V155</f>
        <v>5812400</v>
      </c>
      <c r="V19" s="143">
        <f>'3-1도시림 면적 현황 세부내역(시군구)'!W155</f>
        <v>8815935.0999999996</v>
      </c>
      <c r="W19" s="143">
        <f>'3-1도시림 면적 현황 세부내역(시군구)'!X155</f>
        <v>5134175.8</v>
      </c>
      <c r="X19" s="143">
        <f>'3-1도시림 면적 현황 세부내역(시군구)'!Y155</f>
        <v>1389562</v>
      </c>
    </row>
    <row r="20" spans="1:38" s="29" customFormat="1" ht="20.100000000000001" customHeight="1">
      <c r="A20" s="142" t="s">
        <v>571</v>
      </c>
      <c r="B20" s="143">
        <f t="shared" si="1"/>
        <v>483022598.72588187</v>
      </c>
      <c r="C20" s="143">
        <f t="shared" si="2"/>
        <v>456777589.62588185</v>
      </c>
      <c r="D20" s="143">
        <f t="shared" si="3"/>
        <v>451826291</v>
      </c>
      <c r="E20" s="143">
        <f>'3-1도시림 면적 현황 세부내역(시군구)'!F171</f>
        <v>87287984</v>
      </c>
      <c r="F20" s="143">
        <f t="shared" si="4"/>
        <v>364538307</v>
      </c>
      <c r="G20" s="143">
        <f>'3-1도시림 면적 현황 세부내역(시군구)'!H171</f>
        <v>0</v>
      </c>
      <c r="H20" s="143">
        <f>'3-1도시림 면적 현황 세부내역(시군구)'!I171</f>
        <v>364538307</v>
      </c>
      <c r="I20" s="143">
        <f>'3-1도시림 면적 현황 세부내역(시군구)'!J171</f>
        <v>1256719.4178818401</v>
      </c>
      <c r="J20" s="143">
        <f>'3-1도시림 면적 현황 세부내역(시군구)'!K171</f>
        <v>284655.59999999998</v>
      </c>
      <c r="K20" s="143">
        <f>'3-1도시림 면적 현황 세부내역(시군구)'!L171</f>
        <v>1348287.9679999999</v>
      </c>
      <c r="L20" s="143">
        <f>'3-1도시림 면적 현황 세부내역(시군구)'!M171</f>
        <v>243411.64</v>
      </c>
      <c r="M20" s="143">
        <f>'3-1도시림 면적 현황 세부내역(시군구)'!N171</f>
        <v>59911</v>
      </c>
      <c r="N20" s="143">
        <f t="shared" si="5"/>
        <v>1560815</v>
      </c>
      <c r="O20" s="143">
        <f>'3-1도시림 면적 현황 세부내역(시군구)'!P171</f>
        <v>635015</v>
      </c>
      <c r="P20" s="143">
        <f>'3-1도시림 면적 현황 세부내역(시군구)'!Q171</f>
        <v>925800</v>
      </c>
      <c r="Q20" s="143">
        <f>'3-1도시림 면적 현황 세부내역(시군구)'!R171</f>
        <v>8003</v>
      </c>
      <c r="R20" s="143">
        <f>'3-1도시림 면적 현황 세부내역(시군구)'!S171</f>
        <v>120000</v>
      </c>
      <c r="S20" s="143">
        <f>'3-1도시림 면적 현황 세부내역(시군구)'!T171</f>
        <v>69495</v>
      </c>
      <c r="T20" s="143">
        <f t="shared" si="6"/>
        <v>26245009.100000001</v>
      </c>
      <c r="U20" s="143">
        <f>'3-1도시림 면적 현황 세부내역(시군구)'!V171</f>
        <v>525728</v>
      </c>
      <c r="V20" s="143">
        <f>'3-1도시림 면적 현황 세부내역(시군구)'!W171</f>
        <v>20581758.5</v>
      </c>
      <c r="W20" s="143">
        <f>'3-1도시림 면적 현황 세부내역(시군구)'!X171</f>
        <v>3276388.8000000003</v>
      </c>
      <c r="X20" s="143">
        <f>'3-1도시림 면적 현황 세부내역(시군구)'!Y171</f>
        <v>1861133.8</v>
      </c>
    </row>
    <row r="21" spans="1:38" s="29" customFormat="1" ht="20.100000000000001" customHeight="1">
      <c r="A21" s="142" t="s">
        <v>572</v>
      </c>
      <c r="B21" s="143">
        <f t="shared" si="1"/>
        <v>1114892075</v>
      </c>
      <c r="C21" s="143">
        <f t="shared" si="2"/>
        <v>1074530726</v>
      </c>
      <c r="D21" s="143">
        <f t="shared" si="3"/>
        <v>1060824285</v>
      </c>
      <c r="E21" s="143">
        <f>'3-1도시림 면적 현황 세부내역(시군구)'!F186</f>
        <v>118991160</v>
      </c>
      <c r="F21" s="143">
        <f t="shared" si="4"/>
        <v>941833125</v>
      </c>
      <c r="G21" s="143">
        <f>'3-1도시림 면적 현황 세부내역(시군구)'!H186</f>
        <v>0</v>
      </c>
      <c r="H21" s="143">
        <f>'3-1도시림 면적 현황 세부내역(시군구)'!I186</f>
        <v>941833125</v>
      </c>
      <c r="I21" s="143">
        <f>'3-1도시림 면적 현황 세부내역(시군구)'!J186</f>
        <v>2550030</v>
      </c>
      <c r="J21" s="143">
        <f>'3-1도시림 면적 현황 세부내역(시군구)'!K186</f>
        <v>1175718</v>
      </c>
      <c r="K21" s="143">
        <f>'3-1도시림 면적 현황 세부내역(시군구)'!L186</f>
        <v>1536666</v>
      </c>
      <c r="L21" s="143">
        <f>'3-1도시림 면적 현황 세부내역(시군구)'!M186</f>
        <v>549685</v>
      </c>
      <c r="M21" s="143">
        <f>'3-1도시림 면적 현황 세부내역(시군구)'!N186</f>
        <v>41178</v>
      </c>
      <c r="N21" s="143">
        <f t="shared" si="5"/>
        <v>7460005</v>
      </c>
      <c r="O21" s="143">
        <f>'3-1도시림 면적 현황 세부내역(시군구)'!P186</f>
        <v>3157878</v>
      </c>
      <c r="P21" s="143">
        <f>'3-1도시림 면적 현황 세부내역(시군구)'!Q186</f>
        <v>4302127</v>
      </c>
      <c r="Q21" s="143">
        <f>'3-1도시림 면적 현황 세부내역(시군구)'!R186</f>
        <v>21802</v>
      </c>
      <c r="R21" s="143">
        <f>'3-1도시림 면적 현황 세부내역(시군구)'!S186</f>
        <v>107458</v>
      </c>
      <c r="S21" s="143">
        <f>'3-1도시림 면적 현황 세부내역(시군구)'!T186</f>
        <v>263899</v>
      </c>
      <c r="T21" s="143">
        <f t="shared" si="6"/>
        <v>40361349</v>
      </c>
      <c r="U21" s="143">
        <f>'3-1도시림 면적 현황 세부내역(시군구)'!V186</f>
        <v>8713089</v>
      </c>
      <c r="V21" s="143">
        <f>'3-1도시림 면적 현황 세부내역(시군구)'!W186</f>
        <v>16939018</v>
      </c>
      <c r="W21" s="143">
        <f>'3-1도시림 면적 현황 세부내역(시군구)'!X186</f>
        <v>5465060</v>
      </c>
      <c r="X21" s="143">
        <f>'3-1도시림 면적 현황 세부내역(시군구)'!Y186</f>
        <v>9244182</v>
      </c>
    </row>
    <row r="22" spans="1:38" s="29" customFormat="1" ht="20.100000000000001" customHeight="1">
      <c r="A22" s="142" t="s">
        <v>573</v>
      </c>
      <c r="B22" s="143">
        <f t="shared" si="1"/>
        <v>1576880482.8</v>
      </c>
      <c r="C22" s="143">
        <f t="shared" si="2"/>
        <v>1550341527.3</v>
      </c>
      <c r="D22" s="143">
        <f t="shared" si="3"/>
        <v>1535538667.3</v>
      </c>
      <c r="E22" s="143">
        <f>'3-1도시림 면적 현황 세부내역(시군구)'!F209</f>
        <v>173111659.30000001</v>
      </c>
      <c r="F22" s="143">
        <f t="shared" si="4"/>
        <v>1362427008</v>
      </c>
      <c r="G22" s="143">
        <f>'3-1도시림 면적 현황 세부내역(시군구)'!H209</f>
        <v>0</v>
      </c>
      <c r="H22" s="143">
        <f>'3-1도시림 면적 현황 세부내역(시군구)'!I209</f>
        <v>1362427008</v>
      </c>
      <c r="I22" s="143">
        <f>'3-1도시림 면적 현황 세부내역(시군구)'!J209</f>
        <v>1526944</v>
      </c>
      <c r="J22" s="143">
        <f>'3-1도시림 면적 현황 세부내역(시군구)'!K209</f>
        <v>598970</v>
      </c>
      <c r="K22" s="143">
        <f>'3-1도시림 면적 현황 세부내역(시군구)'!L209</f>
        <v>2385547</v>
      </c>
      <c r="L22" s="143">
        <f>'3-1도시림 면적 현황 세부내역(시군구)'!M209</f>
        <v>159719</v>
      </c>
      <c r="M22" s="143">
        <f>'3-1도시림 면적 현황 세부내역(시군구)'!N209</f>
        <v>122220</v>
      </c>
      <c r="N22" s="143">
        <f t="shared" si="5"/>
        <v>9380277</v>
      </c>
      <c r="O22" s="143">
        <f>'3-1도시림 면적 현황 세부내역(시군구)'!P209</f>
        <v>6758277</v>
      </c>
      <c r="P22" s="143">
        <f>'3-1도시림 면적 현황 세부내역(시군구)'!Q209</f>
        <v>2622000</v>
      </c>
      <c r="Q22" s="143">
        <f>'3-1도시림 면적 현황 세부내역(시군구)'!R209</f>
        <v>29441</v>
      </c>
      <c r="R22" s="143">
        <f>'3-1도시림 면적 현황 세부내역(시군구)'!S209</f>
        <v>227394</v>
      </c>
      <c r="S22" s="143">
        <f>'3-1도시림 면적 현황 세부내역(시군구)'!T209</f>
        <v>372348</v>
      </c>
      <c r="T22" s="143">
        <f t="shared" si="6"/>
        <v>26538955.5</v>
      </c>
      <c r="U22" s="143">
        <f>'3-1도시림 면적 현황 세부내역(시군구)'!V209</f>
        <v>815418</v>
      </c>
      <c r="V22" s="143">
        <f>'3-1도시림 면적 현황 세부내역(시군구)'!W209</f>
        <v>13337107.9</v>
      </c>
      <c r="W22" s="143">
        <f>'3-1도시림 면적 현황 세부내역(시군구)'!X209</f>
        <v>6694587</v>
      </c>
      <c r="X22" s="143">
        <f>'3-1도시림 면적 현황 세부내역(시군구)'!Y209</f>
        <v>5691842.5999999996</v>
      </c>
    </row>
    <row r="23" spans="1:38" s="29" customFormat="1" ht="20.100000000000001" customHeight="1">
      <c r="A23" s="329" t="s">
        <v>574</v>
      </c>
      <c r="B23" s="330">
        <f t="shared" si="1"/>
        <v>725105594.19000006</v>
      </c>
      <c r="C23" s="330">
        <f t="shared" si="2"/>
        <v>678542526.5</v>
      </c>
      <c r="D23" s="330">
        <f t="shared" si="3"/>
        <v>652241529</v>
      </c>
      <c r="E23" s="330">
        <f>'3-1도시림 면적 현황 세부내역(시군구)'!F233</f>
        <v>77435700</v>
      </c>
      <c r="F23" s="330">
        <f t="shared" si="4"/>
        <v>574805829</v>
      </c>
      <c r="G23" s="330">
        <f>'3-1도시림 면적 현황 세부내역(시군구)'!H233</f>
        <v>0</v>
      </c>
      <c r="H23" s="330">
        <f>'3-1도시림 면적 현황 세부내역(시군구)'!I233</f>
        <v>574805829</v>
      </c>
      <c r="I23" s="330">
        <f>'3-1도시림 면적 현황 세부내역(시군구)'!J233</f>
        <v>2768732.5</v>
      </c>
      <c r="J23" s="330">
        <f>'3-1도시림 면적 현황 세부내역(시군구)'!K233</f>
        <v>814588</v>
      </c>
      <c r="K23" s="330">
        <f>'3-1도시림 면적 현황 세부내역(시군구)'!L233</f>
        <v>1498354</v>
      </c>
      <c r="L23" s="330">
        <f>'3-1도시림 면적 현황 세부내역(시군구)'!M233</f>
        <v>165211</v>
      </c>
      <c r="M23" s="330">
        <f>'3-1도시림 면적 현황 세부내역(시군구)'!N233</f>
        <v>49219</v>
      </c>
      <c r="N23" s="330">
        <f t="shared" si="5"/>
        <v>19262790</v>
      </c>
      <c r="O23" s="330">
        <f>'3-1도시림 면적 현황 세부내역(시군구)'!P233</f>
        <v>9875790</v>
      </c>
      <c r="P23" s="330">
        <f>'3-1도시림 면적 현황 세부내역(시군구)'!Q233</f>
        <v>9387000</v>
      </c>
      <c r="Q23" s="330">
        <f>'3-1도시림 면적 현황 세부내역(시군구)'!R233</f>
        <v>63486</v>
      </c>
      <c r="R23" s="330">
        <f>'3-1도시림 면적 현황 세부내역(시군구)'!S233</f>
        <v>1067964</v>
      </c>
      <c r="S23" s="330">
        <f>'3-1도시림 면적 현황 세부내역(시군구)'!T233</f>
        <v>610653</v>
      </c>
      <c r="T23" s="330">
        <f t="shared" si="6"/>
        <v>46563067.689999998</v>
      </c>
      <c r="U23" s="330">
        <f>'3-1도시림 면적 현황 세부내역(시군구)'!V233</f>
        <v>6128217</v>
      </c>
      <c r="V23" s="330">
        <f>'3-1도시림 면적 현황 세부내역(시군구)'!W233</f>
        <v>31046149.689999998</v>
      </c>
      <c r="W23" s="330">
        <f>'3-1도시림 면적 현황 세부내역(시군구)'!X233</f>
        <v>8088335</v>
      </c>
      <c r="X23" s="330">
        <f>'3-1도시림 면적 현황 세부내역(시군구)'!Y233</f>
        <v>1300366</v>
      </c>
    </row>
    <row r="24" spans="1:38" s="29" customFormat="1" ht="20.100000000000001" customHeight="1">
      <c r="A24" s="145" t="s">
        <v>575</v>
      </c>
      <c r="B24" s="146">
        <f t="shared" si="1"/>
        <v>422287286.44</v>
      </c>
      <c r="C24" s="146">
        <f t="shared" si="2"/>
        <v>414838372</v>
      </c>
      <c r="D24" s="146">
        <f t="shared" si="3"/>
        <v>406348309</v>
      </c>
      <c r="E24" s="146">
        <f>'3-1도시림 면적 현황 세부내역(시군구)'!F252</f>
        <v>193491075</v>
      </c>
      <c r="F24" s="146">
        <f t="shared" si="4"/>
        <v>212857234</v>
      </c>
      <c r="G24" s="146">
        <f>'3-1도시림 면적 현황 세부내역(시군구)'!H252</f>
        <v>0</v>
      </c>
      <c r="H24" s="146">
        <f>'3-1도시림 면적 현황 세부내역(시군구)'!I252</f>
        <v>212857234</v>
      </c>
      <c r="I24" s="146">
        <f>'3-1도시림 면적 현황 세부내역(시군구)'!J252</f>
        <v>548327</v>
      </c>
      <c r="J24" s="146">
        <f>'3-1도시림 면적 현황 세부내역(시군구)'!K252</f>
        <v>41815</v>
      </c>
      <c r="K24" s="146">
        <f>'3-1도시림 면적 현황 세부내역(시군구)'!L252</f>
        <v>263580</v>
      </c>
      <c r="L24" s="146">
        <f>'3-1도시림 면적 현황 세부내역(시군구)'!M252</f>
        <v>185232</v>
      </c>
      <c r="M24" s="146">
        <f>'3-1도시림 면적 현황 세부내역(시군구)'!N252</f>
        <v>0</v>
      </c>
      <c r="N24" s="146">
        <f t="shared" si="5"/>
        <v>6890000</v>
      </c>
      <c r="O24" s="146">
        <f>'3-1도시림 면적 현황 세부내역(시군구)'!P252</f>
        <v>5150000</v>
      </c>
      <c r="P24" s="146">
        <f>'3-1도시림 면적 현황 세부내역(시군구)'!Q252</f>
        <v>1740000</v>
      </c>
      <c r="Q24" s="146">
        <f>'3-1도시림 면적 현황 세부내역(시군구)'!R252</f>
        <v>17332</v>
      </c>
      <c r="R24" s="146">
        <f>'3-1도시림 면적 현황 세부내역(시군구)'!S252</f>
        <v>480927</v>
      </c>
      <c r="S24" s="146">
        <f>'3-1도시림 면적 현황 세부내역(시군구)'!T252</f>
        <v>62850</v>
      </c>
      <c r="T24" s="146">
        <f t="shared" si="6"/>
        <v>7448914.4399999995</v>
      </c>
      <c r="U24" s="146">
        <f>'3-1도시림 면적 현황 세부내역(시군구)'!V252</f>
        <v>0</v>
      </c>
      <c r="V24" s="146">
        <f>'3-1도시림 면적 현황 세부내역(시군구)'!W252</f>
        <v>4577973.04</v>
      </c>
      <c r="W24" s="146">
        <f>'3-1도시림 면적 현황 세부내역(시군구)'!X252</f>
        <v>2132502.9</v>
      </c>
      <c r="X24" s="146">
        <f>'3-1도시림 면적 현황 세부내역(시군구)'!Y252</f>
        <v>738438.5</v>
      </c>
    </row>
    <row r="25" spans="1:38" s="25" customFormat="1" ht="20.100000000000001" customHeight="1"/>
    <row r="26" spans="1:38" s="25" customFormat="1" ht="20.100000000000001" customHeight="1">
      <c r="C26" s="31"/>
      <c r="D26" s="31"/>
      <c r="E26" s="31"/>
      <c r="F26" s="31"/>
      <c r="G26" s="31"/>
      <c r="H26" s="26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26"/>
      <c r="U26" s="26"/>
    </row>
    <row r="27" spans="1:38" s="25" customFormat="1" ht="20.100000000000001" customHeight="1">
      <c r="H27" s="26"/>
      <c r="T27" s="26"/>
      <c r="U27" s="26"/>
    </row>
    <row r="28" spans="1:38" s="25" customFormat="1" ht="20.100000000000001" customHeight="1">
      <c r="H28" s="26"/>
      <c r="T28" s="26"/>
      <c r="U28" s="26"/>
    </row>
  </sheetData>
  <mergeCells count="4">
    <mergeCell ref="T4:X4"/>
    <mergeCell ref="A4:A5"/>
    <mergeCell ref="B4:B5"/>
    <mergeCell ref="C4:S4"/>
  </mergeCells>
  <phoneticPr fontId="5" type="noConversion"/>
  <pageMargins left="0.35433070866141736" right="0.23622047244094491" top="0.86614173228346458" bottom="0.78740157480314965" header="0.47244094488188981" footer="0.51181102362204722"/>
  <pageSetup paperSize="9" scale="41" orientation="landscape" r:id="rId1"/>
  <ignoredErrors>
    <ignoredError sqref="B18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31</vt:i4>
      </vt:variant>
      <vt:variant>
        <vt:lpstr>이름 지정된 범위</vt:lpstr>
      </vt:variant>
      <vt:variant>
        <vt:i4>37</vt:i4>
      </vt:variant>
    </vt:vector>
  </HeadingPairs>
  <TitlesOfParts>
    <vt:vector size="68" baseType="lpstr">
      <vt:lpstr>간지 1</vt:lpstr>
      <vt:lpstr>간지 2</vt:lpstr>
      <vt:lpstr>2.도시림 면적 현황</vt:lpstr>
      <vt:lpstr>2-1.생활권 도시림 면적 현황</vt:lpstr>
      <vt:lpstr>2-2.생활권 도시림 면적 현황(산자법)</vt:lpstr>
      <vt:lpstr>2-3.생활권 도시림 면적 현황(도시공원법)</vt:lpstr>
      <vt:lpstr>2-4.1인당 생활권 도시림 면적</vt:lpstr>
      <vt:lpstr>간지 3</vt:lpstr>
      <vt:lpstr>3.도시림 면적 현황 세부내역 (시도)</vt:lpstr>
      <vt:lpstr>3-1도시림 면적 현황 세부내역(시군구)</vt:lpstr>
      <vt:lpstr>간지 4</vt:lpstr>
      <vt:lpstr>4. 산자법에 의한 산림과 수목(시도)</vt:lpstr>
      <vt:lpstr>4-1. 산자법에 의한 산림과수목(시군구)</vt:lpstr>
      <vt:lpstr>간지 5</vt:lpstr>
      <vt:lpstr>5.도시공원법에 의한 공원녹지(시도) </vt:lpstr>
      <vt:lpstr>5.1 도시공원법에 의한 공원녹지(시군구)</vt:lpstr>
      <vt:lpstr>간지 6 </vt:lpstr>
      <vt:lpstr>6.도시림면적률(시도)</vt:lpstr>
      <vt:lpstr>6-1.도시림면적률(시군구)</vt:lpstr>
      <vt:lpstr>간지 7</vt:lpstr>
      <vt:lpstr>7. 1인당도시림면적(시도)</vt:lpstr>
      <vt:lpstr>7-1. 1인당 도시림면적(시군구)</vt:lpstr>
      <vt:lpstr>간지 8</vt:lpstr>
      <vt:lpstr>8. 연도별 도시림현황</vt:lpstr>
      <vt:lpstr>8-1.도시지역 인구의 변화</vt:lpstr>
      <vt:lpstr>8-2.산림면적의 변화</vt:lpstr>
      <vt:lpstr>8-3. 도시림 면적의 변화</vt:lpstr>
      <vt:lpstr>8-4.생활권 도시림 면적의 변화</vt:lpstr>
      <vt:lpstr>8-5.1인당 도시림 면적의 변화</vt:lpstr>
      <vt:lpstr>8-6.1인당 생활권 도시림 면적의 변화</vt:lpstr>
      <vt:lpstr>기초자료</vt:lpstr>
      <vt:lpstr>'2.도시림 면적 현황'!Print_Area</vt:lpstr>
      <vt:lpstr>'2-1.생활권 도시림 면적 현황'!Print_Area</vt:lpstr>
      <vt:lpstr>'2-2.생활권 도시림 면적 현황(산자법)'!Print_Area</vt:lpstr>
      <vt:lpstr>'2-3.생활권 도시림 면적 현황(도시공원법)'!Print_Area</vt:lpstr>
      <vt:lpstr>'2-4.1인당 생활권 도시림 면적'!Print_Area</vt:lpstr>
      <vt:lpstr>'3.도시림 면적 현황 세부내역 (시도)'!Print_Area</vt:lpstr>
      <vt:lpstr>'3-1도시림 면적 현황 세부내역(시군구)'!Print_Area</vt:lpstr>
      <vt:lpstr>'4. 산자법에 의한 산림과 수목(시도)'!Print_Area</vt:lpstr>
      <vt:lpstr>'4-1. 산자법에 의한 산림과수목(시군구)'!Print_Area</vt:lpstr>
      <vt:lpstr>'5.1 도시공원법에 의한 공원녹지(시군구)'!Print_Area</vt:lpstr>
      <vt:lpstr>'5.도시공원법에 의한 공원녹지(시도) '!Print_Area</vt:lpstr>
      <vt:lpstr>'6.도시림면적률(시도)'!Print_Area</vt:lpstr>
      <vt:lpstr>'6-1.도시림면적률(시군구)'!Print_Area</vt:lpstr>
      <vt:lpstr>'7. 1인당도시림면적(시도)'!Print_Area</vt:lpstr>
      <vt:lpstr>'7-1. 1인당 도시림면적(시군구)'!Print_Area</vt:lpstr>
      <vt:lpstr>'8. 연도별 도시림현황'!Print_Area</vt:lpstr>
      <vt:lpstr>'8-1.도시지역 인구의 변화'!Print_Area</vt:lpstr>
      <vt:lpstr>'8-2.산림면적의 변화'!Print_Area</vt:lpstr>
      <vt:lpstr>'8-3. 도시림 면적의 변화'!Print_Area</vt:lpstr>
      <vt:lpstr>'8-4.생활권 도시림 면적의 변화'!Print_Area</vt:lpstr>
      <vt:lpstr>'8-5.1인당 도시림 면적의 변화'!Print_Area</vt:lpstr>
      <vt:lpstr>'8-6.1인당 생활권 도시림 면적의 변화'!Print_Area</vt:lpstr>
      <vt:lpstr>'간지 2'!Print_Area</vt:lpstr>
      <vt:lpstr>'간지 3'!Print_Area</vt:lpstr>
      <vt:lpstr>'간지 4'!Print_Area</vt:lpstr>
      <vt:lpstr>'간지 5'!Print_Area</vt:lpstr>
      <vt:lpstr>'간지 6 '!Print_Area</vt:lpstr>
      <vt:lpstr>'간지 7'!Print_Area</vt:lpstr>
      <vt:lpstr>'간지 8'!Print_Area</vt:lpstr>
      <vt:lpstr>기초자료!Print_Area</vt:lpstr>
      <vt:lpstr>'3-1도시림 면적 현황 세부내역(시군구)'!Print_Titles</vt:lpstr>
      <vt:lpstr>'4-1. 산자법에 의한 산림과수목(시군구)'!Print_Titles</vt:lpstr>
      <vt:lpstr>'5.1 도시공원법에 의한 공원녹지(시군구)'!Print_Titles</vt:lpstr>
      <vt:lpstr>'6-1.도시림면적률(시군구)'!Print_Titles</vt:lpstr>
      <vt:lpstr>'7. 1인당도시림면적(시도)'!Print_Titles</vt:lpstr>
      <vt:lpstr>'7-1. 1인당 도시림면적(시군구)'!Print_Titles</vt:lpstr>
      <vt:lpstr>기초자료!Print_Titles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김정훈</cp:lastModifiedBy>
  <cp:lastPrinted>2020-11-20T00:40:39Z</cp:lastPrinted>
  <dcterms:created xsi:type="dcterms:W3CDTF">2008-07-26T03:49:15Z</dcterms:created>
  <dcterms:modified xsi:type="dcterms:W3CDTF">2021-07-14T01:03:32Z</dcterms:modified>
</cp:coreProperties>
</file>