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7060" yWindow="0" windowWidth="34120" windowHeight="27260" tabRatio="500" activeTab="1"/>
  </bookViews>
  <sheets>
    <sheet name="Results" sheetId="3" r:id="rId1"/>
    <sheet name="Heuristics" sheetId="1" r:id="rId2"/>
    <sheet name="lookup values" sheetId="2" r:id="rId3"/>
  </sheets>
  <definedNames>
    <definedName name="ACCESSIBILITY_SCORE">Heuristics!$D$108:$D$143</definedName>
    <definedName name="CLARITY_SCORE">Heuristics!$D$19:$D$35</definedName>
    <definedName name="FORMS_SCORE">Heuristics!$D$72:$D$86</definedName>
    <definedName name="HELP_SCORE">Heuristics!$D$50:$D$67</definedName>
    <definedName name="PERSUASIVE_SCORE">Heuristics!$D$91:$D$103</definedName>
    <definedName name="SEARCH_SCORE">Heuristics!$D$4:$D$14</definedName>
    <definedName name="SERVICE_SCORE">Heuristics!$D$148:$D$156</definedName>
    <definedName name="TRUST_SCORE">Heuristics!$D$40:$D$45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25" i="1"/>
  <c r="D24" i="1"/>
  <c r="D34" i="1"/>
  <c r="D19" i="1"/>
  <c r="D20" i="1"/>
  <c r="D21" i="1"/>
  <c r="D22" i="1"/>
  <c r="D23" i="1"/>
  <c r="D26" i="1"/>
  <c r="D27" i="1"/>
  <c r="D28" i="1"/>
  <c r="D29" i="1"/>
  <c r="D30" i="1"/>
  <c r="D31" i="1"/>
  <c r="D32" i="1"/>
  <c r="D33" i="1"/>
  <c r="D35" i="1"/>
  <c r="C7" i="3"/>
  <c r="D148" i="1"/>
  <c r="D149" i="1"/>
  <c r="D150" i="1"/>
  <c r="D151" i="1"/>
  <c r="D152" i="1"/>
  <c r="D153" i="1"/>
  <c r="D154" i="1"/>
  <c r="D155" i="1"/>
  <c r="D156" i="1"/>
  <c r="G13" i="3"/>
  <c r="F13" i="3"/>
  <c r="E13" i="3"/>
  <c r="D13" i="3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G12" i="3"/>
  <c r="F12" i="3"/>
  <c r="E12" i="3"/>
  <c r="D12" i="3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G11" i="3"/>
  <c r="F11" i="3"/>
  <c r="E11" i="3"/>
  <c r="D11" i="3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G10" i="3"/>
  <c r="F10" i="3"/>
  <c r="E10" i="3"/>
  <c r="D10" i="3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G9" i="3"/>
  <c r="F9" i="3"/>
  <c r="E9" i="3"/>
  <c r="D9" i="3"/>
  <c r="D40" i="1"/>
  <c r="D41" i="1"/>
  <c r="D42" i="1"/>
  <c r="D44" i="1"/>
  <c r="D45" i="1"/>
  <c r="G8" i="3"/>
  <c r="F8" i="3"/>
  <c r="E8" i="3"/>
  <c r="D8" i="3"/>
  <c r="G7" i="3"/>
  <c r="F7" i="3"/>
  <c r="E7" i="3"/>
  <c r="D7" i="3"/>
  <c r="D4" i="1"/>
  <c r="D5" i="1"/>
  <c r="D6" i="1"/>
  <c r="D7" i="1"/>
  <c r="D8" i="1"/>
  <c r="D9" i="1"/>
  <c r="D10" i="1"/>
  <c r="D11" i="1"/>
  <c r="D12" i="1"/>
  <c r="D13" i="1"/>
  <c r="D14" i="1"/>
  <c r="G6" i="3"/>
  <c r="F6" i="3"/>
  <c r="E6" i="3"/>
  <c r="D6" i="3"/>
  <c r="C11" i="3"/>
  <c r="C12" i="3"/>
  <c r="C13" i="3"/>
  <c r="C10" i="3"/>
  <c r="C9" i="3"/>
  <c r="C8" i="3"/>
  <c r="C6" i="3"/>
  <c r="B13" i="3"/>
  <c r="B12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<sst xmlns="http://schemas.openxmlformats.org/spreadsheetml/2006/main" count="324" uniqueCount="190">
  <si>
    <t xml:space="preserve">SEARCH &amp; FINDABILITY </t>
  </si>
  <si>
    <t>The flow of the application’s tasks should be familiar. Information architecture, search, navigation and content should help guide users through the system</t>
  </si>
  <si>
    <t>Information is searchable or sortable</t>
  </si>
  <si>
    <t>Returned results are usefully formatted</t>
  </si>
  <si>
    <t>There are multiple ways available to find things</t>
  </si>
  <si>
    <t>The default search is intuitive to configure (no Boolean operators)</t>
  </si>
  <si>
    <t>The search results page shows the user what was searched for and it is easy to edit and resubmit the search</t>
  </si>
  <si>
    <t>The search results page makes it clear how many results were retrieved, and the number of results per page</t>
  </si>
  <si>
    <t>If no results are returned, the system offers ideas or options for improving the query</t>
  </si>
  <si>
    <t>The search engine handles empty queries gracefully</t>
  </si>
  <si>
    <t>The search box is long enough to handle common query lengths</t>
  </si>
  <si>
    <t>The scope of the search is made explicit on the search results page and users can restrict the scope (if relevant to the task)</t>
  </si>
  <si>
    <t xml:space="preserve">CLARITY  </t>
  </si>
  <si>
    <t>The system should speak the users' language, with words, phrases and concepts familiar to the user, rather than system-oriented terms. Follow real-world conventions, making information appear in a natural and logical order.</t>
  </si>
  <si>
    <t>Text is concise, with no needless instructions or welcome notes</t>
  </si>
  <si>
    <t>Each content page begins with conclsuions or implications and the text is written with an inverted pyramid style</t>
  </si>
  <si>
    <t>Content has been specifically created for the web (web pages do not comprise repurposed material from print publications such as brochures)</t>
  </si>
  <si>
    <t>Content (reading level) is appropriate for demographic</t>
  </si>
  <si>
    <t>Sentences are written in the active voice</t>
  </si>
  <si>
    <t>Pages are quick to scan, with ample headings and sub-headings and short paragraphs</t>
  </si>
  <si>
    <t>Acronyms and abbreviations are defined when first used</t>
  </si>
  <si>
    <t>Text links are long enough to be understood, but short enough to minimise wrapping (especially when used as a navigation list)</t>
  </si>
  <si>
    <t>The words, phrases and concepts used will be familiar to the typical user</t>
  </si>
  <si>
    <t>Navigational structure is organized according to user needs</t>
  </si>
  <si>
    <t>It is clear to the user where they are in the system</t>
  </si>
  <si>
    <t>Users are not required to remember information from previous pages in order to complete a task</t>
  </si>
  <si>
    <t>The name of the task makes sense to your users</t>
  </si>
  <si>
    <t>Credibility is a pillar of promoting a branded, user-friendly experience in  web applications. Creating content that is consistent, error free, and up-to-date helps users trust our brand and creates a sense of credibility.</t>
  </si>
  <si>
    <t>Help/support content is available</t>
  </si>
  <si>
    <t>Contact information is available</t>
  </si>
  <si>
    <t>The content is up-to-date, authoritative and trustworthy</t>
  </si>
  <si>
    <t>Each page is clearly branded so that the user knows he is still in the same site</t>
  </si>
  <si>
    <t>Typographical errors are avoided</t>
  </si>
  <si>
    <t xml:space="preserve">When an error does occur, the user can easily recover. </t>
  </si>
  <si>
    <t>Errors are anticipated and eliminated</t>
  </si>
  <si>
    <t>When an error does occur, the user can easily recover</t>
  </si>
  <si>
    <t>Exits are clearly marked (a user can back out of a process if needed)</t>
  </si>
  <si>
    <t>The user does not need to consult external information to use the site</t>
  </si>
  <si>
    <t>The site keeps users informed about unavoidable delays in the site’s response time (e.g. when authorising a credit card transaction)</t>
  </si>
  <si>
    <t>Error messages are written in a non-derisory tone and do not blame the user for the error</t>
  </si>
  <si>
    <t>Error messages contain clear instructions on what to do next</t>
  </si>
  <si>
    <t>The site provides immediate feedback on user input or actions</t>
  </si>
  <si>
    <t>Pages load quickly (5 seconds or less)</t>
  </si>
  <si>
    <t>When giving instructions, pages tell users what to do rather than what to avoid doing</t>
  </si>
  <si>
    <t>Help is clear and direct and simply expressed in plain English, free from jargon and buzzwords</t>
  </si>
  <si>
    <t>The site provides clear feedback when a task has been completed successfully</t>
  </si>
  <si>
    <t>The site ensures that work is not lost (either by the user or site error)</t>
  </si>
  <si>
    <t>The site makes it obvious when and where an error has occurred (e.g. when a form is incomplete, highlighting the missing fields)</t>
  </si>
  <si>
    <t>Definition missing</t>
  </si>
  <si>
    <t>Fields in data entry screens contain default values when appropriate and show the structure of the data and the field length</t>
  </si>
  <si>
    <t>When a task involves source documents (such as a paper form), the interface is compatible with the characteristics of the source document</t>
  </si>
  <si>
    <t>Text boxes on forms are the right length for the expected answer</t>
  </si>
  <si>
    <t xml:space="preserve">The site automatically enters field formatting data (e.g. currency symbols, commas for 1000s, trailing or leading spaces).  Users do not need to enter characters like £ or %. </t>
  </si>
  <si>
    <t>Field labels on forms clearly explain what entries are desired</t>
  </si>
  <si>
    <t>Forms pre-warn the user if external information is needed for completion (e.g. a passport number)</t>
  </si>
  <si>
    <t>Questions on forms are grouped logically, and each group has a heading</t>
  </si>
  <si>
    <t>Fields on forms contain hints, examples or model answers to demonstrate the expected input</t>
  </si>
  <si>
    <t>When field labels on forms take the form of questions, the questions are stated in clear, simple language</t>
  </si>
  <si>
    <t>Pull-down menus, radio buttons and check boxes are used in preference to text entry fields on forms (i.e. text entry fields are not overused)</t>
  </si>
  <si>
    <t>Data formats are clearly indicated for input (e.g. dates) and output (e.g. units of values).</t>
  </si>
  <si>
    <t>The user can change default values in form fields</t>
  </si>
  <si>
    <t>Text entry fields indicate the amount and the format of data that needs to be entered</t>
  </si>
  <si>
    <t>The site makes it easy to correct errors (e.g. when a form is incomplete, positioning the cursor at the location where correction is required)</t>
  </si>
  <si>
    <t>The layout helps focus attention on what to do next. It is not cluttered, creating a streamlined experience</t>
  </si>
  <si>
    <t>Hypertext links are easy to identify without needing to 'minesweep' (e.g. underlined)</t>
  </si>
  <si>
    <t>Messages (e.g. error alerts, directions) are displayed in a consistent area of the site</t>
  </si>
  <si>
    <t>Spacing and fonts are consistent from page to page</t>
  </si>
  <si>
    <t>All pages have appropriate titles</t>
  </si>
  <si>
    <t>There is a clear visual "starting point" to every page</t>
  </si>
  <si>
    <t>Each page on the site shares a consistent layout</t>
  </si>
  <si>
    <t>Pages on the site are formatted for printing, or there is a printer-friendly version</t>
  </si>
  <si>
    <t>The site avoids italicised text and uses underlining only for hypertext links</t>
  </si>
  <si>
    <t>There is a good balance between information density and use of white space</t>
  </si>
  <si>
    <t>The site has a consistent, clearly recognisable look and feel that will engage users</t>
  </si>
  <si>
    <t>Pages have been designed to an underlying grid, with items and widgets aligned both horizontally and vertically</t>
  </si>
  <si>
    <t>Web applications should meet compliance for users with and without disabilities and be accessible across modern channels, contexts, devices and platforms.</t>
  </si>
  <si>
    <t>DESCRIPTION</t>
  </si>
  <si>
    <t>HEURISTIC SCORE</t>
  </si>
  <si>
    <t>Meets Criteria</t>
  </si>
  <si>
    <t>Unusable: imperative to fix</t>
  </si>
  <si>
    <t>Minor issue:low priority</t>
  </si>
  <si>
    <t>Major issue: high priority</t>
  </si>
  <si>
    <t>Rating</t>
  </si>
  <si>
    <t>HELP, FEEDBACK &amp; ERROR TOLLERANCE</t>
  </si>
  <si>
    <t>TRUST &amp; CREDIBILITY</t>
  </si>
  <si>
    <t>FORMS &amp; DATA ENTRY</t>
  </si>
  <si>
    <t>PERSUASIVE DESIGN</t>
  </si>
  <si>
    <t>ACCESSIBILITY</t>
  </si>
  <si>
    <t>Theme</t>
  </si>
  <si>
    <t>Meets</t>
  </si>
  <si>
    <t>Major</t>
  </si>
  <si>
    <t>Minor</t>
  </si>
  <si>
    <t>Unusable</t>
  </si>
  <si>
    <t>Criteria</t>
  </si>
  <si>
    <t>Design debt review</t>
  </si>
  <si>
    <t>DESCRIBE THE ISSUE</t>
  </si>
  <si>
    <t>The site is free from irrelevant, unnecessary and distracting information</t>
  </si>
  <si>
    <t>If a more powerful search interface available to help users refine their searches it's preferably named "revise search" or "refine search", not "advanced search"</t>
  </si>
  <si>
    <t>The critical path (e.g. purchase, subscription) is clear, with no distractions on route</t>
  </si>
  <si>
    <t>Information is presented in a simple, natural and logical order</t>
  </si>
  <si>
    <t>The number of screens/interactions required per task has been minimised</t>
  </si>
  <si>
    <t>The site correctly anticipates and prompts for the user’s probable next activity</t>
  </si>
  <si>
    <t>Users can complete common tasks quickly</t>
  </si>
  <si>
    <t>Important, frequently needed tasks are close to the 'surface' of the web site</t>
  </si>
  <si>
    <t>The path for any given task is a reasonable length (2-5 clicks)</t>
  </si>
  <si>
    <t>Users of the site do not need to remember information from place to place</t>
  </si>
  <si>
    <t>Details of the software's internal workings are not exposed to the user (date formats, error codes etc.)</t>
  </si>
  <si>
    <t>TASK FOCUS</t>
  </si>
  <si>
    <t>Navigation choices are ordered in the most logical or task-oriented manner (with the less important corporate information at the bottom)</t>
  </si>
  <si>
    <t>Clicking the back button always takes the user back to the page the user came from</t>
  </si>
  <si>
    <t>The site structure is simple, with a clear conceptual model and no unnecessary levels</t>
  </si>
  <si>
    <t>1.1.1</t>
  </si>
  <si>
    <t>1.2.3</t>
  </si>
  <si>
    <t>1.3.1</t>
  </si>
  <si>
    <t>1.3.2</t>
  </si>
  <si>
    <t>1.3.3</t>
  </si>
  <si>
    <t>1.4.1</t>
  </si>
  <si>
    <t>1.4.2</t>
  </si>
  <si>
    <t>2.1.1</t>
  </si>
  <si>
    <t>2.1.2</t>
  </si>
  <si>
    <t>2.2.1</t>
  </si>
  <si>
    <t>2.2.2</t>
  </si>
  <si>
    <t>2.3.1</t>
  </si>
  <si>
    <t>2.4.1</t>
  </si>
  <si>
    <t>2.4.2</t>
  </si>
  <si>
    <t>2.4.3</t>
  </si>
  <si>
    <t>2.4.4</t>
  </si>
  <si>
    <t>3.1.1</t>
  </si>
  <si>
    <t>3.2.1</t>
  </si>
  <si>
    <t>3.2.2</t>
  </si>
  <si>
    <t>3.3.1</t>
  </si>
  <si>
    <t>3.3.2</t>
  </si>
  <si>
    <t>4.1.1</t>
  </si>
  <si>
    <t>4.1.2</t>
  </si>
  <si>
    <t>1.2.4</t>
  </si>
  <si>
    <t>1.2.5</t>
  </si>
  <si>
    <t>1.4.3</t>
  </si>
  <si>
    <t>1.4.4</t>
  </si>
  <si>
    <t>1.4.5</t>
  </si>
  <si>
    <t>2.4.5</t>
  </si>
  <si>
    <t>2.4.6</t>
  </si>
  <si>
    <t>2.4.7</t>
  </si>
  <si>
    <t>3.1.2</t>
  </si>
  <si>
    <t>3.2.3</t>
  </si>
  <si>
    <t>3.2.4</t>
  </si>
  <si>
    <t>3.3.3</t>
  </si>
  <si>
    <t>3.3.4</t>
  </si>
  <si>
    <t>Non-text Content:
Provide text alternatives for non-text content</t>
  </si>
  <si>
    <t>Audio Description or Media Alternative (Pre-recorded):
Video with audio has a second alternative</t>
  </si>
  <si>
    <t>Info and Relationships:
Logical structure</t>
  </si>
  <si>
    <t>Meaningful Sequence:
Present content in a meaningful order</t>
  </si>
  <si>
    <t>Sensory Characteristics:
Use more than one sense for instructions</t>
  </si>
  <si>
    <t>Use of Colour:
Don’t use presentation that relies solely on colour</t>
  </si>
  <si>
    <t>Audio Control:
Don’t play audio automatically</t>
  </si>
  <si>
    <t>Keyboard:
Accessible by keyboard only</t>
  </si>
  <si>
    <t>No Keyboard Trap:
Don’t trap keyboard users</t>
  </si>
  <si>
    <t>Timing Adjustable:
Time limits have user controls</t>
  </si>
  <si>
    <t>Pause, Stop, Hide:
Provide user controls for moving content</t>
  </si>
  <si>
    <t>Three Flashes or Below:
No content flashes more than three times per second</t>
  </si>
  <si>
    <t>Bypass Blocks:
Provide a ‘Skip to Content’ link</t>
  </si>
  <si>
    <t>Page Titled:
Helpful and clear page title</t>
  </si>
  <si>
    <t>Focus Order:
Logical order</t>
  </si>
  <si>
    <t>Link Purpose (In Context):
Every link’s purpose is clear from its context</t>
  </si>
  <si>
    <t>Language of Page:
Page has a language assigned</t>
  </si>
  <si>
    <t>On Focus:
Elements do not change when they receive focus</t>
  </si>
  <si>
    <t>On Input:
Elements do not change when they receive input</t>
  </si>
  <si>
    <t>Error Identification:
Clearly identify input errors</t>
  </si>
  <si>
    <t>Labels or Instructions:
Label elements and give instructions</t>
  </si>
  <si>
    <t>Parsing:
No major code errors</t>
  </si>
  <si>
    <t>Name, Role, Value:
Build all elements for accessibility</t>
  </si>
  <si>
    <t>Captions (Live):
Live videos have captions</t>
  </si>
  <si>
    <t>Audio Description (Pre-recorded):
Users have access to audio description for video content</t>
  </si>
  <si>
    <t>Contrast (Minimum):
Contrast ratio between text and background is at least 4.5:1</t>
  </si>
  <si>
    <t>Resize Text:
Text can be resized to 200% without loss of content or function</t>
  </si>
  <si>
    <t>Images of Text:
Don’t use images of text</t>
  </si>
  <si>
    <t>Multiple Ways:
Offer several ways to find pages</t>
  </si>
  <si>
    <t>Headings and Labels:
Use clear headings and labels</t>
  </si>
  <si>
    <t>Focus Visible:
Keyboard focus is visible and clear</t>
  </si>
  <si>
    <t>Language of Parts:
Tell users when the language on a page changes</t>
  </si>
  <si>
    <t>Consistent Navigation:
Use menus consistently</t>
  </si>
  <si>
    <t>Consistent Identification:
Use icons and buttons consistently</t>
  </si>
  <si>
    <t>Error Suggestion:
Suggest fixes when users make errors</t>
  </si>
  <si>
    <t>Error Prevention (Legal, Financial, Data):
Reduce the risk of input errors for sensitive data</t>
  </si>
  <si>
    <t>Links and link titles are descriptive and predictive, and there are no "Click here!" links</t>
  </si>
  <si>
    <t>The site uses a customised 404 page, which includes tips on how to find the missing page and links to "Home" and Search</t>
  </si>
  <si>
    <t>User confirmation is required before carrying out potentially "dangerous" actions (e.g. deleting something)</t>
  </si>
  <si>
    <t>The user is warned about large, slow-loading pages (e.g. "Please wait…"), and the most important information appears first</t>
  </si>
  <si>
    <t>The site prompts the user before correcting erroneous input (e.g. Google's "Did you mean…")</t>
  </si>
  <si>
    <t>"Optional" fields on forms are stated "required" fields are implicit</t>
  </si>
  <si>
    <t>Maintain affordance: Things that are clickable, like buttons, are obviously pressable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</si>
</sst>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000000"/>
      <name val="Calibri"/>
      <scheme val="minor"/>
    </font>
    <font>
      <sz val="24"/>
      <color theme="1"/>
      <name val="Arial"/>
    </font>
    <font>
      <b/>
      <sz val="12"/>
      <name val="Arial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scheme val="minor"/>
    </font>
    <font>
      <sz val="16"/>
      <color rgb="FF000000"/>
      <name val="Calibri"/>
      <scheme val="minor"/>
    </font>
    <font>
      <sz val="16"/>
      <color theme="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B0E1E"/>
        <bgColor indexed="64"/>
      </patternFill>
    </fill>
    <fill>
      <patternFill patternType="solid">
        <fgColor rgb="FFFE9900"/>
        <bgColor indexed="64"/>
      </patternFill>
    </fill>
    <fill>
      <patternFill patternType="solid">
        <fgColor rgb="FFFFED76"/>
        <bgColor indexed="64"/>
      </patternFill>
    </fill>
    <fill>
      <patternFill patternType="solid">
        <fgColor rgb="FF009950"/>
        <bgColor indexed="64"/>
      </patternFill>
    </fill>
    <fill>
      <patternFill patternType="solid">
        <fgColor rgb="FFD53880"/>
        <bgColor rgb="FFFFC000"/>
      </patternFill>
    </fill>
    <fill>
      <patternFill patternType="solid">
        <fgColor rgb="FF28A197"/>
        <bgColor rgb="FFFFC000"/>
      </patternFill>
    </fill>
    <fill>
      <patternFill patternType="solid">
        <fgColor rgb="FFF47738"/>
        <bgColor rgb="FFFFC000"/>
      </patternFill>
    </fill>
    <fill>
      <patternFill patternType="solid">
        <fgColor rgb="FF005EA5"/>
        <bgColor rgb="FFFFC000"/>
      </patternFill>
    </fill>
    <fill>
      <patternFill patternType="solid">
        <fgColor rgb="FF912B88"/>
        <bgColor rgb="FFFFC000"/>
      </patternFill>
    </fill>
    <fill>
      <patternFill patternType="solid">
        <fgColor rgb="FFDF3034"/>
        <bgColor rgb="FFFFC000"/>
      </patternFill>
    </fill>
    <fill>
      <patternFill patternType="solid">
        <fgColor rgb="FF2E358B"/>
        <bgColor rgb="FFFFC000"/>
      </patternFill>
    </fill>
    <fill>
      <patternFill patternType="solid">
        <fgColor rgb="FF006435"/>
        <bgColor rgb="FFFFC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2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0" xfId="0" applyNumberFormat="1" applyFont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0" fontId="3" fillId="0" borderId="0" xfId="1" applyNumberFormat="1" applyFont="1" applyAlignment="1">
      <alignment horizontal="left" vertical="top" wrapText="1"/>
    </xf>
    <xf numFmtId="0" fontId="0" fillId="2" borderId="2" xfId="0" applyNumberFormat="1" applyFont="1" applyFill="1" applyBorder="1" applyAlignment="1">
      <alignment horizontal="left" vertical="top" wrapText="1"/>
    </xf>
    <xf numFmtId="0" fontId="3" fillId="0" borderId="0" xfId="0" applyNumberFormat="1" applyFont="1" applyAlignment="1">
      <alignment horizontal="left" vertical="top" wrapText="1"/>
    </xf>
    <xf numFmtId="0" fontId="8" fillId="0" borderId="0" xfId="1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3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9" fontId="7" fillId="4" borderId="1" xfId="0" applyNumberFormat="1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9" fontId="6" fillId="6" borderId="1" xfId="0" applyNumberFormat="1" applyFont="1" applyFill="1" applyBorder="1" applyAlignment="1">
      <alignment horizontal="center" vertical="center" wrapText="1"/>
    </xf>
    <xf numFmtId="9" fontId="7" fillId="7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top" wrapText="1"/>
    </xf>
    <xf numFmtId="0" fontId="8" fillId="8" borderId="0" xfId="1" applyNumberFormat="1" applyFont="1" applyFill="1" applyBorder="1" applyAlignment="1">
      <alignment horizontal="left" vertical="top" wrapText="1"/>
    </xf>
    <xf numFmtId="0" fontId="3" fillId="8" borderId="0" xfId="1" applyNumberFormat="1" applyFont="1" applyFill="1" applyBorder="1" applyAlignment="1">
      <alignment horizontal="left" vertical="top" wrapText="1"/>
    </xf>
    <xf numFmtId="0" fontId="11" fillId="8" borderId="0" xfId="1" applyNumberFormat="1" applyFont="1" applyFill="1" applyBorder="1" applyAlignment="1">
      <alignment horizontal="left" vertical="top" wrapText="1"/>
    </xf>
    <xf numFmtId="0" fontId="13" fillId="8" borderId="0" xfId="1" applyNumberFormat="1" applyFont="1" applyFill="1" applyBorder="1" applyAlignment="1">
      <alignment horizontal="left" vertical="top" wrapText="1"/>
    </xf>
    <xf numFmtId="0" fontId="12" fillId="0" borderId="0" xfId="0" applyNumberFormat="1" applyFont="1" applyAlignment="1">
      <alignment horizontal="left" vertical="top" wrapText="1"/>
    </xf>
    <xf numFmtId="0" fontId="12" fillId="8" borderId="0" xfId="1" applyNumberFormat="1" applyFont="1" applyFill="1" applyBorder="1" applyAlignment="1">
      <alignment horizontal="left" vertical="top" wrapText="1"/>
    </xf>
    <xf numFmtId="0" fontId="8" fillId="9" borderId="0" xfId="1" applyNumberFormat="1" applyFont="1" applyFill="1" applyBorder="1" applyAlignment="1">
      <alignment horizontal="left" vertical="top" wrapText="1"/>
    </xf>
    <xf numFmtId="0" fontId="3" fillId="9" borderId="0" xfId="1" applyNumberFormat="1" applyFont="1" applyFill="1" applyBorder="1" applyAlignment="1">
      <alignment horizontal="left" vertical="top" wrapText="1"/>
    </xf>
    <xf numFmtId="0" fontId="11" fillId="9" borderId="0" xfId="1" applyNumberFormat="1" applyFont="1" applyFill="1" applyBorder="1" applyAlignment="1">
      <alignment horizontal="left" vertical="top" wrapText="1"/>
    </xf>
    <xf numFmtId="0" fontId="13" fillId="9" borderId="0" xfId="1" applyNumberFormat="1" applyFont="1" applyFill="1" applyBorder="1" applyAlignment="1">
      <alignment horizontal="left" vertical="top" wrapText="1"/>
    </xf>
    <xf numFmtId="0" fontId="12" fillId="9" borderId="0" xfId="1" applyNumberFormat="1" applyFont="1" applyFill="1" applyBorder="1" applyAlignment="1">
      <alignment horizontal="left" vertical="top" wrapText="1"/>
    </xf>
    <xf numFmtId="0" fontId="8" fillId="10" borderId="0" xfId="1" applyNumberFormat="1" applyFont="1" applyFill="1" applyBorder="1" applyAlignment="1">
      <alignment horizontal="left" vertical="top" wrapText="1"/>
    </xf>
    <xf numFmtId="0" fontId="3" fillId="10" borderId="0" xfId="1" applyNumberFormat="1" applyFont="1" applyFill="1" applyBorder="1" applyAlignment="1">
      <alignment horizontal="left" vertical="top" wrapText="1"/>
    </xf>
    <xf numFmtId="0" fontId="11" fillId="11" borderId="0" xfId="1" applyNumberFormat="1" applyFont="1" applyFill="1" applyBorder="1" applyAlignment="1">
      <alignment horizontal="left" vertical="top" wrapText="1"/>
    </xf>
    <xf numFmtId="0" fontId="13" fillId="11" borderId="0" xfId="1" applyNumberFormat="1" applyFont="1" applyFill="1" applyBorder="1" applyAlignment="1">
      <alignment horizontal="left" vertical="top" wrapText="1"/>
    </xf>
    <xf numFmtId="0" fontId="12" fillId="11" borderId="0" xfId="1" applyNumberFormat="1" applyFont="1" applyFill="1" applyBorder="1" applyAlignment="1">
      <alignment horizontal="left" vertical="top" wrapText="1"/>
    </xf>
    <xf numFmtId="0" fontId="11" fillId="10" borderId="0" xfId="1" applyNumberFormat="1" applyFont="1" applyFill="1" applyBorder="1" applyAlignment="1">
      <alignment horizontal="left" vertical="top" wrapText="1"/>
    </xf>
    <xf numFmtId="0" fontId="13" fillId="10" borderId="0" xfId="1" applyNumberFormat="1" applyFont="1" applyFill="1" applyBorder="1" applyAlignment="1">
      <alignment horizontal="left" vertical="top" wrapText="1"/>
    </xf>
    <xf numFmtId="0" fontId="12" fillId="10" borderId="0" xfId="1" applyNumberFormat="1" applyFont="1" applyFill="1" applyBorder="1" applyAlignment="1">
      <alignment horizontal="left" vertical="top" wrapText="1"/>
    </xf>
    <xf numFmtId="0" fontId="0" fillId="0" borderId="0" xfId="0" applyFont="1"/>
    <xf numFmtId="9" fontId="14" fillId="8" borderId="0" xfId="1" applyNumberFormat="1" applyFont="1" applyFill="1" applyBorder="1" applyAlignment="1">
      <alignment horizontal="left" vertical="top" wrapText="1"/>
    </xf>
    <xf numFmtId="9" fontId="14" fillId="9" borderId="0" xfId="1" applyNumberFormat="1" applyFont="1" applyFill="1" applyBorder="1" applyAlignment="1">
      <alignment horizontal="left" vertical="top" wrapText="1"/>
    </xf>
    <xf numFmtId="9" fontId="14" fillId="10" borderId="0" xfId="1" applyNumberFormat="1" applyFont="1" applyFill="1" applyBorder="1" applyAlignment="1">
      <alignment horizontal="left" vertical="top" wrapText="1"/>
    </xf>
    <xf numFmtId="9" fontId="15" fillId="11" borderId="0" xfId="1" applyNumberFormat="1" applyFont="1" applyFill="1" applyBorder="1" applyAlignment="1">
      <alignment horizontal="left" vertical="top" wrapText="1"/>
    </xf>
    <xf numFmtId="0" fontId="11" fillId="12" borderId="0" xfId="0" applyNumberFormat="1" applyFont="1" applyFill="1" applyAlignment="1">
      <alignment horizontal="left" vertical="top" wrapText="1"/>
    </xf>
    <xf numFmtId="0" fontId="13" fillId="12" borderId="0" xfId="1" applyNumberFormat="1" applyFont="1" applyFill="1" applyBorder="1" applyAlignment="1">
      <alignment horizontal="left" vertical="top" wrapText="1"/>
    </xf>
    <xf numFmtId="0" fontId="12" fillId="12" borderId="0" xfId="1" applyNumberFormat="1" applyFont="1" applyFill="1" applyBorder="1" applyAlignment="1">
      <alignment horizontal="left" vertical="top" wrapText="1"/>
    </xf>
    <xf numFmtId="0" fontId="11" fillId="12" borderId="0" xfId="1" applyNumberFormat="1" applyFont="1" applyFill="1" applyBorder="1" applyAlignment="1">
      <alignment horizontal="left" vertical="top" wrapText="1"/>
    </xf>
    <xf numFmtId="9" fontId="15" fillId="12" borderId="0" xfId="1" applyNumberFormat="1" applyFont="1" applyFill="1" applyBorder="1" applyAlignment="1">
      <alignment horizontal="left" vertical="top" wrapText="1"/>
    </xf>
    <xf numFmtId="0" fontId="11" fillId="13" borderId="0" xfId="1" applyNumberFormat="1" applyFont="1" applyFill="1" applyBorder="1" applyAlignment="1">
      <alignment horizontal="left" vertical="top" wrapText="1"/>
    </xf>
    <xf numFmtId="0" fontId="13" fillId="13" borderId="0" xfId="1" applyNumberFormat="1" applyFont="1" applyFill="1" applyBorder="1" applyAlignment="1">
      <alignment horizontal="left" vertical="top" wrapText="1"/>
    </xf>
    <xf numFmtId="0" fontId="12" fillId="13" borderId="0" xfId="1" applyNumberFormat="1" applyFont="1" applyFill="1" applyBorder="1" applyAlignment="1">
      <alignment horizontal="left" vertical="top" wrapText="1"/>
    </xf>
    <xf numFmtId="9" fontId="15" fillId="13" borderId="0" xfId="1" applyNumberFormat="1" applyFont="1" applyFill="1" applyBorder="1" applyAlignment="1">
      <alignment horizontal="left" vertical="top" wrapText="1"/>
    </xf>
    <xf numFmtId="0" fontId="11" fillId="14" borderId="0" xfId="1" applyNumberFormat="1" applyFont="1" applyFill="1" applyBorder="1" applyAlignment="1">
      <alignment horizontal="left" vertical="top" wrapText="1"/>
    </xf>
    <xf numFmtId="0" fontId="13" fillId="14" borderId="0" xfId="1" applyNumberFormat="1" applyFont="1" applyFill="1" applyBorder="1" applyAlignment="1">
      <alignment horizontal="left" vertical="top" wrapText="1"/>
    </xf>
    <xf numFmtId="0" fontId="12" fillId="14" borderId="0" xfId="1" applyNumberFormat="1" applyFont="1" applyFill="1" applyBorder="1" applyAlignment="1">
      <alignment horizontal="left" vertical="top" wrapText="1"/>
    </xf>
    <xf numFmtId="9" fontId="15" fillId="14" borderId="0" xfId="1" applyNumberFormat="1" applyFont="1" applyFill="1" applyBorder="1" applyAlignment="1">
      <alignment horizontal="left" vertical="top" wrapText="1"/>
    </xf>
    <xf numFmtId="0" fontId="11" fillId="15" borderId="0" xfId="0" applyNumberFormat="1" applyFont="1" applyFill="1" applyAlignment="1">
      <alignment horizontal="left" vertical="top" wrapText="1"/>
    </xf>
    <xf numFmtId="0" fontId="13" fillId="15" borderId="0" xfId="1" applyNumberFormat="1" applyFont="1" applyFill="1" applyBorder="1" applyAlignment="1">
      <alignment horizontal="left" vertical="top" wrapText="1"/>
    </xf>
    <xf numFmtId="0" fontId="12" fillId="15" borderId="0" xfId="0" applyNumberFormat="1" applyFont="1" applyFill="1" applyAlignment="1">
      <alignment horizontal="left" vertical="top" wrapText="1"/>
    </xf>
    <xf numFmtId="0" fontId="11" fillId="15" borderId="0" xfId="1" applyNumberFormat="1" applyFont="1" applyFill="1" applyBorder="1" applyAlignment="1">
      <alignment horizontal="left" vertical="top" wrapText="1"/>
    </xf>
    <xf numFmtId="0" fontId="12" fillId="15" borderId="0" xfId="1" applyNumberFormat="1" applyFont="1" applyFill="1" applyBorder="1" applyAlignment="1">
      <alignment horizontal="left" vertical="top" wrapText="1"/>
    </xf>
    <xf numFmtId="9" fontId="15" fillId="15" borderId="0" xfId="1" applyNumberFormat="1" applyFont="1" applyFill="1" applyBorder="1" applyAlignment="1">
      <alignment horizontal="left" vertical="top" wrapText="1"/>
    </xf>
  </cellXfs>
  <cellStyles count="2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Normal" xfId="0" builtinId="0"/>
    <cellStyle name="Normal 2" xfId="1"/>
  </cellStyles>
  <dxfs count="4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A11" sqref="A11:XFD11"/>
    </sheetView>
  </sheetViews>
  <sheetFormatPr baseColWidth="10" defaultRowHeight="15" x14ac:dyDescent="0"/>
  <cols>
    <col min="1" max="1" width="5.1640625" customWidth="1"/>
    <col min="2" max="2" width="43" customWidth="1"/>
    <col min="3" max="7" width="10.83203125" customWidth="1"/>
  </cols>
  <sheetData>
    <row r="2" spans="2:7" ht="28">
      <c r="B2" s="12" t="s">
        <v>94</v>
      </c>
    </row>
    <row r="5" spans="2:7" ht="55" customHeight="1">
      <c r="B5" s="13" t="s">
        <v>88</v>
      </c>
      <c r="C5" s="13" t="s">
        <v>93</v>
      </c>
      <c r="D5" s="16" t="s">
        <v>92</v>
      </c>
      <c r="E5" s="16" t="s">
        <v>90</v>
      </c>
      <c r="F5" s="16" t="s">
        <v>91</v>
      </c>
      <c r="G5" s="16" t="s">
        <v>89</v>
      </c>
    </row>
    <row r="6" spans="2:7" s="11" customFormat="1" ht="43" customHeight="1">
      <c r="B6" s="14" t="str">
        <f>Heuristics!B2</f>
        <v xml:space="preserve">SEARCH &amp; FINDABILITY </v>
      </c>
      <c r="C6" s="15">
        <f>COUNTA(SEARCH_SCORE)</f>
        <v>11</v>
      </c>
      <c r="D6" s="17">
        <f>(COUNTIF(SEARCH_SCORE,0))/(COUNTA(SEARCH_SCORE))</f>
        <v>0</v>
      </c>
      <c r="E6" s="18">
        <f>(COUNTIF(SEARCH_SCORE,1))/(COUNTA(SEARCH_SCORE))</f>
        <v>0</v>
      </c>
      <c r="F6" s="19">
        <f>(COUNTIF(SEARCH_SCORE,2))/(COUNTA(SEARCH_SCORE))</f>
        <v>0</v>
      </c>
      <c r="G6" s="20">
        <f>(COUNTIF(SEARCH_SCORE,3))/(COUNTA(SEARCH_SCORE))</f>
        <v>1</v>
      </c>
    </row>
    <row r="7" spans="2:7" s="11" customFormat="1" ht="43" customHeight="1">
      <c r="B7" s="14" t="str">
        <f>Heuristics!B17</f>
        <v xml:space="preserve">CLARITY  </v>
      </c>
      <c r="C7" s="15">
        <f>COUNTA(CLARITY_SCORE)</f>
        <v>17</v>
      </c>
      <c r="D7" s="17">
        <f>(COUNTIF(CLARITY_SCORE,0))/(COUNTA(CLARITY_SCORE))</f>
        <v>0</v>
      </c>
      <c r="E7" s="18">
        <f>(COUNTIF(CLARITY_SCORE,1))/(COUNTA(CLARITY_SCORE))</f>
        <v>0</v>
      </c>
      <c r="F7" s="19">
        <f>(COUNTIF(CLARITY_SCORE,2))/(COUNTA(CLARITY_SCORE))</f>
        <v>0</v>
      </c>
      <c r="G7" s="20">
        <f>(COUNTIF(CLARITY_SCORE,3))/(COUNTA(CLARITY_SCORE))</f>
        <v>1</v>
      </c>
    </row>
    <row r="8" spans="2:7" s="11" customFormat="1" ht="43" customHeight="1">
      <c r="B8" s="14" t="str">
        <f>Heuristics!B38</f>
        <v>TRUST &amp; CREDIBILITY</v>
      </c>
      <c r="C8" s="15">
        <f>COUNTA(TRUST_SCORE)</f>
        <v>6</v>
      </c>
      <c r="D8" s="17">
        <f>(COUNTIF(TRUST_SCORE,0))/(COUNTA(TRUST_SCORE))</f>
        <v>0</v>
      </c>
      <c r="E8" s="18">
        <f>(COUNTIF(TRUST_SCORE,1))/(COUNTA(TRUST_SCORE))</f>
        <v>0</v>
      </c>
      <c r="F8" s="19">
        <f>(COUNTIF(TRUST_SCORE,2))/(COUNTA(TRUST_SCORE))</f>
        <v>0</v>
      </c>
      <c r="G8" s="20">
        <f>(COUNTIF(TRUST_SCORE,3))/(COUNTA(TRUST_SCORE))</f>
        <v>1</v>
      </c>
    </row>
    <row r="9" spans="2:7" s="11" customFormat="1" ht="43" customHeight="1">
      <c r="B9" s="14" t="str">
        <f>Heuristics!B48</f>
        <v>HELP, FEEDBACK &amp; ERROR TOLLERANCE</v>
      </c>
      <c r="C9" s="15">
        <f>COUNTA(HELP_SCORE)</f>
        <v>18</v>
      </c>
      <c r="D9" s="17">
        <f>(COUNTIF(HELP_SCORE,0))/(COUNTA(HELP_SCORE))</f>
        <v>0</v>
      </c>
      <c r="E9" s="18">
        <f>(COUNTIF(HELP_SCORE,1))/(COUNTA(HELP_SCORE))</f>
        <v>0</v>
      </c>
      <c r="F9" s="19">
        <f>(COUNTIF(HELP_SCORE,2))/(COUNTA(HELP_SCORE))</f>
        <v>0</v>
      </c>
      <c r="G9" s="20">
        <f>(COUNTIF(HELP_SCORE,3))/(COUNTA(HELP_SCORE))</f>
        <v>1</v>
      </c>
    </row>
    <row r="10" spans="2:7" s="11" customFormat="1" ht="43" customHeight="1">
      <c r="B10" s="14" t="str">
        <f>Heuristics!B70</f>
        <v>FORMS &amp; DATA ENTRY</v>
      </c>
      <c r="C10" s="15">
        <f>COUNTA(FORMS_SCORE)</f>
        <v>15</v>
      </c>
      <c r="D10" s="17">
        <f>(COUNTIF(FORMS_SCORE,0))/(COUNTA(FORMS_SCORE))</f>
        <v>0</v>
      </c>
      <c r="E10" s="18">
        <f>(COUNTIF(FORMS_SCORE,1))/(COUNTA(FORMS_SCORE))</f>
        <v>6.6666666666666666E-2</v>
      </c>
      <c r="F10" s="19">
        <f>(COUNTIF(FORMS_SCORE,2))/(COUNTA(FORMS_SCORE))</f>
        <v>0</v>
      </c>
      <c r="G10" s="20">
        <f>(COUNTIF(FORMS_SCORE,3))/(COUNTA(FORMS_SCORE))</f>
        <v>0.93333333333333335</v>
      </c>
    </row>
    <row r="11" spans="2:7" s="11" customFormat="1" ht="43" customHeight="1">
      <c r="B11" s="14" t="str">
        <f>Heuristics!B89</f>
        <v>PERSUASIVE DESIGN</v>
      </c>
      <c r="C11" s="15">
        <f>COUNTA(PERSUASIVE_SCORE)</f>
        <v>13</v>
      </c>
      <c r="D11" s="17">
        <f>(COUNTIF(PERSUASIVE_SCORE,0))/(COUNTA(PERSUASIVE_SCORE))</f>
        <v>0</v>
      </c>
      <c r="E11" s="18">
        <f>(COUNTIF(PERSUASIVE_SCORE,1))/(COUNTA(PERSUASIVE_SCORE))</f>
        <v>0</v>
      </c>
      <c r="F11" s="19">
        <f>(COUNTIF(PERSUASIVE_SCORE,2))/(COUNTA(PERSUASIVE_SCORE))</f>
        <v>0</v>
      </c>
      <c r="G11" s="20">
        <f>(COUNTIF(PERSUASIVE_SCORE,3))/(COUNTA(PERSUASIVE_SCORE))</f>
        <v>1</v>
      </c>
    </row>
    <row r="12" spans="2:7" s="11" customFormat="1" ht="43" customHeight="1">
      <c r="B12" s="14" t="str">
        <f>Heuristics!B106</f>
        <v>ACCESSIBILITY</v>
      </c>
      <c r="C12" s="15">
        <f>COUNTA(ACCESSIBILITY_SCORE)</f>
        <v>36</v>
      </c>
      <c r="D12" s="17">
        <f>(COUNTIF(ACCESSIBILITY_SCORE,0))/(COUNTA(ACCESSIBILITY_SCORE))</f>
        <v>0</v>
      </c>
      <c r="E12" s="18">
        <f>(COUNTIF(ACCESSIBILITY_SCORE,1))/(COUNTA(ACCESSIBILITY_SCORE))</f>
        <v>0</v>
      </c>
      <c r="F12" s="19">
        <f>(COUNTIF(ACCESSIBILITY_SCORE,2))/(COUNTA(ACCESSIBILITY_SCORE))</f>
        <v>0</v>
      </c>
      <c r="G12" s="20">
        <f>(COUNTIF(ACCESSIBILITY_SCORE,3))/(COUNTA(ACCESSIBILITY_SCORE))</f>
        <v>1</v>
      </c>
    </row>
    <row r="13" spans="2:7" s="11" customFormat="1" ht="43" customHeight="1">
      <c r="B13" s="14" t="str">
        <f>Heuristics!B146</f>
        <v>TASK FOCUS</v>
      </c>
      <c r="C13" s="15">
        <f>COUNTA(SERVICE_SCORE)</f>
        <v>9</v>
      </c>
      <c r="D13" s="17">
        <f>(COUNTIF(SERVICE_SCORE,0))/(COUNTA(SERVICE_SCORE))</f>
        <v>0</v>
      </c>
      <c r="E13" s="18">
        <f>(COUNTIF(SERVICE_SCORE,1))/(COUNTA(SERVICE_SCORE))</f>
        <v>0</v>
      </c>
      <c r="F13" s="19">
        <f>(COUNTIF(SERVICE_SCORE,2))/(COUNTA(SERVICE_SCORE))</f>
        <v>0</v>
      </c>
      <c r="G13" s="20">
        <f>(COUNTIF(SERVICE_SCORE,3))/(COUNTA(SERVICE_SCORE))</f>
        <v>1</v>
      </c>
    </row>
  </sheetData>
  <pageMargins left="0.75" right="0.75" top="1" bottom="1" header="0.5" footer="0.5"/>
  <pageSetup paperSize="9" orientation="portrait" horizontalDpi="4294967292" verticalDpi="4294967292"/>
  <ignoredErrors>
    <ignoredError sqref="C8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57"/>
  <sheetViews>
    <sheetView tabSelected="1" topLeftCell="A120" workbookViewId="0">
      <selection activeCell="B168" sqref="A1:XFD1048576"/>
    </sheetView>
  </sheetViews>
  <sheetFormatPr baseColWidth="10" defaultRowHeight="15" x14ac:dyDescent="0"/>
  <cols>
    <col min="1" max="1" width="5.33203125" style="6" bestFit="1" customWidth="1"/>
    <col min="2" max="2" width="81.5" style="7" customWidth="1"/>
    <col min="3" max="3" width="30" style="6" customWidth="1"/>
    <col min="4" max="4" width="2.1640625" style="6" bestFit="1" customWidth="1"/>
    <col min="5" max="5" width="53.83203125" style="6" customWidth="1"/>
    <col min="6" max="6" width="10.83203125" style="6"/>
    <col min="7" max="7" width="125.5" style="6" customWidth="1"/>
    <col min="8" max="16384" width="10.83203125" style="6"/>
  </cols>
  <sheetData>
    <row r="1" spans="1:5">
      <c r="B1" s="10"/>
      <c r="D1" s="5"/>
    </row>
    <row r="2" spans="1:5" s="26" customFormat="1" ht="20">
      <c r="A2" s="24"/>
      <c r="B2" s="25" t="s">
        <v>0</v>
      </c>
      <c r="C2" s="27" t="s">
        <v>82</v>
      </c>
      <c r="D2" s="24"/>
      <c r="E2" s="27" t="s">
        <v>95</v>
      </c>
    </row>
    <row r="3" spans="1:5" s="26" customFormat="1" ht="30">
      <c r="A3" s="24"/>
      <c r="B3" s="27" t="s">
        <v>1</v>
      </c>
      <c r="C3" s="27"/>
      <c r="D3" s="24"/>
      <c r="E3" s="27"/>
    </row>
    <row r="4" spans="1:5">
      <c r="A4" s="6">
        <v>1</v>
      </c>
      <c r="B4" s="7" t="s">
        <v>2</v>
      </c>
      <c r="C4" s="8" t="s">
        <v>78</v>
      </c>
      <c r="D4" s="6">
        <f>VLOOKUP(C4,'lookup values'!A$1:B$5,2,0)</f>
        <v>3</v>
      </c>
    </row>
    <row r="5" spans="1:5">
      <c r="A5" s="6">
        <v>2</v>
      </c>
      <c r="B5" s="7" t="s">
        <v>3</v>
      </c>
      <c r="C5" s="8" t="s">
        <v>78</v>
      </c>
      <c r="D5" s="6">
        <f>VLOOKUP(C5,'lookup values'!A$1:B$5,2,0)</f>
        <v>3</v>
      </c>
    </row>
    <row r="6" spans="1:5">
      <c r="A6" s="6">
        <v>3</v>
      </c>
      <c r="B6" s="7" t="s">
        <v>4</v>
      </c>
      <c r="C6" s="8" t="s">
        <v>78</v>
      </c>
      <c r="D6" s="6">
        <f>VLOOKUP(C6,'lookup values'!A$1:B$5,2,0)</f>
        <v>3</v>
      </c>
    </row>
    <row r="7" spans="1:5">
      <c r="A7" s="6">
        <v>4</v>
      </c>
      <c r="B7" s="7" t="s">
        <v>5</v>
      </c>
      <c r="C7" s="8" t="s">
        <v>78</v>
      </c>
      <c r="D7" s="6">
        <f>VLOOKUP(C7,'lookup values'!A$1:B$5,2,0)</f>
        <v>3</v>
      </c>
    </row>
    <row r="8" spans="1:5" ht="30">
      <c r="A8" s="6">
        <v>5</v>
      </c>
      <c r="B8" s="7" t="s">
        <v>6</v>
      </c>
      <c r="C8" s="8" t="s">
        <v>78</v>
      </c>
      <c r="D8" s="6">
        <f>VLOOKUP(C8,'lookup values'!A$1:B$5,2,0)</f>
        <v>3</v>
      </c>
    </row>
    <row r="9" spans="1:5" ht="30">
      <c r="A9" s="6">
        <v>6</v>
      </c>
      <c r="B9" s="7" t="s">
        <v>7</v>
      </c>
      <c r="C9" s="8" t="s">
        <v>78</v>
      </c>
      <c r="D9" s="6">
        <f>VLOOKUP(C9,'lookup values'!A$1:B$5,2,0)</f>
        <v>3</v>
      </c>
    </row>
    <row r="10" spans="1:5">
      <c r="A10" s="6">
        <v>7</v>
      </c>
      <c r="B10" s="7" t="s">
        <v>8</v>
      </c>
      <c r="C10" s="8" t="s">
        <v>78</v>
      </c>
      <c r="D10" s="6">
        <f>VLOOKUP(C10,'lookup values'!A$1:B$5,2,0)</f>
        <v>3</v>
      </c>
    </row>
    <row r="11" spans="1:5">
      <c r="A11" s="6">
        <v>8</v>
      </c>
      <c r="B11" s="7" t="s">
        <v>9</v>
      </c>
      <c r="C11" s="8" t="s">
        <v>78</v>
      </c>
      <c r="D11" s="6">
        <f>VLOOKUP(C11,'lookup values'!A$1:B$5,2,0)</f>
        <v>3</v>
      </c>
    </row>
    <row r="12" spans="1:5">
      <c r="A12" s="6">
        <v>9</v>
      </c>
      <c r="B12" s="7" t="s">
        <v>10</v>
      </c>
      <c r="C12" s="8" t="s">
        <v>78</v>
      </c>
      <c r="D12" s="6">
        <f>VLOOKUP(C12,'lookup values'!A$1:B$5,2,0)</f>
        <v>3</v>
      </c>
    </row>
    <row r="13" spans="1:5" ht="30">
      <c r="A13" s="6">
        <v>10</v>
      </c>
      <c r="B13" s="7" t="s">
        <v>97</v>
      </c>
      <c r="C13" s="8" t="s">
        <v>78</v>
      </c>
      <c r="D13" s="6">
        <f>VLOOKUP(C13,'lookup values'!A$1:B$5,2,0)</f>
        <v>3</v>
      </c>
    </row>
    <row r="14" spans="1:5" ht="30">
      <c r="A14" s="6">
        <v>11</v>
      </c>
      <c r="B14" s="7" t="s">
        <v>11</v>
      </c>
      <c r="C14" s="8" t="s">
        <v>78</v>
      </c>
      <c r="D14" s="6">
        <f>VLOOKUP(C14,'lookup values'!A$1:B$5,2,0)</f>
        <v>3</v>
      </c>
    </row>
    <row r="15" spans="1:5" ht="20">
      <c r="A15" s="22"/>
      <c r="B15" s="22"/>
      <c r="C15" s="42"/>
      <c r="D15" s="22"/>
      <c r="E15" s="23"/>
    </row>
    <row r="17" spans="1:16382" ht="20">
      <c r="A17" s="30"/>
      <c r="B17" s="31" t="s">
        <v>12</v>
      </c>
      <c r="C17" s="32"/>
      <c r="D17" s="30"/>
      <c r="E17" s="32" t="s">
        <v>95</v>
      </c>
    </row>
    <row r="18" spans="1:16382" ht="45">
      <c r="A18" s="30"/>
      <c r="B18" s="32" t="s">
        <v>13</v>
      </c>
      <c r="C18" s="32"/>
      <c r="D18" s="30"/>
      <c r="E18" s="32"/>
    </row>
    <row r="19" spans="1:16382">
      <c r="A19" s="6">
        <v>1</v>
      </c>
      <c r="B19" s="7" t="s">
        <v>14</v>
      </c>
      <c r="C19" s="8" t="s">
        <v>78</v>
      </c>
      <c r="D19" s="6">
        <f>VLOOKUP(C19,'lookup values'!A$1:B$5,2,0)</f>
        <v>3</v>
      </c>
    </row>
    <row r="20" spans="1:16382" ht="30">
      <c r="A20" s="6">
        <v>2</v>
      </c>
      <c r="B20" s="7" t="s">
        <v>15</v>
      </c>
      <c r="C20" s="8" t="s">
        <v>78</v>
      </c>
      <c r="D20" s="6">
        <f>VLOOKUP(C20,'lookup values'!A$1:B$5,2,0)</f>
        <v>3</v>
      </c>
    </row>
    <row r="21" spans="1:16382" ht="30">
      <c r="A21" s="6">
        <v>3</v>
      </c>
      <c r="B21" s="7" t="s">
        <v>16</v>
      </c>
      <c r="C21" s="8" t="s">
        <v>78</v>
      </c>
      <c r="D21" s="6">
        <f>VLOOKUP(C21,'lookup values'!A$1:B$5,2,0)</f>
        <v>3</v>
      </c>
    </row>
    <row r="22" spans="1:16382">
      <c r="A22" s="6">
        <v>4</v>
      </c>
      <c r="B22" s="7" t="s">
        <v>17</v>
      </c>
      <c r="C22" s="8" t="s">
        <v>78</v>
      </c>
      <c r="D22" s="6">
        <f>VLOOKUP(C22,'lookup values'!A$1:B$5,2,0)</f>
        <v>3</v>
      </c>
    </row>
    <row r="23" spans="1:16382">
      <c r="A23" s="6">
        <v>5</v>
      </c>
      <c r="B23" s="7" t="s">
        <v>18</v>
      </c>
      <c r="C23" s="8" t="s">
        <v>78</v>
      </c>
      <c r="D23" s="6">
        <f>VLOOKUP(C23,'lookup values'!A$1:B$5,2,0)</f>
        <v>3</v>
      </c>
    </row>
    <row r="24" spans="1:16382">
      <c r="A24" s="6">
        <v>6</v>
      </c>
      <c r="B24" s="7" t="s">
        <v>19</v>
      </c>
      <c r="C24" s="8" t="s">
        <v>78</v>
      </c>
      <c r="D24" s="6">
        <f>VLOOKUP(C24,'lookup values'!A$1:B$5,2,0)</f>
        <v>3</v>
      </c>
    </row>
    <row r="25" spans="1:16382">
      <c r="A25" s="6">
        <v>7</v>
      </c>
      <c r="B25" t="s">
        <v>105</v>
      </c>
      <c r="C25" s="8" t="s">
        <v>78</v>
      </c>
      <c r="D25" s="6">
        <f>VLOOKUP(C25,'lookup values'!A$1:B$5,2,0)</f>
        <v>3</v>
      </c>
      <c r="E25" s="41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</row>
    <row r="26" spans="1:16382">
      <c r="A26" s="6">
        <v>8</v>
      </c>
      <c r="B26" t="s">
        <v>99</v>
      </c>
      <c r="C26" s="8" t="s">
        <v>78</v>
      </c>
      <c r="D26" s="6">
        <f>VLOOKUP(C26,'lookup values'!A$1:B$5,2,0)</f>
        <v>3</v>
      </c>
    </row>
    <row r="27" spans="1:16382">
      <c r="A27" s="6">
        <v>9</v>
      </c>
      <c r="B27" s="7" t="s">
        <v>183</v>
      </c>
      <c r="C27" s="8" t="s">
        <v>78</v>
      </c>
      <c r="D27" s="6">
        <f>VLOOKUP(C27,'lookup values'!A$1:B$5,2,0)</f>
        <v>3</v>
      </c>
    </row>
    <row r="28" spans="1:16382">
      <c r="A28" s="6">
        <v>10</v>
      </c>
      <c r="B28" s="7" t="s">
        <v>20</v>
      </c>
      <c r="C28" s="8" t="s">
        <v>78</v>
      </c>
      <c r="D28" s="6">
        <f>VLOOKUP(C28,'lookup values'!A$1:B$5,2,0)</f>
        <v>3</v>
      </c>
    </row>
    <row r="29" spans="1:16382" ht="30">
      <c r="A29" s="6">
        <v>11</v>
      </c>
      <c r="B29" s="7" t="s">
        <v>21</v>
      </c>
      <c r="C29" s="8" t="s">
        <v>78</v>
      </c>
      <c r="D29" s="6">
        <f>VLOOKUP(C29,'lookup values'!A$1:B$5,2,0)</f>
        <v>3</v>
      </c>
    </row>
    <row r="30" spans="1:16382">
      <c r="A30" s="6">
        <v>12</v>
      </c>
      <c r="B30" s="7" t="s">
        <v>22</v>
      </c>
      <c r="C30" s="8" t="s">
        <v>78</v>
      </c>
      <c r="D30" s="6">
        <f>VLOOKUP(C30,'lookup values'!A$1:B$5,2,0)</f>
        <v>3</v>
      </c>
    </row>
    <row r="31" spans="1:16382">
      <c r="A31" s="6">
        <v>13</v>
      </c>
      <c r="B31" s="7" t="s">
        <v>23</v>
      </c>
      <c r="C31" s="8" t="s">
        <v>78</v>
      </c>
      <c r="D31" s="6">
        <f>VLOOKUP(C31,'lookup values'!A$1:B$5,2,0)</f>
        <v>3</v>
      </c>
    </row>
    <row r="32" spans="1:16382">
      <c r="A32" s="6">
        <v>14</v>
      </c>
      <c r="B32" s="7" t="s">
        <v>24</v>
      </c>
      <c r="C32" s="8" t="s">
        <v>78</v>
      </c>
      <c r="D32" s="6">
        <f>VLOOKUP(C32,'lookup values'!A$1:B$5,2,0)</f>
        <v>3</v>
      </c>
    </row>
    <row r="33" spans="1:5">
      <c r="A33" s="6">
        <v>15</v>
      </c>
      <c r="B33" s="7" t="s">
        <v>25</v>
      </c>
      <c r="C33" s="8" t="s">
        <v>78</v>
      </c>
      <c r="D33" s="6">
        <f>VLOOKUP(C33,'lookup values'!A$1:B$5,2,0)</f>
        <v>3</v>
      </c>
    </row>
    <row r="34" spans="1:5">
      <c r="A34" s="6">
        <v>16</v>
      </c>
      <c r="B34" s="7" t="s">
        <v>96</v>
      </c>
      <c r="C34" s="8" t="s">
        <v>78</v>
      </c>
      <c r="D34" s="6">
        <f>VLOOKUP(C34,'lookup values'!A$1:B$5,2,0)</f>
        <v>3</v>
      </c>
    </row>
    <row r="35" spans="1:5">
      <c r="A35" s="6">
        <v>17</v>
      </c>
      <c r="B35" s="7" t="s">
        <v>26</v>
      </c>
      <c r="C35" s="8" t="s">
        <v>78</v>
      </c>
      <c r="D35" s="6">
        <f>VLOOKUP(C35,'lookup values'!A$1:B$5,2,0)</f>
        <v>3</v>
      </c>
    </row>
    <row r="36" spans="1:5" ht="20">
      <c r="A36" s="28"/>
      <c r="B36" s="28"/>
      <c r="C36" s="43"/>
      <c r="D36" s="28"/>
      <c r="E36" s="29"/>
    </row>
    <row r="37" spans="1:5">
      <c r="C37" s="9"/>
    </row>
    <row r="38" spans="1:5" ht="20">
      <c r="A38" s="38"/>
      <c r="B38" s="39" t="s">
        <v>84</v>
      </c>
      <c r="C38" s="40"/>
      <c r="D38" s="38"/>
      <c r="E38" s="40" t="s">
        <v>95</v>
      </c>
    </row>
    <row r="39" spans="1:5" ht="45">
      <c r="A39" s="38"/>
      <c r="B39" s="40" t="s">
        <v>27</v>
      </c>
      <c r="C39" s="40"/>
      <c r="D39" s="38"/>
      <c r="E39" s="40"/>
    </row>
    <row r="40" spans="1:5">
      <c r="A40" s="6">
        <v>1</v>
      </c>
      <c r="B40" s="7" t="s">
        <v>28</v>
      </c>
      <c r="C40" s="8" t="s">
        <v>78</v>
      </c>
      <c r="D40" s="6">
        <f>VLOOKUP(C40,'lookup values'!A$1:B$5,2,0)</f>
        <v>3</v>
      </c>
    </row>
    <row r="41" spans="1:5">
      <c r="A41" s="6">
        <v>2</v>
      </c>
      <c r="B41" s="7" t="s">
        <v>29</v>
      </c>
      <c r="C41" s="8" t="s">
        <v>78</v>
      </c>
      <c r="D41" s="6">
        <f>VLOOKUP(C41,'lookup values'!A$1:B$5,2,0)</f>
        <v>3</v>
      </c>
    </row>
    <row r="42" spans="1:5">
      <c r="A42" s="6">
        <v>3</v>
      </c>
      <c r="B42" s="7" t="s">
        <v>30</v>
      </c>
      <c r="C42" s="8" t="s">
        <v>78</v>
      </c>
      <c r="D42" s="6">
        <f>VLOOKUP(C42,'lookup values'!A$1:B$5,2,0)</f>
        <v>3</v>
      </c>
    </row>
    <row r="43" spans="1:5">
      <c r="A43" s="6">
        <v>4</v>
      </c>
      <c r="B43" s="7" t="s">
        <v>31</v>
      </c>
      <c r="C43" s="8" t="s">
        <v>78</v>
      </c>
      <c r="D43" s="6">
        <f>VLOOKUP(C43,'lookup values'!A$1:B$5,2,0)</f>
        <v>3</v>
      </c>
    </row>
    <row r="44" spans="1:5" ht="30">
      <c r="A44" s="6">
        <v>5</v>
      </c>
      <c r="B44" s="6" t="s">
        <v>106</v>
      </c>
      <c r="C44" s="8" t="s">
        <v>78</v>
      </c>
      <c r="D44" s="6">
        <f>VLOOKUP(C44,'lookup values'!A$1:B$5,2,0)</f>
        <v>3</v>
      </c>
    </row>
    <row r="45" spans="1:5">
      <c r="A45" s="6">
        <v>6</v>
      </c>
      <c r="B45" s="7" t="s">
        <v>32</v>
      </c>
      <c r="C45" s="8" t="s">
        <v>78</v>
      </c>
      <c r="D45" s="6">
        <f>VLOOKUP(C45,'lookup values'!A$1:B$5,2,0)</f>
        <v>3</v>
      </c>
    </row>
    <row r="46" spans="1:5" ht="20">
      <c r="A46" s="33"/>
      <c r="B46" s="33"/>
      <c r="C46" s="44"/>
      <c r="D46" s="33"/>
      <c r="E46" s="34"/>
    </row>
    <row r="47" spans="1:5">
      <c r="C47" s="9"/>
    </row>
    <row r="48" spans="1:5" ht="20">
      <c r="A48" s="35"/>
      <c r="B48" s="36" t="s">
        <v>83</v>
      </c>
      <c r="C48" s="37"/>
      <c r="D48" s="35"/>
      <c r="E48" s="37" t="s">
        <v>95</v>
      </c>
    </row>
    <row r="49" spans="1:5">
      <c r="A49" s="35"/>
      <c r="B49" s="37" t="s">
        <v>33</v>
      </c>
      <c r="C49" s="37"/>
      <c r="D49" s="35"/>
      <c r="E49" s="37"/>
    </row>
    <row r="50" spans="1:5">
      <c r="A50" s="6">
        <v>1</v>
      </c>
      <c r="B50" s="7" t="s">
        <v>34</v>
      </c>
      <c r="C50" s="8" t="s">
        <v>78</v>
      </c>
      <c r="D50" s="6">
        <f>VLOOKUP(C50,'lookup values'!A$1:B$5,2,0)</f>
        <v>3</v>
      </c>
    </row>
    <row r="51" spans="1:5">
      <c r="A51" s="6">
        <v>2</v>
      </c>
      <c r="B51" s="7" t="s">
        <v>35</v>
      </c>
      <c r="C51" s="8" t="s">
        <v>78</v>
      </c>
      <c r="D51" s="6">
        <f>VLOOKUP(C51,'lookup values'!A$1:B$5,2,0)</f>
        <v>3</v>
      </c>
    </row>
    <row r="52" spans="1:5">
      <c r="A52" s="6">
        <v>3</v>
      </c>
      <c r="B52" s="7" t="s">
        <v>36</v>
      </c>
      <c r="C52" s="8" t="s">
        <v>78</v>
      </c>
      <c r="D52" s="6">
        <f>VLOOKUP(C52,'lookup values'!A$1:B$5,2,0)</f>
        <v>3</v>
      </c>
    </row>
    <row r="53" spans="1:5">
      <c r="A53" s="6">
        <v>4</v>
      </c>
      <c r="B53" s="7" t="s">
        <v>37</v>
      </c>
      <c r="C53" s="8" t="s">
        <v>78</v>
      </c>
      <c r="D53" s="6">
        <f>VLOOKUP(C53,'lookup values'!A$1:B$5,2,0)</f>
        <v>3</v>
      </c>
    </row>
    <row r="54" spans="1:5" ht="30">
      <c r="A54" s="6">
        <v>5</v>
      </c>
      <c r="B54" s="7" t="s">
        <v>184</v>
      </c>
      <c r="C54" s="8" t="s">
        <v>78</v>
      </c>
      <c r="D54" s="6">
        <f>VLOOKUP(C54,'lookup values'!A$1:B$5,2,0)</f>
        <v>3</v>
      </c>
    </row>
    <row r="55" spans="1:5" ht="30">
      <c r="A55" s="6">
        <v>6</v>
      </c>
      <c r="B55" s="7" t="s">
        <v>185</v>
      </c>
      <c r="C55" s="8" t="s">
        <v>78</v>
      </c>
      <c r="D55" s="6">
        <f>VLOOKUP(C55,'lookup values'!A$1:B$5,2,0)</f>
        <v>3</v>
      </c>
    </row>
    <row r="56" spans="1:5" ht="30">
      <c r="A56" s="6">
        <v>7</v>
      </c>
      <c r="B56" s="7" t="s">
        <v>38</v>
      </c>
      <c r="C56" s="8" t="s">
        <v>78</v>
      </c>
      <c r="D56" s="6">
        <f>VLOOKUP(C56,'lookup values'!A$1:B$5,2,0)</f>
        <v>3</v>
      </c>
    </row>
    <row r="57" spans="1:5">
      <c r="A57" s="6">
        <v>8</v>
      </c>
      <c r="B57" s="7" t="s">
        <v>39</v>
      </c>
      <c r="C57" s="8" t="s">
        <v>78</v>
      </c>
      <c r="D57" s="6">
        <f>VLOOKUP(C57,'lookup values'!A$1:B$5,2,0)</f>
        <v>3</v>
      </c>
    </row>
    <row r="58" spans="1:5">
      <c r="A58" s="6">
        <v>9</v>
      </c>
      <c r="B58" s="7" t="s">
        <v>40</v>
      </c>
      <c r="C58" s="8" t="s">
        <v>78</v>
      </c>
      <c r="D58" s="6">
        <f>VLOOKUP(C58,'lookup values'!A$1:B$5,2,0)</f>
        <v>3</v>
      </c>
    </row>
    <row r="59" spans="1:5">
      <c r="A59" s="6">
        <v>10</v>
      </c>
      <c r="B59" s="7" t="s">
        <v>41</v>
      </c>
      <c r="C59" s="8" t="s">
        <v>78</v>
      </c>
      <c r="D59" s="6">
        <f>VLOOKUP(C59,'lookup values'!A$1:B$5,2,0)</f>
        <v>3</v>
      </c>
    </row>
    <row r="60" spans="1:5">
      <c r="A60" s="6">
        <v>11</v>
      </c>
      <c r="B60" s="7" t="s">
        <v>42</v>
      </c>
      <c r="C60" s="8" t="s">
        <v>78</v>
      </c>
      <c r="D60" s="6">
        <f>VLOOKUP(C60,'lookup values'!A$1:B$5,2,0)</f>
        <v>3</v>
      </c>
    </row>
    <row r="61" spans="1:5" ht="30">
      <c r="A61" s="6">
        <v>12</v>
      </c>
      <c r="B61" s="7" t="s">
        <v>186</v>
      </c>
      <c r="C61" s="8" t="s">
        <v>78</v>
      </c>
      <c r="D61" s="6">
        <f>VLOOKUP(C61,'lookup values'!A$1:B$5,2,0)</f>
        <v>3</v>
      </c>
    </row>
    <row r="62" spans="1:5">
      <c r="A62" s="6">
        <v>13</v>
      </c>
      <c r="B62" s="7" t="s">
        <v>43</v>
      </c>
      <c r="C62" s="8" t="s">
        <v>78</v>
      </c>
      <c r="D62" s="6">
        <f>VLOOKUP(C62,'lookup values'!A$1:B$5,2,0)</f>
        <v>3</v>
      </c>
    </row>
    <row r="63" spans="1:5">
      <c r="A63" s="6">
        <v>14</v>
      </c>
      <c r="B63" s="7" t="s">
        <v>44</v>
      </c>
      <c r="C63" s="8" t="s">
        <v>78</v>
      </c>
      <c r="D63" s="6">
        <f>VLOOKUP(C63,'lookup values'!A$1:B$5,2,0)</f>
        <v>3</v>
      </c>
    </row>
    <row r="64" spans="1:5">
      <c r="A64" s="6">
        <v>15</v>
      </c>
      <c r="B64" s="7" t="s">
        <v>45</v>
      </c>
      <c r="C64" s="8" t="s">
        <v>78</v>
      </c>
      <c r="D64" s="6">
        <f>VLOOKUP(C64,'lookup values'!A$1:B$5,2,0)</f>
        <v>3</v>
      </c>
    </row>
    <row r="65" spans="1:5">
      <c r="A65" s="6">
        <v>16</v>
      </c>
      <c r="B65" s="7" t="s">
        <v>46</v>
      </c>
      <c r="C65" s="8" t="s">
        <v>78</v>
      </c>
      <c r="D65" s="6">
        <f>VLOOKUP(C65,'lookup values'!A$1:B$5,2,0)</f>
        <v>3</v>
      </c>
    </row>
    <row r="66" spans="1:5" ht="30">
      <c r="A66" s="6">
        <v>17</v>
      </c>
      <c r="B66" s="7" t="s">
        <v>47</v>
      </c>
      <c r="C66" s="8" t="s">
        <v>78</v>
      </c>
      <c r="D66" s="6">
        <f>VLOOKUP(C66,'lookup values'!A$1:B$5,2,0)</f>
        <v>3</v>
      </c>
    </row>
    <row r="67" spans="1:5">
      <c r="A67" s="6">
        <v>18</v>
      </c>
      <c r="B67" s="7" t="s">
        <v>187</v>
      </c>
      <c r="C67" s="8" t="s">
        <v>78</v>
      </c>
      <c r="D67" s="6">
        <f>VLOOKUP(C67,'lookup values'!A$1:B$5,2,0)</f>
        <v>3</v>
      </c>
    </row>
    <row r="68" spans="1:5" ht="20">
      <c r="A68" s="35"/>
      <c r="B68" s="35"/>
      <c r="C68" s="45"/>
      <c r="D68" s="35"/>
      <c r="E68" s="37"/>
    </row>
    <row r="69" spans="1:5">
      <c r="C69" s="9"/>
    </row>
    <row r="70" spans="1:5" ht="20">
      <c r="A70" s="46"/>
      <c r="B70" s="47" t="s">
        <v>85</v>
      </c>
      <c r="C70" s="48"/>
      <c r="D70" s="49"/>
      <c r="E70" s="48" t="s">
        <v>95</v>
      </c>
    </row>
    <row r="71" spans="1:5">
      <c r="A71" s="46"/>
      <c r="B71" s="48" t="s">
        <v>48</v>
      </c>
      <c r="C71" s="48"/>
      <c r="D71" s="49"/>
      <c r="E71" s="48"/>
    </row>
    <row r="72" spans="1:5" ht="30">
      <c r="A72" s="6">
        <v>1</v>
      </c>
      <c r="B72" s="7" t="s">
        <v>49</v>
      </c>
      <c r="C72" s="8" t="s">
        <v>78</v>
      </c>
      <c r="D72" s="6">
        <f>VLOOKUP(C72,'lookup values'!A$1:B$5,2,0)</f>
        <v>3</v>
      </c>
    </row>
    <row r="73" spans="1:5" ht="30">
      <c r="A73" s="6">
        <v>2</v>
      </c>
      <c r="B73" s="7" t="s">
        <v>50</v>
      </c>
      <c r="C73" s="8" t="s">
        <v>78</v>
      </c>
      <c r="D73" s="6">
        <f>VLOOKUP(C73,'lookup values'!A$1:B$5,2,0)</f>
        <v>3</v>
      </c>
    </row>
    <row r="74" spans="1:5">
      <c r="A74" s="6">
        <v>3</v>
      </c>
      <c r="B74" s="7" t="s">
        <v>51</v>
      </c>
      <c r="C74" s="8" t="s">
        <v>78</v>
      </c>
      <c r="D74" s="6">
        <f>VLOOKUP(C74,'lookup values'!A$1:B$5,2,0)</f>
        <v>3</v>
      </c>
    </row>
    <row r="75" spans="1:5" ht="30">
      <c r="A75" s="6">
        <v>4</v>
      </c>
      <c r="B75" s="7" t="s">
        <v>52</v>
      </c>
      <c r="C75" s="8" t="s">
        <v>81</v>
      </c>
      <c r="D75" s="6">
        <f>VLOOKUP(C75,'lookup values'!A$1:B$5,2,0)</f>
        <v>1</v>
      </c>
    </row>
    <row r="76" spans="1:5">
      <c r="A76" s="6">
        <v>5</v>
      </c>
      <c r="B76" s="7" t="s">
        <v>53</v>
      </c>
      <c r="C76" s="8" t="s">
        <v>78</v>
      </c>
      <c r="D76" s="6">
        <f>VLOOKUP(C76,'lookup values'!A$1:B$5,2,0)</f>
        <v>3</v>
      </c>
    </row>
    <row r="77" spans="1:5">
      <c r="A77" s="6">
        <v>6</v>
      </c>
      <c r="B77" s="7" t="s">
        <v>188</v>
      </c>
      <c r="C77" s="8" t="s">
        <v>78</v>
      </c>
      <c r="D77" s="6">
        <f>VLOOKUP(C77,'lookup values'!A$1:B$5,2,0)</f>
        <v>3</v>
      </c>
    </row>
    <row r="78" spans="1:5">
      <c r="A78" s="6">
        <v>7</v>
      </c>
      <c r="B78" s="7" t="s">
        <v>54</v>
      </c>
      <c r="C78" s="8" t="s">
        <v>78</v>
      </c>
      <c r="D78" s="6">
        <f>VLOOKUP(C78,'lookup values'!A$1:B$5,2,0)</f>
        <v>3</v>
      </c>
    </row>
    <row r="79" spans="1:5">
      <c r="A79" s="6">
        <v>8</v>
      </c>
      <c r="B79" s="7" t="s">
        <v>55</v>
      </c>
      <c r="C79" s="8" t="s">
        <v>78</v>
      </c>
      <c r="D79" s="6">
        <f>VLOOKUP(C79,'lookup values'!A$1:B$5,2,0)</f>
        <v>3</v>
      </c>
    </row>
    <row r="80" spans="1:5">
      <c r="A80" s="6">
        <v>9</v>
      </c>
      <c r="B80" s="7" t="s">
        <v>56</v>
      </c>
      <c r="C80" s="8" t="s">
        <v>78</v>
      </c>
      <c r="D80" s="6">
        <f>VLOOKUP(C80,'lookup values'!A$1:B$5,2,0)</f>
        <v>3</v>
      </c>
    </row>
    <row r="81" spans="1:5" ht="30">
      <c r="A81" s="6">
        <v>10</v>
      </c>
      <c r="B81" s="7" t="s">
        <v>57</v>
      </c>
      <c r="C81" s="8" t="s">
        <v>78</v>
      </c>
      <c r="D81" s="6">
        <f>VLOOKUP(C81,'lookup values'!A$1:B$5,2,0)</f>
        <v>3</v>
      </c>
    </row>
    <row r="82" spans="1:5" ht="30">
      <c r="A82" s="6">
        <v>11</v>
      </c>
      <c r="B82" s="7" t="s">
        <v>58</v>
      </c>
      <c r="C82" s="8" t="s">
        <v>78</v>
      </c>
      <c r="D82" s="6">
        <f>VLOOKUP(C82,'lookup values'!A$1:B$5,2,0)</f>
        <v>3</v>
      </c>
    </row>
    <row r="83" spans="1:5">
      <c r="A83" s="6">
        <v>12</v>
      </c>
      <c r="B83" s="7" t="s">
        <v>59</v>
      </c>
      <c r="C83" s="8" t="s">
        <v>78</v>
      </c>
      <c r="D83" s="6">
        <f>VLOOKUP(C83,'lookup values'!A$1:B$5,2,0)</f>
        <v>3</v>
      </c>
    </row>
    <row r="84" spans="1:5">
      <c r="A84" s="6">
        <v>13</v>
      </c>
      <c r="B84" s="7" t="s">
        <v>60</v>
      </c>
      <c r="C84" s="8" t="s">
        <v>78</v>
      </c>
      <c r="D84" s="6">
        <f>VLOOKUP(C84,'lookup values'!A$1:B$5,2,0)</f>
        <v>3</v>
      </c>
    </row>
    <row r="85" spans="1:5">
      <c r="A85" s="6">
        <v>14</v>
      </c>
      <c r="B85" s="7" t="s">
        <v>61</v>
      </c>
      <c r="C85" s="8" t="s">
        <v>78</v>
      </c>
      <c r="D85" s="6">
        <f>VLOOKUP(C85,'lookup values'!A$1:B$5,2,0)</f>
        <v>3</v>
      </c>
    </row>
    <row r="86" spans="1:5" ht="30">
      <c r="A86" s="6">
        <v>15</v>
      </c>
      <c r="B86" s="7" t="s">
        <v>62</v>
      </c>
      <c r="C86" s="8" t="s">
        <v>78</v>
      </c>
      <c r="D86" s="6">
        <f>VLOOKUP(C86,'lookup values'!A$1:B$5,2,0)</f>
        <v>3</v>
      </c>
    </row>
    <row r="87" spans="1:5" ht="20">
      <c r="A87" s="49"/>
      <c r="B87" s="49"/>
      <c r="C87" s="50"/>
      <c r="D87" s="49"/>
      <c r="E87" s="48"/>
    </row>
    <row r="88" spans="1:5">
      <c r="C88" s="9"/>
    </row>
    <row r="89" spans="1:5" ht="20">
      <c r="A89" s="51"/>
      <c r="B89" s="52" t="s">
        <v>86</v>
      </c>
      <c r="C89" s="53"/>
      <c r="D89" s="51"/>
      <c r="E89" s="53" t="s">
        <v>95</v>
      </c>
    </row>
    <row r="90" spans="1:5">
      <c r="A90" s="51"/>
      <c r="B90" s="53" t="s">
        <v>48</v>
      </c>
      <c r="C90" s="53"/>
      <c r="D90" s="51"/>
      <c r="E90" s="53"/>
    </row>
    <row r="91" spans="1:5" ht="30">
      <c r="A91" s="6">
        <v>1</v>
      </c>
      <c r="B91" s="7" t="s">
        <v>63</v>
      </c>
      <c r="C91" s="8" t="s">
        <v>78</v>
      </c>
      <c r="D91" s="6">
        <f>VLOOKUP(C91,'lookup values'!A$1:B$5,2,0)</f>
        <v>3</v>
      </c>
    </row>
    <row r="92" spans="1:5">
      <c r="A92" s="6">
        <v>2</v>
      </c>
      <c r="B92" s="7" t="s">
        <v>189</v>
      </c>
      <c r="C92" s="8" t="s">
        <v>78</v>
      </c>
      <c r="D92" s="6">
        <f>VLOOKUP(C92,'lookup values'!A$1:B$5,2,0)</f>
        <v>3</v>
      </c>
    </row>
    <row r="93" spans="1:5">
      <c r="A93" s="6">
        <v>3</v>
      </c>
      <c r="B93" s="7" t="s">
        <v>64</v>
      </c>
      <c r="C93" s="8" t="s">
        <v>78</v>
      </c>
      <c r="D93" s="6">
        <f>VLOOKUP(C93,'lookup values'!A$1:B$5,2,0)</f>
        <v>3</v>
      </c>
    </row>
    <row r="94" spans="1:5">
      <c r="A94" s="6">
        <v>4</v>
      </c>
      <c r="B94" s="7" t="s">
        <v>65</v>
      </c>
      <c r="C94" s="8" t="s">
        <v>78</v>
      </c>
      <c r="D94" s="6">
        <f>VLOOKUP(C94,'lookup values'!A$1:B$5,2,0)</f>
        <v>3</v>
      </c>
    </row>
    <row r="95" spans="1:5">
      <c r="A95" s="6">
        <v>5</v>
      </c>
      <c r="B95" s="7" t="s">
        <v>66</v>
      </c>
      <c r="C95" s="8" t="s">
        <v>78</v>
      </c>
      <c r="D95" s="6">
        <f>VLOOKUP(C95,'lookup values'!A$1:B$5,2,0)</f>
        <v>3</v>
      </c>
    </row>
    <row r="96" spans="1:5">
      <c r="A96" s="6">
        <v>6</v>
      </c>
      <c r="B96" s="7" t="s">
        <v>67</v>
      </c>
      <c r="C96" s="8" t="s">
        <v>78</v>
      </c>
      <c r="D96" s="6">
        <f>VLOOKUP(C96,'lookup values'!A$1:B$5,2,0)</f>
        <v>3</v>
      </c>
    </row>
    <row r="97" spans="1:5">
      <c r="A97" s="6">
        <v>7</v>
      </c>
      <c r="B97" s="7" t="s">
        <v>68</v>
      </c>
      <c r="C97" s="8" t="s">
        <v>78</v>
      </c>
      <c r="D97" s="6">
        <f>VLOOKUP(C97,'lookup values'!A$1:B$5,2,0)</f>
        <v>3</v>
      </c>
    </row>
    <row r="98" spans="1:5">
      <c r="A98" s="6">
        <v>8</v>
      </c>
      <c r="B98" s="7" t="s">
        <v>69</v>
      </c>
      <c r="C98" s="8" t="s">
        <v>78</v>
      </c>
      <c r="D98" s="6">
        <f>VLOOKUP(C98,'lookup values'!A$1:B$5,2,0)</f>
        <v>3</v>
      </c>
    </row>
    <row r="99" spans="1:5">
      <c r="A99" s="6">
        <v>9</v>
      </c>
      <c r="B99" s="7" t="s">
        <v>70</v>
      </c>
      <c r="C99" s="8" t="s">
        <v>78</v>
      </c>
      <c r="D99" s="6">
        <f>VLOOKUP(C99,'lookup values'!A$1:B$5,2,0)</f>
        <v>3</v>
      </c>
    </row>
    <row r="100" spans="1:5">
      <c r="A100" s="6">
        <v>10</v>
      </c>
      <c r="B100" s="7" t="s">
        <v>71</v>
      </c>
      <c r="C100" s="8" t="s">
        <v>78</v>
      </c>
      <c r="D100" s="6">
        <f>VLOOKUP(C100,'lookup values'!A$1:B$5,2,0)</f>
        <v>3</v>
      </c>
    </row>
    <row r="101" spans="1:5">
      <c r="A101" s="6">
        <v>11</v>
      </c>
      <c r="B101" s="7" t="s">
        <v>72</v>
      </c>
      <c r="C101" s="8" t="s">
        <v>78</v>
      </c>
      <c r="D101" s="6">
        <f>VLOOKUP(C101,'lookup values'!A$1:B$5,2,0)</f>
        <v>3</v>
      </c>
    </row>
    <row r="102" spans="1:5">
      <c r="A102" s="6">
        <v>12</v>
      </c>
      <c r="B102" s="7" t="s">
        <v>73</v>
      </c>
      <c r="C102" s="8" t="s">
        <v>78</v>
      </c>
      <c r="D102" s="6">
        <f>VLOOKUP(C102,'lookup values'!A$1:B$5,2,0)</f>
        <v>3</v>
      </c>
    </row>
    <row r="103" spans="1:5" ht="30">
      <c r="A103" s="6">
        <v>13</v>
      </c>
      <c r="B103" s="7" t="s">
        <v>74</v>
      </c>
      <c r="C103" s="8" t="s">
        <v>78</v>
      </c>
      <c r="D103" s="6">
        <f>VLOOKUP(C103,'lookup values'!A$1:B$5,2,0)</f>
        <v>3</v>
      </c>
    </row>
    <row r="104" spans="1:5" ht="20">
      <c r="A104" s="51"/>
      <c r="B104" s="51"/>
      <c r="C104" s="54"/>
      <c r="D104" s="51"/>
      <c r="E104" s="53"/>
    </row>
    <row r="105" spans="1:5">
      <c r="C105" s="9"/>
    </row>
    <row r="106" spans="1:5" ht="23" customHeight="1">
      <c r="A106" s="55"/>
      <c r="B106" s="56" t="s">
        <v>87</v>
      </c>
      <c r="C106" s="57"/>
      <c r="D106" s="55"/>
      <c r="E106" s="57" t="s">
        <v>95</v>
      </c>
    </row>
    <row r="107" spans="1:5" ht="30">
      <c r="A107" s="55"/>
      <c r="B107" s="57" t="s">
        <v>75</v>
      </c>
      <c r="C107" s="57"/>
      <c r="D107" s="55"/>
      <c r="E107" s="57"/>
    </row>
    <row r="108" spans="1:5" ht="30">
      <c r="A108" s="21" t="s">
        <v>111</v>
      </c>
      <c r="B108" s="7" t="s">
        <v>147</v>
      </c>
      <c r="C108" s="8" t="s">
        <v>78</v>
      </c>
      <c r="D108" s="6">
        <f>VLOOKUP(C108,'lookup values'!A$1:B$5,2,0)</f>
        <v>3</v>
      </c>
    </row>
    <row r="109" spans="1:5" ht="30">
      <c r="A109" s="21" t="s">
        <v>112</v>
      </c>
      <c r="B109" s="7" t="s">
        <v>148</v>
      </c>
      <c r="C109" s="8" t="s">
        <v>78</v>
      </c>
      <c r="D109" s="6">
        <f>VLOOKUP(C109,'lookup values'!A$1:B$5,2,0)</f>
        <v>3</v>
      </c>
    </row>
    <row r="110" spans="1:5" ht="30">
      <c r="A110" s="21" t="s">
        <v>113</v>
      </c>
      <c r="B110" s="7" t="s">
        <v>149</v>
      </c>
      <c r="C110" s="8" t="s">
        <v>78</v>
      </c>
      <c r="D110" s="6">
        <f>VLOOKUP(C110,'lookup values'!A$1:B$5,2,0)</f>
        <v>3</v>
      </c>
    </row>
    <row r="111" spans="1:5" ht="30">
      <c r="A111" s="21" t="s">
        <v>114</v>
      </c>
      <c r="B111" s="7" t="s">
        <v>150</v>
      </c>
      <c r="C111" s="8" t="s">
        <v>78</v>
      </c>
      <c r="D111" s="6">
        <f>VLOOKUP(C111,'lookup values'!A$1:B$5,2,0)</f>
        <v>3</v>
      </c>
    </row>
    <row r="112" spans="1:5" ht="30">
      <c r="A112" s="21" t="s">
        <v>115</v>
      </c>
      <c r="B112" s="7" t="s">
        <v>151</v>
      </c>
      <c r="C112" s="8" t="s">
        <v>78</v>
      </c>
      <c r="D112" s="6">
        <f>VLOOKUP(C112,'lookup values'!A$1:B$5,2,0)</f>
        <v>3</v>
      </c>
    </row>
    <row r="113" spans="1:4" ht="30">
      <c r="A113" s="21" t="s">
        <v>116</v>
      </c>
      <c r="B113" s="7" t="s">
        <v>152</v>
      </c>
      <c r="C113" s="8" t="s">
        <v>78</v>
      </c>
      <c r="D113" s="6">
        <f>VLOOKUP(C113,'lookup values'!A$1:B$5,2,0)</f>
        <v>3</v>
      </c>
    </row>
    <row r="114" spans="1:4" ht="30">
      <c r="A114" s="21" t="s">
        <v>117</v>
      </c>
      <c r="B114" s="7" t="s">
        <v>153</v>
      </c>
      <c r="C114" s="8" t="s">
        <v>78</v>
      </c>
      <c r="D114" s="6">
        <f>VLOOKUP(C114,'lookup values'!A$1:B$5,2,0)</f>
        <v>3</v>
      </c>
    </row>
    <row r="115" spans="1:4" ht="30">
      <c r="A115" s="21" t="s">
        <v>118</v>
      </c>
      <c r="B115" s="7" t="s">
        <v>154</v>
      </c>
      <c r="C115" s="8" t="s">
        <v>78</v>
      </c>
      <c r="D115" s="6">
        <f>VLOOKUP(C115,'lookup values'!A$1:B$5,2,0)</f>
        <v>3</v>
      </c>
    </row>
    <row r="116" spans="1:4" ht="30">
      <c r="A116" s="21" t="s">
        <v>119</v>
      </c>
      <c r="B116" s="7" t="s">
        <v>155</v>
      </c>
      <c r="C116" s="8" t="s">
        <v>78</v>
      </c>
      <c r="D116" s="6">
        <f>VLOOKUP(C116,'lookup values'!A$1:B$5,2,0)</f>
        <v>3</v>
      </c>
    </row>
    <row r="117" spans="1:4" ht="30">
      <c r="A117" s="21" t="s">
        <v>120</v>
      </c>
      <c r="B117" s="7" t="s">
        <v>156</v>
      </c>
      <c r="C117" s="8" t="s">
        <v>78</v>
      </c>
      <c r="D117" s="6">
        <f>VLOOKUP(C117,'lookup values'!A$1:B$5,2,0)</f>
        <v>3</v>
      </c>
    </row>
    <row r="118" spans="1:4" ht="30">
      <c r="A118" s="21" t="s">
        <v>121</v>
      </c>
      <c r="B118" s="7" t="s">
        <v>157</v>
      </c>
      <c r="C118" s="8" t="s">
        <v>78</v>
      </c>
      <c r="D118" s="6">
        <f>VLOOKUP(C118,'lookup values'!A$1:B$5,2,0)</f>
        <v>3</v>
      </c>
    </row>
    <row r="119" spans="1:4" ht="30">
      <c r="A119" s="21" t="s">
        <v>122</v>
      </c>
      <c r="B119" s="7" t="s">
        <v>158</v>
      </c>
      <c r="C119" s="8" t="s">
        <v>78</v>
      </c>
      <c r="D119" s="6">
        <f>VLOOKUP(C119,'lookup values'!A$1:B$5,2,0)</f>
        <v>3</v>
      </c>
    </row>
    <row r="120" spans="1:4" ht="30">
      <c r="A120" s="21" t="s">
        <v>123</v>
      </c>
      <c r="B120" s="7" t="s">
        <v>159</v>
      </c>
      <c r="C120" s="8" t="s">
        <v>78</v>
      </c>
      <c r="D120" s="6">
        <f>VLOOKUP(C120,'lookup values'!A$1:B$5,2,0)</f>
        <v>3</v>
      </c>
    </row>
    <row r="121" spans="1:4" ht="30">
      <c r="A121" s="21" t="s">
        <v>124</v>
      </c>
      <c r="B121" s="7" t="s">
        <v>160</v>
      </c>
      <c r="C121" s="8" t="s">
        <v>78</v>
      </c>
      <c r="D121" s="6">
        <f>VLOOKUP(C121,'lookup values'!A$1:B$5,2,0)</f>
        <v>3</v>
      </c>
    </row>
    <row r="122" spans="1:4" ht="30">
      <c r="A122" s="21" t="s">
        <v>125</v>
      </c>
      <c r="B122" s="7" t="s">
        <v>161</v>
      </c>
      <c r="C122" s="8" t="s">
        <v>78</v>
      </c>
      <c r="D122" s="6">
        <f>VLOOKUP(C122,'lookup values'!A$1:B$5,2,0)</f>
        <v>3</v>
      </c>
    </row>
    <row r="123" spans="1:4" ht="30">
      <c r="A123" s="21" t="s">
        <v>126</v>
      </c>
      <c r="B123" s="7" t="s">
        <v>162</v>
      </c>
      <c r="C123" s="8" t="s">
        <v>78</v>
      </c>
      <c r="D123" s="6">
        <f>VLOOKUP(C123,'lookup values'!A$1:B$5,2,0)</f>
        <v>3</v>
      </c>
    </row>
    <row r="124" spans="1:4" ht="30">
      <c r="A124" s="21" t="s">
        <v>127</v>
      </c>
      <c r="B124" s="7" t="s">
        <v>163</v>
      </c>
      <c r="C124" s="8" t="s">
        <v>78</v>
      </c>
      <c r="D124" s="6">
        <f>VLOOKUP(C124,'lookup values'!A$1:B$5,2,0)</f>
        <v>3</v>
      </c>
    </row>
    <row r="125" spans="1:4" ht="30">
      <c r="A125" s="21" t="s">
        <v>128</v>
      </c>
      <c r="B125" s="7" t="s">
        <v>164</v>
      </c>
      <c r="C125" s="8" t="s">
        <v>78</v>
      </c>
      <c r="D125" s="6">
        <f>VLOOKUP(C125,'lookup values'!A$1:B$5,2,0)</f>
        <v>3</v>
      </c>
    </row>
    <row r="126" spans="1:4" ht="30">
      <c r="A126" s="21" t="s">
        <v>129</v>
      </c>
      <c r="B126" s="7" t="s">
        <v>165</v>
      </c>
      <c r="C126" s="8" t="s">
        <v>78</v>
      </c>
      <c r="D126" s="6">
        <f>VLOOKUP(C126,'lookup values'!A$1:B$5,2,0)</f>
        <v>3</v>
      </c>
    </row>
    <row r="127" spans="1:4" ht="30">
      <c r="A127" s="21" t="s">
        <v>130</v>
      </c>
      <c r="B127" s="7" t="s">
        <v>166</v>
      </c>
      <c r="C127" s="8" t="s">
        <v>78</v>
      </c>
      <c r="D127" s="6">
        <f>VLOOKUP(C127,'lookup values'!A$1:B$5,2,0)</f>
        <v>3</v>
      </c>
    </row>
    <row r="128" spans="1:4" ht="30">
      <c r="A128" s="21" t="s">
        <v>131</v>
      </c>
      <c r="B128" s="7" t="s">
        <v>167</v>
      </c>
      <c r="C128" s="8" t="s">
        <v>78</v>
      </c>
      <c r="D128" s="6">
        <f>VLOOKUP(C128,'lookup values'!A$1:B$5,2,0)</f>
        <v>3</v>
      </c>
    </row>
    <row r="129" spans="1:5" ht="30">
      <c r="A129" s="21" t="s">
        <v>132</v>
      </c>
      <c r="B129" s="7" t="s">
        <v>168</v>
      </c>
      <c r="C129" s="8" t="s">
        <v>78</v>
      </c>
      <c r="D129" s="6">
        <f>VLOOKUP(C129,'lookup values'!A$1:B$5,2,0)</f>
        <v>3</v>
      </c>
    </row>
    <row r="130" spans="1:5" ht="30">
      <c r="A130" s="21" t="s">
        <v>133</v>
      </c>
      <c r="B130" s="7" t="s">
        <v>169</v>
      </c>
      <c r="C130" s="8" t="s">
        <v>78</v>
      </c>
      <c r="D130" s="6">
        <f>VLOOKUP(C130,'lookup values'!A$1:B$5,2,0)</f>
        <v>3</v>
      </c>
    </row>
    <row r="131" spans="1:5" ht="30">
      <c r="A131" s="21" t="s">
        <v>134</v>
      </c>
      <c r="B131" s="7" t="s">
        <v>170</v>
      </c>
      <c r="C131" s="8" t="s">
        <v>78</v>
      </c>
      <c r="D131" s="6">
        <f>VLOOKUP(C131,'lookup values'!A$1:B$5,2,0)</f>
        <v>3</v>
      </c>
    </row>
    <row r="132" spans="1:5" ht="30">
      <c r="A132" s="21" t="s">
        <v>135</v>
      </c>
      <c r="B132" s="7" t="s">
        <v>171</v>
      </c>
      <c r="C132" s="8" t="s">
        <v>78</v>
      </c>
      <c r="D132" s="6">
        <f>VLOOKUP(C132,'lookup values'!A$1:B$5,2,0)</f>
        <v>3</v>
      </c>
    </row>
    <row r="133" spans="1:5" ht="30">
      <c r="A133" s="21" t="s">
        <v>136</v>
      </c>
      <c r="B133" s="7" t="s">
        <v>172</v>
      </c>
      <c r="C133" s="8" t="s">
        <v>78</v>
      </c>
      <c r="D133" s="6">
        <f>VLOOKUP(C133,'lookup values'!A$1:B$5,2,0)</f>
        <v>3</v>
      </c>
    </row>
    <row r="134" spans="1:5" ht="30">
      <c r="A134" s="21" t="s">
        <v>137</v>
      </c>
      <c r="B134" s="7" t="s">
        <v>173</v>
      </c>
      <c r="C134" s="8" t="s">
        <v>78</v>
      </c>
      <c r="D134" s="6">
        <f>VLOOKUP(C134,'lookup values'!A$1:B$5,2,0)</f>
        <v>3</v>
      </c>
    </row>
    <row r="135" spans="1:5" ht="30">
      <c r="A135" s="21" t="s">
        <v>138</v>
      </c>
      <c r="B135" s="7" t="s">
        <v>174</v>
      </c>
      <c r="C135" s="8" t="s">
        <v>78</v>
      </c>
      <c r="D135" s="6">
        <f>VLOOKUP(C135,'lookup values'!A$1:B$5,2,0)</f>
        <v>3</v>
      </c>
    </row>
    <row r="136" spans="1:5" ht="30">
      <c r="A136" s="21" t="s">
        <v>139</v>
      </c>
      <c r="B136" s="7" t="s">
        <v>175</v>
      </c>
      <c r="C136" s="8" t="s">
        <v>78</v>
      </c>
      <c r="D136" s="6">
        <f>VLOOKUP(C136,'lookup values'!A$1:B$5,2,0)</f>
        <v>3</v>
      </c>
    </row>
    <row r="137" spans="1:5" ht="30">
      <c r="A137" s="21" t="s">
        <v>140</v>
      </c>
      <c r="B137" s="7" t="s">
        <v>176</v>
      </c>
      <c r="C137" s="8" t="s">
        <v>78</v>
      </c>
      <c r="D137" s="6">
        <f>VLOOKUP(C137,'lookup values'!A$1:B$5,2,0)</f>
        <v>3</v>
      </c>
    </row>
    <row r="138" spans="1:5" ht="30">
      <c r="A138" s="21" t="s">
        <v>141</v>
      </c>
      <c r="B138" s="7" t="s">
        <v>177</v>
      </c>
      <c r="C138" s="8" t="s">
        <v>78</v>
      </c>
      <c r="D138" s="6">
        <f>VLOOKUP(C138,'lookup values'!A$1:B$5,2,0)</f>
        <v>3</v>
      </c>
    </row>
    <row r="139" spans="1:5" ht="30">
      <c r="A139" s="21" t="s">
        <v>142</v>
      </c>
      <c r="B139" s="7" t="s">
        <v>178</v>
      </c>
      <c r="C139" s="8" t="s">
        <v>78</v>
      </c>
      <c r="D139" s="6">
        <f>VLOOKUP(C139,'lookup values'!A$1:B$5,2,0)</f>
        <v>3</v>
      </c>
    </row>
    <row r="140" spans="1:5" ht="30">
      <c r="A140" s="21" t="s">
        <v>143</v>
      </c>
      <c r="B140" s="7" t="s">
        <v>179</v>
      </c>
      <c r="C140" s="8" t="s">
        <v>78</v>
      </c>
      <c r="D140" s="6">
        <f>VLOOKUP(C140,'lookup values'!A$1:B$5,2,0)</f>
        <v>3</v>
      </c>
    </row>
    <row r="141" spans="1:5" ht="30">
      <c r="A141" s="21" t="s">
        <v>144</v>
      </c>
      <c r="B141" s="7" t="s">
        <v>180</v>
      </c>
      <c r="C141" s="8" t="s">
        <v>78</v>
      </c>
      <c r="D141" s="6">
        <f>VLOOKUP(C141,'lookup values'!A$1:B$5,2,0)</f>
        <v>3</v>
      </c>
    </row>
    <row r="142" spans="1:5" ht="30">
      <c r="A142" s="21" t="s">
        <v>145</v>
      </c>
      <c r="B142" s="7" t="s">
        <v>181</v>
      </c>
      <c r="C142" s="8" t="s">
        <v>78</v>
      </c>
      <c r="D142" s="6">
        <f>VLOOKUP(C142,'lookup values'!A$1:B$5,2,0)</f>
        <v>3</v>
      </c>
    </row>
    <row r="143" spans="1:5" ht="30">
      <c r="A143" s="21" t="s">
        <v>146</v>
      </c>
      <c r="B143" s="7" t="s">
        <v>182</v>
      </c>
      <c r="C143" s="8" t="s">
        <v>78</v>
      </c>
      <c r="D143" s="6">
        <f>VLOOKUP(C143,'lookup values'!A$1:B$5,2,0)</f>
        <v>3</v>
      </c>
    </row>
    <row r="144" spans="1:5" ht="20">
      <c r="A144" s="55"/>
      <c r="B144" s="55"/>
      <c r="C144" s="58"/>
      <c r="D144" s="55"/>
      <c r="E144" s="57"/>
    </row>
    <row r="145" spans="1:5">
      <c r="C145" s="9"/>
    </row>
    <row r="146" spans="1:5" ht="20">
      <c r="A146" s="59"/>
      <c r="B146" s="60" t="s">
        <v>107</v>
      </c>
      <c r="C146" s="61"/>
      <c r="D146" s="62"/>
      <c r="E146" s="63" t="s">
        <v>95</v>
      </c>
    </row>
    <row r="147" spans="1:5">
      <c r="A147" s="59"/>
      <c r="B147" s="63" t="s">
        <v>48</v>
      </c>
      <c r="C147" s="63"/>
      <c r="D147" s="62"/>
      <c r="E147" s="63"/>
    </row>
    <row r="148" spans="1:5">
      <c r="A148" s="6">
        <v>1</v>
      </c>
      <c r="B148" t="s">
        <v>98</v>
      </c>
      <c r="C148" s="8" t="s">
        <v>78</v>
      </c>
      <c r="D148" s="6">
        <f>VLOOKUP(C148,'lookup values'!A$1:B$5,2,0)</f>
        <v>3</v>
      </c>
    </row>
    <row r="149" spans="1:5">
      <c r="A149" s="6">
        <v>2</v>
      </c>
      <c r="B149" t="s">
        <v>100</v>
      </c>
      <c r="C149" s="8" t="s">
        <v>78</v>
      </c>
      <c r="D149" s="6">
        <f>VLOOKUP(C149,'lookup values'!A$1:B$5,2,0)</f>
        <v>3</v>
      </c>
    </row>
    <row r="150" spans="1:5">
      <c r="A150" s="6">
        <v>3</v>
      </c>
      <c r="B150" t="s">
        <v>101</v>
      </c>
      <c r="C150" s="8" t="s">
        <v>78</v>
      </c>
      <c r="D150" s="6">
        <f>VLOOKUP(C150,'lookup values'!A$1:B$5,2,0)</f>
        <v>3</v>
      </c>
    </row>
    <row r="151" spans="1:5">
      <c r="A151" s="6">
        <v>4</v>
      </c>
      <c r="B151" t="s">
        <v>102</v>
      </c>
      <c r="C151" s="8" t="s">
        <v>78</v>
      </c>
      <c r="D151" s="6">
        <f>VLOOKUP(C151,'lookup values'!A$1:B$5,2,0)</f>
        <v>3</v>
      </c>
    </row>
    <row r="152" spans="1:5">
      <c r="A152" s="6">
        <v>5</v>
      </c>
      <c r="B152" t="s">
        <v>103</v>
      </c>
      <c r="C152" s="8" t="s">
        <v>78</v>
      </c>
      <c r="D152" s="6">
        <f>VLOOKUP(C152,'lookup values'!A$1:B$5,2,0)</f>
        <v>3</v>
      </c>
    </row>
    <row r="153" spans="1:5">
      <c r="A153" s="6">
        <v>6</v>
      </c>
      <c r="B153" t="s">
        <v>104</v>
      </c>
      <c r="C153" s="8" t="s">
        <v>78</v>
      </c>
      <c r="D153" s="6">
        <f>VLOOKUP(C153,'lookup values'!A$1:B$5,2,0)</f>
        <v>3</v>
      </c>
    </row>
    <row r="154" spans="1:5" ht="30">
      <c r="A154" s="6">
        <v>7</v>
      </c>
      <c r="B154" s="7" t="s">
        <v>108</v>
      </c>
      <c r="C154" s="8" t="s">
        <v>78</v>
      </c>
      <c r="D154" s="6">
        <f>VLOOKUP(C154,'lookup values'!A$1:B$5,2,0)</f>
        <v>3</v>
      </c>
    </row>
    <row r="155" spans="1:5">
      <c r="A155" s="6">
        <v>8</v>
      </c>
      <c r="B155" t="s">
        <v>109</v>
      </c>
      <c r="C155" s="8" t="s">
        <v>78</v>
      </c>
      <c r="D155" s="6">
        <f>VLOOKUP(C155,'lookup values'!A$1:B$5,2,0)</f>
        <v>3</v>
      </c>
    </row>
    <row r="156" spans="1:5">
      <c r="A156" s="6">
        <v>9</v>
      </c>
      <c r="B156" t="s">
        <v>110</v>
      </c>
      <c r="C156" s="8" t="s">
        <v>78</v>
      </c>
      <c r="D156" s="6">
        <f>VLOOKUP(C156,'lookup values'!A$1:B$5,2,0)</f>
        <v>3</v>
      </c>
    </row>
    <row r="157" spans="1:5" ht="20">
      <c r="A157" s="62"/>
      <c r="B157" s="62"/>
      <c r="C157" s="64"/>
      <c r="D157" s="62"/>
      <c r="E157" s="63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'lookup values'!$A$2:$A$5</xm:f>
          </x14:formula1>
          <xm:sqref>C108:C143 C40:C45 C148:C156 C50:C67 C72:C86 C91:C103 C19:C35 C4:C14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5" x14ac:dyDescent="0"/>
  <cols>
    <col min="1" max="1" width="39" bestFit="1" customWidth="1"/>
    <col min="2" max="2" width="16.5" customWidth="1"/>
  </cols>
  <sheetData>
    <row r="1" spans="1:2">
      <c r="A1" s="1" t="s">
        <v>76</v>
      </c>
      <c r="B1" s="1" t="s">
        <v>77</v>
      </c>
    </row>
    <row r="2" spans="1:2">
      <c r="A2" s="2" t="s">
        <v>78</v>
      </c>
      <c r="B2" s="3">
        <v>3</v>
      </c>
    </row>
    <row r="3" spans="1:2">
      <c r="A3" s="4" t="s">
        <v>80</v>
      </c>
      <c r="B3" s="3">
        <v>2</v>
      </c>
    </row>
    <row r="4" spans="1:2">
      <c r="A4" s="4" t="s">
        <v>81</v>
      </c>
      <c r="B4" s="3">
        <v>1</v>
      </c>
    </row>
    <row r="5" spans="1:2">
      <c r="A5" s="4" t="s">
        <v>79</v>
      </c>
      <c r="B5" s="3">
        <v>0</v>
      </c>
    </row>
  </sheetData>
  <sheetProtection sheet="1" objects="1" scenarios="1"/>
  <conditionalFormatting sqref="B2:B5">
    <cfRule type="containsText" dxfId="3" priority="4" operator="containsText" text="3">
      <formula>NOT(ISERROR(SEARCH("3",B2)))</formula>
    </cfRule>
  </conditionalFormatting>
  <conditionalFormatting sqref="B2:B5">
    <cfRule type="containsText" dxfId="2" priority="2" operator="containsText" text="0">
      <formula>NOT(ISERROR(SEARCH("0",B2)))</formula>
    </cfRule>
  </conditionalFormatting>
  <conditionalFormatting sqref="B2:B5">
    <cfRule type="containsText" dxfId="1" priority="3" operator="containsText" text="2">
      <formula>NOT(ISERROR(SEARCH("2",B2)))</formula>
    </cfRule>
  </conditionalFormatting>
  <conditionalFormatting sqref="B2:B5">
    <cfRule type="containsText" dxfId="0" priority="1" operator="containsText" text="1">
      <formula>NOT(ISERROR(SEARCH("1",B2)))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Heuristics</vt:lpstr>
      <vt:lpstr>lookup values</vt:lpstr>
    </vt:vector>
  </TitlesOfParts>
  <Company>Kainos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Carrington</dc:creator>
  <cp:lastModifiedBy>Tom Carrington</cp:lastModifiedBy>
  <dcterms:created xsi:type="dcterms:W3CDTF">2016-06-21T18:40:18Z</dcterms:created>
  <dcterms:modified xsi:type="dcterms:W3CDTF">2016-06-24T16:02:48Z</dcterms:modified>
</cp:coreProperties>
</file>