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iry Farm Calculator" sheetId="1" r:id="rId1"/>
    <sheet name="Loan Amortization Schedule" sheetId="4" r:id="rId2"/>
  </sheets>
  <definedNames>
    <definedName name="Beg_Bal">'Loan Amortization Schedule'!$C$18:$C$497</definedName>
    <definedName name="Cum_Int">'Loan Amortization Schedule'!$J$18:$J$497</definedName>
    <definedName name="Data">'Loan Amortization Schedule'!$A$18:$J$497</definedName>
    <definedName name="End_Bal">'Loan Amortization Schedule'!$I$18:$I$497</definedName>
    <definedName name="Extra_Pay">'Loan Amortization Schedule'!$E$18:$E$497</definedName>
    <definedName name="Full_Print">'Loan Amortization Schedule'!$A$1:$J$497</definedName>
    <definedName name="Header_Row">ROW('Loan Amortization Schedule'!$17:$17)</definedName>
    <definedName name="Int">'Loan Amortization Schedule'!$H$18:$H$497</definedName>
    <definedName name="Interest_Rate">'Loan Amortization Schedule'!$D$6</definedName>
    <definedName name="Last_Row">IF(Values_Entered,Header_Row+Number_of_Payments,Header_Row)</definedName>
    <definedName name="Loan_Amount">'Loan Amortization Schedule'!$D$5</definedName>
    <definedName name="Loan_Start">'Loan Amortization Schedule'!$D$9</definedName>
    <definedName name="Loan_Years">'Loan Amortization Schedule'!$D$7</definedName>
    <definedName name="Num_Pmt_Per_Year">'Loan Amortization Schedule'!$D$8</definedName>
    <definedName name="Number_of_Payments">MATCH(0.01,End_Bal,-1)+1</definedName>
    <definedName name="Pay_Date">'Loan Amortization Schedule'!$B$18:$B$497</definedName>
    <definedName name="Pay_Num">'Loan Amortization Schedule'!$A$18:$A$497</definedName>
    <definedName name="Payment_Date">DATE(YEAR(Loan_Start),MONTH(Loan_Start)+Payment_Number,DAY(Loan_Start))</definedName>
    <definedName name="Princ">'Loan Amortization Schedule'!$G$18:$G$497</definedName>
    <definedName name="_xlnm.Print_Area" localSheetId="1">OFFSET(Full_Print,0,0,Last_Row)</definedName>
    <definedName name="Print_Area_Reset">OFFSET(Full_Print,0,0,Last_Row)</definedName>
    <definedName name="_xlnm.Print_Titles" localSheetId="1">'Loan Amortization Schedule'!$14:$17</definedName>
    <definedName name="Sched_Pay">'Loan Amortization Schedule'!$D$18:$D$497</definedName>
    <definedName name="Scheduled_Extra_Payments">'Loan Amortization Schedule'!$D$10</definedName>
    <definedName name="Scheduled_Interest_Rate">'Loan Amortization Schedule'!$D$6</definedName>
    <definedName name="Scheduled_Monthly_Payment">'Loan Amortization Schedule'!$J$5</definedName>
    <definedName name="Total_Interest">'Loan Amortization Schedule'!$J$9</definedName>
    <definedName name="Total_Pay">'Loan Amortization Schedule'!$F$18:$F$497</definedName>
    <definedName name="Values_Entered">IF(Loan_Amount*Interest_Rate*Loan_Years*Loan_Start&gt;0,1,0)</definedName>
  </definedNames>
  <calcPr calcId="124519"/>
</workbook>
</file>

<file path=xl/calcChain.xml><?xml version="1.0" encoding="utf-8"?>
<calcChain xmlns="http://schemas.openxmlformats.org/spreadsheetml/2006/main">
  <c r="D7" i="4"/>
  <c r="D6"/>
  <c r="C19" i="1" l="1"/>
  <c r="C128"/>
  <c r="C148"/>
  <c r="G148"/>
  <c r="F148"/>
  <c r="E148"/>
  <c r="D148"/>
  <c r="C135"/>
  <c r="C129"/>
  <c r="C130"/>
  <c r="C132"/>
  <c r="C134"/>
  <c r="C131"/>
  <c r="G128"/>
  <c r="G136" s="1"/>
  <c r="F128"/>
  <c r="F136" s="1"/>
  <c r="E128"/>
  <c r="E136" s="1"/>
  <c r="E140" s="1"/>
  <c r="D128"/>
  <c r="D136" s="1"/>
  <c r="D140" s="1"/>
  <c r="C22"/>
  <c r="C26" s="1"/>
  <c r="C99" s="1"/>
  <c r="C100" s="1"/>
  <c r="C154" s="1"/>
  <c r="D122"/>
  <c r="E121"/>
  <c r="D121"/>
  <c r="D117"/>
  <c r="E116"/>
  <c r="D116"/>
  <c r="D112"/>
  <c r="D111"/>
  <c r="E111"/>
  <c r="C107"/>
  <c r="D99" l="1"/>
  <c r="F105" s="1"/>
  <c r="C29"/>
  <c r="C31" s="1"/>
  <c r="D24"/>
  <c r="D26" s="1"/>
  <c r="C157"/>
  <c r="E157"/>
  <c r="C147"/>
  <c r="D157"/>
  <c r="E105"/>
  <c r="F106"/>
  <c r="F107"/>
  <c r="E106"/>
  <c r="E107"/>
  <c r="D28" l="1"/>
  <c r="E24"/>
  <c r="E26" s="1"/>
  <c r="D29"/>
  <c r="D31" s="1"/>
  <c r="F99"/>
  <c r="E99"/>
  <c r="D147"/>
  <c r="D118"/>
  <c r="D123"/>
  <c r="D113"/>
  <c r="E108"/>
  <c r="C142" s="1"/>
  <c r="F108"/>
  <c r="C143" s="1"/>
  <c r="C30"/>
  <c r="H107" l="1"/>
  <c r="H105"/>
  <c r="H106"/>
  <c r="F25"/>
  <c r="F157" s="1"/>
  <c r="F24"/>
  <c r="G25"/>
  <c r="G157" s="1"/>
  <c r="E29"/>
  <c r="E147"/>
  <c r="H99"/>
  <c r="G99"/>
  <c r="E27"/>
  <c r="E122"/>
  <c r="E112"/>
  <c r="E117"/>
  <c r="G105"/>
  <c r="G106"/>
  <c r="E100"/>
  <c r="D154" s="1"/>
  <c r="G107"/>
  <c r="E28"/>
  <c r="D30"/>
  <c r="E123"/>
  <c r="E118"/>
  <c r="E113"/>
  <c r="C155"/>
  <c r="C145"/>
  <c r="C43"/>
  <c r="C156"/>
  <c r="C146"/>
  <c r="C133"/>
  <c r="C136" s="1"/>
  <c r="D125"/>
  <c r="C144" s="1"/>
  <c r="H108" l="1"/>
  <c r="D143" s="1"/>
  <c r="E31"/>
  <c r="C149"/>
  <c r="C150"/>
  <c r="F27"/>
  <c r="F117"/>
  <c r="F122"/>
  <c r="F112"/>
  <c r="F23"/>
  <c r="F26" s="1"/>
  <c r="F121"/>
  <c r="F116"/>
  <c r="F111"/>
  <c r="J105"/>
  <c r="J106"/>
  <c r="J107"/>
  <c r="E30"/>
  <c r="F28"/>
  <c r="F123"/>
  <c r="F118"/>
  <c r="F113"/>
  <c r="C161"/>
  <c r="C165" s="1"/>
  <c r="C140"/>
  <c r="C7"/>
  <c r="D5" i="4" s="1"/>
  <c r="C6" i="1"/>
  <c r="D156"/>
  <c r="D145"/>
  <c r="D146"/>
  <c r="D155"/>
  <c r="D161" s="1"/>
  <c r="D165" s="1"/>
  <c r="D43"/>
  <c r="I105"/>
  <c r="G100"/>
  <c r="E154" s="1"/>
  <c r="I106"/>
  <c r="I107"/>
  <c r="E125"/>
  <c r="D144" s="1"/>
  <c r="G108"/>
  <c r="D142" s="1"/>
  <c r="C8" l="1"/>
  <c r="C151"/>
  <c r="C166" s="1"/>
  <c r="C167" s="1"/>
  <c r="G27"/>
  <c r="G122"/>
  <c r="G112"/>
  <c r="G117"/>
  <c r="F29"/>
  <c r="F31" s="1"/>
  <c r="I99"/>
  <c r="G24"/>
  <c r="F147"/>
  <c r="J99"/>
  <c r="G23"/>
  <c r="G111"/>
  <c r="G121"/>
  <c r="G116"/>
  <c r="I108"/>
  <c r="E142" s="1"/>
  <c r="F125"/>
  <c r="E144" s="1"/>
  <c r="J108"/>
  <c r="E143" s="1"/>
  <c r="D150"/>
  <c r="D149"/>
  <c r="A18" i="4"/>
  <c r="C18"/>
  <c r="J6"/>
  <c r="J5"/>
  <c r="A19"/>
  <c r="E156" i="1"/>
  <c r="E155"/>
  <c r="E145"/>
  <c r="E146"/>
  <c r="E43"/>
  <c r="D151" l="1"/>
  <c r="D166" s="1"/>
  <c r="D167" s="1"/>
  <c r="E161"/>
  <c r="E165" s="1"/>
  <c r="K106"/>
  <c r="K107"/>
  <c r="I100"/>
  <c r="F154" s="1"/>
  <c r="K105"/>
  <c r="E150"/>
  <c r="E149"/>
  <c r="D19" i="4"/>
  <c r="A20"/>
  <c r="B19"/>
  <c r="B18"/>
  <c r="D18"/>
  <c r="E18" s="1"/>
  <c r="F18" s="1"/>
  <c r="H18"/>
  <c r="J18" s="1"/>
  <c r="L107" i="1"/>
  <c r="L106"/>
  <c r="L105"/>
  <c r="G28"/>
  <c r="F30"/>
  <c r="G123"/>
  <c r="G118"/>
  <c r="G113"/>
  <c r="H121"/>
  <c r="H116"/>
  <c r="H111"/>
  <c r="G26"/>
  <c r="L108" l="1"/>
  <c r="F143" s="1"/>
  <c r="E151"/>
  <c r="E166" s="1"/>
  <c r="E167" s="1"/>
  <c r="G29"/>
  <c r="G31" s="1"/>
  <c r="L99"/>
  <c r="K99"/>
  <c r="G147"/>
  <c r="F156"/>
  <c r="F43"/>
  <c r="F145"/>
  <c r="F155"/>
  <c r="F146"/>
  <c r="H117"/>
  <c r="H122"/>
  <c r="H112"/>
  <c r="B20" i="4"/>
  <c r="D20"/>
  <c r="A21"/>
  <c r="G125" i="1"/>
  <c r="F144" s="1"/>
  <c r="G18" i="4"/>
  <c r="I18" s="1"/>
  <c r="C19" s="1"/>
  <c r="H19" s="1"/>
  <c r="J19" s="1"/>
  <c r="K108" i="1"/>
  <c r="F142" s="1"/>
  <c r="F161" l="1"/>
  <c r="F165" s="1"/>
  <c r="E19" i="4"/>
  <c r="F19" s="1"/>
  <c r="G19" s="1"/>
  <c r="I19" s="1"/>
  <c r="C20" s="1"/>
  <c r="E20" s="1"/>
  <c r="B21"/>
  <c r="A22"/>
  <c r="D21"/>
  <c r="M106" i="1"/>
  <c r="K100"/>
  <c r="G154" s="1"/>
  <c r="M105"/>
  <c r="M107"/>
  <c r="H118"/>
  <c r="H113"/>
  <c r="H123"/>
  <c r="G30"/>
  <c r="F150"/>
  <c r="F149"/>
  <c r="N107"/>
  <c r="N105"/>
  <c r="N106"/>
  <c r="H125" l="1"/>
  <c r="G144" s="1"/>
  <c r="H20" i="4"/>
  <c r="M108" i="1"/>
  <c r="G142" s="1"/>
  <c r="N108"/>
  <c r="G143" s="1"/>
  <c r="F151"/>
  <c r="F166" s="1"/>
  <c r="F167" s="1"/>
  <c r="G156"/>
  <c r="G43"/>
  <c r="G145"/>
  <c r="G155"/>
  <c r="G146"/>
  <c r="D22" i="4"/>
  <c r="A23"/>
  <c r="B22"/>
  <c r="J20"/>
  <c r="F20"/>
  <c r="G20" l="1"/>
  <c r="I20" s="1"/>
  <c r="G161" i="1"/>
  <c r="G165" s="1"/>
  <c r="G150"/>
  <c r="G149"/>
  <c r="B23" i="4"/>
  <c r="A24"/>
  <c r="D23"/>
  <c r="C21"/>
  <c r="E21" s="1"/>
  <c r="A25" l="1"/>
  <c r="B24"/>
  <c r="D24"/>
  <c r="G151" i="1"/>
  <c r="G166" s="1"/>
  <c r="G167" s="1"/>
  <c r="H21" i="4"/>
  <c r="D25" l="1"/>
  <c r="B25"/>
  <c r="A26"/>
  <c r="J21"/>
  <c r="F21"/>
  <c r="G21" s="1"/>
  <c r="I21" s="1"/>
  <c r="A27" l="1"/>
  <c r="D26"/>
  <c r="B26"/>
  <c r="C22"/>
  <c r="D27" l="1"/>
  <c r="B27"/>
  <c r="A28"/>
  <c r="H22"/>
  <c r="E22"/>
  <c r="D28" l="1"/>
  <c r="B28"/>
  <c r="A29"/>
  <c r="J22"/>
  <c r="F22"/>
  <c r="G22" s="1"/>
  <c r="I22" s="1"/>
  <c r="A30" l="1"/>
  <c r="B29"/>
  <c r="D29"/>
  <c r="C23"/>
  <c r="A31" l="1"/>
  <c r="B30"/>
  <c r="D30"/>
  <c r="H23"/>
  <c r="E23"/>
  <c r="D31" l="1"/>
  <c r="B31"/>
  <c r="A32"/>
  <c r="J23"/>
  <c r="F23"/>
  <c r="G23" s="1"/>
  <c r="I23" s="1"/>
  <c r="C24" s="1"/>
  <c r="B32" l="1"/>
  <c r="A33"/>
  <c r="D32"/>
  <c r="H24"/>
  <c r="J24" s="1"/>
  <c r="E24"/>
  <c r="A34" l="1"/>
  <c r="D33"/>
  <c r="B33"/>
  <c r="F24"/>
  <c r="G24" s="1"/>
  <c r="I24" s="1"/>
  <c r="C25" s="1"/>
  <c r="A35" l="1"/>
  <c r="D34"/>
  <c r="B34"/>
  <c r="E25"/>
  <c r="H25"/>
  <c r="J25" s="1"/>
  <c r="A36" l="1"/>
  <c r="D35"/>
  <c r="B35"/>
  <c r="F25"/>
  <c r="G25" s="1"/>
  <c r="I25" s="1"/>
  <c r="C26" s="1"/>
  <c r="B36" l="1"/>
  <c r="A37"/>
  <c r="D36"/>
  <c r="H26"/>
  <c r="J26" s="1"/>
  <c r="E26"/>
  <c r="A38" l="1"/>
  <c r="B37"/>
  <c r="D37"/>
  <c r="F26"/>
  <c r="G26" s="1"/>
  <c r="I26" s="1"/>
  <c r="C27" s="1"/>
  <c r="B38" l="1"/>
  <c r="A39"/>
  <c r="D38"/>
  <c r="H27"/>
  <c r="J27" s="1"/>
  <c r="E27"/>
  <c r="A40" l="1"/>
  <c r="D39"/>
  <c r="B39"/>
  <c r="F27"/>
  <c r="G27" s="1"/>
  <c r="I27" s="1"/>
  <c r="C28" s="1"/>
  <c r="B40" l="1"/>
  <c r="A41"/>
  <c r="D40"/>
  <c r="H28"/>
  <c r="J28" s="1"/>
  <c r="E28"/>
  <c r="A42" l="1"/>
  <c r="D41"/>
  <c r="B41"/>
  <c r="F28"/>
  <c r="G28" s="1"/>
  <c r="I28" s="1"/>
  <c r="C29" s="1"/>
  <c r="B42" l="1"/>
  <c r="A43"/>
  <c r="D42"/>
  <c r="H29"/>
  <c r="J29" s="1"/>
  <c r="E29"/>
  <c r="C168" i="1" s="1"/>
  <c r="C169" s="1"/>
  <c r="A44" i="4" l="1"/>
  <c r="D43"/>
  <c r="B43"/>
  <c r="F29"/>
  <c r="G29" s="1"/>
  <c r="I29" s="1"/>
  <c r="C30" s="1"/>
  <c r="B44" l="1"/>
  <c r="A45"/>
  <c r="D44"/>
  <c r="H30"/>
  <c r="J30" s="1"/>
  <c r="E30"/>
  <c r="A46" l="1"/>
  <c r="D45"/>
  <c r="B45"/>
  <c r="F30"/>
  <c r="G30" s="1"/>
  <c r="I30" s="1"/>
  <c r="C31" s="1"/>
  <c r="B46" l="1"/>
  <c r="A47"/>
  <c r="D46"/>
  <c r="H31"/>
  <c r="J31" s="1"/>
  <c r="E31"/>
  <c r="A48" l="1"/>
  <c r="D47"/>
  <c r="B47"/>
  <c r="F31"/>
  <c r="G31" s="1"/>
  <c r="I31" s="1"/>
  <c r="C32" s="1"/>
  <c r="B48" l="1"/>
  <c r="A49"/>
  <c r="D48"/>
  <c r="H32"/>
  <c r="J32" s="1"/>
  <c r="E32"/>
  <c r="A50" l="1"/>
  <c r="D49"/>
  <c r="B49"/>
  <c r="F32"/>
  <c r="G32" s="1"/>
  <c r="I32" s="1"/>
  <c r="C33" s="1"/>
  <c r="B50" l="1"/>
  <c r="A51"/>
  <c r="D50"/>
  <c r="E33"/>
  <c r="H33"/>
  <c r="J33" s="1"/>
  <c r="A52" l="1"/>
  <c r="D51"/>
  <c r="B51"/>
  <c r="F33"/>
  <c r="G33" s="1"/>
  <c r="I33" s="1"/>
  <c r="C34" s="1"/>
  <c r="B52" l="1"/>
  <c r="A53"/>
  <c r="D52"/>
  <c r="E34"/>
  <c r="H34"/>
  <c r="J34" s="1"/>
  <c r="A54" l="1"/>
  <c r="D53"/>
  <c r="B53"/>
  <c r="F34"/>
  <c r="G34" s="1"/>
  <c r="I34" s="1"/>
  <c r="C35" s="1"/>
  <c r="B54" l="1"/>
  <c r="A55"/>
  <c r="D54"/>
  <c r="E35"/>
  <c r="H35"/>
  <c r="J35" s="1"/>
  <c r="A56" l="1"/>
  <c r="D55"/>
  <c r="B55"/>
  <c r="F35"/>
  <c r="G35" s="1"/>
  <c r="I35" s="1"/>
  <c r="C36" s="1"/>
  <c r="B56" l="1"/>
  <c r="A57"/>
  <c r="D56"/>
  <c r="H36"/>
  <c r="J36" s="1"/>
  <c r="E36"/>
  <c r="A58" l="1"/>
  <c r="D57"/>
  <c r="B57"/>
  <c r="F36"/>
  <c r="G36" s="1"/>
  <c r="I36" s="1"/>
  <c r="C37" s="1"/>
  <c r="B58" l="1"/>
  <c r="A59"/>
  <c r="D58"/>
  <c r="H37"/>
  <c r="J37" s="1"/>
  <c r="E37"/>
  <c r="A60" l="1"/>
  <c r="B59"/>
  <c r="D59"/>
  <c r="F37"/>
  <c r="G37" s="1"/>
  <c r="I37" s="1"/>
  <c r="C38" s="1"/>
  <c r="A61" l="1"/>
  <c r="B60"/>
  <c r="D60"/>
  <c r="E38"/>
  <c r="H38"/>
  <c r="J38" s="1"/>
  <c r="B61" l="1"/>
  <c r="A62"/>
  <c r="D61"/>
  <c r="F38"/>
  <c r="G38" s="1"/>
  <c r="I38" s="1"/>
  <c r="C39" s="1"/>
  <c r="B62" l="1"/>
  <c r="D62"/>
  <c r="A63"/>
  <c r="E39"/>
  <c r="H39"/>
  <c r="J39" s="1"/>
  <c r="A64" l="1"/>
  <c r="D63"/>
  <c r="B63"/>
  <c r="F39"/>
  <c r="G39" s="1"/>
  <c r="I39" s="1"/>
  <c r="C40" s="1"/>
  <c r="A65" l="1"/>
  <c r="D64"/>
  <c r="B64"/>
  <c r="H40"/>
  <c r="J40" s="1"/>
  <c r="E40"/>
  <c r="A66" l="1"/>
  <c r="B65"/>
  <c r="D65"/>
  <c r="F40"/>
  <c r="G40" s="1"/>
  <c r="I40" s="1"/>
  <c r="C41" s="1"/>
  <c r="A67" l="1"/>
  <c r="B66"/>
  <c r="D66"/>
  <c r="H41"/>
  <c r="J41" s="1"/>
  <c r="E41"/>
  <c r="D168" i="1" s="1"/>
  <c r="D169" s="1"/>
  <c r="A68" i="4" l="1"/>
  <c r="B67"/>
  <c r="D67"/>
  <c r="F41"/>
  <c r="G41" s="1"/>
  <c r="I41" s="1"/>
  <c r="C42" s="1"/>
  <c r="A69" l="1"/>
  <c r="D68"/>
  <c r="B68"/>
  <c r="H42"/>
  <c r="J42" s="1"/>
  <c r="E42"/>
  <c r="A70" l="1"/>
  <c r="B69"/>
  <c r="D69"/>
  <c r="F42"/>
  <c r="G42" s="1"/>
  <c r="I42" s="1"/>
  <c r="C43" s="1"/>
  <c r="A71" l="1"/>
  <c r="B70"/>
  <c r="D70"/>
  <c r="E43"/>
  <c r="H43"/>
  <c r="J43" s="1"/>
  <c r="A72" l="1"/>
  <c r="D71"/>
  <c r="B71"/>
  <c r="F43"/>
  <c r="G43" s="1"/>
  <c r="I43" s="1"/>
  <c r="C44" s="1"/>
  <c r="A73" l="1"/>
  <c r="D72"/>
  <c r="B72"/>
  <c r="E44"/>
  <c r="H44"/>
  <c r="J44" s="1"/>
  <c r="A74" l="1"/>
  <c r="B73"/>
  <c r="D73"/>
  <c r="F44"/>
  <c r="G44" s="1"/>
  <c r="I44" s="1"/>
  <c r="C45" s="1"/>
  <c r="A75" l="1"/>
  <c r="B74"/>
  <c r="D74"/>
  <c r="H45"/>
  <c r="J45" s="1"/>
  <c r="E45"/>
  <c r="A76" l="1"/>
  <c r="B75"/>
  <c r="D75"/>
  <c r="F45"/>
  <c r="G45" s="1"/>
  <c r="I45" s="1"/>
  <c r="C46" s="1"/>
  <c r="A77" l="1"/>
  <c r="D76"/>
  <c r="B76"/>
  <c r="H46"/>
  <c r="J46" s="1"/>
  <c r="E46"/>
  <c r="A78" l="1"/>
  <c r="B77"/>
  <c r="D77"/>
  <c r="F46"/>
  <c r="G46" s="1"/>
  <c r="I46" s="1"/>
  <c r="C47" s="1"/>
  <c r="B78" l="1"/>
  <c r="D78"/>
  <c r="A79"/>
  <c r="H47"/>
  <c r="J47" s="1"/>
  <c r="E47"/>
  <c r="B79" l="1"/>
  <c r="A80"/>
  <c r="D79"/>
  <c r="F47"/>
  <c r="G47" s="1"/>
  <c r="I47" s="1"/>
  <c r="C48" s="1"/>
  <c r="A81" l="1"/>
  <c r="D80"/>
  <c r="B80"/>
  <c r="E48"/>
  <c r="H48"/>
  <c r="J48" s="1"/>
  <c r="A82" l="1"/>
  <c r="D81"/>
  <c r="B81"/>
  <c r="F48"/>
  <c r="G48" s="1"/>
  <c r="I48" s="1"/>
  <c r="C49" s="1"/>
  <c r="D82" l="1"/>
  <c r="A83"/>
  <c r="B82"/>
  <c r="H49"/>
  <c r="J49" s="1"/>
  <c r="E49"/>
  <c r="D83" l="1"/>
  <c r="A84"/>
  <c r="B83"/>
  <c r="F49"/>
  <c r="G49" s="1"/>
  <c r="I49" s="1"/>
  <c r="C50" s="1"/>
  <c r="A85" l="1"/>
  <c r="B84"/>
  <c r="D84"/>
  <c r="H50"/>
  <c r="J50" s="1"/>
  <c r="E50"/>
  <c r="A86" l="1"/>
  <c r="B85"/>
  <c r="D85"/>
  <c r="F50"/>
  <c r="G50" s="1"/>
  <c r="I50" s="1"/>
  <c r="C51" s="1"/>
  <c r="A87" l="1"/>
  <c r="D86"/>
  <c r="B86"/>
  <c r="H51"/>
  <c r="J51" s="1"/>
  <c r="E51"/>
  <c r="A88" l="1"/>
  <c r="B87"/>
  <c r="D87"/>
  <c r="F51"/>
  <c r="G51" s="1"/>
  <c r="I51" s="1"/>
  <c r="C52" s="1"/>
  <c r="A89" l="1"/>
  <c r="B88"/>
  <c r="D88"/>
  <c r="H52"/>
  <c r="J52" s="1"/>
  <c r="E52"/>
  <c r="A90" l="1"/>
  <c r="B89"/>
  <c r="D89"/>
  <c r="F52"/>
  <c r="G52" s="1"/>
  <c r="I52" s="1"/>
  <c r="C53" s="1"/>
  <c r="A91" l="1"/>
  <c r="D90"/>
  <c r="B90"/>
  <c r="H53"/>
  <c r="J53" s="1"/>
  <c r="E53"/>
  <c r="E168" i="1" s="1"/>
  <c r="E169" s="1"/>
  <c r="A92" i="4" l="1"/>
  <c r="B91"/>
  <c r="D91"/>
  <c r="F53"/>
  <c r="G53" s="1"/>
  <c r="I53" s="1"/>
  <c r="C54" s="1"/>
  <c r="A93" l="1"/>
  <c r="B92"/>
  <c r="D92"/>
  <c r="H54"/>
  <c r="J54" s="1"/>
  <c r="E54"/>
  <c r="A94" l="1"/>
  <c r="B93"/>
  <c r="D93"/>
  <c r="F54"/>
  <c r="G54" s="1"/>
  <c r="I54" s="1"/>
  <c r="C55" s="1"/>
  <c r="B94" l="1"/>
  <c r="A95"/>
  <c r="D94"/>
  <c r="H55"/>
  <c r="J55" s="1"/>
  <c r="E55"/>
  <c r="A96" l="1"/>
  <c r="B95"/>
  <c r="D95"/>
  <c r="F55"/>
  <c r="G55" s="1"/>
  <c r="I55" s="1"/>
  <c r="C56" s="1"/>
  <c r="A97" l="1"/>
  <c r="B96"/>
  <c r="D96"/>
  <c r="E56"/>
  <c r="H56"/>
  <c r="J56" s="1"/>
  <c r="A98" l="1"/>
  <c r="B97"/>
  <c r="D97"/>
  <c r="F56"/>
  <c r="G56" s="1"/>
  <c r="I56" s="1"/>
  <c r="C57" s="1"/>
  <c r="A99" l="1"/>
  <c r="B98"/>
  <c r="D98"/>
  <c r="H57"/>
  <c r="J57" s="1"/>
  <c r="E57"/>
  <c r="A100" l="1"/>
  <c r="B99"/>
  <c r="D99"/>
  <c r="F57"/>
  <c r="G57" s="1"/>
  <c r="I57" s="1"/>
  <c r="C58" s="1"/>
  <c r="A101" l="1"/>
  <c r="D100"/>
  <c r="B100"/>
  <c r="H58"/>
  <c r="J58" s="1"/>
  <c r="E58"/>
  <c r="A102" l="1"/>
  <c r="B101"/>
  <c r="D101"/>
  <c r="F58"/>
  <c r="G58" s="1"/>
  <c r="I58" s="1"/>
  <c r="C59" s="1"/>
  <c r="D102" l="1"/>
  <c r="B102"/>
  <c r="A103"/>
  <c r="H59"/>
  <c r="J59" s="1"/>
  <c r="E59"/>
  <c r="A104" l="1"/>
  <c r="B103"/>
  <c r="D103"/>
  <c r="F59"/>
  <c r="G59" s="1"/>
  <c r="I59" s="1"/>
  <c r="C60" s="1"/>
  <c r="B104" l="1"/>
  <c r="D104"/>
  <c r="A105"/>
  <c r="H60"/>
  <c r="J60" s="1"/>
  <c r="E60"/>
  <c r="A106" l="1"/>
  <c r="D105"/>
  <c r="B105"/>
  <c r="F60"/>
  <c r="G60" s="1"/>
  <c r="I60" s="1"/>
  <c r="C61" s="1"/>
  <c r="A107" l="1"/>
  <c r="D106"/>
  <c r="B106"/>
  <c r="E61"/>
  <c r="H61"/>
  <c r="J61" s="1"/>
  <c r="D107" l="1"/>
  <c r="A108"/>
  <c r="B107"/>
  <c r="F61"/>
  <c r="G61" s="1"/>
  <c r="I61" s="1"/>
  <c r="C62" s="1"/>
  <c r="A109" l="1"/>
  <c r="B108"/>
  <c r="D108"/>
  <c r="H62"/>
  <c r="J62" s="1"/>
  <c r="E62"/>
  <c r="B109" l="1"/>
  <c r="D109"/>
  <c r="A110"/>
  <c r="F62"/>
  <c r="G62" s="1"/>
  <c r="I62" s="1"/>
  <c r="C63" s="1"/>
  <c r="A111" l="1"/>
  <c r="D110"/>
  <c r="B110"/>
  <c r="H63"/>
  <c r="J63" s="1"/>
  <c r="E63"/>
  <c r="A112" l="1"/>
  <c r="B111"/>
  <c r="D111"/>
  <c r="F63"/>
  <c r="G63" s="1"/>
  <c r="I63" s="1"/>
  <c r="C64" s="1"/>
  <c r="B112" l="1"/>
  <c r="D112"/>
  <c r="A113"/>
  <c r="H64"/>
  <c r="J64" s="1"/>
  <c r="E64"/>
  <c r="A114" l="1"/>
  <c r="B113"/>
  <c r="D113"/>
  <c r="F64"/>
  <c r="G64" s="1"/>
  <c r="I64" s="1"/>
  <c r="C65" s="1"/>
  <c r="B114" l="1"/>
  <c r="A115"/>
  <c r="D114"/>
  <c r="H65"/>
  <c r="J65" s="1"/>
  <c r="E65"/>
  <c r="F168" i="1" s="1"/>
  <c r="F169" s="1"/>
  <c r="A116" i="4" l="1"/>
  <c r="B115"/>
  <c r="D115"/>
  <c r="F65"/>
  <c r="G65" s="1"/>
  <c r="I65" s="1"/>
  <c r="C66" s="1"/>
  <c r="A117" l="1"/>
  <c r="B116"/>
  <c r="D116"/>
  <c r="H66"/>
  <c r="J66" s="1"/>
  <c r="E66"/>
  <c r="B117" l="1"/>
  <c r="A118"/>
  <c r="D117"/>
  <c r="F66"/>
  <c r="G66" s="1"/>
  <c r="I66" s="1"/>
  <c r="C67" s="1"/>
  <c r="A119" l="1"/>
  <c r="D118"/>
  <c r="B118"/>
  <c r="H67"/>
  <c r="J67" s="1"/>
  <c r="E67"/>
  <c r="A120" l="1"/>
  <c r="B119"/>
  <c r="D119"/>
  <c r="F67"/>
  <c r="G67" s="1"/>
  <c r="I67" s="1"/>
  <c r="C68" s="1"/>
  <c r="A121" l="1"/>
  <c r="B120"/>
  <c r="D120"/>
  <c r="H68"/>
  <c r="J68" s="1"/>
  <c r="E68"/>
  <c r="A122" l="1"/>
  <c r="B121"/>
  <c r="D121"/>
  <c r="F68"/>
  <c r="G68" s="1"/>
  <c r="I68" s="1"/>
  <c r="C69" s="1"/>
  <c r="A123" l="1"/>
  <c r="D122"/>
  <c r="B122"/>
  <c r="H69"/>
  <c r="J69" s="1"/>
  <c r="E69"/>
  <c r="A124" l="1"/>
  <c r="B123"/>
  <c r="D123"/>
  <c r="F69"/>
  <c r="G69" s="1"/>
  <c r="I69" s="1"/>
  <c r="C70" s="1"/>
  <c r="A125" l="1"/>
  <c r="B124"/>
  <c r="D124"/>
  <c r="H70"/>
  <c r="J70" s="1"/>
  <c r="E70"/>
  <c r="B125" l="1"/>
  <c r="A126"/>
  <c r="D125"/>
  <c r="F70"/>
  <c r="G70" s="1"/>
  <c r="I70" s="1"/>
  <c r="C71" s="1"/>
  <c r="A127" l="1"/>
  <c r="D126"/>
  <c r="B126"/>
  <c r="H71"/>
  <c r="J71" s="1"/>
  <c r="E71"/>
  <c r="A128" l="1"/>
  <c r="B127"/>
  <c r="D127"/>
  <c r="F71"/>
  <c r="G71" s="1"/>
  <c r="I71" s="1"/>
  <c r="C72" s="1"/>
  <c r="A129" l="1"/>
  <c r="B128"/>
  <c r="D128"/>
  <c r="H72"/>
  <c r="J72" s="1"/>
  <c r="E72"/>
  <c r="A130" l="1"/>
  <c r="B129"/>
  <c r="D129"/>
  <c r="F72"/>
  <c r="G72" s="1"/>
  <c r="I72" s="1"/>
  <c r="C73" s="1"/>
  <c r="A131" l="1"/>
  <c r="D130"/>
  <c r="B130"/>
  <c r="H73"/>
  <c r="J73" s="1"/>
  <c r="E73"/>
  <c r="A132" l="1"/>
  <c r="B131"/>
  <c r="D131"/>
  <c r="F73"/>
  <c r="G73" s="1"/>
  <c r="I73" s="1"/>
  <c r="C74" s="1"/>
  <c r="A133" l="1"/>
  <c r="B132"/>
  <c r="D132"/>
  <c r="H74"/>
  <c r="J74" s="1"/>
  <c r="E74"/>
  <c r="B133" l="1"/>
  <c r="A134"/>
  <c r="D133"/>
  <c r="F74"/>
  <c r="G74" s="1"/>
  <c r="I74" s="1"/>
  <c r="C75" s="1"/>
  <c r="B134" l="1"/>
  <c r="A135"/>
  <c r="D134"/>
  <c r="H75"/>
  <c r="J75" s="1"/>
  <c r="E75"/>
  <c r="A136" l="1"/>
  <c r="B135"/>
  <c r="D135"/>
  <c r="F75"/>
  <c r="G75" s="1"/>
  <c r="I75" s="1"/>
  <c r="C76" s="1"/>
  <c r="B136" l="1"/>
  <c r="A137"/>
  <c r="D136"/>
  <c r="E76"/>
  <c r="H76"/>
  <c r="J76" s="1"/>
  <c r="A138" l="1"/>
  <c r="B137"/>
  <c r="D137"/>
  <c r="F76"/>
  <c r="G76" s="1"/>
  <c r="I76" s="1"/>
  <c r="C77" s="1"/>
  <c r="B138" l="1"/>
  <c r="A139"/>
  <c r="D138"/>
  <c r="H77"/>
  <c r="J77" s="1"/>
  <c r="E77"/>
  <c r="G168" i="1" s="1"/>
  <c r="G169" s="1"/>
  <c r="A140" i="4" l="1"/>
  <c r="B139"/>
  <c r="D139"/>
  <c r="I77"/>
  <c r="C78" s="1"/>
  <c r="F77"/>
  <c r="G77" s="1"/>
  <c r="A141" l="1"/>
  <c r="B140"/>
  <c r="D140"/>
  <c r="H78"/>
  <c r="J78" s="1"/>
  <c r="E78"/>
  <c r="B141" l="1"/>
  <c r="A142"/>
  <c r="D141"/>
  <c r="I78"/>
  <c r="C79" s="1"/>
  <c r="F78"/>
  <c r="G78" s="1"/>
  <c r="B142" l="1"/>
  <c r="A143"/>
  <c r="D142"/>
  <c r="H79"/>
  <c r="J79" s="1"/>
  <c r="E79"/>
  <c r="A144" l="1"/>
  <c r="B143"/>
  <c r="D143"/>
  <c r="I79"/>
  <c r="C80" s="1"/>
  <c r="F79"/>
  <c r="G79" s="1"/>
  <c r="A145" l="1"/>
  <c r="B144"/>
  <c r="D144"/>
  <c r="E80"/>
  <c r="H80"/>
  <c r="J80" s="1"/>
  <c r="D145" l="1"/>
  <c r="A146"/>
  <c r="B145"/>
  <c r="I80"/>
  <c r="C81" s="1"/>
  <c r="F80"/>
  <c r="G80" s="1"/>
  <c r="B146" l="1"/>
  <c r="A147"/>
  <c r="D146"/>
  <c r="H81"/>
  <c r="J81" s="1"/>
  <c r="E81"/>
  <c r="A148" l="1"/>
  <c r="B147"/>
  <c r="D147"/>
  <c r="F81"/>
  <c r="G81" s="1"/>
  <c r="I81"/>
  <c r="C82" s="1"/>
  <c r="A149" l="1"/>
  <c r="B148"/>
  <c r="D148"/>
  <c r="H82"/>
  <c r="J82" s="1"/>
  <c r="E82"/>
  <c r="B149" l="1"/>
  <c r="A150"/>
  <c r="D149"/>
  <c r="I82"/>
  <c r="C83" s="1"/>
  <c r="F82"/>
  <c r="G82" s="1"/>
  <c r="B150" l="1"/>
  <c r="A151"/>
  <c r="D150"/>
  <c r="H83"/>
  <c r="J83" s="1"/>
  <c r="E83"/>
  <c r="A152" l="1"/>
  <c r="B151"/>
  <c r="D151"/>
  <c r="F83"/>
  <c r="G83" s="1"/>
  <c r="I83"/>
  <c r="C84" s="1"/>
  <c r="A153" l="1"/>
  <c r="B152"/>
  <c r="D152"/>
  <c r="E84"/>
  <c r="H84"/>
  <c r="J84" s="1"/>
  <c r="A154" l="1"/>
  <c r="B153"/>
  <c r="D153"/>
  <c r="I84"/>
  <c r="C85" s="1"/>
  <c r="F84"/>
  <c r="G84" s="1"/>
  <c r="B154" l="1"/>
  <c r="A155"/>
  <c r="D154"/>
  <c r="H85"/>
  <c r="J85" s="1"/>
  <c r="E85"/>
  <c r="A156" l="1"/>
  <c r="B155"/>
  <c r="D155"/>
  <c r="F85"/>
  <c r="G85" s="1"/>
  <c r="I85"/>
  <c r="C86" s="1"/>
  <c r="A157" l="1"/>
  <c r="B156"/>
  <c r="D156"/>
  <c r="H86"/>
  <c r="J86" s="1"/>
  <c r="E86"/>
  <c r="B157" l="1"/>
  <c r="A158"/>
  <c r="D157"/>
  <c r="I86"/>
  <c r="C87" s="1"/>
  <c r="F86"/>
  <c r="G86" s="1"/>
  <c r="A159" l="1"/>
  <c r="B158"/>
  <c r="D158"/>
  <c r="H87"/>
  <c r="J87" s="1"/>
  <c r="E87"/>
  <c r="A160" l="1"/>
  <c r="B159"/>
  <c r="D159"/>
  <c r="F87"/>
  <c r="G87" s="1"/>
  <c r="I87"/>
  <c r="C88" s="1"/>
  <c r="B160" l="1"/>
  <c r="A161"/>
  <c r="D160"/>
  <c r="E88"/>
  <c r="H88"/>
  <c r="J88" s="1"/>
  <c r="A162" l="1"/>
  <c r="B161"/>
  <c r="D161"/>
  <c r="I88"/>
  <c r="C89" s="1"/>
  <c r="F88"/>
  <c r="G88" s="1"/>
  <c r="B162" l="1"/>
  <c r="A163"/>
  <c r="D162"/>
  <c r="H89"/>
  <c r="J89" s="1"/>
  <c r="E89"/>
  <c r="A164" l="1"/>
  <c r="B163"/>
  <c r="D163"/>
  <c r="F89"/>
  <c r="G89" s="1"/>
  <c r="I89"/>
  <c r="C90" s="1"/>
  <c r="A165" l="1"/>
  <c r="B164"/>
  <c r="D164"/>
  <c r="H90"/>
  <c r="J90" s="1"/>
  <c r="E90"/>
  <c r="A166" l="1"/>
  <c r="B165"/>
  <c r="D165"/>
  <c r="F90"/>
  <c r="G90" s="1"/>
  <c r="I90"/>
  <c r="C91" s="1"/>
  <c r="A167" l="1"/>
  <c r="B166"/>
  <c r="D166"/>
  <c r="H91"/>
  <c r="J91" s="1"/>
  <c r="E91"/>
  <c r="B167" l="1"/>
  <c r="A168"/>
  <c r="D167"/>
  <c r="F91"/>
  <c r="G91" s="1"/>
  <c r="I91"/>
  <c r="C92" s="1"/>
  <c r="B168" l="1"/>
  <c r="A169"/>
  <c r="D168"/>
  <c r="E92"/>
  <c r="H92"/>
  <c r="J92" s="1"/>
  <c r="A170" l="1"/>
  <c r="B169"/>
  <c r="D169"/>
  <c r="I92"/>
  <c r="C93" s="1"/>
  <c r="F92"/>
  <c r="G92" s="1"/>
  <c r="A171" l="1"/>
  <c r="B170"/>
  <c r="D170"/>
  <c r="H93"/>
  <c r="J93" s="1"/>
  <c r="E93"/>
  <c r="A172" l="1"/>
  <c r="B171"/>
  <c r="D171"/>
  <c r="F93"/>
  <c r="G93" s="1"/>
  <c r="I93"/>
  <c r="C94" s="1"/>
  <c r="A173" l="1"/>
  <c r="D172"/>
  <c r="B172"/>
  <c r="H94"/>
  <c r="J94" s="1"/>
  <c r="E94"/>
  <c r="A174" l="1"/>
  <c r="B173"/>
  <c r="D173"/>
  <c r="F94"/>
  <c r="G94" s="1"/>
  <c r="I94"/>
  <c r="C95" s="1"/>
  <c r="A175" l="1"/>
  <c r="B174"/>
  <c r="D174"/>
  <c r="H95"/>
  <c r="J95" s="1"/>
  <c r="E95"/>
  <c r="A176" l="1"/>
  <c r="D175"/>
  <c r="B175"/>
  <c r="F95"/>
  <c r="G95" s="1"/>
  <c r="I95"/>
  <c r="C96" s="1"/>
  <c r="A177" l="1"/>
  <c r="D176"/>
  <c r="B176"/>
  <c r="E96"/>
  <c r="H96"/>
  <c r="J96" s="1"/>
  <c r="A178" l="1"/>
  <c r="B177"/>
  <c r="D177"/>
  <c r="I96"/>
  <c r="C97" s="1"/>
  <c r="F96"/>
  <c r="G96" s="1"/>
  <c r="A179" l="1"/>
  <c r="B178"/>
  <c r="D178"/>
  <c r="H97"/>
  <c r="J97" s="1"/>
  <c r="E97"/>
  <c r="A180" l="1"/>
  <c r="D179"/>
  <c r="B179"/>
  <c r="F97"/>
  <c r="G97" s="1"/>
  <c r="I97"/>
  <c r="C98" s="1"/>
  <c r="A181" l="1"/>
  <c r="D180"/>
  <c r="B180"/>
  <c r="H98"/>
  <c r="J98" s="1"/>
  <c r="E98"/>
  <c r="A182" l="1"/>
  <c r="B181"/>
  <c r="D181"/>
  <c r="F98"/>
  <c r="G98" s="1"/>
  <c r="I98"/>
  <c r="C99" s="1"/>
  <c r="A183" l="1"/>
  <c r="D182"/>
  <c r="B182"/>
  <c r="H99"/>
  <c r="J99" s="1"/>
  <c r="E99"/>
  <c r="A184" l="1"/>
  <c r="D183"/>
  <c r="B183"/>
  <c r="F99"/>
  <c r="G99" s="1"/>
  <c r="I99"/>
  <c r="C100" s="1"/>
  <c r="A185" l="1"/>
  <c r="D184"/>
  <c r="B184"/>
  <c r="H100"/>
  <c r="J100" s="1"/>
  <c r="E100"/>
  <c r="A186" l="1"/>
  <c r="B185"/>
  <c r="D185"/>
  <c r="F100"/>
  <c r="G100" s="1"/>
  <c r="I100"/>
  <c r="C101" s="1"/>
  <c r="A187" l="1"/>
  <c r="B186"/>
  <c r="D186"/>
  <c r="H101"/>
  <c r="J101" s="1"/>
  <c r="E101"/>
  <c r="B187" l="1"/>
  <c r="A188"/>
  <c r="D187"/>
  <c r="F101"/>
  <c r="G101" s="1"/>
  <c r="I101"/>
  <c r="C102" s="1"/>
  <c r="A189" l="1"/>
  <c r="D188"/>
  <c r="B188"/>
  <c r="H102"/>
  <c r="J102" s="1"/>
  <c r="E102"/>
  <c r="A190" l="1"/>
  <c r="B189"/>
  <c r="D189"/>
  <c r="I102"/>
  <c r="C103" s="1"/>
  <c r="F102"/>
  <c r="G102" s="1"/>
  <c r="A191" l="1"/>
  <c r="B190"/>
  <c r="D190"/>
  <c r="H103"/>
  <c r="J103" s="1"/>
  <c r="E103"/>
  <c r="B191" l="1"/>
  <c r="A192"/>
  <c r="D191"/>
  <c r="F103"/>
  <c r="G103" s="1"/>
  <c r="I103"/>
  <c r="C104" s="1"/>
  <c r="A193" l="1"/>
  <c r="D192"/>
  <c r="B192"/>
  <c r="E104"/>
  <c r="H104"/>
  <c r="J104" s="1"/>
  <c r="A194" l="1"/>
  <c r="B193"/>
  <c r="D193"/>
  <c r="I104"/>
  <c r="C105" s="1"/>
  <c r="F104"/>
  <c r="G104" s="1"/>
  <c r="A195" l="1"/>
  <c r="B194"/>
  <c r="D194"/>
  <c r="H105"/>
  <c r="J105" s="1"/>
  <c r="E105"/>
  <c r="A196" l="1"/>
  <c r="B195"/>
  <c r="D195"/>
  <c r="F105"/>
  <c r="G105" s="1"/>
  <c r="I105"/>
  <c r="C106" s="1"/>
  <c r="A197" l="1"/>
  <c r="D196"/>
  <c r="B196"/>
  <c r="H106"/>
  <c r="J106" s="1"/>
  <c r="E106"/>
  <c r="A198" l="1"/>
  <c r="D197"/>
  <c r="B197"/>
  <c r="I106"/>
  <c r="C107" s="1"/>
  <c r="F106"/>
  <c r="G106" s="1"/>
  <c r="B198" l="1"/>
  <c r="A199"/>
  <c r="D198"/>
  <c r="E107"/>
  <c r="H107"/>
  <c r="J107" s="1"/>
  <c r="D199" l="1"/>
  <c r="A200"/>
  <c r="B199"/>
  <c r="F107"/>
  <c r="G107" s="1"/>
  <c r="I107"/>
  <c r="C108" s="1"/>
  <c r="D200" l="1"/>
  <c r="A201"/>
  <c r="B200"/>
  <c r="H108"/>
  <c r="J108" s="1"/>
  <c r="E108"/>
  <c r="A202" l="1"/>
  <c r="D201"/>
  <c r="B201"/>
  <c r="I108"/>
  <c r="C109" s="1"/>
  <c r="F108"/>
  <c r="G108" s="1"/>
  <c r="A203" l="1"/>
  <c r="B202"/>
  <c r="D202"/>
  <c r="E109"/>
  <c r="H109"/>
  <c r="J109" s="1"/>
  <c r="B203" l="1"/>
  <c r="A204"/>
  <c r="D203"/>
  <c r="F109"/>
  <c r="G109" s="1"/>
  <c r="I109"/>
  <c r="C110" s="1"/>
  <c r="A205" l="1"/>
  <c r="D204"/>
  <c r="B204"/>
  <c r="H110"/>
  <c r="J110" s="1"/>
  <c r="E110"/>
  <c r="A206" l="1"/>
  <c r="D205"/>
  <c r="B205"/>
  <c r="I110"/>
  <c r="C111" s="1"/>
  <c r="F110"/>
  <c r="G110" s="1"/>
  <c r="B206" l="1"/>
  <c r="A207"/>
  <c r="D206"/>
  <c r="E111"/>
  <c r="H111"/>
  <c r="J111" s="1"/>
  <c r="A208" l="1"/>
  <c r="B207"/>
  <c r="D207"/>
  <c r="F111"/>
  <c r="G111" s="1"/>
  <c r="I111"/>
  <c r="C112" s="1"/>
  <c r="D208" l="1"/>
  <c r="A209"/>
  <c r="B208"/>
  <c r="H112"/>
  <c r="J112" s="1"/>
  <c r="E112"/>
  <c r="A210" l="1"/>
  <c r="D209"/>
  <c r="B209"/>
  <c r="I112"/>
  <c r="C113" s="1"/>
  <c r="F112"/>
  <c r="G112" s="1"/>
  <c r="A211" l="1"/>
  <c r="B210"/>
  <c r="D210"/>
  <c r="E113"/>
  <c r="H113"/>
  <c r="J113" s="1"/>
  <c r="B211" l="1"/>
  <c r="A212"/>
  <c r="D211"/>
  <c r="F113"/>
  <c r="G113" s="1"/>
  <c r="I113"/>
  <c r="C114" s="1"/>
  <c r="B212" l="1"/>
  <c r="A213"/>
  <c r="D212"/>
  <c r="H114"/>
  <c r="J114" s="1"/>
  <c r="E114"/>
  <c r="A214" l="1"/>
  <c r="D213"/>
  <c r="B213"/>
  <c r="I114"/>
  <c r="C115" s="1"/>
  <c r="F114"/>
  <c r="G114" s="1"/>
  <c r="B214" l="1"/>
  <c r="A215"/>
  <c r="D214"/>
  <c r="H115"/>
  <c r="J115" s="1"/>
  <c r="E115"/>
  <c r="A216" l="1"/>
  <c r="B215"/>
  <c r="D215"/>
  <c r="F115"/>
  <c r="G115" s="1"/>
  <c r="I115"/>
  <c r="C116" s="1"/>
  <c r="D216" l="1"/>
  <c r="A217"/>
  <c r="B216"/>
  <c r="E116"/>
  <c r="H116"/>
  <c r="J116" s="1"/>
  <c r="A218" l="1"/>
  <c r="D217"/>
  <c r="B217"/>
  <c r="I116"/>
  <c r="C117" s="1"/>
  <c r="F116"/>
  <c r="G116" s="1"/>
  <c r="A219" l="1"/>
  <c r="B218"/>
  <c r="D218"/>
  <c r="E117"/>
  <c r="H117"/>
  <c r="J117" s="1"/>
  <c r="A220" l="1"/>
  <c r="D219"/>
  <c r="B219"/>
  <c r="F117"/>
  <c r="G117" s="1"/>
  <c r="I117"/>
  <c r="C118" s="1"/>
  <c r="A221" l="1"/>
  <c r="D220"/>
  <c r="B220"/>
  <c r="H118"/>
  <c r="J118" s="1"/>
  <c r="E118"/>
  <c r="A222" l="1"/>
  <c r="D221"/>
  <c r="B221"/>
  <c r="I118"/>
  <c r="C119" s="1"/>
  <c r="F118"/>
  <c r="G118" s="1"/>
  <c r="B222" l="1"/>
  <c r="A223"/>
  <c r="D222"/>
  <c r="E119"/>
  <c r="H119"/>
  <c r="J119" s="1"/>
  <c r="A224" l="1"/>
  <c r="B223"/>
  <c r="D223"/>
  <c r="F119"/>
  <c r="G119" s="1"/>
  <c r="I119"/>
  <c r="C120" s="1"/>
  <c r="D224" l="1"/>
  <c r="A225"/>
  <c r="B224"/>
  <c r="H120"/>
  <c r="J120" s="1"/>
  <c r="E120"/>
  <c r="A226" l="1"/>
  <c r="D225"/>
  <c r="B225"/>
  <c r="I120"/>
  <c r="C121" s="1"/>
  <c r="F120"/>
  <c r="G120" s="1"/>
  <c r="A227" l="1"/>
  <c r="B226"/>
  <c r="D226"/>
  <c r="E121"/>
  <c r="H121"/>
  <c r="J121" s="1"/>
  <c r="B227" l="1"/>
  <c r="A228"/>
  <c r="D227"/>
  <c r="F121"/>
  <c r="G121" s="1"/>
  <c r="I121"/>
  <c r="C122" s="1"/>
  <c r="B228" l="1"/>
  <c r="A229"/>
  <c r="D228"/>
  <c r="E122"/>
  <c r="H122"/>
  <c r="J122" s="1"/>
  <c r="A230" l="1"/>
  <c r="D229"/>
  <c r="B229"/>
  <c r="I122"/>
  <c r="C123" s="1"/>
  <c r="F122"/>
  <c r="G122" s="1"/>
  <c r="B230" l="1"/>
  <c r="A231"/>
  <c r="D230"/>
  <c r="E123"/>
  <c r="H123"/>
  <c r="J123" s="1"/>
  <c r="A232" l="1"/>
  <c r="B231"/>
  <c r="D231"/>
  <c r="F123"/>
  <c r="G123" s="1"/>
  <c r="I123"/>
  <c r="C124" s="1"/>
  <c r="D232" l="1"/>
  <c r="A233"/>
  <c r="B232"/>
  <c r="H124"/>
  <c r="J124" s="1"/>
  <c r="E124"/>
  <c r="A234" l="1"/>
  <c r="D233"/>
  <c r="B233"/>
  <c r="I124"/>
  <c r="C125" s="1"/>
  <c r="F124"/>
  <c r="G124" s="1"/>
  <c r="A235" l="1"/>
  <c r="B234"/>
  <c r="D234"/>
  <c r="E125"/>
  <c r="H125"/>
  <c r="J125" s="1"/>
  <c r="B235" l="1"/>
  <c r="A236"/>
  <c r="D235"/>
  <c r="F125"/>
  <c r="G125" s="1"/>
  <c r="I125"/>
  <c r="C126" s="1"/>
  <c r="A237" l="1"/>
  <c r="B236"/>
  <c r="D236"/>
  <c r="H126"/>
  <c r="J126" s="1"/>
  <c r="E126"/>
  <c r="A238" l="1"/>
  <c r="D237"/>
  <c r="B237"/>
  <c r="I126"/>
  <c r="C127" s="1"/>
  <c r="F126"/>
  <c r="G126" s="1"/>
  <c r="A239" l="1"/>
  <c r="B238"/>
  <c r="D238"/>
  <c r="E127"/>
  <c r="H127"/>
  <c r="J127" s="1"/>
  <c r="A240" l="1"/>
  <c r="B239"/>
  <c r="D239"/>
  <c r="F127"/>
  <c r="G127" s="1"/>
  <c r="I127"/>
  <c r="C128" s="1"/>
  <c r="A241" l="1"/>
  <c r="D240"/>
  <c r="B240"/>
  <c r="H128"/>
  <c r="J128" s="1"/>
  <c r="E128"/>
  <c r="A242" l="1"/>
  <c r="D241"/>
  <c r="B241"/>
  <c r="I128"/>
  <c r="C129" s="1"/>
  <c r="F128"/>
  <c r="G128" s="1"/>
  <c r="A243" l="1"/>
  <c r="D242"/>
  <c r="B242"/>
  <c r="E129"/>
  <c r="H129"/>
  <c r="J129" s="1"/>
  <c r="A244" l="1"/>
  <c r="B243"/>
  <c r="D243"/>
  <c r="F129"/>
  <c r="G129" s="1"/>
  <c r="I129"/>
  <c r="C130" s="1"/>
  <c r="A245" l="1"/>
  <c r="B244"/>
  <c r="D244"/>
  <c r="E130"/>
  <c r="H130"/>
  <c r="J130" s="1"/>
  <c r="D245" l="1"/>
  <c r="B245"/>
  <c r="A246"/>
  <c r="I130"/>
  <c r="C131" s="1"/>
  <c r="F130"/>
  <c r="G130" s="1"/>
  <c r="A247" l="1"/>
  <c r="D246"/>
  <c r="B246"/>
  <c r="E131"/>
  <c r="H131"/>
  <c r="J131" s="1"/>
  <c r="A248" l="1"/>
  <c r="B247"/>
  <c r="D247"/>
  <c r="F131"/>
  <c r="G131" s="1"/>
  <c r="I131"/>
  <c r="C132" s="1"/>
  <c r="A249" l="1"/>
  <c r="B248"/>
  <c r="D248"/>
  <c r="H132"/>
  <c r="J132" s="1"/>
  <c r="E132"/>
  <c r="A250" l="1"/>
  <c r="D249"/>
  <c r="B249"/>
  <c r="I132"/>
  <c r="C133" s="1"/>
  <c r="F132"/>
  <c r="G132" s="1"/>
  <c r="A251" l="1"/>
  <c r="D250"/>
  <c r="B250"/>
  <c r="E133"/>
  <c r="H133"/>
  <c r="J133" s="1"/>
  <c r="A252" l="1"/>
  <c r="B251"/>
  <c r="D251"/>
  <c r="F133"/>
  <c r="G133" s="1"/>
  <c r="I133"/>
  <c r="C134" s="1"/>
  <c r="A253" l="1"/>
  <c r="D252"/>
  <c r="B252"/>
  <c r="H134"/>
  <c r="J134" s="1"/>
  <c r="E134"/>
  <c r="A254" l="1"/>
  <c r="D253"/>
  <c r="B253"/>
  <c r="I134"/>
  <c r="C135" s="1"/>
  <c r="F134"/>
  <c r="G134" s="1"/>
  <c r="B254" l="1"/>
  <c r="A255"/>
  <c r="D254"/>
  <c r="E135"/>
  <c r="H135"/>
  <c r="J135" s="1"/>
  <c r="B255" l="1"/>
  <c r="A256"/>
  <c r="D255"/>
  <c r="F135"/>
  <c r="G135" s="1"/>
  <c r="I135"/>
  <c r="C136" s="1"/>
  <c r="B256" l="1"/>
  <c r="A257"/>
  <c r="D256"/>
  <c r="H136"/>
  <c r="J136" s="1"/>
  <c r="E136"/>
  <c r="B257" l="1"/>
  <c r="A258"/>
  <c r="D257"/>
  <c r="I136"/>
  <c r="C137" s="1"/>
  <c r="F136"/>
  <c r="G136" s="1"/>
  <c r="B258" l="1"/>
  <c r="A259"/>
  <c r="D258"/>
  <c r="H137"/>
  <c r="J137" s="1"/>
  <c r="E137"/>
  <c r="B259" l="1"/>
  <c r="A260"/>
  <c r="D259"/>
  <c r="F137"/>
  <c r="G137" s="1"/>
  <c r="I137"/>
  <c r="C138" s="1"/>
  <c r="D260" l="1"/>
  <c r="B260"/>
  <c r="A261"/>
  <c r="H138"/>
  <c r="J138" s="1"/>
  <c r="E138"/>
  <c r="B261" l="1"/>
  <c r="A262"/>
  <c r="D261"/>
  <c r="I138"/>
  <c r="C139" s="1"/>
  <c r="F138"/>
  <c r="G138" s="1"/>
  <c r="B262" l="1"/>
  <c r="A263"/>
  <c r="D262"/>
  <c r="H139"/>
  <c r="J139" s="1"/>
  <c r="E139"/>
  <c r="B263" l="1"/>
  <c r="A264"/>
  <c r="D263"/>
  <c r="F139"/>
  <c r="G139" s="1"/>
  <c r="I139"/>
  <c r="C140" s="1"/>
  <c r="B264" l="1"/>
  <c r="A265"/>
  <c r="D264"/>
  <c r="E140"/>
  <c r="H140"/>
  <c r="J140" s="1"/>
  <c r="B265" l="1"/>
  <c r="A266"/>
  <c r="D265"/>
  <c r="I140"/>
  <c r="C141" s="1"/>
  <c r="F140"/>
  <c r="G140" s="1"/>
  <c r="B266" l="1"/>
  <c r="A267"/>
  <c r="D266"/>
  <c r="E141"/>
  <c r="H141"/>
  <c r="J141" s="1"/>
  <c r="B267" l="1"/>
  <c r="A268"/>
  <c r="D267"/>
  <c r="F141"/>
  <c r="G141" s="1"/>
  <c r="I141"/>
  <c r="C142" s="1"/>
  <c r="B268" l="1"/>
  <c r="A269"/>
  <c r="D268"/>
  <c r="H142"/>
  <c r="J142" s="1"/>
  <c r="E142"/>
  <c r="B269" l="1"/>
  <c r="A270"/>
  <c r="D269"/>
  <c r="I142"/>
  <c r="C143" s="1"/>
  <c r="F142"/>
  <c r="G142" s="1"/>
  <c r="B270" l="1"/>
  <c r="A271"/>
  <c r="D270"/>
  <c r="E143"/>
  <c r="H143"/>
  <c r="J143" s="1"/>
  <c r="B271" l="1"/>
  <c r="A272"/>
  <c r="D271"/>
  <c r="F143"/>
  <c r="G143" s="1"/>
  <c r="I143"/>
  <c r="C144" s="1"/>
  <c r="B272" l="1"/>
  <c r="A273"/>
  <c r="D272"/>
  <c r="H144"/>
  <c r="J144" s="1"/>
  <c r="E144"/>
  <c r="B273" l="1"/>
  <c r="A274"/>
  <c r="D273"/>
  <c r="I144"/>
  <c r="C145" s="1"/>
  <c r="F144"/>
  <c r="G144" s="1"/>
  <c r="B274" l="1"/>
  <c r="A275"/>
  <c r="D274"/>
  <c r="E145"/>
  <c r="H145"/>
  <c r="J145" s="1"/>
  <c r="B275" l="1"/>
  <c r="A276"/>
  <c r="D275"/>
  <c r="F145"/>
  <c r="G145" s="1"/>
  <c r="I145"/>
  <c r="C146" s="1"/>
  <c r="B276" l="1"/>
  <c r="A277"/>
  <c r="D276"/>
  <c r="H146"/>
  <c r="J146" s="1"/>
  <c r="E146"/>
  <c r="B277" l="1"/>
  <c r="A278"/>
  <c r="D277"/>
  <c r="I146"/>
  <c r="C147" s="1"/>
  <c r="F146"/>
  <c r="G146" s="1"/>
  <c r="B278" l="1"/>
  <c r="A279"/>
  <c r="D278"/>
  <c r="H147"/>
  <c r="J147" s="1"/>
  <c r="E147"/>
  <c r="B279" l="1"/>
  <c r="A280"/>
  <c r="D279"/>
  <c r="F147"/>
  <c r="G147" s="1"/>
  <c r="I147"/>
  <c r="C148" s="1"/>
  <c r="B280" l="1"/>
  <c r="A281"/>
  <c r="D280"/>
  <c r="H148"/>
  <c r="J148" s="1"/>
  <c r="E148"/>
  <c r="B281" l="1"/>
  <c r="A282"/>
  <c r="D281"/>
  <c r="I148"/>
  <c r="C149" s="1"/>
  <c r="F148"/>
  <c r="G148" s="1"/>
  <c r="B282" l="1"/>
  <c r="A283"/>
  <c r="D282"/>
  <c r="E149"/>
  <c r="H149"/>
  <c r="J149" s="1"/>
  <c r="B283" l="1"/>
  <c r="A284"/>
  <c r="D283"/>
  <c r="F149"/>
  <c r="G149" s="1"/>
  <c r="I149"/>
  <c r="C150" s="1"/>
  <c r="B284" l="1"/>
  <c r="A285"/>
  <c r="D284"/>
  <c r="H150"/>
  <c r="J150" s="1"/>
  <c r="E150"/>
  <c r="B285" l="1"/>
  <c r="A286"/>
  <c r="D285"/>
  <c r="I150"/>
  <c r="C151" s="1"/>
  <c r="F150"/>
  <c r="G150" s="1"/>
  <c r="B286" l="1"/>
  <c r="A287"/>
  <c r="D286"/>
  <c r="E151"/>
  <c r="H151"/>
  <c r="J151" s="1"/>
  <c r="B287" l="1"/>
  <c r="A288"/>
  <c r="D287"/>
  <c r="F151"/>
  <c r="G151" s="1"/>
  <c r="I151"/>
  <c r="C152" s="1"/>
  <c r="B288" l="1"/>
  <c r="D288"/>
  <c r="A289"/>
  <c r="H152"/>
  <c r="J152" s="1"/>
  <c r="E152"/>
  <c r="B289" l="1"/>
  <c r="A290"/>
  <c r="D289"/>
  <c r="I152"/>
  <c r="C153" s="1"/>
  <c r="F152"/>
  <c r="G152" s="1"/>
  <c r="B290" l="1"/>
  <c r="A291"/>
  <c r="D290"/>
  <c r="E153"/>
  <c r="H153"/>
  <c r="J153" s="1"/>
  <c r="A292" l="1"/>
  <c r="D291"/>
  <c r="B291"/>
  <c r="F153"/>
  <c r="G153" s="1"/>
  <c r="I153"/>
  <c r="C154" s="1"/>
  <c r="B292" l="1"/>
  <c r="A293"/>
  <c r="D292"/>
  <c r="E154"/>
  <c r="H154"/>
  <c r="J154" s="1"/>
  <c r="B293" l="1"/>
  <c r="A294"/>
  <c r="D293"/>
  <c r="I154"/>
  <c r="C155" s="1"/>
  <c r="F154"/>
  <c r="G154" s="1"/>
  <c r="B294" l="1"/>
  <c r="A295"/>
  <c r="D294"/>
  <c r="H155"/>
  <c r="J155" s="1"/>
  <c r="E155"/>
  <c r="B295" l="1"/>
  <c r="A296"/>
  <c r="D295"/>
  <c r="F155"/>
  <c r="G155" s="1"/>
  <c r="I155"/>
  <c r="C156" s="1"/>
  <c r="B296" l="1"/>
  <c r="A297"/>
  <c r="D296"/>
  <c r="H156"/>
  <c r="J156" s="1"/>
  <c r="E156"/>
  <c r="B297" l="1"/>
  <c r="A298"/>
  <c r="D297"/>
  <c r="I156"/>
  <c r="C157" s="1"/>
  <c r="F156"/>
  <c r="G156" s="1"/>
  <c r="B298" l="1"/>
  <c r="A299"/>
  <c r="D298"/>
  <c r="E157"/>
  <c r="H157"/>
  <c r="J157" s="1"/>
  <c r="B299" l="1"/>
  <c r="A300"/>
  <c r="D299"/>
  <c r="F157"/>
  <c r="G157" s="1"/>
  <c r="I157"/>
  <c r="C158" s="1"/>
  <c r="A301" l="1"/>
  <c r="D300"/>
  <c r="B300"/>
  <c r="H158"/>
  <c r="J158" s="1"/>
  <c r="E158"/>
  <c r="A302" l="1"/>
  <c r="B301"/>
  <c r="D301"/>
  <c r="I158"/>
  <c r="C159" s="1"/>
  <c r="F158"/>
  <c r="G158" s="1"/>
  <c r="A303" l="1"/>
  <c r="B302"/>
  <c r="D302"/>
  <c r="H159"/>
  <c r="J159" s="1"/>
  <c r="E159"/>
  <c r="A304" l="1"/>
  <c r="D303"/>
  <c r="B303"/>
  <c r="F159"/>
  <c r="G159" s="1"/>
  <c r="I159"/>
  <c r="C160" s="1"/>
  <c r="A305" l="1"/>
  <c r="D304"/>
  <c r="B304"/>
  <c r="E160"/>
  <c r="H160"/>
  <c r="J160" s="1"/>
  <c r="B305" l="1"/>
  <c r="A306"/>
  <c r="D305"/>
  <c r="I160"/>
  <c r="C161" s="1"/>
  <c r="F160"/>
  <c r="G160" s="1"/>
  <c r="B306" l="1"/>
  <c r="A307"/>
  <c r="D306"/>
  <c r="H161"/>
  <c r="J161" s="1"/>
  <c r="E161"/>
  <c r="A308" l="1"/>
  <c r="D307"/>
  <c r="B307"/>
  <c r="F161"/>
  <c r="G161" s="1"/>
  <c r="I161"/>
  <c r="C162" s="1"/>
  <c r="B308" l="1"/>
  <c r="A309"/>
  <c r="D308"/>
  <c r="H162"/>
  <c r="J162" s="1"/>
  <c r="E162"/>
  <c r="B309" l="1"/>
  <c r="A310"/>
  <c r="D309"/>
  <c r="I162"/>
  <c r="C163" s="1"/>
  <c r="F162"/>
  <c r="G162" s="1"/>
  <c r="B310" l="1"/>
  <c r="A311"/>
  <c r="D310"/>
  <c r="H163"/>
  <c r="J163" s="1"/>
  <c r="E163"/>
  <c r="B311" l="1"/>
  <c r="A312"/>
  <c r="D311"/>
  <c r="F163"/>
  <c r="G163" s="1"/>
  <c r="I163"/>
  <c r="C164" s="1"/>
  <c r="B312" l="1"/>
  <c r="A313"/>
  <c r="D312"/>
  <c r="H164"/>
  <c r="J164" s="1"/>
  <c r="E164"/>
  <c r="A314" l="1"/>
  <c r="B313"/>
  <c r="D313"/>
  <c r="I164"/>
  <c r="C165" s="1"/>
  <c r="F164"/>
  <c r="G164" s="1"/>
  <c r="A315" l="1"/>
  <c r="D314"/>
  <c r="B314"/>
  <c r="E165"/>
  <c r="H165"/>
  <c r="J165" s="1"/>
  <c r="A316" l="1"/>
  <c r="D315"/>
  <c r="B315"/>
  <c r="F165"/>
  <c r="G165" s="1"/>
  <c r="I165"/>
  <c r="C166" s="1"/>
  <c r="A317" l="1"/>
  <c r="B316"/>
  <c r="D316"/>
  <c r="E166"/>
  <c r="H166"/>
  <c r="J166" s="1"/>
  <c r="A318" l="1"/>
  <c r="B317"/>
  <c r="D317"/>
  <c r="I166"/>
  <c r="C167" s="1"/>
  <c r="F166"/>
  <c r="G166" s="1"/>
  <c r="A319" l="1"/>
  <c r="B318"/>
  <c r="D318"/>
  <c r="H167"/>
  <c r="J167" s="1"/>
  <c r="E167"/>
  <c r="A320" l="1"/>
  <c r="D319"/>
  <c r="B319"/>
  <c r="F167"/>
  <c r="G167" s="1"/>
  <c r="I167"/>
  <c r="C168" s="1"/>
  <c r="A321" l="1"/>
  <c r="B320"/>
  <c r="D320"/>
  <c r="E168"/>
  <c r="H168"/>
  <c r="J168" s="1"/>
  <c r="A322" l="1"/>
  <c r="B321"/>
  <c r="D321"/>
  <c r="I168"/>
  <c r="C169" s="1"/>
  <c r="F168"/>
  <c r="G168" s="1"/>
  <c r="A323" l="1"/>
  <c r="D322"/>
  <c r="B322"/>
  <c r="H169"/>
  <c r="J169" s="1"/>
  <c r="E169"/>
  <c r="A324" l="1"/>
  <c r="D323"/>
  <c r="B323"/>
  <c r="F169"/>
  <c r="G169" s="1"/>
  <c r="I169"/>
  <c r="C170" s="1"/>
  <c r="A325" l="1"/>
  <c r="B324"/>
  <c r="D324"/>
  <c r="H170"/>
  <c r="J170" s="1"/>
  <c r="E170"/>
  <c r="A326" l="1"/>
  <c r="B325"/>
  <c r="D325"/>
  <c r="I170"/>
  <c r="C171" s="1"/>
  <c r="F170"/>
  <c r="G170" s="1"/>
  <c r="A327" l="1"/>
  <c r="D326"/>
  <c r="B326"/>
  <c r="H171"/>
  <c r="J171" s="1"/>
  <c r="E171"/>
  <c r="A328" l="1"/>
  <c r="D327"/>
  <c r="B327"/>
  <c r="F171"/>
  <c r="G171" s="1"/>
  <c r="I171"/>
  <c r="C172" s="1"/>
  <c r="A329" l="1"/>
  <c r="B328"/>
  <c r="D328"/>
  <c r="H172"/>
  <c r="J172" s="1"/>
  <c r="E172"/>
  <c r="A330" l="1"/>
  <c r="B329"/>
  <c r="D329"/>
  <c r="F172"/>
  <c r="G172" s="1"/>
  <c r="I172"/>
  <c r="C173" s="1"/>
  <c r="A331" l="1"/>
  <c r="B330"/>
  <c r="D330"/>
  <c r="H173"/>
  <c r="J173" s="1"/>
  <c r="E173"/>
  <c r="A332" l="1"/>
  <c r="D331"/>
  <c r="B331"/>
  <c r="I173"/>
  <c r="C174" s="1"/>
  <c r="F173"/>
  <c r="G173" s="1"/>
  <c r="A333" l="1"/>
  <c r="B332"/>
  <c r="D332"/>
  <c r="H174"/>
  <c r="J174" s="1"/>
  <c r="E174"/>
  <c r="A334" l="1"/>
  <c r="B333"/>
  <c r="D333"/>
  <c r="F174"/>
  <c r="G174" s="1"/>
  <c r="I174"/>
  <c r="C175" s="1"/>
  <c r="A335" l="1"/>
  <c r="B334"/>
  <c r="D334"/>
  <c r="H175"/>
  <c r="J175" s="1"/>
  <c r="E175"/>
  <c r="A336" l="1"/>
  <c r="D335"/>
  <c r="B335"/>
  <c r="I175"/>
  <c r="C176" s="1"/>
  <c r="F175"/>
  <c r="G175" s="1"/>
  <c r="A337" l="1"/>
  <c r="B336"/>
  <c r="D336"/>
  <c r="H176"/>
  <c r="J176" s="1"/>
  <c r="E176"/>
  <c r="A338" l="1"/>
  <c r="B337"/>
  <c r="D337"/>
  <c r="F176"/>
  <c r="G176" s="1"/>
  <c r="I176"/>
  <c r="C177" s="1"/>
  <c r="A339" l="1"/>
  <c r="D338"/>
  <c r="B338"/>
  <c r="E177"/>
  <c r="H177"/>
  <c r="J177" s="1"/>
  <c r="A340" l="1"/>
  <c r="D339"/>
  <c r="B339"/>
  <c r="I177"/>
  <c r="C178" s="1"/>
  <c r="F177"/>
  <c r="G177" s="1"/>
  <c r="A341" l="1"/>
  <c r="B340"/>
  <c r="D340"/>
  <c r="H178"/>
  <c r="J178" s="1"/>
  <c r="E178"/>
  <c r="A342" l="1"/>
  <c r="B341"/>
  <c r="D341"/>
  <c r="F178"/>
  <c r="G178" s="1"/>
  <c r="I178"/>
  <c r="C179" s="1"/>
  <c r="A343" l="1"/>
  <c r="B342"/>
  <c r="D342"/>
  <c r="H179"/>
  <c r="J179" s="1"/>
  <c r="E179"/>
  <c r="A344" l="1"/>
  <c r="D343"/>
  <c r="B343"/>
  <c r="I179"/>
  <c r="C180" s="1"/>
  <c r="F179"/>
  <c r="G179" s="1"/>
  <c r="A345" l="1"/>
  <c r="B344"/>
  <c r="D344"/>
  <c r="H180"/>
  <c r="J180" s="1"/>
  <c r="E180"/>
  <c r="A346" l="1"/>
  <c r="B345"/>
  <c r="D345"/>
  <c r="F180"/>
  <c r="G180" s="1"/>
  <c r="I180"/>
  <c r="C181" s="1"/>
  <c r="A347" l="1"/>
  <c r="D346"/>
  <c r="B346"/>
  <c r="H181"/>
  <c r="J181" s="1"/>
  <c r="E181"/>
  <c r="A348" l="1"/>
  <c r="D347"/>
  <c r="B347"/>
  <c r="I181"/>
  <c r="C182" s="1"/>
  <c r="F181"/>
  <c r="G181" s="1"/>
  <c r="A349" l="1"/>
  <c r="B348"/>
  <c r="D348"/>
  <c r="H182"/>
  <c r="J182" s="1"/>
  <c r="E182"/>
  <c r="A350" l="1"/>
  <c r="B349"/>
  <c r="D349"/>
  <c r="F182"/>
  <c r="G182" s="1"/>
  <c r="I182"/>
  <c r="C183" s="1"/>
  <c r="A351" l="1"/>
  <c r="B350"/>
  <c r="D350"/>
  <c r="H183"/>
  <c r="J183" s="1"/>
  <c r="E183"/>
  <c r="A352" l="1"/>
  <c r="D351"/>
  <c r="B351"/>
  <c r="I183"/>
  <c r="C184" s="1"/>
  <c r="F183"/>
  <c r="G183" s="1"/>
  <c r="A353" l="1"/>
  <c r="B352"/>
  <c r="D352"/>
  <c r="H184"/>
  <c r="J184" s="1"/>
  <c r="E184"/>
  <c r="A354" l="1"/>
  <c r="B353"/>
  <c r="D353"/>
  <c r="F184"/>
  <c r="G184" s="1"/>
  <c r="I184"/>
  <c r="C185" s="1"/>
  <c r="A355" l="1"/>
  <c r="D354"/>
  <c r="B354"/>
  <c r="H185"/>
  <c r="J185" s="1"/>
  <c r="E185"/>
  <c r="A356" l="1"/>
  <c r="D355"/>
  <c r="B355"/>
  <c r="I185"/>
  <c r="C186" s="1"/>
  <c r="F185"/>
  <c r="G185" s="1"/>
  <c r="A357" l="1"/>
  <c r="B356"/>
  <c r="D356"/>
  <c r="H186"/>
  <c r="J186" s="1"/>
  <c r="E186"/>
  <c r="A358" l="1"/>
  <c r="B357"/>
  <c r="D357"/>
  <c r="F186"/>
  <c r="G186" s="1"/>
  <c r="I186"/>
  <c r="C187" s="1"/>
  <c r="A359" l="1"/>
  <c r="D358"/>
  <c r="B358"/>
  <c r="H187"/>
  <c r="J187" s="1"/>
  <c r="E187"/>
  <c r="A360" l="1"/>
  <c r="D359"/>
  <c r="B359"/>
  <c r="I187"/>
  <c r="C188" s="1"/>
  <c r="F187"/>
  <c r="G187" s="1"/>
  <c r="A361" l="1"/>
  <c r="B360"/>
  <c r="D360"/>
  <c r="H188"/>
  <c r="J188" s="1"/>
  <c r="E188"/>
  <c r="B361" l="1"/>
  <c r="D361"/>
  <c r="A362"/>
  <c r="F188"/>
  <c r="G188" s="1"/>
  <c r="I188"/>
  <c r="C189" s="1"/>
  <c r="A363" l="1"/>
  <c r="D362"/>
  <c r="B362"/>
  <c r="H189"/>
  <c r="J189" s="1"/>
  <c r="E189"/>
  <c r="A364" l="1"/>
  <c r="D363"/>
  <c r="B363"/>
  <c r="I189"/>
  <c r="C190" s="1"/>
  <c r="F189"/>
  <c r="G189" s="1"/>
  <c r="A365" l="1"/>
  <c r="B364"/>
  <c r="D364"/>
  <c r="H190"/>
  <c r="J190" s="1"/>
  <c r="E190"/>
  <c r="A366" l="1"/>
  <c r="B365"/>
  <c r="D365"/>
  <c r="F190"/>
  <c r="G190" s="1"/>
  <c r="I190"/>
  <c r="C191" s="1"/>
  <c r="A367" l="1"/>
  <c r="B366"/>
  <c r="D366"/>
  <c r="H191"/>
  <c r="J191" s="1"/>
  <c r="E191"/>
  <c r="A368" l="1"/>
  <c r="D367"/>
  <c r="B367"/>
  <c r="I191"/>
  <c r="C192" s="1"/>
  <c r="F191"/>
  <c r="G191" s="1"/>
  <c r="A369" l="1"/>
  <c r="B368"/>
  <c r="D368"/>
  <c r="H192"/>
  <c r="J192" s="1"/>
  <c r="E192"/>
  <c r="A370" l="1"/>
  <c r="B369"/>
  <c r="D369"/>
  <c r="F192"/>
  <c r="G192" s="1"/>
  <c r="I192"/>
  <c r="C193" s="1"/>
  <c r="A371" l="1"/>
  <c r="B370"/>
  <c r="D370"/>
  <c r="H193"/>
  <c r="J193" s="1"/>
  <c r="E193"/>
  <c r="A372" l="1"/>
  <c r="D371"/>
  <c r="B371"/>
  <c r="I193"/>
  <c r="C194" s="1"/>
  <c r="F193"/>
  <c r="G193" s="1"/>
  <c r="A373" l="1"/>
  <c r="D372"/>
  <c r="B372"/>
  <c r="H194"/>
  <c r="J194" s="1"/>
  <c r="E194"/>
  <c r="B373" l="1"/>
  <c r="D373"/>
  <c r="A374"/>
  <c r="F194"/>
  <c r="G194" s="1"/>
  <c r="I194"/>
  <c r="C195" s="1"/>
  <c r="B374" l="1"/>
  <c r="D374"/>
  <c r="A375"/>
  <c r="H195"/>
  <c r="J195" s="1"/>
  <c r="E195"/>
  <c r="D375" l="1"/>
  <c r="A376"/>
  <c r="B375"/>
  <c r="I195"/>
  <c r="C196" s="1"/>
  <c r="F195"/>
  <c r="G195" s="1"/>
  <c r="B376" l="1"/>
  <c r="D376"/>
  <c r="A377"/>
  <c r="H196"/>
  <c r="J196" s="1"/>
  <c r="E196"/>
  <c r="B377" l="1"/>
  <c r="D377"/>
  <c r="A378"/>
  <c r="F196"/>
  <c r="G196" s="1"/>
  <c r="I196"/>
  <c r="C197" s="1"/>
  <c r="B378" l="1"/>
  <c r="D378"/>
  <c r="A379"/>
  <c r="E197"/>
  <c r="H197"/>
  <c r="J197" s="1"/>
  <c r="B379" l="1"/>
  <c r="D379"/>
  <c r="A380"/>
  <c r="F197"/>
  <c r="G197" s="1"/>
  <c r="I197"/>
  <c r="C198" s="1"/>
  <c r="B380" l="1"/>
  <c r="D380"/>
  <c r="A381"/>
  <c r="E198"/>
  <c r="H198"/>
  <c r="J198" s="1"/>
  <c r="B381" l="1"/>
  <c r="D381"/>
  <c r="A382"/>
  <c r="F198"/>
  <c r="G198" s="1"/>
  <c r="I198"/>
  <c r="C199" s="1"/>
  <c r="B382" l="1"/>
  <c r="D382"/>
  <c r="A383"/>
  <c r="E199"/>
  <c r="H199"/>
  <c r="J199" s="1"/>
  <c r="B383" l="1"/>
  <c r="D383"/>
  <c r="A384"/>
  <c r="F199"/>
  <c r="G199" s="1"/>
  <c r="I199"/>
  <c r="C200" s="1"/>
  <c r="B384" l="1"/>
  <c r="D384"/>
  <c r="A385"/>
  <c r="H200"/>
  <c r="J200" s="1"/>
  <c r="E200"/>
  <c r="B385" l="1"/>
  <c r="D385"/>
  <c r="A386"/>
  <c r="F200"/>
  <c r="G200" s="1"/>
  <c r="I200"/>
  <c r="C201" s="1"/>
  <c r="B386" l="1"/>
  <c r="D386"/>
  <c r="A387"/>
  <c r="E201"/>
  <c r="H201"/>
  <c r="J201" s="1"/>
  <c r="B387" l="1"/>
  <c r="D387"/>
  <c r="A388"/>
  <c r="F201"/>
  <c r="G201" s="1"/>
  <c r="I201"/>
  <c r="C202" s="1"/>
  <c r="B388" l="1"/>
  <c r="D388"/>
  <c r="A389"/>
  <c r="E202"/>
  <c r="H202"/>
  <c r="J202" s="1"/>
  <c r="B389" l="1"/>
  <c r="D389"/>
  <c r="A390"/>
  <c r="F202"/>
  <c r="G202" s="1"/>
  <c r="I202"/>
  <c r="C203" s="1"/>
  <c r="B390" l="1"/>
  <c r="D390"/>
  <c r="A391"/>
  <c r="E203"/>
  <c r="H203"/>
  <c r="J203" s="1"/>
  <c r="B391" l="1"/>
  <c r="D391"/>
  <c r="A392"/>
  <c r="F203"/>
  <c r="G203" s="1"/>
  <c r="I203"/>
  <c r="C204" s="1"/>
  <c r="B392" l="1"/>
  <c r="D392"/>
  <c r="A393"/>
  <c r="H204"/>
  <c r="J204" s="1"/>
  <c r="E204"/>
  <c r="B393" l="1"/>
  <c r="D393"/>
  <c r="A394"/>
  <c r="F204"/>
  <c r="G204" s="1"/>
  <c r="I204"/>
  <c r="C205" s="1"/>
  <c r="B394" l="1"/>
  <c r="D394"/>
  <c r="A395"/>
  <c r="E205"/>
  <c r="H205"/>
  <c r="J205" s="1"/>
  <c r="B395" l="1"/>
  <c r="D395"/>
  <c r="A396"/>
  <c r="F205"/>
  <c r="G205" s="1"/>
  <c r="I205"/>
  <c r="C206" s="1"/>
  <c r="B396" l="1"/>
  <c r="D396"/>
  <c r="A397"/>
  <c r="E206"/>
  <c r="H206"/>
  <c r="J206" s="1"/>
  <c r="B397" l="1"/>
  <c r="D397"/>
  <c r="A398"/>
  <c r="F206"/>
  <c r="G206" s="1"/>
  <c r="I206"/>
  <c r="C207" s="1"/>
  <c r="B398" l="1"/>
  <c r="D398"/>
  <c r="A399"/>
  <c r="E207"/>
  <c r="H207"/>
  <c r="J207" s="1"/>
  <c r="B399" l="1"/>
  <c r="D399"/>
  <c r="A400"/>
  <c r="F207"/>
  <c r="G207" s="1"/>
  <c r="I207"/>
  <c r="C208" s="1"/>
  <c r="B400" l="1"/>
  <c r="D400"/>
  <c r="A401"/>
  <c r="H208"/>
  <c r="J208" s="1"/>
  <c r="E208"/>
  <c r="B401" l="1"/>
  <c r="D401"/>
  <c r="A402"/>
  <c r="F208"/>
  <c r="G208" s="1"/>
  <c r="I208"/>
  <c r="C209" s="1"/>
  <c r="B402" l="1"/>
  <c r="D402"/>
  <c r="A403"/>
  <c r="E209"/>
  <c r="H209"/>
  <c r="J209" s="1"/>
  <c r="B403" l="1"/>
  <c r="D403"/>
  <c r="A404"/>
  <c r="F209"/>
  <c r="G209" s="1"/>
  <c r="I209"/>
  <c r="C210" s="1"/>
  <c r="B404" l="1"/>
  <c r="D404"/>
  <c r="A405"/>
  <c r="E210"/>
  <c r="H210"/>
  <c r="J210" s="1"/>
  <c r="B405" l="1"/>
  <c r="D405"/>
  <c r="A406"/>
  <c r="F210"/>
  <c r="G210" s="1"/>
  <c r="I210"/>
  <c r="C211" s="1"/>
  <c r="B406" l="1"/>
  <c r="D406"/>
  <c r="A407"/>
  <c r="E211"/>
  <c r="H211"/>
  <c r="J211" s="1"/>
  <c r="B407" l="1"/>
  <c r="D407"/>
  <c r="A408"/>
  <c r="F211"/>
  <c r="G211" s="1"/>
  <c r="I211"/>
  <c r="C212" s="1"/>
  <c r="B408" l="1"/>
  <c r="D408"/>
  <c r="A409"/>
  <c r="H212"/>
  <c r="J212" s="1"/>
  <c r="E212"/>
  <c r="B409" l="1"/>
  <c r="D409"/>
  <c r="A410"/>
  <c r="I212"/>
  <c r="C213" s="1"/>
  <c r="F212"/>
  <c r="G212" s="1"/>
  <c r="B410" l="1"/>
  <c r="D410"/>
  <c r="A411"/>
  <c r="E213"/>
  <c r="H213"/>
  <c r="J213" s="1"/>
  <c r="B411" l="1"/>
  <c r="D411"/>
  <c r="A412"/>
  <c r="F213"/>
  <c r="G213" s="1"/>
  <c r="I213"/>
  <c r="C214" s="1"/>
  <c r="B412" l="1"/>
  <c r="D412"/>
  <c r="A413"/>
  <c r="E214"/>
  <c r="H214"/>
  <c r="J214" s="1"/>
  <c r="B413" l="1"/>
  <c r="D413"/>
  <c r="A414"/>
  <c r="I214"/>
  <c r="C215" s="1"/>
  <c r="F214"/>
  <c r="G214" s="1"/>
  <c r="B414" l="1"/>
  <c r="D414"/>
  <c r="A415"/>
  <c r="E215"/>
  <c r="H215"/>
  <c r="J215" s="1"/>
  <c r="B415" l="1"/>
  <c r="D415"/>
  <c r="A416"/>
  <c r="F215"/>
  <c r="G215" s="1"/>
  <c r="I215"/>
  <c r="C216" s="1"/>
  <c r="B416" l="1"/>
  <c r="D416"/>
  <c r="A417"/>
  <c r="H216"/>
  <c r="J216" s="1"/>
  <c r="E216"/>
  <c r="B417" l="1"/>
  <c r="D417"/>
  <c r="A418"/>
  <c r="F216"/>
  <c r="G216" s="1"/>
  <c r="I216"/>
  <c r="C217" s="1"/>
  <c r="B418" l="1"/>
  <c r="D418"/>
  <c r="A419"/>
  <c r="E217"/>
  <c r="H217"/>
  <c r="J217" s="1"/>
  <c r="B419" l="1"/>
  <c r="D419"/>
  <c r="A420"/>
  <c r="F217"/>
  <c r="G217" s="1"/>
  <c r="I217"/>
  <c r="C218" s="1"/>
  <c r="B420" l="1"/>
  <c r="D420"/>
  <c r="A421"/>
  <c r="E218"/>
  <c r="H218"/>
  <c r="J218" s="1"/>
  <c r="B421" l="1"/>
  <c r="D421"/>
  <c r="A422"/>
  <c r="F218"/>
  <c r="G218" s="1"/>
  <c r="I218"/>
  <c r="C219" s="1"/>
  <c r="B422" l="1"/>
  <c r="D422"/>
  <c r="A423"/>
  <c r="E219"/>
  <c r="H219"/>
  <c r="J219" s="1"/>
  <c r="B423" l="1"/>
  <c r="D423"/>
  <c r="A424"/>
  <c r="F219"/>
  <c r="G219" s="1"/>
  <c r="I219"/>
  <c r="C220" s="1"/>
  <c r="B424" l="1"/>
  <c r="D424"/>
  <c r="A425"/>
  <c r="H220"/>
  <c r="J220" s="1"/>
  <c r="E220"/>
  <c r="B425" l="1"/>
  <c r="D425"/>
  <c r="A426"/>
  <c r="F220"/>
  <c r="G220" s="1"/>
  <c r="I220"/>
  <c r="C221" s="1"/>
  <c r="B426" l="1"/>
  <c r="D426"/>
  <c r="A427"/>
  <c r="E221"/>
  <c r="H221"/>
  <c r="J221" s="1"/>
  <c r="B427" l="1"/>
  <c r="D427"/>
  <c r="A428"/>
  <c r="F221"/>
  <c r="G221" s="1"/>
  <c r="I221"/>
  <c r="C222" s="1"/>
  <c r="B428" l="1"/>
  <c r="D428"/>
  <c r="A429"/>
  <c r="E222"/>
  <c r="H222"/>
  <c r="J222" s="1"/>
  <c r="B429" l="1"/>
  <c r="D429"/>
  <c r="A430"/>
  <c r="F222"/>
  <c r="G222" s="1"/>
  <c r="I222"/>
  <c r="C223" s="1"/>
  <c r="B430" l="1"/>
  <c r="D430"/>
  <c r="A431"/>
  <c r="E223"/>
  <c r="H223"/>
  <c r="J223" s="1"/>
  <c r="B431" l="1"/>
  <c r="D431"/>
  <c r="A432"/>
  <c r="F223"/>
  <c r="G223" s="1"/>
  <c r="I223"/>
  <c r="C224" s="1"/>
  <c r="B432" l="1"/>
  <c r="D432"/>
  <c r="A433"/>
  <c r="H224"/>
  <c r="J224" s="1"/>
  <c r="E224"/>
  <c r="B433" l="1"/>
  <c r="D433"/>
  <c r="A434"/>
  <c r="F224"/>
  <c r="G224" s="1"/>
  <c r="I224"/>
  <c r="C225" s="1"/>
  <c r="B434" l="1"/>
  <c r="D434"/>
  <c r="A435"/>
  <c r="E225"/>
  <c r="H225"/>
  <c r="J225" s="1"/>
  <c r="B435" l="1"/>
  <c r="D435"/>
  <c r="A436"/>
  <c r="F225"/>
  <c r="G225" s="1"/>
  <c r="I225"/>
  <c r="C226" s="1"/>
  <c r="B436" l="1"/>
  <c r="D436"/>
  <c r="A437"/>
  <c r="E226"/>
  <c r="H226"/>
  <c r="J226" s="1"/>
  <c r="B437" l="1"/>
  <c r="D437"/>
  <c r="A438"/>
  <c r="F226"/>
  <c r="G226" s="1"/>
  <c r="I226"/>
  <c r="C227" s="1"/>
  <c r="B438" l="1"/>
  <c r="D438"/>
  <c r="A439"/>
  <c r="E227"/>
  <c r="H227"/>
  <c r="J227" s="1"/>
  <c r="B439" l="1"/>
  <c r="D439"/>
  <c r="A440"/>
  <c r="F227"/>
  <c r="G227" s="1"/>
  <c r="I227"/>
  <c r="C228" s="1"/>
  <c r="B440" l="1"/>
  <c r="D440"/>
  <c r="A441"/>
  <c r="H228"/>
  <c r="J228" s="1"/>
  <c r="E228"/>
  <c r="B441" l="1"/>
  <c r="D441"/>
  <c r="A442"/>
  <c r="F228"/>
  <c r="G228" s="1"/>
  <c r="I228"/>
  <c r="C229" s="1"/>
  <c r="B442" l="1"/>
  <c r="D442"/>
  <c r="A443"/>
  <c r="E229"/>
  <c r="H229"/>
  <c r="J229" s="1"/>
  <c r="B443" l="1"/>
  <c r="D443"/>
  <c r="A444"/>
  <c r="F229"/>
  <c r="G229" s="1"/>
  <c r="I229"/>
  <c r="C230" s="1"/>
  <c r="B444" l="1"/>
  <c r="D444"/>
  <c r="A445"/>
  <c r="E230"/>
  <c r="H230"/>
  <c r="J230" s="1"/>
  <c r="B445" l="1"/>
  <c r="D445"/>
  <c r="A446"/>
  <c r="I230"/>
  <c r="C231" s="1"/>
  <c r="F230"/>
  <c r="G230" s="1"/>
  <c r="B446" l="1"/>
  <c r="D446"/>
  <c r="A447"/>
  <c r="E231"/>
  <c r="H231"/>
  <c r="J231" s="1"/>
  <c r="B447" l="1"/>
  <c r="D447"/>
  <c r="A448"/>
  <c r="F231"/>
  <c r="G231" s="1"/>
  <c r="I231"/>
  <c r="C232" s="1"/>
  <c r="B448" l="1"/>
  <c r="D448"/>
  <c r="A449"/>
  <c r="H232"/>
  <c r="J232" s="1"/>
  <c r="E232"/>
  <c r="B449" l="1"/>
  <c r="D449"/>
  <c r="A450"/>
  <c r="F232"/>
  <c r="G232" s="1"/>
  <c r="I232"/>
  <c r="C233" s="1"/>
  <c r="B450" l="1"/>
  <c r="D450"/>
  <c r="A451"/>
  <c r="E233"/>
  <c r="H233"/>
  <c r="J233" s="1"/>
  <c r="B451" l="1"/>
  <c r="D451"/>
  <c r="A452"/>
  <c r="F233"/>
  <c r="G233" s="1"/>
  <c r="I233"/>
  <c r="C234" s="1"/>
  <c r="B452" l="1"/>
  <c r="D452"/>
  <c r="A453"/>
  <c r="E234"/>
  <c r="H234"/>
  <c r="J234" s="1"/>
  <c r="B453" l="1"/>
  <c r="D453"/>
  <c r="A454"/>
  <c r="F234"/>
  <c r="G234" s="1"/>
  <c r="I234"/>
  <c r="C235" s="1"/>
  <c r="B454" l="1"/>
  <c r="D454"/>
  <c r="A455"/>
  <c r="E235"/>
  <c r="H235"/>
  <c r="J235" s="1"/>
  <c r="B455" l="1"/>
  <c r="D455"/>
  <c r="A456"/>
  <c r="F235"/>
  <c r="G235" s="1"/>
  <c r="I235"/>
  <c r="C236" s="1"/>
  <c r="B456" l="1"/>
  <c r="D456"/>
  <c r="A457"/>
  <c r="H236"/>
  <c r="J236" s="1"/>
  <c r="E236"/>
  <c r="B457" l="1"/>
  <c r="D457"/>
  <c r="A458"/>
  <c r="I236"/>
  <c r="C237" s="1"/>
  <c r="F236"/>
  <c r="G236" s="1"/>
  <c r="B458" l="1"/>
  <c r="D458"/>
  <c r="A459"/>
  <c r="E237"/>
  <c r="H237"/>
  <c r="J237" s="1"/>
  <c r="B459" l="1"/>
  <c r="D459"/>
  <c r="A460"/>
  <c r="F237"/>
  <c r="G237" s="1"/>
  <c r="I237"/>
  <c r="C238" s="1"/>
  <c r="B460" l="1"/>
  <c r="D460"/>
  <c r="A461"/>
  <c r="E238"/>
  <c r="H238"/>
  <c r="J238" s="1"/>
  <c r="B461" l="1"/>
  <c r="D461"/>
  <c r="A462"/>
  <c r="F238"/>
  <c r="G238" s="1"/>
  <c r="I238"/>
  <c r="C239" s="1"/>
  <c r="B462" l="1"/>
  <c r="D462"/>
  <c r="A463"/>
  <c r="H239"/>
  <c r="J239" s="1"/>
  <c r="E239"/>
  <c r="B463" l="1"/>
  <c r="D463"/>
  <c r="A464"/>
  <c r="F239"/>
  <c r="G239" s="1"/>
  <c r="I239"/>
  <c r="C240" s="1"/>
  <c r="B464" l="1"/>
  <c r="A465"/>
  <c r="D464"/>
  <c r="H240"/>
  <c r="J240" s="1"/>
  <c r="E240"/>
  <c r="B465" l="1"/>
  <c r="A466"/>
  <c r="D465"/>
  <c r="F240"/>
  <c r="G240" s="1"/>
  <c r="I240"/>
  <c r="C241" s="1"/>
  <c r="B466" l="1"/>
  <c r="A467"/>
  <c r="D466"/>
  <c r="E241"/>
  <c r="H241"/>
  <c r="J241" s="1"/>
  <c r="B467" l="1"/>
  <c r="A468"/>
  <c r="D467"/>
  <c r="F241"/>
  <c r="G241" s="1"/>
  <c r="I241"/>
  <c r="C242" s="1"/>
  <c r="B468" l="1"/>
  <c r="A469"/>
  <c r="D468"/>
  <c r="H242"/>
  <c r="J242" s="1"/>
  <c r="E242"/>
  <c r="B469" l="1"/>
  <c r="A470"/>
  <c r="D469"/>
  <c r="I242"/>
  <c r="C243" s="1"/>
  <c r="F242"/>
  <c r="G242" s="1"/>
  <c r="B470" l="1"/>
  <c r="A471"/>
  <c r="D470"/>
  <c r="H243"/>
  <c r="J243" s="1"/>
  <c r="E243"/>
  <c r="B471" l="1"/>
  <c r="A472"/>
  <c r="D471"/>
  <c r="F243"/>
  <c r="G243" s="1"/>
  <c r="I243"/>
  <c r="C244" s="1"/>
  <c r="B472" l="1"/>
  <c r="A473"/>
  <c r="D472"/>
  <c r="E244"/>
  <c r="H244"/>
  <c r="J244" s="1"/>
  <c r="B473" l="1"/>
  <c r="A474"/>
  <c r="D473"/>
  <c r="F244"/>
  <c r="G244" s="1"/>
  <c r="I244"/>
  <c r="C245" s="1"/>
  <c r="B474" l="1"/>
  <c r="A475"/>
  <c r="D474"/>
  <c r="E245"/>
  <c r="H245"/>
  <c r="J245" s="1"/>
  <c r="B475" l="1"/>
  <c r="A476"/>
  <c r="D475"/>
  <c r="F245"/>
  <c r="G245" s="1"/>
  <c r="I245"/>
  <c r="C246" s="1"/>
  <c r="B476" l="1"/>
  <c r="A477"/>
  <c r="D476"/>
  <c r="H246"/>
  <c r="J246" s="1"/>
  <c r="E246"/>
  <c r="B477" l="1"/>
  <c r="A478"/>
  <c r="D477"/>
  <c r="F246"/>
  <c r="G246" s="1"/>
  <c r="I246"/>
  <c r="C247" s="1"/>
  <c r="B478" l="1"/>
  <c r="A479"/>
  <c r="D478"/>
  <c r="H247"/>
  <c r="J247" s="1"/>
  <c r="E247"/>
  <c r="B479" l="1"/>
  <c r="A480"/>
  <c r="D479"/>
  <c r="F247"/>
  <c r="G247" s="1"/>
  <c r="I247"/>
  <c r="C248" s="1"/>
  <c r="B480" l="1"/>
  <c r="A481"/>
  <c r="D480"/>
  <c r="H248"/>
  <c r="J248" s="1"/>
  <c r="E248"/>
  <c r="B481" l="1"/>
  <c r="A482"/>
  <c r="D481"/>
  <c r="F248"/>
  <c r="G248" s="1"/>
  <c r="I248"/>
  <c r="C249" s="1"/>
  <c r="B482" l="1"/>
  <c r="A483"/>
  <c r="D482"/>
  <c r="H249"/>
  <c r="J249" s="1"/>
  <c r="E249"/>
  <c r="D483" l="1"/>
  <c r="B483"/>
  <c r="A484"/>
  <c r="F249"/>
  <c r="G249" s="1"/>
  <c r="I249"/>
  <c r="C250" s="1"/>
  <c r="B484" l="1"/>
  <c r="A485"/>
  <c r="D484"/>
  <c r="E250"/>
  <c r="H250"/>
  <c r="J250" s="1"/>
  <c r="B485" l="1"/>
  <c r="A486"/>
  <c r="D485"/>
  <c r="F250"/>
  <c r="G250" s="1"/>
  <c r="I250"/>
  <c r="C251" s="1"/>
  <c r="B486" l="1"/>
  <c r="A487"/>
  <c r="D486"/>
  <c r="H251"/>
  <c r="J251" s="1"/>
  <c r="E251"/>
  <c r="B487" l="1"/>
  <c r="A488"/>
  <c r="D487"/>
  <c r="F251"/>
  <c r="G251" s="1"/>
  <c r="I251"/>
  <c r="C252" s="1"/>
  <c r="D488" l="1"/>
  <c r="B488"/>
  <c r="A489"/>
  <c r="H252"/>
  <c r="J252" s="1"/>
  <c r="E252"/>
  <c r="B489" l="1"/>
  <c r="A490"/>
  <c r="D489"/>
  <c r="I252"/>
  <c r="C253" s="1"/>
  <c r="F252"/>
  <c r="G252" s="1"/>
  <c r="B490" l="1"/>
  <c r="A491"/>
  <c r="D490"/>
  <c r="H253"/>
  <c r="J253" s="1"/>
  <c r="E253"/>
  <c r="B491" l="1"/>
  <c r="A492"/>
  <c r="D491"/>
  <c r="F253"/>
  <c r="G253" s="1"/>
  <c r="I253"/>
  <c r="C254" s="1"/>
  <c r="B492" l="1"/>
  <c r="A493"/>
  <c r="D492"/>
  <c r="H254"/>
  <c r="J254" s="1"/>
  <c r="E254"/>
  <c r="B493" l="1"/>
  <c r="A494"/>
  <c r="D493"/>
  <c r="F254"/>
  <c r="G254" s="1"/>
  <c r="I254"/>
  <c r="C255" s="1"/>
  <c r="B494" l="1"/>
  <c r="A495"/>
  <c r="D494"/>
  <c r="H255"/>
  <c r="J255" s="1"/>
  <c r="E255"/>
  <c r="B495" l="1"/>
  <c r="A496"/>
  <c r="D495"/>
  <c r="F255"/>
  <c r="G255" s="1"/>
  <c r="I255"/>
  <c r="C256" s="1"/>
  <c r="B496" l="1"/>
  <c r="A497"/>
  <c r="D496"/>
  <c r="H256"/>
  <c r="J256" s="1"/>
  <c r="E256"/>
  <c r="B497" l="1"/>
  <c r="D497"/>
  <c r="F256"/>
  <c r="G256" s="1"/>
  <c r="I256"/>
  <c r="C257" s="1"/>
  <c r="E257" l="1"/>
  <c r="H257"/>
  <c r="J257" s="1"/>
  <c r="F257" l="1"/>
  <c r="G257" s="1"/>
  <c r="I257"/>
  <c r="C258" s="1"/>
  <c r="E258" l="1"/>
  <c r="H258"/>
  <c r="J258" s="1"/>
  <c r="F258" l="1"/>
  <c r="G258" s="1"/>
  <c r="I258"/>
  <c r="C259" s="1"/>
  <c r="E259" l="1"/>
  <c r="H259"/>
  <c r="J259" s="1"/>
  <c r="F259" l="1"/>
  <c r="G259" s="1"/>
  <c r="I259"/>
  <c r="C260" s="1"/>
  <c r="H260" l="1"/>
  <c r="J260" s="1"/>
  <c r="E260"/>
  <c r="F260" l="1"/>
  <c r="G260" s="1"/>
  <c r="I260"/>
  <c r="C261" s="1"/>
  <c r="E261" l="1"/>
  <c r="H261"/>
  <c r="J261" s="1"/>
  <c r="F261" l="1"/>
  <c r="G261" s="1"/>
  <c r="I261"/>
  <c r="C262" s="1"/>
  <c r="E262" l="1"/>
  <c r="H262"/>
  <c r="J262" s="1"/>
  <c r="F262" l="1"/>
  <c r="G262" s="1"/>
  <c r="I262"/>
  <c r="C263" s="1"/>
  <c r="H263" l="1"/>
  <c r="J263" s="1"/>
  <c r="E263"/>
  <c r="F263" l="1"/>
  <c r="G263" s="1"/>
  <c r="I263"/>
  <c r="C264" s="1"/>
  <c r="H264" l="1"/>
  <c r="J264" s="1"/>
  <c r="E264"/>
  <c r="F264" l="1"/>
  <c r="G264" s="1"/>
  <c r="I264"/>
  <c r="C265" s="1"/>
  <c r="H265" l="1"/>
  <c r="J265" s="1"/>
  <c r="E265"/>
  <c r="F265" l="1"/>
  <c r="G265" s="1"/>
  <c r="I265"/>
  <c r="C266" s="1"/>
  <c r="E266" l="1"/>
  <c r="H266"/>
  <c r="J266" s="1"/>
  <c r="F266" l="1"/>
  <c r="G266" s="1"/>
  <c r="I266"/>
  <c r="C267" s="1"/>
  <c r="H267" l="1"/>
  <c r="J267" s="1"/>
  <c r="E267"/>
  <c r="F267" l="1"/>
  <c r="G267" s="1"/>
  <c r="I267"/>
  <c r="C268" s="1"/>
  <c r="H268" l="1"/>
  <c r="J268" s="1"/>
  <c r="E268"/>
  <c r="F268" l="1"/>
  <c r="G268" s="1"/>
  <c r="I268"/>
  <c r="C269" s="1"/>
  <c r="H269" l="1"/>
  <c r="J269" s="1"/>
  <c r="E269"/>
  <c r="F269" l="1"/>
  <c r="G269" s="1"/>
  <c r="I269"/>
  <c r="C270" s="1"/>
  <c r="E270" l="1"/>
  <c r="H270"/>
  <c r="J270" s="1"/>
  <c r="F270" l="1"/>
  <c r="G270" s="1"/>
  <c r="I270"/>
  <c r="C271" s="1"/>
  <c r="H271" l="1"/>
  <c r="J271" s="1"/>
  <c r="E271"/>
  <c r="F271" l="1"/>
  <c r="G271" s="1"/>
  <c r="I271"/>
  <c r="C272" s="1"/>
  <c r="H272" l="1"/>
  <c r="J272" s="1"/>
  <c r="E272"/>
  <c r="F272" l="1"/>
  <c r="G272" s="1"/>
  <c r="I272"/>
  <c r="C273" s="1"/>
  <c r="H273" l="1"/>
  <c r="J273" s="1"/>
  <c r="E273"/>
  <c r="F273" l="1"/>
  <c r="G273" s="1"/>
  <c r="I273"/>
  <c r="C274" s="1"/>
  <c r="E274" l="1"/>
  <c r="H274"/>
  <c r="J274" s="1"/>
  <c r="F274" l="1"/>
  <c r="G274" s="1"/>
  <c r="I274"/>
  <c r="C275" s="1"/>
  <c r="H275" l="1"/>
  <c r="J275" s="1"/>
  <c r="E275"/>
  <c r="F275" l="1"/>
  <c r="G275" s="1"/>
  <c r="I275"/>
  <c r="C276" s="1"/>
  <c r="E276" l="1"/>
  <c r="H276"/>
  <c r="J276" s="1"/>
  <c r="F276" l="1"/>
  <c r="G276" s="1"/>
  <c r="I276"/>
  <c r="C277" s="1"/>
  <c r="H277" l="1"/>
  <c r="J277" s="1"/>
  <c r="E277"/>
  <c r="F277" l="1"/>
  <c r="G277" s="1"/>
  <c r="I277"/>
  <c r="C278" s="1"/>
  <c r="E278" l="1"/>
  <c r="H278"/>
  <c r="J278" s="1"/>
  <c r="F278" l="1"/>
  <c r="G278" s="1"/>
  <c r="I278"/>
  <c r="C279" s="1"/>
  <c r="H279" l="1"/>
  <c r="J279" s="1"/>
  <c r="E279"/>
  <c r="F279" l="1"/>
  <c r="G279" s="1"/>
  <c r="I279"/>
  <c r="C280" s="1"/>
  <c r="E280" l="1"/>
  <c r="H280"/>
  <c r="J280" s="1"/>
  <c r="F280" l="1"/>
  <c r="G280" s="1"/>
  <c r="I280"/>
  <c r="C281" s="1"/>
  <c r="H281" l="1"/>
  <c r="J281" s="1"/>
  <c r="E281"/>
  <c r="F281" l="1"/>
  <c r="G281" s="1"/>
  <c r="I281"/>
  <c r="C282" s="1"/>
  <c r="E282" l="1"/>
  <c r="H282"/>
  <c r="J282" s="1"/>
  <c r="F282" l="1"/>
  <c r="G282" s="1"/>
  <c r="I282"/>
  <c r="C283" s="1"/>
  <c r="H283" l="1"/>
  <c r="J283" s="1"/>
  <c r="E283"/>
  <c r="F283" l="1"/>
  <c r="G283" s="1"/>
  <c r="I283"/>
  <c r="C284" s="1"/>
  <c r="E284" l="1"/>
  <c r="H284"/>
  <c r="J284" s="1"/>
  <c r="F284" l="1"/>
  <c r="G284" s="1"/>
  <c r="I284"/>
  <c r="C285" s="1"/>
  <c r="H285" l="1"/>
  <c r="J285" s="1"/>
  <c r="E285"/>
  <c r="F285" l="1"/>
  <c r="G285" s="1"/>
  <c r="I285"/>
  <c r="C286" s="1"/>
  <c r="H286" l="1"/>
  <c r="J286" s="1"/>
  <c r="E286"/>
  <c r="I286" l="1"/>
  <c r="C287" s="1"/>
  <c r="F286"/>
  <c r="G286" s="1"/>
  <c r="H287" l="1"/>
  <c r="J287" s="1"/>
  <c r="E287"/>
  <c r="F287" l="1"/>
  <c r="G287" s="1"/>
  <c r="I287"/>
  <c r="C288" s="1"/>
  <c r="E288" l="1"/>
  <c r="H288"/>
  <c r="J288" s="1"/>
  <c r="F288" l="1"/>
  <c r="G288" s="1"/>
  <c r="I288"/>
  <c r="C289" s="1"/>
  <c r="E289" l="1"/>
  <c r="H289"/>
  <c r="J289" s="1"/>
  <c r="I289" l="1"/>
  <c r="C290" s="1"/>
  <c r="F289"/>
  <c r="G289" s="1"/>
  <c r="H290" l="1"/>
  <c r="J290" s="1"/>
  <c r="E290"/>
  <c r="F290" l="1"/>
  <c r="G290" s="1"/>
  <c r="I290"/>
  <c r="C291" s="1"/>
  <c r="H291" l="1"/>
  <c r="J291" s="1"/>
  <c r="E291"/>
  <c r="I291" l="1"/>
  <c r="C292" s="1"/>
  <c r="F291"/>
  <c r="G291" s="1"/>
  <c r="H292" l="1"/>
  <c r="J292" s="1"/>
  <c r="E292"/>
  <c r="F292" l="1"/>
  <c r="G292" s="1"/>
  <c r="I292"/>
  <c r="C293" s="1"/>
  <c r="E293" l="1"/>
  <c r="H293"/>
  <c r="J293" s="1"/>
  <c r="I293" l="1"/>
  <c r="C294" s="1"/>
  <c r="F293"/>
  <c r="G293" s="1"/>
  <c r="H294" l="1"/>
  <c r="J294" s="1"/>
  <c r="E294"/>
  <c r="F294" l="1"/>
  <c r="G294" s="1"/>
  <c r="I294"/>
  <c r="C295" s="1"/>
  <c r="H295" l="1"/>
  <c r="J295" s="1"/>
  <c r="E295"/>
  <c r="I295" l="1"/>
  <c r="C296" s="1"/>
  <c r="F295"/>
  <c r="G295" s="1"/>
  <c r="H296" l="1"/>
  <c r="J296" s="1"/>
  <c r="E296"/>
  <c r="F296" l="1"/>
  <c r="G296" s="1"/>
  <c r="I296"/>
  <c r="C297" s="1"/>
  <c r="H297" l="1"/>
  <c r="J297" s="1"/>
  <c r="E297"/>
  <c r="I297" l="1"/>
  <c r="C298" s="1"/>
  <c r="F297"/>
  <c r="G297" s="1"/>
  <c r="H298" l="1"/>
  <c r="J298" s="1"/>
  <c r="E298"/>
  <c r="F298" l="1"/>
  <c r="G298" s="1"/>
  <c r="I298"/>
  <c r="C299" s="1"/>
  <c r="H299" l="1"/>
  <c r="J299" s="1"/>
  <c r="E299"/>
  <c r="I299" l="1"/>
  <c r="C300" s="1"/>
  <c r="F299"/>
  <c r="G299" s="1"/>
  <c r="H300" l="1"/>
  <c r="J300" s="1"/>
  <c r="E300"/>
  <c r="F300" l="1"/>
  <c r="G300" s="1"/>
  <c r="I300"/>
  <c r="C301" s="1"/>
  <c r="H301" l="1"/>
  <c r="J301" s="1"/>
  <c r="E301"/>
  <c r="F301" l="1"/>
  <c r="G301" s="1"/>
  <c r="I301"/>
  <c r="C302" s="1"/>
  <c r="H302" l="1"/>
  <c r="J302" s="1"/>
  <c r="E302"/>
  <c r="F302" l="1"/>
  <c r="G302" s="1"/>
  <c r="I302"/>
  <c r="C303" s="1"/>
  <c r="H303" l="1"/>
  <c r="J303" s="1"/>
  <c r="E303"/>
  <c r="F303" l="1"/>
  <c r="G303" s="1"/>
  <c r="I303"/>
  <c r="C304" s="1"/>
  <c r="E304" l="1"/>
  <c r="H304"/>
  <c r="J304" s="1"/>
  <c r="F304" l="1"/>
  <c r="G304" s="1"/>
  <c r="I304"/>
  <c r="C305" s="1"/>
  <c r="E305" l="1"/>
  <c r="H305"/>
  <c r="J305" s="1"/>
  <c r="F305" l="1"/>
  <c r="G305" s="1"/>
  <c r="I305"/>
  <c r="C306" s="1"/>
  <c r="H306" l="1"/>
  <c r="J306" s="1"/>
  <c r="E306"/>
  <c r="F306" l="1"/>
  <c r="G306" s="1"/>
  <c r="I306"/>
  <c r="C307" s="1"/>
  <c r="H307" l="1"/>
  <c r="J307" s="1"/>
  <c r="E307"/>
  <c r="F307" l="1"/>
  <c r="G307" s="1"/>
  <c r="I307"/>
  <c r="C308" s="1"/>
  <c r="H308" l="1"/>
  <c r="J308" s="1"/>
  <c r="E308"/>
  <c r="F308" l="1"/>
  <c r="G308" s="1"/>
  <c r="I308"/>
  <c r="C309" s="1"/>
  <c r="H309" l="1"/>
  <c r="J309" s="1"/>
  <c r="E309"/>
  <c r="F309" l="1"/>
  <c r="G309" s="1"/>
  <c r="I309"/>
  <c r="C310" s="1"/>
  <c r="E310" l="1"/>
  <c r="H310"/>
  <c r="J310" s="1"/>
  <c r="F310" l="1"/>
  <c r="G310" s="1"/>
  <c r="I310"/>
  <c r="C311" s="1"/>
  <c r="E311" l="1"/>
  <c r="H311"/>
  <c r="J311" s="1"/>
  <c r="F311" l="1"/>
  <c r="G311" s="1"/>
  <c r="I311"/>
  <c r="C312" s="1"/>
  <c r="H312" l="1"/>
  <c r="J312" s="1"/>
  <c r="E312"/>
  <c r="F312" l="1"/>
  <c r="G312" s="1"/>
  <c r="I312"/>
  <c r="C313" s="1"/>
  <c r="H313" l="1"/>
  <c r="J313" s="1"/>
  <c r="E313"/>
  <c r="F313" l="1"/>
  <c r="G313" s="1"/>
  <c r="I313"/>
  <c r="C314" s="1"/>
  <c r="H314" l="1"/>
  <c r="J314" s="1"/>
  <c r="E314"/>
  <c r="F314" l="1"/>
  <c r="G314" s="1"/>
  <c r="I314"/>
  <c r="C315" s="1"/>
  <c r="H315" l="1"/>
  <c r="J315" s="1"/>
  <c r="E315"/>
  <c r="I315" l="1"/>
  <c r="C316" s="1"/>
  <c r="F315"/>
  <c r="G315" s="1"/>
  <c r="H316" l="1"/>
  <c r="J316" s="1"/>
  <c r="E316"/>
  <c r="F316" l="1"/>
  <c r="G316" s="1"/>
  <c r="I316"/>
  <c r="C317" s="1"/>
  <c r="H317" l="1"/>
  <c r="J317" s="1"/>
  <c r="E317"/>
  <c r="F317" l="1"/>
  <c r="G317" s="1"/>
  <c r="I317"/>
  <c r="C318" s="1"/>
  <c r="E318" l="1"/>
  <c r="H318"/>
  <c r="J318" s="1"/>
  <c r="F318" l="1"/>
  <c r="G318" s="1"/>
  <c r="I318"/>
  <c r="C319" s="1"/>
  <c r="E319" l="1"/>
  <c r="H319"/>
  <c r="J319" s="1"/>
  <c r="I319" l="1"/>
  <c r="C320" s="1"/>
  <c r="F319"/>
  <c r="G319" s="1"/>
  <c r="H320" l="1"/>
  <c r="J320" s="1"/>
  <c r="E320"/>
  <c r="F320" l="1"/>
  <c r="G320" s="1"/>
  <c r="I320"/>
  <c r="C321" s="1"/>
  <c r="E321" l="1"/>
  <c r="H321"/>
  <c r="J321" s="1"/>
  <c r="F321" l="1"/>
  <c r="G321" s="1"/>
  <c r="I321"/>
  <c r="C322" s="1"/>
  <c r="H322" l="1"/>
  <c r="J322" s="1"/>
  <c r="E322"/>
  <c r="F322" l="1"/>
  <c r="G322" s="1"/>
  <c r="I322"/>
  <c r="C323" s="1"/>
  <c r="H323" l="1"/>
  <c r="J323" s="1"/>
  <c r="E323"/>
  <c r="F323" l="1"/>
  <c r="G323" s="1"/>
  <c r="I323"/>
  <c r="C324" s="1"/>
  <c r="H324" l="1"/>
  <c r="J324" s="1"/>
  <c r="E324"/>
  <c r="F324" l="1"/>
  <c r="G324" s="1"/>
  <c r="I324"/>
  <c r="C325" s="1"/>
  <c r="H325" l="1"/>
  <c r="J325" s="1"/>
  <c r="E325"/>
  <c r="F325" l="1"/>
  <c r="G325" s="1"/>
  <c r="I325"/>
  <c r="C326" s="1"/>
  <c r="H326" l="1"/>
  <c r="J326" s="1"/>
  <c r="E326"/>
  <c r="F326" l="1"/>
  <c r="G326" s="1"/>
  <c r="I326"/>
  <c r="C327" s="1"/>
  <c r="E327" l="1"/>
  <c r="H327"/>
  <c r="J327" s="1"/>
  <c r="I327" l="1"/>
  <c r="C328" s="1"/>
  <c r="F327"/>
  <c r="G327" s="1"/>
  <c r="H328" l="1"/>
  <c r="J328" s="1"/>
  <c r="E328"/>
  <c r="F328" l="1"/>
  <c r="G328" s="1"/>
  <c r="I328"/>
  <c r="C329" s="1"/>
  <c r="E329" l="1"/>
  <c r="H329"/>
  <c r="J329" s="1"/>
  <c r="F329" l="1"/>
  <c r="G329" s="1"/>
  <c r="I329"/>
  <c r="C330" s="1"/>
  <c r="H330" l="1"/>
  <c r="J330" s="1"/>
  <c r="E330"/>
  <c r="F330" l="1"/>
  <c r="G330" s="1"/>
  <c r="I330"/>
  <c r="C331" s="1"/>
  <c r="H331" l="1"/>
  <c r="J331" s="1"/>
  <c r="E331"/>
  <c r="I331" l="1"/>
  <c r="C332" s="1"/>
  <c r="F331"/>
  <c r="G331" s="1"/>
  <c r="H332" l="1"/>
  <c r="J332" s="1"/>
  <c r="E332"/>
  <c r="F332" l="1"/>
  <c r="G332" s="1"/>
  <c r="I332"/>
  <c r="C333" s="1"/>
  <c r="H333" l="1"/>
  <c r="J333" s="1"/>
  <c r="E333"/>
  <c r="F333" l="1"/>
  <c r="G333" s="1"/>
  <c r="I333"/>
  <c r="C334" s="1"/>
  <c r="E334" l="1"/>
  <c r="H334"/>
  <c r="J334" s="1"/>
  <c r="F334" l="1"/>
  <c r="G334" s="1"/>
  <c r="I334"/>
  <c r="C335" s="1"/>
  <c r="E335" l="1"/>
  <c r="H335"/>
  <c r="J335" s="1"/>
  <c r="I335" l="1"/>
  <c r="C336" s="1"/>
  <c r="F335"/>
  <c r="G335" s="1"/>
  <c r="H336" l="1"/>
  <c r="J336" s="1"/>
  <c r="E336"/>
  <c r="F336" l="1"/>
  <c r="G336" s="1"/>
  <c r="I336"/>
  <c r="C337" s="1"/>
  <c r="H337" l="1"/>
  <c r="J337" s="1"/>
  <c r="E337"/>
  <c r="F337" l="1"/>
  <c r="G337" s="1"/>
  <c r="I337"/>
  <c r="C338" s="1"/>
  <c r="E338" l="1"/>
  <c r="H338"/>
  <c r="J338" s="1"/>
  <c r="F338" l="1"/>
  <c r="G338" s="1"/>
  <c r="I338"/>
  <c r="C339" s="1"/>
  <c r="H339" l="1"/>
  <c r="J339" s="1"/>
  <c r="E339"/>
  <c r="F339" l="1"/>
  <c r="G339" s="1"/>
  <c r="I339"/>
  <c r="C340" s="1"/>
  <c r="H340" l="1"/>
  <c r="J340" s="1"/>
  <c r="E340"/>
  <c r="F340" l="1"/>
  <c r="G340" s="1"/>
  <c r="I340"/>
  <c r="C341" s="1"/>
  <c r="H341" l="1"/>
  <c r="J341" s="1"/>
  <c r="E341"/>
  <c r="F341" l="1"/>
  <c r="G341" s="1"/>
  <c r="I341"/>
  <c r="C342" s="1"/>
  <c r="E342" l="1"/>
  <c r="H342"/>
  <c r="J342" s="1"/>
  <c r="F342" l="1"/>
  <c r="G342" s="1"/>
  <c r="I342"/>
  <c r="C343" s="1"/>
  <c r="E343" l="1"/>
  <c r="H343"/>
  <c r="J343" s="1"/>
  <c r="I343" l="1"/>
  <c r="C344" s="1"/>
  <c r="F343"/>
  <c r="G343" s="1"/>
  <c r="H344" l="1"/>
  <c r="J344" s="1"/>
  <c r="E344"/>
  <c r="F344" l="1"/>
  <c r="G344" s="1"/>
  <c r="I344"/>
  <c r="C345" s="1"/>
  <c r="H345" l="1"/>
  <c r="J345" s="1"/>
  <c r="E345"/>
  <c r="F345" l="1"/>
  <c r="G345" s="1"/>
  <c r="I345"/>
  <c r="C346" s="1"/>
  <c r="E346" l="1"/>
  <c r="H346"/>
  <c r="J346" s="1"/>
  <c r="F346" l="1"/>
  <c r="G346" s="1"/>
  <c r="I346"/>
  <c r="C347" s="1"/>
  <c r="H347" l="1"/>
  <c r="J347" s="1"/>
  <c r="E347"/>
  <c r="F347" l="1"/>
  <c r="G347" s="1"/>
  <c r="I347"/>
  <c r="C348" s="1"/>
  <c r="H348" l="1"/>
  <c r="J348" s="1"/>
  <c r="E348"/>
  <c r="F348" l="1"/>
  <c r="G348" s="1"/>
  <c r="I348"/>
  <c r="C349" s="1"/>
  <c r="H349" l="1"/>
  <c r="J349" s="1"/>
  <c r="E349"/>
  <c r="F349" l="1"/>
  <c r="G349" s="1"/>
  <c r="I349"/>
  <c r="C350" s="1"/>
  <c r="E350" l="1"/>
  <c r="H350"/>
  <c r="J350" s="1"/>
  <c r="F350" l="1"/>
  <c r="G350" s="1"/>
  <c r="I350"/>
  <c r="C351" s="1"/>
  <c r="E351" l="1"/>
  <c r="H351"/>
  <c r="J351" s="1"/>
  <c r="I351" l="1"/>
  <c r="C352" s="1"/>
  <c r="F351"/>
  <c r="G351" s="1"/>
  <c r="H352" l="1"/>
  <c r="J352" s="1"/>
  <c r="E352"/>
  <c r="F352" l="1"/>
  <c r="G352" s="1"/>
  <c r="I352"/>
  <c r="C353" s="1"/>
  <c r="H353" l="1"/>
  <c r="J353" s="1"/>
  <c r="E353"/>
  <c r="F353" l="1"/>
  <c r="G353" s="1"/>
  <c r="I353"/>
  <c r="C354" s="1"/>
  <c r="E354" l="1"/>
  <c r="H354"/>
  <c r="J354" s="1"/>
  <c r="F354" l="1"/>
  <c r="G354" s="1"/>
  <c r="I354"/>
  <c r="C355" s="1"/>
  <c r="H355" l="1"/>
  <c r="J355" s="1"/>
  <c r="E355"/>
  <c r="F355" l="1"/>
  <c r="G355" s="1"/>
  <c r="I355"/>
  <c r="C356" s="1"/>
  <c r="H356" l="1"/>
  <c r="J356" s="1"/>
  <c r="E356"/>
  <c r="F356" l="1"/>
  <c r="G356" s="1"/>
  <c r="I356"/>
  <c r="C357" s="1"/>
  <c r="H357" l="1"/>
  <c r="J357" s="1"/>
  <c r="E357"/>
  <c r="F357" l="1"/>
  <c r="G357" s="1"/>
  <c r="I357"/>
  <c r="C358" s="1"/>
  <c r="E358" l="1"/>
  <c r="H358"/>
  <c r="J358" s="1"/>
  <c r="F358" l="1"/>
  <c r="G358" s="1"/>
  <c r="I358"/>
  <c r="C359" s="1"/>
  <c r="E359" l="1"/>
  <c r="H359"/>
  <c r="J359" s="1"/>
  <c r="I359" l="1"/>
  <c r="C360" s="1"/>
  <c r="F359"/>
  <c r="G359" s="1"/>
  <c r="H360" l="1"/>
  <c r="J360" s="1"/>
  <c r="E360"/>
  <c r="F360" l="1"/>
  <c r="G360" s="1"/>
  <c r="I360"/>
  <c r="C361" s="1"/>
  <c r="H361" l="1"/>
  <c r="J361" s="1"/>
  <c r="E361"/>
  <c r="F361" l="1"/>
  <c r="G361" s="1"/>
  <c r="I361"/>
  <c r="C362" s="1"/>
  <c r="E362" l="1"/>
  <c r="H362"/>
  <c r="J362" s="1"/>
  <c r="F362" l="1"/>
  <c r="G362" s="1"/>
  <c r="I362"/>
  <c r="C363" s="1"/>
  <c r="H363" l="1"/>
  <c r="J363" s="1"/>
  <c r="E363"/>
  <c r="F363" l="1"/>
  <c r="G363" s="1"/>
  <c r="I363"/>
  <c r="C364" s="1"/>
  <c r="H364" l="1"/>
  <c r="J364" s="1"/>
  <c r="E364"/>
  <c r="F364" l="1"/>
  <c r="G364" s="1"/>
  <c r="I364"/>
  <c r="C365" s="1"/>
  <c r="H365" l="1"/>
  <c r="J365" s="1"/>
  <c r="E365"/>
  <c r="F365" l="1"/>
  <c r="G365" s="1"/>
  <c r="I365"/>
  <c r="C366" s="1"/>
  <c r="H366" l="1"/>
  <c r="J366" s="1"/>
  <c r="E366"/>
  <c r="F366" l="1"/>
  <c r="G366" s="1"/>
  <c r="I366"/>
  <c r="C367" s="1"/>
  <c r="H367" l="1"/>
  <c r="J367" s="1"/>
  <c r="E367"/>
  <c r="F367" l="1"/>
  <c r="G367" s="1"/>
  <c r="I367"/>
  <c r="C368" s="1"/>
  <c r="H368" l="1"/>
  <c r="J368" s="1"/>
  <c r="E368"/>
  <c r="F368" l="1"/>
  <c r="G368" s="1"/>
  <c r="I368"/>
  <c r="C369" s="1"/>
  <c r="E369" l="1"/>
  <c r="H369"/>
  <c r="J369" s="1"/>
  <c r="F369" l="1"/>
  <c r="G369" s="1"/>
  <c r="I369"/>
  <c r="C370" s="1"/>
  <c r="H370" l="1"/>
  <c r="J370" s="1"/>
  <c r="E370"/>
  <c r="F370" l="1"/>
  <c r="G370" s="1"/>
  <c r="I370"/>
  <c r="C371" s="1"/>
  <c r="H371" l="1"/>
  <c r="J371" s="1"/>
  <c r="E371"/>
  <c r="F371" l="1"/>
  <c r="G371" s="1"/>
  <c r="I371"/>
  <c r="C372" s="1"/>
  <c r="H372" l="1"/>
  <c r="J372" s="1"/>
  <c r="E372"/>
  <c r="F372" l="1"/>
  <c r="G372" s="1"/>
  <c r="I372"/>
  <c r="C373" s="1"/>
  <c r="H373" l="1"/>
  <c r="J373" s="1"/>
  <c r="E373"/>
  <c r="F373" l="1"/>
  <c r="G373" s="1"/>
  <c r="I373"/>
  <c r="C374" s="1"/>
  <c r="H374" l="1"/>
  <c r="J374" s="1"/>
  <c r="E374"/>
  <c r="F374" l="1"/>
  <c r="G374" s="1"/>
  <c r="I374"/>
  <c r="C375" s="1"/>
  <c r="E375" l="1"/>
  <c r="H375"/>
  <c r="J375" s="1"/>
  <c r="F375" l="1"/>
  <c r="G375" s="1"/>
  <c r="I375"/>
  <c r="C376" s="1"/>
  <c r="H376" l="1"/>
  <c r="J376" s="1"/>
  <c r="E376"/>
  <c r="F376" l="1"/>
  <c r="G376" s="1"/>
  <c r="I376"/>
  <c r="C377" s="1"/>
  <c r="E377" l="1"/>
  <c r="H377"/>
  <c r="J377" s="1"/>
  <c r="F377" l="1"/>
  <c r="G377" s="1"/>
  <c r="I377"/>
  <c r="C378" s="1"/>
  <c r="E378" l="1"/>
  <c r="H378"/>
  <c r="J378" s="1"/>
  <c r="F378" l="1"/>
  <c r="G378" s="1"/>
  <c r="I378"/>
  <c r="C379" s="1"/>
  <c r="E379" l="1"/>
  <c r="H379"/>
  <c r="J379" s="1"/>
  <c r="F379" l="1"/>
  <c r="G379" s="1"/>
  <c r="I379"/>
  <c r="C380" s="1"/>
  <c r="H380" l="1"/>
  <c r="J380" s="1"/>
  <c r="E380"/>
  <c r="F380" l="1"/>
  <c r="G380" s="1"/>
  <c r="I380"/>
  <c r="C381" s="1"/>
  <c r="H381" l="1"/>
  <c r="J381" s="1"/>
  <c r="E381"/>
  <c r="F381" l="1"/>
  <c r="G381" s="1"/>
  <c r="I381"/>
  <c r="C382" s="1"/>
  <c r="H382" l="1"/>
  <c r="J382" s="1"/>
  <c r="E382"/>
  <c r="F382" l="1"/>
  <c r="G382" s="1"/>
  <c r="I382"/>
  <c r="C383" s="1"/>
  <c r="E383" l="1"/>
  <c r="H383"/>
  <c r="J383" s="1"/>
  <c r="F383" l="1"/>
  <c r="G383" s="1"/>
  <c r="I383"/>
  <c r="C384" s="1"/>
  <c r="H384" l="1"/>
  <c r="J384" s="1"/>
  <c r="E384"/>
  <c r="F384" l="1"/>
  <c r="G384" s="1"/>
  <c r="I384"/>
  <c r="C385" s="1"/>
  <c r="H385" l="1"/>
  <c r="J385" s="1"/>
  <c r="E385"/>
  <c r="F385" l="1"/>
  <c r="G385" s="1"/>
  <c r="I385"/>
  <c r="C386" s="1"/>
  <c r="H386" l="1"/>
  <c r="J386" s="1"/>
  <c r="E386"/>
  <c r="F386" l="1"/>
  <c r="G386" s="1"/>
  <c r="I386"/>
  <c r="C387" s="1"/>
  <c r="E387" l="1"/>
  <c r="H387"/>
  <c r="J387" s="1"/>
  <c r="F387" l="1"/>
  <c r="G387" s="1"/>
  <c r="I387"/>
  <c r="C388" s="1"/>
  <c r="H388" l="1"/>
  <c r="J388" s="1"/>
  <c r="E388"/>
  <c r="F388" l="1"/>
  <c r="G388" s="1"/>
  <c r="I388"/>
  <c r="C389" s="1"/>
  <c r="E389" l="1"/>
  <c r="H389"/>
  <c r="J389" s="1"/>
  <c r="F389" l="1"/>
  <c r="G389" s="1"/>
  <c r="I389"/>
  <c r="C390" s="1"/>
  <c r="H390" l="1"/>
  <c r="J390" s="1"/>
  <c r="E390"/>
  <c r="F390" l="1"/>
  <c r="G390" s="1"/>
  <c r="I390"/>
  <c r="C391" s="1"/>
  <c r="H391" l="1"/>
  <c r="J391" s="1"/>
  <c r="E391"/>
  <c r="F391" l="1"/>
  <c r="G391" s="1"/>
  <c r="I391"/>
  <c r="C392" s="1"/>
  <c r="H392" l="1"/>
  <c r="J392" s="1"/>
  <c r="E392"/>
  <c r="F392" l="1"/>
  <c r="G392" s="1"/>
  <c r="I392"/>
  <c r="C393" s="1"/>
  <c r="H393" l="1"/>
  <c r="J393" s="1"/>
  <c r="E393"/>
  <c r="F393" l="1"/>
  <c r="G393" s="1"/>
  <c r="I393"/>
  <c r="C394" s="1"/>
  <c r="H394" l="1"/>
  <c r="J394" s="1"/>
  <c r="E394"/>
  <c r="F394" l="1"/>
  <c r="G394" s="1"/>
  <c r="I394"/>
  <c r="C395" s="1"/>
  <c r="H395" l="1"/>
  <c r="J395" s="1"/>
  <c r="E395"/>
  <c r="F395" l="1"/>
  <c r="G395" s="1"/>
  <c r="I395"/>
  <c r="C396" s="1"/>
  <c r="H396" l="1"/>
  <c r="J396" s="1"/>
  <c r="E396"/>
  <c r="F396" l="1"/>
  <c r="G396" s="1"/>
  <c r="I396"/>
  <c r="C397" s="1"/>
  <c r="H397" l="1"/>
  <c r="J397" s="1"/>
  <c r="E397"/>
  <c r="F397" l="1"/>
  <c r="G397" s="1"/>
  <c r="I397"/>
  <c r="C398" s="1"/>
  <c r="H398" l="1"/>
  <c r="J398" s="1"/>
  <c r="E398"/>
  <c r="F398" l="1"/>
  <c r="G398" s="1"/>
  <c r="I398"/>
  <c r="C399" s="1"/>
  <c r="H399" l="1"/>
  <c r="J399" s="1"/>
  <c r="E399"/>
  <c r="F399" l="1"/>
  <c r="G399" s="1"/>
  <c r="I399"/>
  <c r="C400" s="1"/>
  <c r="H400" l="1"/>
  <c r="J400" s="1"/>
  <c r="E400"/>
  <c r="F400" l="1"/>
  <c r="G400" s="1"/>
  <c r="I400"/>
  <c r="C401" s="1"/>
  <c r="H401" l="1"/>
  <c r="J401" s="1"/>
  <c r="E401"/>
  <c r="F401" l="1"/>
  <c r="G401" s="1"/>
  <c r="I401"/>
  <c r="C402" s="1"/>
  <c r="H402" l="1"/>
  <c r="J402" s="1"/>
  <c r="E402"/>
  <c r="F402" l="1"/>
  <c r="G402" s="1"/>
  <c r="I402"/>
  <c r="C403" s="1"/>
  <c r="H403" l="1"/>
  <c r="J403" s="1"/>
  <c r="E403"/>
  <c r="F403" l="1"/>
  <c r="G403" s="1"/>
  <c r="I403"/>
  <c r="C404" s="1"/>
  <c r="H404" l="1"/>
  <c r="J404" s="1"/>
  <c r="E404"/>
  <c r="F404" l="1"/>
  <c r="G404" s="1"/>
  <c r="I404"/>
  <c r="C405" s="1"/>
  <c r="H405" l="1"/>
  <c r="J405" s="1"/>
  <c r="E405"/>
  <c r="F405" l="1"/>
  <c r="G405" s="1"/>
  <c r="I405"/>
  <c r="C406" s="1"/>
  <c r="H406" l="1"/>
  <c r="J406" s="1"/>
  <c r="E406"/>
  <c r="F406" l="1"/>
  <c r="G406" s="1"/>
  <c r="I406"/>
  <c r="C407" s="1"/>
  <c r="H407" l="1"/>
  <c r="J407" s="1"/>
  <c r="E407"/>
  <c r="F407" l="1"/>
  <c r="G407" s="1"/>
  <c r="I407"/>
  <c r="C408" s="1"/>
  <c r="H408" l="1"/>
  <c r="J408" s="1"/>
  <c r="E408"/>
  <c r="F408" l="1"/>
  <c r="G408" s="1"/>
  <c r="I408"/>
  <c r="C409" s="1"/>
  <c r="H409" l="1"/>
  <c r="J409" s="1"/>
  <c r="E409"/>
  <c r="F409" l="1"/>
  <c r="G409" s="1"/>
  <c r="I409"/>
  <c r="C410" s="1"/>
  <c r="H410" l="1"/>
  <c r="J410" s="1"/>
  <c r="E410"/>
  <c r="F410" l="1"/>
  <c r="G410" s="1"/>
  <c r="I410"/>
  <c r="C411" s="1"/>
  <c r="H411" l="1"/>
  <c r="J411" s="1"/>
  <c r="E411"/>
  <c r="F411" l="1"/>
  <c r="G411" s="1"/>
  <c r="I411"/>
  <c r="C412" s="1"/>
  <c r="H412" l="1"/>
  <c r="J412" s="1"/>
  <c r="E412"/>
  <c r="F412" l="1"/>
  <c r="G412" s="1"/>
  <c r="I412"/>
  <c r="C413" s="1"/>
  <c r="H413" l="1"/>
  <c r="J413" s="1"/>
  <c r="E413"/>
  <c r="F413" l="1"/>
  <c r="G413" s="1"/>
  <c r="I413"/>
  <c r="C414" s="1"/>
  <c r="H414" l="1"/>
  <c r="J414" s="1"/>
  <c r="E414"/>
  <c r="F414" l="1"/>
  <c r="G414" s="1"/>
  <c r="I414"/>
  <c r="C415" s="1"/>
  <c r="H415" l="1"/>
  <c r="J415" s="1"/>
  <c r="E415"/>
  <c r="F415" l="1"/>
  <c r="G415" s="1"/>
  <c r="I415"/>
  <c r="C416" s="1"/>
  <c r="H416" l="1"/>
  <c r="J416" s="1"/>
  <c r="E416"/>
  <c r="F416" l="1"/>
  <c r="G416" s="1"/>
  <c r="I416"/>
  <c r="C417" s="1"/>
  <c r="H417" l="1"/>
  <c r="J417" s="1"/>
  <c r="E417"/>
  <c r="F417" l="1"/>
  <c r="G417" s="1"/>
  <c r="I417"/>
  <c r="C418" s="1"/>
  <c r="H418" l="1"/>
  <c r="J418" s="1"/>
  <c r="E418"/>
  <c r="F418" l="1"/>
  <c r="G418" s="1"/>
  <c r="I418"/>
  <c r="C419" s="1"/>
  <c r="H419" l="1"/>
  <c r="J419" s="1"/>
  <c r="E419"/>
  <c r="F419" l="1"/>
  <c r="G419" s="1"/>
  <c r="I419"/>
  <c r="C420" s="1"/>
  <c r="H420" l="1"/>
  <c r="J420" s="1"/>
  <c r="E420"/>
  <c r="F420" l="1"/>
  <c r="G420" s="1"/>
  <c r="I420"/>
  <c r="C421" s="1"/>
  <c r="H421" l="1"/>
  <c r="J421" s="1"/>
  <c r="E421"/>
  <c r="F421" l="1"/>
  <c r="G421" s="1"/>
  <c r="I421"/>
  <c r="C422" s="1"/>
  <c r="H422" l="1"/>
  <c r="J422" s="1"/>
  <c r="E422"/>
  <c r="F422" l="1"/>
  <c r="G422" s="1"/>
  <c r="I422"/>
  <c r="C423" s="1"/>
  <c r="H423" l="1"/>
  <c r="J423" s="1"/>
  <c r="E423"/>
  <c r="F423" l="1"/>
  <c r="G423" s="1"/>
  <c r="I423"/>
  <c r="C424" s="1"/>
  <c r="H424" l="1"/>
  <c r="J424" s="1"/>
  <c r="E424"/>
  <c r="F424" l="1"/>
  <c r="G424" s="1"/>
  <c r="I424"/>
  <c r="C425" s="1"/>
  <c r="H425" l="1"/>
  <c r="J425" s="1"/>
  <c r="E425"/>
  <c r="F425" l="1"/>
  <c r="G425" s="1"/>
  <c r="I425"/>
  <c r="C426" s="1"/>
  <c r="H426" l="1"/>
  <c r="J426" s="1"/>
  <c r="E426"/>
  <c r="F426" l="1"/>
  <c r="G426" s="1"/>
  <c r="I426"/>
  <c r="C427" s="1"/>
  <c r="H427" l="1"/>
  <c r="J427" s="1"/>
  <c r="E427"/>
  <c r="F427" l="1"/>
  <c r="G427" s="1"/>
  <c r="I427"/>
  <c r="C428" s="1"/>
  <c r="H428" l="1"/>
  <c r="J428" s="1"/>
  <c r="E428"/>
  <c r="F428" l="1"/>
  <c r="G428" s="1"/>
  <c r="I428"/>
  <c r="C429" s="1"/>
  <c r="H429" l="1"/>
  <c r="J429" s="1"/>
  <c r="E429"/>
  <c r="F429" l="1"/>
  <c r="G429" s="1"/>
  <c r="I429"/>
  <c r="C430" s="1"/>
  <c r="H430" l="1"/>
  <c r="J430" s="1"/>
  <c r="E430"/>
  <c r="F430" l="1"/>
  <c r="G430" s="1"/>
  <c r="I430"/>
  <c r="C431" s="1"/>
  <c r="H431" l="1"/>
  <c r="J431" s="1"/>
  <c r="E431"/>
  <c r="F431" l="1"/>
  <c r="G431" s="1"/>
  <c r="I431"/>
  <c r="C432" s="1"/>
  <c r="H432" l="1"/>
  <c r="J432" s="1"/>
  <c r="E432"/>
  <c r="F432" l="1"/>
  <c r="G432" s="1"/>
  <c r="I432"/>
  <c r="C433" s="1"/>
  <c r="H433" l="1"/>
  <c r="J433" s="1"/>
  <c r="E433"/>
  <c r="F433" l="1"/>
  <c r="G433" s="1"/>
  <c r="I433"/>
  <c r="C434" s="1"/>
  <c r="H434" l="1"/>
  <c r="J434" s="1"/>
  <c r="E434"/>
  <c r="F434" l="1"/>
  <c r="G434" s="1"/>
  <c r="I434"/>
  <c r="C435" s="1"/>
  <c r="H435" l="1"/>
  <c r="J435" s="1"/>
  <c r="E435"/>
  <c r="F435" l="1"/>
  <c r="G435" s="1"/>
  <c r="I435"/>
  <c r="C436" s="1"/>
  <c r="H436" l="1"/>
  <c r="J436" s="1"/>
  <c r="E436"/>
  <c r="F436" l="1"/>
  <c r="G436" s="1"/>
  <c r="I436"/>
  <c r="C437" s="1"/>
  <c r="H437" l="1"/>
  <c r="J437" s="1"/>
  <c r="E437"/>
  <c r="F437" l="1"/>
  <c r="G437" s="1"/>
  <c r="I437"/>
  <c r="C438" s="1"/>
  <c r="H438" l="1"/>
  <c r="J438" s="1"/>
  <c r="E438"/>
  <c r="F438" l="1"/>
  <c r="G438" s="1"/>
  <c r="I438"/>
  <c r="C439" s="1"/>
  <c r="H439" l="1"/>
  <c r="J439" s="1"/>
  <c r="E439"/>
  <c r="F439" l="1"/>
  <c r="G439" s="1"/>
  <c r="I439"/>
  <c r="C440" s="1"/>
  <c r="H440" l="1"/>
  <c r="J440" s="1"/>
  <c r="E440"/>
  <c r="F440" l="1"/>
  <c r="G440" s="1"/>
  <c r="I440"/>
  <c r="C441" s="1"/>
  <c r="H441" l="1"/>
  <c r="J441" s="1"/>
  <c r="E441"/>
  <c r="F441" l="1"/>
  <c r="G441" s="1"/>
  <c r="I441"/>
  <c r="C442" s="1"/>
  <c r="H442" l="1"/>
  <c r="J442" s="1"/>
  <c r="E442"/>
  <c r="F442" l="1"/>
  <c r="G442" s="1"/>
  <c r="I442"/>
  <c r="C443" s="1"/>
  <c r="H443" l="1"/>
  <c r="J443" s="1"/>
  <c r="E443"/>
  <c r="F443" l="1"/>
  <c r="G443" s="1"/>
  <c r="I443"/>
  <c r="C444" s="1"/>
  <c r="H444" l="1"/>
  <c r="J444" s="1"/>
  <c r="E444"/>
  <c r="F444" l="1"/>
  <c r="G444" s="1"/>
  <c r="I444"/>
  <c r="C445" s="1"/>
  <c r="H445" l="1"/>
  <c r="J445" s="1"/>
  <c r="E445"/>
  <c r="F445" l="1"/>
  <c r="G445" s="1"/>
  <c r="I445"/>
  <c r="C446" s="1"/>
  <c r="H446" l="1"/>
  <c r="J446" s="1"/>
  <c r="E446"/>
  <c r="F446" l="1"/>
  <c r="G446" s="1"/>
  <c r="I446"/>
  <c r="C447" s="1"/>
  <c r="H447" l="1"/>
  <c r="J447" s="1"/>
  <c r="E447"/>
  <c r="F447" l="1"/>
  <c r="G447" s="1"/>
  <c r="I447"/>
  <c r="C448" s="1"/>
  <c r="H448" l="1"/>
  <c r="J448" s="1"/>
  <c r="E448"/>
  <c r="F448" l="1"/>
  <c r="G448" s="1"/>
  <c r="I448"/>
  <c r="C449" s="1"/>
  <c r="H449" l="1"/>
  <c r="J449" s="1"/>
  <c r="E449"/>
  <c r="F449" l="1"/>
  <c r="G449" s="1"/>
  <c r="I449"/>
  <c r="C450" s="1"/>
  <c r="H450" l="1"/>
  <c r="J450" s="1"/>
  <c r="E450"/>
  <c r="F450" l="1"/>
  <c r="G450" s="1"/>
  <c r="I450"/>
  <c r="C451" s="1"/>
  <c r="H451" l="1"/>
  <c r="J451" s="1"/>
  <c r="E451"/>
  <c r="F451" l="1"/>
  <c r="G451" s="1"/>
  <c r="I451"/>
  <c r="C452" s="1"/>
  <c r="H452" l="1"/>
  <c r="J452" s="1"/>
  <c r="E452"/>
  <c r="F452" l="1"/>
  <c r="G452" s="1"/>
  <c r="I452"/>
  <c r="C453" s="1"/>
  <c r="H453" l="1"/>
  <c r="J453" s="1"/>
  <c r="E453"/>
  <c r="F453" l="1"/>
  <c r="G453" s="1"/>
  <c r="I453"/>
  <c r="C454" s="1"/>
  <c r="H454" l="1"/>
  <c r="J454" s="1"/>
  <c r="E454"/>
  <c r="F454" l="1"/>
  <c r="G454" s="1"/>
  <c r="I454"/>
  <c r="C455" s="1"/>
  <c r="H455" l="1"/>
  <c r="J455" s="1"/>
  <c r="E455"/>
  <c r="F455" l="1"/>
  <c r="G455" s="1"/>
  <c r="I455"/>
  <c r="C456" s="1"/>
  <c r="H456" l="1"/>
  <c r="J456" s="1"/>
  <c r="E456"/>
  <c r="F456" l="1"/>
  <c r="G456" s="1"/>
  <c r="I456"/>
  <c r="C457" s="1"/>
  <c r="H457" l="1"/>
  <c r="J457" s="1"/>
  <c r="E457"/>
  <c r="F457" l="1"/>
  <c r="G457" s="1"/>
  <c r="I457"/>
  <c r="C458" s="1"/>
  <c r="H458" l="1"/>
  <c r="J458" s="1"/>
  <c r="E458"/>
  <c r="F458" l="1"/>
  <c r="G458" s="1"/>
  <c r="I458"/>
  <c r="C459" s="1"/>
  <c r="H459" l="1"/>
  <c r="J459" s="1"/>
  <c r="E459"/>
  <c r="F459" l="1"/>
  <c r="G459" s="1"/>
  <c r="I459"/>
  <c r="C460" s="1"/>
  <c r="H460" l="1"/>
  <c r="J460" s="1"/>
  <c r="E460"/>
  <c r="F460" l="1"/>
  <c r="G460" s="1"/>
  <c r="I460"/>
  <c r="C461" s="1"/>
  <c r="H461" l="1"/>
  <c r="J461" s="1"/>
  <c r="E461"/>
  <c r="F461" l="1"/>
  <c r="G461" s="1"/>
  <c r="I461"/>
  <c r="C462" s="1"/>
  <c r="H462" l="1"/>
  <c r="J462" s="1"/>
  <c r="E462"/>
  <c r="F462" l="1"/>
  <c r="G462" s="1"/>
  <c r="I462"/>
  <c r="C463" s="1"/>
  <c r="H463" l="1"/>
  <c r="J463" s="1"/>
  <c r="E463"/>
  <c r="F463" l="1"/>
  <c r="G463" s="1"/>
  <c r="I463"/>
  <c r="C464" s="1"/>
  <c r="H464" l="1"/>
  <c r="J464" s="1"/>
  <c r="E464"/>
  <c r="F464" l="1"/>
  <c r="G464" s="1"/>
  <c r="I464"/>
  <c r="C465" s="1"/>
  <c r="H465" l="1"/>
  <c r="J465" s="1"/>
  <c r="E465"/>
  <c r="F465" l="1"/>
  <c r="G465" s="1"/>
  <c r="I465"/>
  <c r="C466" s="1"/>
  <c r="H466" l="1"/>
  <c r="J466" s="1"/>
  <c r="E466"/>
  <c r="F466" l="1"/>
  <c r="G466" s="1"/>
  <c r="I466"/>
  <c r="C467" s="1"/>
  <c r="H467" l="1"/>
  <c r="J467" s="1"/>
  <c r="E467"/>
  <c r="F467" l="1"/>
  <c r="G467" s="1"/>
  <c r="I467"/>
  <c r="C468" s="1"/>
  <c r="H468" l="1"/>
  <c r="J468" s="1"/>
  <c r="E468"/>
  <c r="F468" l="1"/>
  <c r="G468" s="1"/>
  <c r="I468"/>
  <c r="C469" s="1"/>
  <c r="H469" l="1"/>
  <c r="J469" s="1"/>
  <c r="E469"/>
  <c r="F469" l="1"/>
  <c r="G469" s="1"/>
  <c r="I469"/>
  <c r="C470" s="1"/>
  <c r="H470" l="1"/>
  <c r="J470" s="1"/>
  <c r="E470"/>
  <c r="F470" l="1"/>
  <c r="G470" s="1"/>
  <c r="I470"/>
  <c r="C471" s="1"/>
  <c r="H471" l="1"/>
  <c r="J471" s="1"/>
  <c r="E471"/>
  <c r="F471" l="1"/>
  <c r="G471" s="1"/>
  <c r="I471"/>
  <c r="C472" s="1"/>
  <c r="H472" l="1"/>
  <c r="J472" s="1"/>
  <c r="E472"/>
  <c r="F472" l="1"/>
  <c r="G472" s="1"/>
  <c r="I472"/>
  <c r="C473" s="1"/>
  <c r="H473" l="1"/>
  <c r="J473" s="1"/>
  <c r="E473"/>
  <c r="F473" l="1"/>
  <c r="G473" s="1"/>
  <c r="I473"/>
  <c r="C474" s="1"/>
  <c r="H474" l="1"/>
  <c r="J474" s="1"/>
  <c r="E474"/>
  <c r="F474" l="1"/>
  <c r="G474" s="1"/>
  <c r="I474"/>
  <c r="C475" s="1"/>
  <c r="H475" l="1"/>
  <c r="J475" s="1"/>
  <c r="E475"/>
  <c r="F475" l="1"/>
  <c r="G475" s="1"/>
  <c r="I475"/>
  <c r="C476" s="1"/>
  <c r="H476" l="1"/>
  <c r="J476" s="1"/>
  <c r="E476"/>
  <c r="F476" l="1"/>
  <c r="G476" s="1"/>
  <c r="I476"/>
  <c r="C477" s="1"/>
  <c r="H477" l="1"/>
  <c r="J477" s="1"/>
  <c r="E477"/>
  <c r="F477" l="1"/>
  <c r="G477" s="1"/>
  <c r="I477"/>
  <c r="C478" s="1"/>
  <c r="H478" l="1"/>
  <c r="J478" s="1"/>
  <c r="E478"/>
  <c r="F478" l="1"/>
  <c r="G478" s="1"/>
  <c r="I478"/>
  <c r="C479" s="1"/>
  <c r="H479" l="1"/>
  <c r="J479" s="1"/>
  <c r="E479"/>
  <c r="F479" l="1"/>
  <c r="G479" s="1"/>
  <c r="I479"/>
  <c r="C480" s="1"/>
  <c r="H480" l="1"/>
  <c r="J480" s="1"/>
  <c r="E480"/>
  <c r="F480" l="1"/>
  <c r="G480" s="1"/>
  <c r="I480"/>
  <c r="C481" s="1"/>
  <c r="H481" l="1"/>
  <c r="J481" s="1"/>
  <c r="E481"/>
  <c r="F481" l="1"/>
  <c r="G481" s="1"/>
  <c r="I481"/>
  <c r="C482" s="1"/>
  <c r="H482" l="1"/>
  <c r="J482" s="1"/>
  <c r="E482"/>
  <c r="F482" l="1"/>
  <c r="G482" s="1"/>
  <c r="I482"/>
  <c r="C483" s="1"/>
  <c r="H483" l="1"/>
  <c r="J483" s="1"/>
  <c r="E483"/>
  <c r="F483" l="1"/>
  <c r="G483" s="1"/>
  <c r="I483"/>
  <c r="C484" s="1"/>
  <c r="H484" l="1"/>
  <c r="J484" s="1"/>
  <c r="E484"/>
  <c r="F484" l="1"/>
  <c r="G484" s="1"/>
  <c r="I484"/>
  <c r="C485" s="1"/>
  <c r="H485" l="1"/>
  <c r="J485" s="1"/>
  <c r="E485"/>
  <c r="F485" l="1"/>
  <c r="G485" s="1"/>
  <c r="I485"/>
  <c r="C486" s="1"/>
  <c r="H486" l="1"/>
  <c r="J486" s="1"/>
  <c r="E486"/>
  <c r="F486" l="1"/>
  <c r="G486" s="1"/>
  <c r="I486"/>
  <c r="C487" s="1"/>
  <c r="H487" l="1"/>
  <c r="J487" s="1"/>
  <c r="E487"/>
  <c r="F487" l="1"/>
  <c r="G487" s="1"/>
  <c r="I487"/>
  <c r="C488" s="1"/>
  <c r="H488" l="1"/>
  <c r="J488" s="1"/>
  <c r="E488"/>
  <c r="F488" l="1"/>
  <c r="G488" s="1"/>
  <c r="I488"/>
  <c r="C489" s="1"/>
  <c r="H489" l="1"/>
  <c r="J489" s="1"/>
  <c r="E489"/>
  <c r="I489" l="1"/>
  <c r="C490" s="1"/>
  <c r="F489"/>
  <c r="G489" s="1"/>
  <c r="H490" l="1"/>
  <c r="J490" s="1"/>
  <c r="E490"/>
  <c r="F490" l="1"/>
  <c r="G490" s="1"/>
  <c r="I490"/>
  <c r="C491" s="1"/>
  <c r="H491" l="1"/>
  <c r="J491" s="1"/>
  <c r="E491"/>
  <c r="F491" l="1"/>
  <c r="G491" s="1"/>
  <c r="I491"/>
  <c r="C492" s="1"/>
  <c r="H492" l="1"/>
  <c r="J492" s="1"/>
  <c r="E492"/>
  <c r="F492" l="1"/>
  <c r="G492" s="1"/>
  <c r="I492"/>
  <c r="C493" s="1"/>
  <c r="H493" l="1"/>
  <c r="J493" s="1"/>
  <c r="E493"/>
  <c r="F493" l="1"/>
  <c r="G493" s="1"/>
  <c r="I493"/>
  <c r="C494" s="1"/>
  <c r="H494" l="1"/>
  <c r="J494" s="1"/>
  <c r="E494"/>
  <c r="F494" l="1"/>
  <c r="G494" s="1"/>
  <c r="I494"/>
  <c r="C495" s="1"/>
  <c r="H495" l="1"/>
  <c r="J495" s="1"/>
  <c r="E495"/>
  <c r="F495" l="1"/>
  <c r="G495" s="1"/>
  <c r="I495"/>
  <c r="C496" s="1"/>
  <c r="H496" l="1"/>
  <c r="J496" s="1"/>
  <c r="E496"/>
  <c r="F496" l="1"/>
  <c r="G496" s="1"/>
  <c r="I496"/>
  <c r="C497" s="1"/>
  <c r="J9" l="1"/>
  <c r="H497"/>
  <c r="J497" s="1"/>
  <c r="E497"/>
  <c r="F497" l="1"/>
  <c r="G497" s="1"/>
  <c r="J8"/>
  <c r="I497"/>
  <c r="J7" s="1"/>
</calcChain>
</file>

<file path=xl/sharedStrings.xml><?xml version="1.0" encoding="utf-8"?>
<sst xmlns="http://schemas.openxmlformats.org/spreadsheetml/2006/main" count="312" uniqueCount="193">
  <si>
    <t>A. OVERVIEW</t>
  </si>
  <si>
    <t>Dairy Unit Size</t>
  </si>
  <si>
    <t>Breed</t>
  </si>
  <si>
    <t>HF</t>
  </si>
  <si>
    <t>State</t>
  </si>
  <si>
    <t>Gujrat</t>
  </si>
  <si>
    <t>Project Cost</t>
  </si>
  <si>
    <t>Rs</t>
  </si>
  <si>
    <t>Bank Loan</t>
  </si>
  <si>
    <t>Margin Money</t>
  </si>
  <si>
    <t>Repayment Period</t>
  </si>
  <si>
    <t>Year</t>
  </si>
  <si>
    <t>Interest Rate</t>
  </si>
  <si>
    <t>Herd Planning</t>
  </si>
  <si>
    <t>Percentage</t>
  </si>
  <si>
    <t>Adult Cow Death Loss</t>
  </si>
  <si>
    <t>Heifers Death Loss (Below 1 Year)</t>
  </si>
  <si>
    <t>Heifers Death Loss (1-2 Year)</t>
  </si>
  <si>
    <t>Female Heifer Percentage</t>
  </si>
  <si>
    <t>Female Heifer Infertility Rate</t>
  </si>
  <si>
    <r>
      <t>Total Culling Rate Per Year(3</t>
    </r>
    <r>
      <rPr>
        <vertAlign val="superscript"/>
        <sz val="12"/>
        <color rgb="FF000000"/>
        <rFont val="Calibri"/>
        <family val="2"/>
        <scheme val="minor"/>
      </rPr>
      <t>rd</t>
    </r>
    <r>
      <rPr>
        <sz val="12"/>
        <color rgb="FF000000"/>
        <rFont val="Calibri"/>
        <family val="2"/>
        <scheme val="minor"/>
      </rPr>
      <t xml:space="preserve"> year onward)</t>
    </r>
  </si>
  <si>
    <t>Value of Sold Cows (2/3 of original cost less transportation)</t>
  </si>
  <si>
    <t>Category of Animals</t>
  </si>
  <si>
    <t>Year 1</t>
  </si>
  <si>
    <t>Year 2</t>
  </si>
  <si>
    <t>Year 3</t>
  </si>
  <si>
    <t>Year 4</t>
  </si>
  <si>
    <t>Year 5</t>
  </si>
  <si>
    <t>Newly Purchased Cows</t>
  </si>
  <si>
    <t>Reared Cows</t>
  </si>
  <si>
    <t>Old Cows</t>
  </si>
  <si>
    <t>Cows Sold</t>
  </si>
  <si>
    <t>Total Cows</t>
  </si>
  <si>
    <t>Pregnant Heifers</t>
  </si>
  <si>
    <t>Heifers 1-2 Years</t>
  </si>
  <si>
    <t>Heifers Below 1 Year</t>
  </si>
  <si>
    <t>Total Herd Strength</t>
  </si>
  <si>
    <t>Total Adult Units</t>
  </si>
  <si>
    <t>B. TECHNO-ECONOMICAL PARAMETERS</t>
  </si>
  <si>
    <t>Livestock Details</t>
  </si>
  <si>
    <t>Cost of Each Livestock including Transportation</t>
  </si>
  <si>
    <t>Average Daily Milk Yeild</t>
  </si>
  <si>
    <t>Litre Per Day</t>
  </si>
  <si>
    <t>Selling Price of Milk</t>
  </si>
  <si>
    <t>Rs Per Litre</t>
  </si>
  <si>
    <t>Total Lactation Period Per Year</t>
  </si>
  <si>
    <t>Days</t>
  </si>
  <si>
    <t>Total Dry Period Per Year</t>
  </si>
  <si>
    <t>Land &amp; Shed Details</t>
  </si>
  <si>
    <t>Irrigated Land Required for Fodder Production (Acre)</t>
  </si>
  <si>
    <t>Rent of Land for Fodder Cultivation</t>
  </si>
  <si>
    <t>Rs / Acre / Year</t>
  </si>
  <si>
    <t>Shed Area Required Per Livestock</t>
  </si>
  <si>
    <t>SqFt For</t>
  </si>
  <si>
    <t>Cows</t>
  </si>
  <si>
    <t>Shed Area Required Per Heifers &amp; Calfs</t>
  </si>
  <si>
    <t>Heifers</t>
  </si>
  <si>
    <t>Shed Area Required for Fodder Storage</t>
  </si>
  <si>
    <t>Construction Cost of Storage, Heifers &amp; Calfs Shed</t>
  </si>
  <si>
    <t>Rs Per SqFt</t>
  </si>
  <si>
    <t>Cost of Construction of Shed with Flooring</t>
  </si>
  <si>
    <t>Office, Storage &amp; Staff Area Details</t>
  </si>
  <si>
    <t>Office Area Required</t>
  </si>
  <si>
    <t>SqFt</t>
  </si>
  <si>
    <t>Staff Quarters Required</t>
  </si>
  <si>
    <t>Tools &amp; Machines Storage Area Required</t>
  </si>
  <si>
    <t>Construction Cost of Office and Staff Area</t>
  </si>
  <si>
    <t>Fodder Details</t>
  </si>
  <si>
    <t>Cost of Purchase of Green Fodder</t>
  </si>
  <si>
    <t>Rs Per KG</t>
  </si>
  <si>
    <t>only use in case of green fodder is being purchased at market rate (set land rent &amp; fodder production cost to 0)</t>
  </si>
  <si>
    <t>Cost of Purchase of Dry Fodder</t>
  </si>
  <si>
    <t>Cost of Concentrated Feed</t>
  </si>
  <si>
    <t>Cost of Mineral Mixture</t>
  </si>
  <si>
    <t>Green Fodder Cultivation Cost</t>
  </si>
  <si>
    <t>Rs per acre</t>
  </si>
  <si>
    <t>Veterinary &amp; Insurance Details</t>
  </si>
  <si>
    <t>Cost of Veterinary Per Animal Per Year</t>
  </si>
  <si>
    <t>% Rate of Livestock Insurance Premium</t>
  </si>
  <si>
    <t>Labour &amp; Miscllaneous</t>
  </si>
  <si>
    <t>Number of Supervisor/Manager</t>
  </si>
  <si>
    <t>Number of Skilled Labour Required</t>
  </si>
  <si>
    <t>Number of Unskilled Labour Required</t>
  </si>
  <si>
    <t>Annual Wages of Supervisor/Manager</t>
  </si>
  <si>
    <t>Annual Wages Per Skilled Labour</t>
  </si>
  <si>
    <t>Annual Wages Per Un-Skilled Labour</t>
  </si>
  <si>
    <t>Number of Empty Gunny Bags Per Animal Per Year</t>
  </si>
  <si>
    <t>Sale Price of Empty Gunny Bags</t>
  </si>
  <si>
    <t>Cost of Manure Per Animal Per Year</t>
  </si>
  <si>
    <t>Cost of Electricity/Diesel Per Animal Per Year</t>
  </si>
  <si>
    <t>Miscellaneous Expenses Per Animal Per Year</t>
  </si>
  <si>
    <t>General Equipment Cost Per Animal</t>
  </si>
  <si>
    <t>Macinery &amp; Tools</t>
  </si>
  <si>
    <t>Milking Equipment 4 Cluster Can</t>
  </si>
  <si>
    <t>1 Tractor</t>
  </si>
  <si>
    <t>1 Trailor/Trolly/Attachements</t>
  </si>
  <si>
    <t>1 Loader for Tractor</t>
  </si>
  <si>
    <t>1 Green Fodder Chaff Cutter with Motor (10HP)</t>
  </si>
  <si>
    <t>Feed Grinder with Motor</t>
  </si>
  <si>
    <t>Mist Cooling System</t>
  </si>
  <si>
    <t>Semen Container with Accessories</t>
  </si>
  <si>
    <t>Milk Cans 40 Ltr 10 Nos</t>
  </si>
  <si>
    <t>Generator 7.5 KVA</t>
  </si>
  <si>
    <t>Borewell With Motor</t>
  </si>
  <si>
    <t>C. LACTATION CHART</t>
  </si>
  <si>
    <t>In Milk</t>
  </si>
  <si>
    <t>In Dry</t>
  </si>
  <si>
    <t>Total Days</t>
  </si>
  <si>
    <t>Total Milk Produced (Ltrs)</t>
  </si>
  <si>
    <t>D. FEED &amp; FODDER CONSUMPTION</t>
  </si>
  <si>
    <t>FOR ADULT COWS</t>
  </si>
  <si>
    <t>Daily Requirements (Kg)</t>
  </si>
  <si>
    <t xml:space="preserve">In Milk </t>
  </si>
  <si>
    <t>Green Fodder (cultivated in rented fields)</t>
  </si>
  <si>
    <t>Dry Fooder</t>
  </si>
  <si>
    <t>Formula Feed (Concentrate)</t>
  </si>
  <si>
    <t>Total Cost</t>
  </si>
  <si>
    <t>FOR HEIFERS</t>
  </si>
  <si>
    <t>Green (Kg)</t>
  </si>
  <si>
    <t>Pregnant Heifers (2 - 3 Year)</t>
  </si>
  <si>
    <t>Heifers Between 1 - 2 Year</t>
  </si>
  <si>
    <t>Heifers Less Than 1 Year</t>
  </si>
  <si>
    <t>Dry (Kg)</t>
  </si>
  <si>
    <t>C Feed (Kg)</t>
  </si>
  <si>
    <t>E. INVESTMENT COST</t>
  </si>
  <si>
    <t>Cost of Animals</t>
  </si>
  <si>
    <t>Milking Animals Shed &amp; Storage Area Construction Cost</t>
  </si>
  <si>
    <t>Heifers and Calfs Shed Area Construction Cost</t>
  </si>
  <si>
    <t>Storage Area Construction Cost</t>
  </si>
  <si>
    <t>General Equipments Cost</t>
  </si>
  <si>
    <t>Miscellaneous Expenses</t>
  </si>
  <si>
    <t>Macinery and Tools Cost</t>
  </si>
  <si>
    <t>Office &amp; Staff Quarters Construction Cost</t>
  </si>
  <si>
    <t>Total</t>
  </si>
  <si>
    <t>F. CASH FLOW ANALYSIS</t>
  </si>
  <si>
    <t>1. COSTS</t>
  </si>
  <si>
    <t>a) Capital Cost</t>
  </si>
  <si>
    <t>refinance required for 2nd year onwards on capital invetment (not taken in account)</t>
  </si>
  <si>
    <t>b) Recurring Costs</t>
  </si>
  <si>
    <t>Feeding During Milking Period</t>
  </si>
  <si>
    <t>Feeding During Dry Period</t>
  </si>
  <si>
    <t>Feeding Expenses on Heifers</t>
  </si>
  <si>
    <t>Veterinary Aid</t>
  </si>
  <si>
    <t>Cost of electricity and water</t>
  </si>
  <si>
    <t>Insurance</t>
  </si>
  <si>
    <t>Labour wages</t>
  </si>
  <si>
    <t>Fodder Cultivation Cost</t>
  </si>
  <si>
    <t>2. BENEFITS/INCOME</t>
  </si>
  <si>
    <t>Sale of Milk</t>
  </si>
  <si>
    <t>Sale of Gunny Bags</t>
  </si>
  <si>
    <t>Sale of Manure</t>
  </si>
  <si>
    <t>Sale of Old Cows</t>
  </si>
  <si>
    <t>Depriciated Value of Building</t>
  </si>
  <si>
    <t>rate</t>
  </si>
  <si>
    <t>Depriciated Value of Macinery &amp; Equipments</t>
  </si>
  <si>
    <t>Closing Stock Value</t>
  </si>
  <si>
    <t>G. REPAYMENT SCHEDULE</t>
  </si>
  <si>
    <t>Income</t>
  </si>
  <si>
    <t>Expenses</t>
  </si>
  <si>
    <t>Gross Surplus</t>
  </si>
  <si>
    <t>Equated Anuual Installment</t>
  </si>
  <si>
    <t>Net Surplus Before Tax</t>
  </si>
  <si>
    <t>Cumulative Interest</t>
  </si>
  <si>
    <t>Ending Balance</t>
  </si>
  <si>
    <t>Interest</t>
  </si>
  <si>
    <t>Principal</t>
  </si>
  <si>
    <t>Total Payment</t>
  </si>
  <si>
    <t>Extra Payment</t>
  </si>
  <si>
    <t>Scheduled Payment</t>
  </si>
  <si>
    <t>Beginning Balance</t>
  </si>
  <si>
    <t>Payment Date</t>
  </si>
  <si>
    <t>Pmt. No.</t>
  </si>
  <si>
    <t>Lender name:</t>
  </si>
  <si>
    <t>Optional extra payments</t>
  </si>
  <si>
    <t>Total interest</t>
  </si>
  <si>
    <t>Start date of loan</t>
  </si>
  <si>
    <t>Total early payments</t>
  </si>
  <si>
    <t>Number of payments per year</t>
  </si>
  <si>
    <t>Actual number of payments</t>
  </si>
  <si>
    <t>Loan period in years</t>
  </si>
  <si>
    <t>Scheduled number of payments</t>
  </si>
  <si>
    <t>Annual interest rate</t>
  </si>
  <si>
    <t>Scheduled payment</t>
  </si>
  <si>
    <t>Loan amount</t>
  </si>
  <si>
    <t>Loan summary</t>
  </si>
  <si>
    <t>Enter values</t>
  </si>
  <si>
    <t>Loan Amortization Schedule</t>
  </si>
  <si>
    <t>Bank Name</t>
  </si>
  <si>
    <t>(2) When you change any value, just click outside anywhere to do the re-calculation</t>
  </si>
  <si>
    <t>(3)We have tried our level best to calculate all values but small changes are always possible</t>
  </si>
  <si>
    <r>
      <t xml:space="preserve">(1) Adjust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color values in YELLOW cell according to your area and requirement</t>
    </r>
  </si>
  <si>
    <t>WWW.MORDENDAIRYFARMING.BLOGSPOT.COM</t>
  </si>
  <si>
    <t>How To Use Dairy Financial Calculator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</si>
</sst>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_)"/>
    <numFmt numFmtId="165" formatCode="0.00?%_)"/>
  </numFmts>
  <fonts count="3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1"/>
      <scheme val="minor"/>
    </font>
    <font>
      <sz val="10"/>
      <name val="Arial"/>
    </font>
    <font>
      <sz val="10"/>
      <color indexed="23"/>
      <name val="Calibri"/>
      <family val="1"/>
      <scheme val="minor"/>
    </font>
    <font>
      <sz val="11"/>
      <color theme="1"/>
      <name val="Agency FB"/>
      <family val="2"/>
    </font>
    <font>
      <sz val="11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0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8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 style="hair">
        <color indexed="16"/>
      </left>
      <right/>
      <top style="hair">
        <color indexed="16"/>
      </top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 style="thin">
        <color indexed="64"/>
      </left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5" fillId="0" borderId="0"/>
    <xf numFmtId="44" fontId="16" fillId="0" borderId="0" applyFont="0" applyFill="0" applyBorder="0" applyAlignment="0" applyProtection="0"/>
    <xf numFmtId="0" fontId="18" fillId="8" borderId="0" applyNumberFormat="0" applyBorder="0" applyAlignment="0" applyProtection="0"/>
    <xf numFmtId="0" fontId="22" fillId="5" borderId="5" applyNumberFormat="0" applyAlignment="0" applyProtection="0"/>
    <xf numFmtId="0" fontId="24" fillId="6" borderId="5" applyNumberFormat="0" applyAlignment="0" applyProtection="0"/>
  </cellStyleXfs>
  <cellXfs count="12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2" borderId="4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left" vertical="top" wrapText="1" indent="2"/>
    </xf>
    <xf numFmtId="0" fontId="4" fillId="3" borderId="4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15" fillId="0" borderId="0" xfId="1" applyFont="1" applyBorder="1"/>
    <xf numFmtId="0" fontId="15" fillId="0" borderId="0" xfId="1" applyFont="1" applyBorder="1" applyAlignment="1">
      <alignment horizontal="center"/>
    </xf>
    <xf numFmtId="0" fontId="15" fillId="0" borderId="0" xfId="1" applyFont="1" applyBorder="1" applyAlignment="1">
      <alignment horizontal="left"/>
    </xf>
    <xf numFmtId="44" fontId="17" fillId="7" borderId="0" xfId="2" applyNumberFormat="1" applyFont="1" applyFill="1" applyBorder="1" applyAlignment="1">
      <alignment horizontal="right"/>
    </xf>
    <xf numFmtId="44" fontId="17" fillId="7" borderId="0" xfId="2" applyNumberFormat="1" applyFont="1" applyFill="1" applyBorder="1" applyAlignment="1" applyProtection="1">
      <alignment horizontal="right"/>
      <protection locked="0"/>
    </xf>
    <xf numFmtId="14" fontId="17" fillId="7" borderId="0" xfId="1" applyNumberFormat="1" applyFont="1" applyFill="1" applyBorder="1" applyAlignment="1">
      <alignment horizontal="right"/>
    </xf>
    <xf numFmtId="0" fontId="17" fillId="7" borderId="0" xfId="1" applyFont="1" applyFill="1" applyBorder="1" applyAlignment="1">
      <alignment horizontal="left"/>
    </xf>
    <xf numFmtId="0" fontId="15" fillId="0" borderId="0" xfId="1" applyFont="1" applyBorder="1" applyAlignment="1">
      <alignment wrapText="1"/>
    </xf>
    <xf numFmtId="0" fontId="19" fillId="8" borderId="6" xfId="3" applyFont="1" applyBorder="1" applyAlignment="1" applyProtection="1">
      <alignment horizontal="left" wrapText="1" indent="3"/>
    </xf>
    <xf numFmtId="0" fontId="19" fillId="8" borderId="6" xfId="3" applyFont="1" applyBorder="1" applyAlignment="1" applyProtection="1">
      <alignment horizontal="left" wrapText="1" indent="2"/>
    </xf>
    <xf numFmtId="0" fontId="19" fillId="8" borderId="6" xfId="3" applyFont="1" applyBorder="1" applyAlignment="1">
      <alignment horizontal="left"/>
    </xf>
    <xf numFmtId="0" fontId="20" fillId="8" borderId="7" xfId="3" applyFont="1" applyBorder="1" applyAlignment="1" applyProtection="1">
      <alignment horizontal="center" vertical="center" wrapText="1"/>
    </xf>
    <xf numFmtId="0" fontId="20" fillId="8" borderId="8" xfId="3" applyFont="1" applyBorder="1" applyAlignment="1" applyProtection="1">
      <alignment horizontal="center" vertical="center" wrapText="1"/>
    </xf>
    <xf numFmtId="0" fontId="20" fillId="8" borderId="9" xfId="3" applyFont="1" applyBorder="1" applyAlignment="1" applyProtection="1">
      <alignment horizontal="center" vertical="center" wrapText="1"/>
    </xf>
    <xf numFmtId="0" fontId="19" fillId="8" borderId="0" xfId="3" applyFont="1" applyBorder="1"/>
    <xf numFmtId="0" fontId="19" fillId="8" borderId="0" xfId="3" applyFont="1" applyBorder="1" applyAlignment="1">
      <alignment horizontal="left"/>
    </xf>
    <xf numFmtId="0" fontId="15" fillId="7" borderId="6" xfId="1" applyFont="1" applyFill="1" applyBorder="1"/>
    <xf numFmtId="0" fontId="15" fillId="7" borderId="6" xfId="1" applyFont="1" applyFill="1" applyBorder="1" applyAlignment="1">
      <alignment horizontal="left"/>
    </xf>
    <xf numFmtId="0" fontId="15" fillId="7" borderId="0" xfId="1" applyFont="1" applyFill="1" applyBorder="1"/>
    <xf numFmtId="0" fontId="15" fillId="7" borderId="10" xfId="1" applyFont="1" applyFill="1" applyBorder="1" applyAlignment="1" applyProtection="1">
      <alignment horizontal="left"/>
    </xf>
    <xf numFmtId="0" fontId="21" fillId="7" borderId="0" xfId="1" applyFont="1" applyFill="1" applyBorder="1" applyAlignment="1">
      <alignment horizontal="right"/>
    </xf>
    <xf numFmtId="0" fontId="15" fillId="7" borderId="0" xfId="1" applyFont="1" applyFill="1" applyBorder="1" applyAlignment="1">
      <alignment horizontal="left"/>
    </xf>
    <xf numFmtId="0" fontId="15" fillId="7" borderId="0" xfId="1" applyFont="1" applyFill="1"/>
    <xf numFmtId="0" fontId="15" fillId="7" borderId="0" xfId="1" applyNumberFormat="1" applyFont="1" applyFill="1" applyBorder="1" applyAlignment="1">
      <alignment horizontal="left"/>
    </xf>
    <xf numFmtId="44" fontId="23" fillId="5" borderId="5" xfId="4" applyNumberFormat="1" applyFont="1" applyAlignment="1" applyProtection="1">
      <alignment horizontal="right"/>
      <protection locked="0"/>
    </xf>
    <xf numFmtId="0" fontId="15" fillId="7" borderId="6" xfId="1" applyFont="1" applyFill="1" applyBorder="1" applyAlignment="1">
      <alignment horizontal="right"/>
    </xf>
    <xf numFmtId="0" fontId="15" fillId="7" borderId="13" xfId="1" applyFont="1" applyFill="1" applyBorder="1" applyAlignment="1">
      <alignment horizontal="left"/>
    </xf>
    <xf numFmtId="44" fontId="25" fillId="6" borderId="5" xfId="5" applyNumberFormat="1" applyFont="1" applyAlignment="1">
      <alignment horizontal="right"/>
    </xf>
    <xf numFmtId="14" fontId="23" fillId="5" borderId="5" xfId="4" applyNumberFormat="1" applyFont="1" applyAlignment="1" applyProtection="1">
      <alignment horizontal="right"/>
      <protection locked="0"/>
    </xf>
    <xf numFmtId="0" fontId="15" fillId="7" borderId="0" xfId="1" applyFont="1" applyFill="1" applyBorder="1" applyAlignment="1">
      <alignment horizontal="right"/>
    </xf>
    <xf numFmtId="0" fontId="15" fillId="7" borderId="14" xfId="1" applyFont="1" applyFill="1" applyBorder="1" applyAlignment="1">
      <alignment horizontal="left"/>
    </xf>
    <xf numFmtId="164" fontId="23" fillId="5" borderId="5" xfId="4" applyNumberFormat="1" applyFont="1" applyAlignment="1" applyProtection="1">
      <alignment horizontal="right"/>
      <protection locked="0"/>
    </xf>
    <xf numFmtId="164" fontId="25" fillId="6" borderId="5" xfId="5" applyNumberFormat="1" applyFont="1" applyAlignment="1">
      <alignment horizontal="right"/>
    </xf>
    <xf numFmtId="165" fontId="23" fillId="5" borderId="5" xfId="4" applyNumberFormat="1" applyFont="1" applyAlignment="1" applyProtection="1">
      <alignment horizontal="right"/>
      <protection locked="0"/>
    </xf>
    <xf numFmtId="0" fontId="15" fillId="0" borderId="0" xfId="1" applyFont="1" applyAlignment="1"/>
    <xf numFmtId="0" fontId="26" fillId="7" borderId="0" xfId="1" applyFont="1" applyFill="1" applyBorder="1" applyAlignment="1"/>
    <xf numFmtId="0" fontId="0" fillId="0" borderId="0" xfId="0" applyBorder="1" applyAlignment="1">
      <alignment vertical="top" wrapText="1"/>
    </xf>
    <xf numFmtId="0" fontId="27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1" fillId="9" borderId="4" xfId="0" applyFont="1" applyFill="1" applyBorder="1" applyAlignment="1">
      <alignment horizontal="justify" vertical="top" wrapText="1"/>
    </xf>
    <xf numFmtId="0" fontId="2" fillId="9" borderId="4" xfId="0" applyFont="1" applyFill="1" applyBorder="1" applyAlignment="1">
      <alignment horizontal="justify" vertical="top" wrapText="1"/>
    </xf>
    <xf numFmtId="0" fontId="1" fillId="10" borderId="4" xfId="0" applyFont="1" applyFill="1" applyBorder="1" applyAlignment="1">
      <alignment horizontal="justify" vertical="top" wrapText="1"/>
    </xf>
    <xf numFmtId="0" fontId="2" fillId="10" borderId="4" xfId="0" applyFont="1" applyFill="1" applyBorder="1" applyAlignment="1">
      <alignment horizontal="justify" vertical="top" wrapText="1"/>
    </xf>
    <xf numFmtId="0" fontId="4" fillId="10" borderId="4" xfId="0" applyFont="1" applyFill="1" applyBorder="1" applyAlignment="1">
      <alignment wrapText="1"/>
    </xf>
    <xf numFmtId="0" fontId="6" fillId="10" borderId="4" xfId="0" applyFont="1" applyFill="1" applyBorder="1" applyAlignment="1">
      <alignment wrapText="1"/>
    </xf>
    <xf numFmtId="0" fontId="4" fillId="10" borderId="4" xfId="0" applyFont="1" applyFill="1" applyBorder="1" applyAlignment="1">
      <alignment horizontal="right" wrapText="1"/>
    </xf>
    <xf numFmtId="0" fontId="0" fillId="0" borderId="0" xfId="0" applyFill="1"/>
    <xf numFmtId="0" fontId="6" fillId="0" borderId="4" xfId="0" applyFont="1" applyFill="1" applyBorder="1" applyAlignment="1">
      <alignment wrapText="1"/>
    </xf>
    <xf numFmtId="0" fontId="6" fillId="9" borderId="4" xfId="0" applyFont="1" applyFill="1" applyBorder="1" applyAlignment="1">
      <alignment horizontal="right" wrapText="1"/>
    </xf>
    <xf numFmtId="0" fontId="4" fillId="9" borderId="4" xfId="0" applyFont="1" applyFill="1" applyBorder="1" applyAlignment="1">
      <alignment horizontal="right" wrapText="1"/>
    </xf>
    <xf numFmtId="0" fontId="6" fillId="10" borderId="4" xfId="0" applyFont="1" applyFill="1" applyBorder="1" applyAlignment="1">
      <alignment horizontal="right" wrapText="1"/>
    </xf>
    <xf numFmtId="0" fontId="14" fillId="10" borderId="4" xfId="0" applyFont="1" applyFill="1" applyBorder="1" applyAlignment="1">
      <alignment horizontal="right" wrapText="1"/>
    </xf>
    <xf numFmtId="3" fontId="2" fillId="9" borderId="4" xfId="0" applyNumberFormat="1" applyFont="1" applyFill="1" applyBorder="1" applyAlignment="1">
      <alignment horizontal="justify" vertical="top" wrapText="1"/>
    </xf>
    <xf numFmtId="0" fontId="10" fillId="11" borderId="4" xfId="0" applyFont="1" applyFill="1" applyBorder="1" applyAlignment="1">
      <alignment horizontal="justify" vertical="top" wrapText="1"/>
    </xf>
    <xf numFmtId="10" fontId="10" fillId="11" borderId="4" xfId="0" applyNumberFormat="1" applyFont="1" applyFill="1" applyBorder="1" applyAlignment="1">
      <alignment horizontal="justify" vertical="top" wrapText="1"/>
    </xf>
    <xf numFmtId="9" fontId="10" fillId="11" borderId="4" xfId="0" applyNumberFormat="1" applyFont="1" applyFill="1" applyBorder="1" applyAlignment="1">
      <alignment horizontal="justify" vertical="top" wrapText="1"/>
    </xf>
    <xf numFmtId="0" fontId="12" fillId="11" borderId="4" xfId="0" applyFont="1" applyFill="1" applyBorder="1" applyAlignment="1">
      <alignment horizontal="center" wrapText="1"/>
    </xf>
    <xf numFmtId="3" fontId="12" fillId="11" borderId="4" xfId="0" applyNumberFormat="1" applyFont="1" applyFill="1" applyBorder="1" applyAlignment="1">
      <alignment horizontal="center" wrapText="1"/>
    </xf>
    <xf numFmtId="9" fontId="12" fillId="11" borderId="4" xfId="0" applyNumberFormat="1" applyFont="1" applyFill="1" applyBorder="1" applyAlignment="1">
      <alignment horizontal="center" wrapText="1"/>
    </xf>
    <xf numFmtId="0" fontId="11" fillId="11" borderId="4" xfId="0" applyFont="1" applyFill="1" applyBorder="1" applyAlignment="1">
      <alignment horizontal="center" wrapText="1"/>
    </xf>
    <xf numFmtId="9" fontId="2" fillId="9" borderId="4" xfId="0" applyNumberFormat="1" applyFont="1" applyFill="1" applyBorder="1" applyAlignment="1">
      <alignment horizontal="justify" vertical="top" wrapText="1"/>
    </xf>
    <xf numFmtId="0" fontId="2" fillId="9" borderId="4" xfId="0" applyNumberFormat="1" applyFont="1" applyFill="1" applyBorder="1" applyAlignment="1">
      <alignment horizontal="justify" vertical="top" wrapText="1"/>
    </xf>
    <xf numFmtId="0" fontId="5" fillId="9" borderId="4" xfId="0" applyFont="1" applyFill="1" applyBorder="1" applyAlignment="1">
      <alignment wrapText="1"/>
    </xf>
    <xf numFmtId="0" fontId="4" fillId="9" borderId="4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wrapText="1"/>
    </xf>
    <xf numFmtId="0" fontId="8" fillId="9" borderId="4" xfId="0" applyFont="1" applyFill="1" applyBorder="1" applyAlignment="1">
      <alignment horizontal="center" wrapText="1"/>
    </xf>
    <xf numFmtId="0" fontId="6" fillId="9" borderId="4" xfId="0" applyFont="1" applyFill="1" applyBorder="1" applyAlignment="1">
      <alignment horizontal="center" wrapText="1"/>
    </xf>
    <xf numFmtId="0" fontId="9" fillId="9" borderId="4" xfId="0" applyFont="1" applyFill="1" applyBorder="1" applyAlignment="1">
      <alignment horizontal="center" wrapText="1"/>
    </xf>
    <xf numFmtId="3" fontId="6" fillId="9" borderId="4" xfId="0" applyNumberFormat="1" applyFont="1" applyFill="1" applyBorder="1" applyAlignment="1">
      <alignment horizontal="center" wrapText="1"/>
    </xf>
    <xf numFmtId="9" fontId="0" fillId="9" borderId="4" xfId="0" applyNumberFormat="1" applyFill="1" applyBorder="1" applyAlignment="1">
      <alignment wrapText="1"/>
    </xf>
    <xf numFmtId="0" fontId="6" fillId="9" borderId="4" xfId="0" applyFont="1" applyFill="1" applyBorder="1" applyAlignment="1">
      <alignment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7" fillId="0" borderId="0" xfId="0" applyFont="1" applyFill="1" applyBorder="1" applyAlignment="1">
      <alignment wrapText="1"/>
    </xf>
    <xf numFmtId="0" fontId="7" fillId="9" borderId="28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30" fillId="11" borderId="4" xfId="0" applyFont="1" applyFill="1" applyBorder="1" applyAlignment="1">
      <alignment horizontal="justify" vertical="top" wrapText="1"/>
    </xf>
    <xf numFmtId="0" fontId="4" fillId="4" borderId="4" xfId="0" applyFont="1" applyFill="1" applyBorder="1" applyAlignment="1">
      <alignment horizontal="left" wrapText="1"/>
    </xf>
    <xf numFmtId="0" fontId="4" fillId="9" borderId="4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vertical="top" wrapText="1"/>
    </xf>
    <xf numFmtId="0" fontId="7" fillId="10" borderId="3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7" fillId="10" borderId="2" xfId="0" applyFont="1" applyFill="1" applyBorder="1" applyAlignment="1">
      <alignment horizontal="center" wrapText="1"/>
    </xf>
    <xf numFmtId="0" fontId="4" fillId="9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left" vertical="top" wrapText="1"/>
    </xf>
    <xf numFmtId="0" fontId="0" fillId="11" borderId="19" xfId="0" applyFill="1" applyBorder="1" applyAlignment="1">
      <alignment horizontal="left" vertical="top" wrapText="1"/>
    </xf>
    <xf numFmtId="0" fontId="0" fillId="11" borderId="0" xfId="0" applyFill="1" applyBorder="1" applyAlignment="1">
      <alignment horizontal="left" vertical="top" wrapText="1"/>
    </xf>
    <xf numFmtId="0" fontId="0" fillId="11" borderId="22" xfId="0" applyFill="1" applyBorder="1" applyAlignment="1">
      <alignment horizontal="left" vertical="top" wrapText="1"/>
    </xf>
    <xf numFmtId="0" fontId="0" fillId="11" borderId="23" xfId="0" applyFill="1" applyBorder="1" applyAlignment="1">
      <alignment horizontal="left" vertical="top" wrapText="1"/>
    </xf>
    <xf numFmtId="0" fontId="27" fillId="12" borderId="24" xfId="0" applyFont="1" applyFill="1" applyBorder="1" applyAlignment="1">
      <alignment horizontal="center"/>
    </xf>
    <xf numFmtId="0" fontId="27" fillId="12" borderId="25" xfId="0" applyFont="1" applyFill="1" applyBorder="1" applyAlignment="1">
      <alignment horizontal="center"/>
    </xf>
    <xf numFmtId="0" fontId="27" fillId="12" borderId="26" xfId="0" applyFont="1" applyFill="1" applyBorder="1" applyAlignment="1">
      <alignment horizontal="center"/>
    </xf>
    <xf numFmtId="0" fontId="7" fillId="10" borderId="28" xfId="0" applyFont="1" applyFill="1" applyBorder="1" applyAlignment="1">
      <alignment horizontal="center" wrapText="1"/>
    </xf>
    <xf numFmtId="0" fontId="7" fillId="10" borderId="29" xfId="0" applyFont="1" applyFill="1" applyBorder="1" applyAlignment="1">
      <alignment horizontal="center" wrapText="1"/>
    </xf>
    <xf numFmtId="0" fontId="7" fillId="10" borderId="30" xfId="0" applyFont="1" applyFill="1" applyBorder="1" applyAlignment="1">
      <alignment horizontal="center" wrapText="1"/>
    </xf>
    <xf numFmtId="0" fontId="13" fillId="4" borderId="4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wrapText="1"/>
    </xf>
    <xf numFmtId="0" fontId="0" fillId="11" borderId="20" xfId="0" applyFill="1" applyBorder="1" applyAlignment="1">
      <alignment horizontal="left" vertical="top" wrapText="1"/>
    </xf>
    <xf numFmtId="0" fontId="0" fillId="11" borderId="21" xfId="0" applyFill="1" applyBorder="1" applyAlignment="1">
      <alignment horizontal="left" vertical="top" wrapText="1"/>
    </xf>
    <xf numFmtId="0" fontId="0" fillId="11" borderId="27" xfId="0" applyFill="1" applyBorder="1" applyAlignment="1">
      <alignment horizontal="left" vertical="top" wrapText="1"/>
    </xf>
    <xf numFmtId="0" fontId="27" fillId="12" borderId="24" xfId="0" applyFont="1" applyFill="1" applyBorder="1" applyAlignment="1">
      <alignment horizontal="center" vertical="center"/>
    </xf>
    <xf numFmtId="0" fontId="27" fillId="12" borderId="25" xfId="0" applyFont="1" applyFill="1" applyBorder="1" applyAlignment="1">
      <alignment horizontal="center" vertical="center"/>
    </xf>
    <xf numFmtId="0" fontId="27" fillId="12" borderId="26" xfId="0" applyFont="1" applyFill="1" applyBorder="1" applyAlignment="1">
      <alignment horizontal="center" vertical="center"/>
    </xf>
    <xf numFmtId="0" fontId="15" fillId="7" borderId="12" xfId="1" applyFont="1" applyFill="1" applyBorder="1" applyAlignment="1" applyProtection="1">
      <alignment horizontal="left"/>
      <protection locked="0"/>
    </xf>
    <xf numFmtId="0" fontId="15" fillId="7" borderId="11" xfId="1" applyFont="1" applyFill="1" applyBorder="1" applyAlignment="1" applyProtection="1">
      <alignment horizontal="left"/>
      <protection locked="0"/>
    </xf>
    <xf numFmtId="0" fontId="20" fillId="8" borderId="17" xfId="3" applyFont="1" applyBorder="1" applyAlignment="1">
      <alignment horizontal="right"/>
    </xf>
    <xf numFmtId="0" fontId="20" fillId="8" borderId="16" xfId="3" applyFont="1" applyBorder="1" applyAlignment="1">
      <alignment horizontal="right"/>
    </xf>
    <xf numFmtId="0" fontId="20" fillId="8" borderId="15" xfId="3" applyFont="1" applyBorder="1" applyAlignment="1">
      <alignment horizontal="right"/>
    </xf>
  </cellXfs>
  <cellStyles count="6">
    <cellStyle name="20% - Accent3 2" xfId="3"/>
    <cellStyle name="Calculation 2" xfId="5"/>
    <cellStyle name="Currency 2" xfId="2"/>
    <cellStyle name="Input 2" xfId="4"/>
    <cellStyle name="Normal" xfId="0" builtinId="0"/>
    <cellStyle name="Normal 2" xfId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5</xdr:row>
      <xdr:rowOff>28575</xdr:rowOff>
    </xdr:from>
    <xdr:to>
      <xdr:col>13</xdr:col>
      <xdr:colOff>0</xdr:colOff>
      <xdr:row>9</xdr:row>
      <xdr:rowOff>171451</xdr:rowOff>
    </xdr:to>
    <xdr:pic>
      <xdr:nvPicPr>
        <xdr:cNvPr id="3" name="Picture 2" descr="1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981075"/>
          <a:ext cx="5534025" cy="904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70"/>
  <sheetViews>
    <sheetView tabSelected="1" topLeftCell="B1" zoomScale="120" zoomScaleNormal="120" workbookViewId="0">
      <selection activeCell="E18" sqref="E18"/>
    </sheetView>
  </sheetViews>
  <sheetFormatPr defaultRowHeight="15" customHeight="1"/>
  <cols>
    <col min="2" max="2" width="49.28515625" customWidth="1"/>
    <col min="3" max="3" width="18.140625" customWidth="1"/>
    <col min="4" max="4" width="14.28515625" customWidth="1"/>
    <col min="5" max="7" width="13.5703125" customWidth="1"/>
    <col min="9" max="9" width="10.5703125" bestFit="1" customWidth="1"/>
    <col min="12" max="12" width="9.140625" customWidth="1"/>
  </cols>
  <sheetData>
    <row r="2" spans="2:14" ht="15" customHeight="1">
      <c r="B2" s="110" t="s">
        <v>0</v>
      </c>
      <c r="C2" s="110"/>
      <c r="D2" s="110"/>
      <c r="E2" s="86"/>
      <c r="F2" s="104" t="s">
        <v>192</v>
      </c>
      <c r="G2" s="105"/>
      <c r="H2" s="105"/>
      <c r="I2" s="105"/>
      <c r="J2" s="105"/>
      <c r="K2" s="105"/>
      <c r="L2" s="105"/>
      <c r="M2" s="106"/>
      <c r="N2" s="1"/>
    </row>
    <row r="3" spans="2:14" ht="15" customHeight="1">
      <c r="B3" s="56" t="s">
        <v>1</v>
      </c>
      <c r="C3" s="68">
        <v>100</v>
      </c>
      <c r="D3" s="55"/>
      <c r="E3" s="86"/>
      <c r="F3" s="102" t="s">
        <v>190</v>
      </c>
      <c r="G3" s="103"/>
      <c r="H3" s="103"/>
      <c r="I3" s="103"/>
      <c r="J3" s="103"/>
      <c r="K3" s="103"/>
      <c r="L3" s="103"/>
      <c r="M3" s="103"/>
      <c r="N3" s="87"/>
    </row>
    <row r="4" spans="2:14" ht="15" customHeight="1">
      <c r="B4" s="57" t="s">
        <v>2</v>
      </c>
      <c r="C4" s="91" t="s">
        <v>3</v>
      </c>
      <c r="D4" s="55"/>
      <c r="E4" s="1"/>
      <c r="F4" s="100" t="s">
        <v>188</v>
      </c>
      <c r="G4" s="101"/>
      <c r="H4" s="101"/>
      <c r="I4" s="101"/>
      <c r="J4" s="101"/>
      <c r="K4" s="101"/>
      <c r="L4" s="101"/>
      <c r="M4" s="101"/>
      <c r="N4" s="87"/>
    </row>
    <row r="5" spans="2:14" ht="15" customHeight="1">
      <c r="B5" s="57" t="s">
        <v>4</v>
      </c>
      <c r="C5" s="91" t="s">
        <v>5</v>
      </c>
      <c r="D5" s="55"/>
      <c r="E5" s="1"/>
      <c r="F5" s="112" t="s">
        <v>189</v>
      </c>
      <c r="G5" s="113"/>
      <c r="H5" s="113"/>
      <c r="I5" s="113"/>
      <c r="J5" s="113"/>
      <c r="K5" s="113"/>
      <c r="L5" s="113"/>
      <c r="M5" s="114"/>
      <c r="N5" s="87"/>
    </row>
    <row r="6" spans="2:14" ht="15" customHeight="1">
      <c r="B6" s="57" t="s">
        <v>6</v>
      </c>
      <c r="C6" s="67">
        <f>C136</f>
        <v>7563100</v>
      </c>
      <c r="D6" s="55" t="s">
        <v>7</v>
      </c>
      <c r="E6" s="86"/>
      <c r="F6" s="51"/>
      <c r="G6" s="51"/>
      <c r="H6" s="51"/>
      <c r="I6" s="51"/>
      <c r="J6" s="51"/>
      <c r="K6" s="51"/>
      <c r="L6" s="51"/>
      <c r="M6" s="51"/>
      <c r="N6" s="87"/>
    </row>
    <row r="7" spans="2:14" ht="15" customHeight="1">
      <c r="B7" s="57" t="s">
        <v>8</v>
      </c>
      <c r="C7" s="67">
        <f>C136*D7</f>
        <v>3781550</v>
      </c>
      <c r="D7" s="70">
        <v>0.5</v>
      </c>
      <c r="E7" s="86"/>
      <c r="F7" s="51"/>
      <c r="G7" s="51"/>
      <c r="H7" s="51"/>
      <c r="I7" s="51"/>
      <c r="J7" s="51"/>
      <c r="K7" s="51"/>
      <c r="L7" s="51"/>
      <c r="M7" s="51"/>
      <c r="N7" s="87"/>
    </row>
    <row r="8" spans="2:14" ht="15" customHeight="1">
      <c r="B8" s="57" t="s">
        <v>9</v>
      </c>
      <c r="C8" s="67">
        <f>C6-C7</f>
        <v>3781550</v>
      </c>
      <c r="D8" s="55" t="s">
        <v>7</v>
      </c>
      <c r="E8" s="86"/>
      <c r="F8" s="51"/>
      <c r="G8" s="51"/>
      <c r="H8" s="51"/>
      <c r="I8" s="51"/>
      <c r="J8" s="51"/>
      <c r="K8" s="51"/>
      <c r="L8" s="51"/>
      <c r="M8" s="51"/>
      <c r="N8" s="87"/>
    </row>
    <row r="9" spans="2:14" ht="15" customHeight="1">
      <c r="B9" s="57" t="s">
        <v>10</v>
      </c>
      <c r="C9" s="68">
        <v>5</v>
      </c>
      <c r="D9" s="55" t="s">
        <v>11</v>
      </c>
      <c r="E9" s="86"/>
      <c r="F9" s="51"/>
      <c r="G9" s="51"/>
      <c r="H9" s="51"/>
      <c r="I9" s="51"/>
      <c r="J9" s="51"/>
      <c r="K9" s="51"/>
      <c r="L9" s="51"/>
      <c r="M9" s="51"/>
      <c r="N9" s="87"/>
    </row>
    <row r="10" spans="2:14" ht="15" customHeight="1">
      <c r="B10" s="57" t="s">
        <v>12</v>
      </c>
      <c r="C10" s="69">
        <v>0.12</v>
      </c>
      <c r="D10" s="55"/>
      <c r="E10" s="86"/>
      <c r="F10" s="51"/>
      <c r="G10" s="51"/>
      <c r="H10" s="51"/>
      <c r="I10" s="51"/>
      <c r="J10" s="51"/>
      <c r="K10" s="51"/>
      <c r="L10" s="51"/>
      <c r="M10" s="51"/>
      <c r="N10" s="87"/>
    </row>
    <row r="11" spans="2:14" ht="15" customHeight="1">
      <c r="B11" s="1"/>
      <c r="C11" s="1"/>
      <c r="D11" s="2"/>
      <c r="E11" s="1"/>
      <c r="F11" s="115" t="s">
        <v>191</v>
      </c>
      <c r="G11" s="116"/>
      <c r="H11" s="116"/>
      <c r="I11" s="116"/>
      <c r="J11" s="116"/>
      <c r="K11" s="116"/>
      <c r="L11" s="116"/>
      <c r="M11" s="117"/>
      <c r="N11" s="1"/>
    </row>
    <row r="12" spans="2:14" ht="15" customHeight="1">
      <c r="B12" s="6" t="s">
        <v>13</v>
      </c>
      <c r="C12" s="6" t="s">
        <v>14</v>
      </c>
      <c r="D12" s="2"/>
      <c r="E12" s="51"/>
      <c r="F12" s="51"/>
      <c r="G12" s="51"/>
      <c r="H12" s="51"/>
      <c r="I12" s="51"/>
      <c r="J12" s="51"/>
      <c r="K12" s="51"/>
      <c r="L12" s="51"/>
      <c r="M12" s="1"/>
      <c r="N12" s="1"/>
    </row>
    <row r="13" spans="2:14" ht="15" customHeight="1">
      <c r="B13" s="57" t="s">
        <v>15</v>
      </c>
      <c r="C13" s="75">
        <v>0.05</v>
      </c>
      <c r="D13" s="2"/>
      <c r="E13" s="51"/>
      <c r="F13" s="51"/>
      <c r="G13" s="51"/>
      <c r="H13" s="51"/>
      <c r="I13" s="51"/>
      <c r="J13" s="51"/>
      <c r="K13" s="51"/>
      <c r="L13" s="51"/>
      <c r="M13" s="1"/>
      <c r="N13" s="1"/>
    </row>
    <row r="14" spans="2:14" ht="15" customHeight="1">
      <c r="B14" s="57" t="s">
        <v>16</v>
      </c>
      <c r="C14" s="75">
        <v>0.1</v>
      </c>
      <c r="D14" s="2"/>
      <c r="E14" s="51"/>
      <c r="F14" s="51"/>
      <c r="G14" s="51"/>
      <c r="H14" s="51"/>
      <c r="I14" s="51"/>
      <c r="J14" s="51"/>
      <c r="K14" s="51"/>
      <c r="L14" s="51"/>
      <c r="M14" s="1"/>
      <c r="N14" s="1"/>
    </row>
    <row r="15" spans="2:14" ht="15" customHeight="1">
      <c r="B15" s="57" t="s">
        <v>17</v>
      </c>
      <c r="C15" s="75">
        <v>0.05</v>
      </c>
      <c r="D15" s="2"/>
      <c r="E15" s="51"/>
      <c r="F15" s="51"/>
      <c r="G15" s="51"/>
      <c r="H15" s="51"/>
      <c r="I15" s="51"/>
      <c r="J15" s="51"/>
      <c r="K15" s="51"/>
      <c r="L15" s="51"/>
      <c r="M15" s="1"/>
      <c r="N15" s="1"/>
    </row>
    <row r="16" spans="2:14" ht="15" customHeight="1">
      <c r="B16" s="57" t="s">
        <v>18</v>
      </c>
      <c r="C16" s="75">
        <v>0.5</v>
      </c>
      <c r="D16" s="2"/>
      <c r="E16" s="51"/>
      <c r="F16" s="51"/>
      <c r="G16" s="51"/>
      <c r="H16" s="51"/>
      <c r="I16" s="51"/>
      <c r="J16" s="51"/>
      <c r="K16" s="51"/>
      <c r="L16" s="51"/>
      <c r="M16" s="1"/>
      <c r="N16" s="1"/>
    </row>
    <row r="17" spans="2:14" ht="15" customHeight="1">
      <c r="B17" s="57" t="s">
        <v>19</v>
      </c>
      <c r="C17" s="75">
        <v>0.05</v>
      </c>
      <c r="D17" s="2"/>
      <c r="E17" s="1"/>
      <c r="F17" s="1"/>
      <c r="G17" s="1"/>
      <c r="H17" s="51"/>
      <c r="I17" s="51"/>
      <c r="J17" s="51"/>
      <c r="K17" s="1"/>
      <c r="L17" s="1"/>
      <c r="M17" s="1"/>
      <c r="N17" s="1"/>
    </row>
    <row r="18" spans="2:14" ht="15" customHeight="1">
      <c r="B18" s="57" t="s">
        <v>20</v>
      </c>
      <c r="C18" s="75">
        <v>0.25</v>
      </c>
      <c r="D18" s="2"/>
      <c r="E18" s="1"/>
      <c r="F18" s="1"/>
      <c r="G18" s="1"/>
      <c r="H18" s="52"/>
      <c r="I18" s="53"/>
      <c r="J18" s="53"/>
      <c r="K18" s="1"/>
      <c r="L18" s="1"/>
      <c r="M18" s="1"/>
      <c r="N18" s="1"/>
    </row>
    <row r="19" spans="2:14" ht="15" customHeight="1">
      <c r="B19" s="57" t="s">
        <v>21</v>
      </c>
      <c r="C19" s="55">
        <f>C35*(2/3)</f>
        <v>40000</v>
      </c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</row>
    <row r="21" spans="2:14" ht="15" customHeight="1">
      <c r="B21" s="7" t="s">
        <v>22</v>
      </c>
      <c r="C21" s="7" t="s">
        <v>23</v>
      </c>
      <c r="D21" s="7" t="s">
        <v>24</v>
      </c>
      <c r="E21" s="7" t="s">
        <v>25</v>
      </c>
      <c r="F21" s="7" t="s">
        <v>26</v>
      </c>
      <c r="G21" s="7" t="s">
        <v>27</v>
      </c>
      <c r="H21" s="1"/>
      <c r="I21" s="1"/>
      <c r="J21" s="1"/>
      <c r="K21" s="1"/>
      <c r="L21" s="1"/>
      <c r="M21" s="1"/>
      <c r="N21" s="1"/>
    </row>
    <row r="22" spans="2:14" ht="15" customHeight="1">
      <c r="B22" s="57" t="s">
        <v>28</v>
      </c>
      <c r="C22" s="55">
        <f>C3</f>
        <v>100</v>
      </c>
      <c r="D22" s="55">
        <v>5</v>
      </c>
      <c r="E22" s="55">
        <v>5</v>
      </c>
      <c r="F22" s="55">
        <v>0</v>
      </c>
      <c r="G22" s="55">
        <v>0</v>
      </c>
      <c r="H22" s="1"/>
      <c r="I22" s="1"/>
      <c r="J22" s="1"/>
      <c r="K22" s="1"/>
      <c r="L22" s="1"/>
      <c r="M22" s="1"/>
      <c r="N22" s="1"/>
    </row>
    <row r="23" spans="2:14" ht="15" customHeight="1">
      <c r="B23" s="57" t="s">
        <v>29</v>
      </c>
      <c r="C23" s="55">
        <v>0</v>
      </c>
      <c r="D23" s="55">
        <v>0</v>
      </c>
      <c r="E23" s="55">
        <v>0</v>
      </c>
      <c r="F23" s="55">
        <f>E27</f>
        <v>40.612499999999997</v>
      </c>
      <c r="G23" s="55">
        <f>F27</f>
        <v>40.612499999999997</v>
      </c>
      <c r="H23" s="1"/>
      <c r="I23" s="1"/>
      <c r="J23" s="1"/>
      <c r="K23" s="1"/>
      <c r="L23" s="1"/>
      <c r="M23" s="1"/>
      <c r="N23" s="1"/>
    </row>
    <row r="24" spans="2:14" ht="15" customHeight="1">
      <c r="B24" s="57" t="s">
        <v>30</v>
      </c>
      <c r="C24" s="55">
        <v>0</v>
      </c>
      <c r="D24" s="76">
        <f>C26-(C26*C13)</f>
        <v>95</v>
      </c>
      <c r="E24" s="55">
        <f>D26-(D26*C13)</f>
        <v>95</v>
      </c>
      <c r="F24" s="55">
        <f>E26-(E26*C13)</f>
        <v>95</v>
      </c>
      <c r="G24" s="55">
        <f>F26-(F26*C13)</f>
        <v>118.38187500000001</v>
      </c>
      <c r="H24" s="1"/>
      <c r="I24" s="1"/>
      <c r="J24" s="1"/>
      <c r="K24" s="1"/>
      <c r="L24" s="1"/>
      <c r="M24" s="1"/>
      <c r="N24" s="1"/>
    </row>
    <row r="25" spans="2:14" ht="15" customHeight="1">
      <c r="B25" s="57" t="s">
        <v>31</v>
      </c>
      <c r="C25" s="55">
        <v>0</v>
      </c>
      <c r="D25" s="55">
        <v>0</v>
      </c>
      <c r="E25" s="55">
        <v>0</v>
      </c>
      <c r="F25" s="55">
        <f>E26*11%</f>
        <v>11</v>
      </c>
      <c r="G25" s="55">
        <f>E26*11%</f>
        <v>11</v>
      </c>
      <c r="H25" s="1"/>
      <c r="I25" s="1"/>
      <c r="J25" s="1"/>
      <c r="K25" s="1"/>
      <c r="L25" s="1"/>
      <c r="M25" s="1"/>
      <c r="N25" s="1"/>
    </row>
    <row r="26" spans="2:14" ht="15" customHeight="1">
      <c r="B26" s="56" t="s">
        <v>32</v>
      </c>
      <c r="C26" s="54">
        <f>C22</f>
        <v>100</v>
      </c>
      <c r="D26" s="54">
        <f>D24+D22</f>
        <v>100</v>
      </c>
      <c r="E26" s="54">
        <f>E24+E22</f>
        <v>100</v>
      </c>
      <c r="F26" s="54">
        <f>F22+F23+F24-F25</f>
        <v>124.61250000000001</v>
      </c>
      <c r="G26" s="54">
        <f>-G22+G23+G24-G25</f>
        <v>147.99437499999999</v>
      </c>
      <c r="H26" s="1"/>
      <c r="I26" s="1"/>
      <c r="J26" s="1"/>
      <c r="K26" s="1"/>
      <c r="L26" s="1"/>
      <c r="M26" s="1"/>
      <c r="N26" s="1"/>
    </row>
    <row r="27" spans="2:14" ht="15" customHeight="1">
      <c r="B27" s="57" t="s">
        <v>33</v>
      </c>
      <c r="C27" s="55">
        <v>0</v>
      </c>
      <c r="D27" s="55">
        <v>0</v>
      </c>
      <c r="E27" s="55">
        <f>D28*95%</f>
        <v>40.612499999999997</v>
      </c>
      <c r="F27" s="55">
        <f>E28*95%</f>
        <v>40.612499999999997</v>
      </c>
      <c r="G27" s="55">
        <f>F28*95%</f>
        <v>40.612499999999997</v>
      </c>
      <c r="H27" s="1"/>
      <c r="I27" s="1"/>
      <c r="J27" s="1"/>
      <c r="K27" s="1"/>
      <c r="L27" s="1"/>
      <c r="M27" s="1"/>
      <c r="N27" s="1"/>
    </row>
    <row r="28" spans="2:14" ht="15" customHeight="1">
      <c r="B28" s="57" t="s">
        <v>34</v>
      </c>
      <c r="C28" s="55">
        <v>0</v>
      </c>
      <c r="D28" s="55">
        <f>C29-(C29*C15)</f>
        <v>42.75</v>
      </c>
      <c r="E28" s="55">
        <f>D29-(D29*C15)</f>
        <v>42.75</v>
      </c>
      <c r="F28" s="55">
        <f>E29-(E29*C15)</f>
        <v>42.75</v>
      </c>
      <c r="G28" s="55">
        <f>F29-(F29*C15)</f>
        <v>53.271843750000009</v>
      </c>
      <c r="H28" s="1"/>
      <c r="I28" s="1"/>
      <c r="J28" s="1"/>
      <c r="K28" s="1"/>
      <c r="L28" s="1"/>
      <c r="M28" s="1"/>
      <c r="N28" s="1"/>
    </row>
    <row r="29" spans="2:14" ht="15" customHeight="1">
      <c r="B29" s="57" t="s">
        <v>35</v>
      </c>
      <c r="C29" s="55">
        <f>C26*(C16-C17)</f>
        <v>45</v>
      </c>
      <c r="D29" s="76">
        <f>D26*(C16-C17)</f>
        <v>45</v>
      </c>
      <c r="E29" s="55">
        <f>E26*(C16-C17)</f>
        <v>45</v>
      </c>
      <c r="F29" s="55">
        <f>F26*(C16-C17)</f>
        <v>56.075625000000009</v>
      </c>
      <c r="G29" s="55">
        <f>G26*(C16-C17)</f>
        <v>66.597468750000004</v>
      </c>
      <c r="H29" s="1"/>
      <c r="I29" s="1"/>
      <c r="J29" s="1"/>
      <c r="K29" s="1"/>
      <c r="L29" s="1"/>
      <c r="M29" s="1"/>
      <c r="N29" s="1"/>
    </row>
    <row r="30" spans="2:14" ht="15" customHeight="1">
      <c r="B30" s="57" t="s">
        <v>36</v>
      </c>
      <c r="C30" s="55">
        <f>C26+C29</f>
        <v>145</v>
      </c>
      <c r="D30" s="55">
        <f>D29+D28+D27+D26</f>
        <v>187.75</v>
      </c>
      <c r="E30" s="55">
        <f>E29+E28+E27+E26</f>
        <v>228.36250000000001</v>
      </c>
      <c r="F30" s="55">
        <f>F29+F28+F27+F26</f>
        <v>264.05062500000003</v>
      </c>
      <c r="G30" s="55">
        <f>G29+G28+G27+G26</f>
        <v>308.47618749999998</v>
      </c>
      <c r="H30" s="1"/>
      <c r="I30" s="1"/>
      <c r="J30" s="1"/>
      <c r="K30" s="1"/>
      <c r="L30" s="1"/>
      <c r="M30" s="1"/>
      <c r="N30" s="1"/>
    </row>
    <row r="31" spans="2:14" ht="15" customHeight="1">
      <c r="B31" s="56" t="s">
        <v>37</v>
      </c>
      <c r="C31" s="54">
        <f>((C29+C28+C27)*36%)+C26</f>
        <v>116.2</v>
      </c>
      <c r="D31" s="54">
        <f>((D29+D28+D27)*36%)+D26</f>
        <v>131.59</v>
      </c>
      <c r="E31" s="54">
        <f>((E29+E28+E27)*36%)+E26</f>
        <v>146.2105</v>
      </c>
      <c r="F31" s="54">
        <f>((F29+F28+F27)*36%)+F26</f>
        <v>174.810225</v>
      </c>
      <c r="G31" s="54">
        <f>((G29+G28+G27)*36%)+G26</f>
        <v>205.76782749999998</v>
      </c>
      <c r="H31" s="1"/>
      <c r="I31" s="1"/>
      <c r="J31" s="1"/>
      <c r="K31" s="1"/>
      <c r="L31" s="1"/>
      <c r="M31" s="1"/>
      <c r="N31" s="1"/>
    </row>
    <row r="32" spans="2:14" ht="15" customHeight="1">
      <c r="B32" s="2"/>
      <c r="C32" s="2"/>
      <c r="D32" s="2"/>
      <c r="E32" s="2"/>
      <c r="F32" s="2"/>
      <c r="G32" s="2"/>
      <c r="H32" s="1"/>
      <c r="I32" s="1"/>
      <c r="J32" s="1"/>
      <c r="K32" s="1"/>
      <c r="L32" s="1"/>
      <c r="M32" s="1"/>
      <c r="N32" s="1"/>
    </row>
    <row r="33" spans="2:14" ht="15" customHeight="1">
      <c r="B33" s="111" t="s">
        <v>38</v>
      </c>
      <c r="C33" s="111"/>
      <c r="D33" s="111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ht="15" customHeight="1">
      <c r="B34" s="8" t="s">
        <v>39</v>
      </c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ht="15" customHeight="1">
      <c r="B35" s="58" t="s">
        <v>40</v>
      </c>
      <c r="C35" s="71">
        <v>60000</v>
      </c>
      <c r="D35" s="77" t="s">
        <v>7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 ht="15" customHeight="1">
      <c r="B36" s="58" t="s">
        <v>41</v>
      </c>
      <c r="C36" s="71">
        <v>20</v>
      </c>
      <c r="D36" s="77" t="s">
        <v>42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2:14" ht="15" customHeight="1">
      <c r="B37" s="58" t="s">
        <v>43</v>
      </c>
      <c r="C37" s="71">
        <v>20</v>
      </c>
      <c r="D37" s="77" t="s">
        <v>44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2:14" ht="15" customHeight="1">
      <c r="B38" s="58" t="s">
        <v>45</v>
      </c>
      <c r="C38" s="71">
        <v>300</v>
      </c>
      <c r="D38" s="77" t="s">
        <v>46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2:14" ht="15" customHeight="1">
      <c r="B39" s="58" t="s">
        <v>47</v>
      </c>
      <c r="C39" s="71">
        <v>65</v>
      </c>
      <c r="D39" s="77" t="s">
        <v>46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2:14" ht="15" customHeight="1"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2:14" ht="15" customHeight="1">
      <c r="B41" s="94" t="s">
        <v>48</v>
      </c>
      <c r="C41" s="94"/>
      <c r="D41" s="94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2:14" ht="15" customHeight="1">
      <c r="B42" s="8"/>
      <c r="C42" s="78" t="s">
        <v>23</v>
      </c>
      <c r="D42" s="78" t="s">
        <v>24</v>
      </c>
      <c r="E42" s="78" t="s">
        <v>25</v>
      </c>
      <c r="F42" s="78" t="s">
        <v>26</v>
      </c>
      <c r="G42" s="78" t="s">
        <v>27</v>
      </c>
      <c r="H42" s="3"/>
      <c r="I42" s="2"/>
      <c r="J42" s="2"/>
      <c r="K42" s="2"/>
      <c r="L42" s="2"/>
      <c r="M42" s="2"/>
      <c r="N42" s="2"/>
    </row>
    <row r="43" spans="2:14" ht="15" customHeight="1">
      <c r="B43" s="59" t="s">
        <v>49</v>
      </c>
      <c r="C43" s="78">
        <f>(C31/4)</f>
        <v>29.05</v>
      </c>
      <c r="D43" s="78">
        <f>(D31/5)</f>
        <v>26.318000000000001</v>
      </c>
      <c r="E43" s="78">
        <f>E31/4</f>
        <v>36.552624999999999</v>
      </c>
      <c r="F43" s="78">
        <f>F31/4</f>
        <v>43.702556250000001</v>
      </c>
      <c r="G43" s="78">
        <f>G31/4</f>
        <v>51.441956874999995</v>
      </c>
      <c r="H43" s="3"/>
      <c r="I43" s="2"/>
      <c r="J43" s="2"/>
      <c r="K43" s="2"/>
      <c r="L43" s="2"/>
      <c r="M43" s="2"/>
      <c r="N43" s="2"/>
    </row>
    <row r="44" spans="2:14" ht="15" customHeight="1">
      <c r="B44" s="59" t="s">
        <v>50</v>
      </c>
      <c r="C44" s="72">
        <v>15000</v>
      </c>
      <c r="D44" s="79" t="s">
        <v>51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ht="15" customHeight="1">
      <c r="B45" s="59" t="s">
        <v>52</v>
      </c>
      <c r="C45" s="71">
        <v>40</v>
      </c>
      <c r="D45" s="79" t="s">
        <v>53</v>
      </c>
      <c r="E45" s="71">
        <v>50</v>
      </c>
      <c r="F45" s="79" t="s">
        <v>54</v>
      </c>
      <c r="G45" s="1"/>
      <c r="H45" s="1"/>
      <c r="I45" s="1"/>
      <c r="J45" s="1"/>
      <c r="K45" s="1"/>
      <c r="L45" s="1"/>
      <c r="M45" s="1"/>
      <c r="N45" s="1"/>
    </row>
    <row r="46" spans="2:14" ht="15" customHeight="1">
      <c r="B46" s="59" t="s">
        <v>55</v>
      </c>
      <c r="C46" s="71">
        <v>20</v>
      </c>
      <c r="D46" s="79" t="s">
        <v>53</v>
      </c>
      <c r="E46" s="71">
        <v>25</v>
      </c>
      <c r="F46" s="79" t="s">
        <v>56</v>
      </c>
      <c r="G46" s="1"/>
      <c r="H46" s="1"/>
      <c r="I46" s="1"/>
      <c r="J46" s="1"/>
      <c r="K46" s="1"/>
      <c r="L46" s="1"/>
      <c r="M46" s="1"/>
      <c r="N46" s="1"/>
    </row>
    <row r="47" spans="2:14" ht="15" customHeight="1">
      <c r="B47" s="59" t="s">
        <v>57</v>
      </c>
      <c r="C47" s="71">
        <v>500</v>
      </c>
      <c r="D47" s="79" t="s">
        <v>53</v>
      </c>
      <c r="E47" s="71">
        <v>50</v>
      </c>
      <c r="F47" s="79" t="s">
        <v>54</v>
      </c>
      <c r="G47" s="1"/>
      <c r="H47" s="1"/>
      <c r="I47" s="1"/>
      <c r="J47" s="1"/>
      <c r="K47" s="1"/>
      <c r="L47" s="1"/>
      <c r="M47" s="1"/>
      <c r="N47" s="1"/>
    </row>
    <row r="48" spans="2:14" ht="15" customHeight="1">
      <c r="B48" s="59" t="s">
        <v>58</v>
      </c>
      <c r="C48" s="71">
        <v>150</v>
      </c>
      <c r="D48" s="79" t="s">
        <v>59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ht="15" customHeight="1">
      <c r="B49" s="59" t="s">
        <v>60</v>
      </c>
      <c r="C49" s="71">
        <v>250</v>
      </c>
      <c r="D49" s="79" t="s">
        <v>59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ht="15" customHeight="1"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ht="15" customHeight="1">
      <c r="B51" s="94" t="s">
        <v>61</v>
      </c>
      <c r="C51" s="94"/>
      <c r="D51" s="94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ht="15" customHeight="1">
      <c r="B52" s="59" t="s">
        <v>62</v>
      </c>
      <c r="C52" s="71">
        <v>200</v>
      </c>
      <c r="D52" s="79" t="s">
        <v>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ht="15" customHeight="1">
      <c r="B53" s="59" t="s">
        <v>64</v>
      </c>
      <c r="C53" s="71">
        <v>500</v>
      </c>
      <c r="D53" s="79" t="s">
        <v>63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ht="15" customHeight="1">
      <c r="B54" s="59" t="s">
        <v>65</v>
      </c>
      <c r="C54" s="71">
        <v>200</v>
      </c>
      <c r="D54" s="79" t="s">
        <v>63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ht="15" customHeight="1">
      <c r="B55" s="59" t="s">
        <v>66</v>
      </c>
      <c r="C55" s="71">
        <v>400</v>
      </c>
      <c r="D55" s="79" t="s">
        <v>59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ht="15" customHeight="1"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ht="15" customHeight="1">
      <c r="B57" s="94" t="s">
        <v>67</v>
      </c>
      <c r="C57" s="94"/>
      <c r="D57" s="94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ht="15" customHeight="1">
      <c r="B58" s="59" t="s">
        <v>68</v>
      </c>
      <c r="C58" s="71">
        <v>0</v>
      </c>
      <c r="D58" s="89" t="s">
        <v>69</v>
      </c>
      <c r="E58" s="107" t="s">
        <v>70</v>
      </c>
      <c r="F58" s="108"/>
      <c r="G58" s="108"/>
      <c r="H58" s="108"/>
      <c r="I58" s="108"/>
      <c r="J58" s="108"/>
      <c r="K58" s="108"/>
      <c r="L58" s="109"/>
      <c r="M58" s="88"/>
      <c r="N58" s="1"/>
    </row>
    <row r="59" spans="2:14" ht="15" customHeight="1">
      <c r="B59" s="59" t="s">
        <v>71</v>
      </c>
      <c r="C59" s="71">
        <v>2</v>
      </c>
      <c r="D59" s="79" t="s">
        <v>69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ht="15" customHeight="1">
      <c r="B60" s="59" t="s">
        <v>72</v>
      </c>
      <c r="C60" s="71">
        <v>20</v>
      </c>
      <c r="D60" s="79" t="s">
        <v>69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ht="15" customHeight="1">
      <c r="B61" s="59" t="s">
        <v>73</v>
      </c>
      <c r="C61" s="71">
        <v>50</v>
      </c>
      <c r="D61" s="79" t="s">
        <v>69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ht="15" customHeight="1">
      <c r="B62" s="59" t="s">
        <v>74</v>
      </c>
      <c r="C62" s="71">
        <v>5000</v>
      </c>
      <c r="D62" s="79" t="s">
        <v>75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ht="15" customHeight="1">
      <c r="B63" s="1"/>
      <c r="C63" s="1"/>
      <c r="D63" s="90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ht="15" customHeight="1">
      <c r="B64" s="94" t="s">
        <v>76</v>
      </c>
      <c r="C64" s="94"/>
      <c r="D64" s="94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ht="15" customHeight="1">
      <c r="B65" s="59" t="s">
        <v>77</v>
      </c>
      <c r="C65" s="71">
        <v>1500</v>
      </c>
      <c r="D65" s="79" t="s">
        <v>7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ht="15" customHeight="1">
      <c r="B66" s="59" t="s">
        <v>78</v>
      </c>
      <c r="C66" s="73">
        <v>0.04</v>
      </c>
      <c r="D66" s="79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ht="15" customHeight="1"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ht="15" customHeight="1">
      <c r="B68" s="99" t="s">
        <v>79</v>
      </c>
      <c r="C68" s="99"/>
      <c r="D68" s="99"/>
      <c r="E68" s="99"/>
      <c r="F68" s="99"/>
      <c r="G68" s="99"/>
      <c r="H68" s="1"/>
      <c r="I68" s="1"/>
      <c r="J68" s="1"/>
      <c r="K68" s="1"/>
      <c r="L68" s="1"/>
      <c r="M68" s="1"/>
      <c r="N68" s="1"/>
    </row>
    <row r="69" spans="2:14" ht="15" customHeight="1">
      <c r="B69" s="8"/>
      <c r="C69" s="78" t="s">
        <v>23</v>
      </c>
      <c r="D69" s="78" t="s">
        <v>24</v>
      </c>
      <c r="E69" s="78" t="s">
        <v>25</v>
      </c>
      <c r="F69" s="78" t="s">
        <v>26</v>
      </c>
      <c r="G69" s="78" t="s">
        <v>27</v>
      </c>
      <c r="H69" s="4"/>
      <c r="I69" s="1"/>
      <c r="J69" s="1"/>
      <c r="K69" s="1"/>
      <c r="L69" s="1"/>
      <c r="M69" s="1"/>
      <c r="N69" s="1"/>
    </row>
    <row r="70" spans="2:14" ht="15" customHeight="1">
      <c r="B70" s="59" t="s">
        <v>80</v>
      </c>
      <c r="C70" s="71">
        <v>1</v>
      </c>
      <c r="D70" s="71">
        <v>1</v>
      </c>
      <c r="E70" s="71">
        <v>1</v>
      </c>
      <c r="F70" s="71">
        <v>1</v>
      </c>
      <c r="G70" s="71">
        <v>1</v>
      </c>
      <c r="H70" s="4"/>
      <c r="I70" s="1"/>
      <c r="J70" s="1"/>
      <c r="K70" s="1"/>
      <c r="L70" s="1"/>
      <c r="M70" s="1"/>
      <c r="N70" s="1"/>
    </row>
    <row r="71" spans="2:14" ht="15" customHeight="1">
      <c r="B71" s="59" t="s">
        <v>81</v>
      </c>
      <c r="C71" s="71">
        <v>1</v>
      </c>
      <c r="D71" s="71">
        <v>1</v>
      </c>
      <c r="E71" s="71">
        <v>2</v>
      </c>
      <c r="F71" s="71">
        <v>2</v>
      </c>
      <c r="G71" s="71">
        <v>2</v>
      </c>
      <c r="H71" s="4"/>
      <c r="I71" s="1"/>
      <c r="J71" s="1"/>
      <c r="K71" s="1"/>
      <c r="L71" s="1"/>
      <c r="M71" s="1"/>
      <c r="N71" s="1"/>
    </row>
    <row r="72" spans="2:14" ht="15" customHeight="1">
      <c r="B72" s="59" t="s">
        <v>82</v>
      </c>
      <c r="C72" s="71">
        <v>1</v>
      </c>
      <c r="D72" s="71">
        <v>2</v>
      </c>
      <c r="E72" s="71">
        <v>2</v>
      </c>
      <c r="F72" s="71">
        <v>2</v>
      </c>
      <c r="G72" s="71">
        <v>3</v>
      </c>
      <c r="H72" s="4"/>
      <c r="I72" s="1"/>
      <c r="J72" s="1"/>
      <c r="K72" s="1"/>
      <c r="L72" s="1"/>
      <c r="M72" s="1"/>
      <c r="N72" s="1"/>
    </row>
    <row r="73" spans="2:14" ht="15" customHeight="1">
      <c r="B73" s="59" t="s">
        <v>83</v>
      </c>
      <c r="C73" s="72">
        <v>144000</v>
      </c>
      <c r="D73" s="79" t="s">
        <v>7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ht="15" customHeight="1">
      <c r="B74" s="59" t="s">
        <v>84</v>
      </c>
      <c r="C74" s="71">
        <v>72000</v>
      </c>
      <c r="D74" s="79" t="s">
        <v>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ht="15" customHeight="1">
      <c r="B75" s="59" t="s">
        <v>85</v>
      </c>
      <c r="C75" s="71">
        <v>36000</v>
      </c>
      <c r="D75" s="79" t="s">
        <v>7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>
      <c r="B76" s="59" t="s">
        <v>86</v>
      </c>
      <c r="C76" s="71">
        <v>20</v>
      </c>
      <c r="D76" s="79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>
      <c r="B77" s="59" t="s">
        <v>87</v>
      </c>
      <c r="C77" s="71">
        <v>5</v>
      </c>
      <c r="D77" s="79" t="s">
        <v>7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ht="15" customHeight="1">
      <c r="B78" s="59" t="s">
        <v>88</v>
      </c>
      <c r="C78" s="71">
        <v>1200</v>
      </c>
      <c r="D78" s="79" t="s">
        <v>7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ht="15" customHeight="1">
      <c r="B79" s="59" t="s">
        <v>89</v>
      </c>
      <c r="C79" s="71">
        <v>1000</v>
      </c>
      <c r="D79" s="79" t="s">
        <v>7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ht="15" customHeight="1">
      <c r="B80" s="59" t="s">
        <v>90</v>
      </c>
      <c r="C80" s="71">
        <v>500</v>
      </c>
      <c r="D80" s="79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ht="15" customHeight="1">
      <c r="B81" s="59" t="s">
        <v>91</v>
      </c>
      <c r="C81" s="71">
        <v>1000</v>
      </c>
      <c r="D81" s="79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ht="15" customHeight="1">
      <c r="B82" s="2"/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ht="15" customHeight="1">
      <c r="B83" s="94" t="s">
        <v>92</v>
      </c>
      <c r="C83" s="94"/>
      <c r="D83" s="94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ht="15" customHeight="1">
      <c r="B84" s="59" t="s">
        <v>93</v>
      </c>
      <c r="C84" s="71">
        <v>150000</v>
      </c>
      <c r="D84" s="79" t="s">
        <v>7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ht="15" customHeight="1">
      <c r="B85" s="59" t="s">
        <v>94</v>
      </c>
      <c r="C85" s="71">
        <v>0</v>
      </c>
      <c r="D85" s="79" t="s">
        <v>7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ht="15" customHeight="1">
      <c r="B86" s="59" t="s">
        <v>95</v>
      </c>
      <c r="C86" s="71">
        <v>0</v>
      </c>
      <c r="D86" s="79" t="s">
        <v>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ht="15" customHeight="1">
      <c r="B87" s="59" t="s">
        <v>96</v>
      </c>
      <c r="C87" s="71">
        <v>0</v>
      </c>
      <c r="D87" s="79" t="s">
        <v>7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ht="15" customHeight="1">
      <c r="B88" s="59" t="s">
        <v>97</v>
      </c>
      <c r="C88" s="71">
        <v>50000</v>
      </c>
      <c r="D88" s="79" t="s">
        <v>7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ht="15" customHeight="1">
      <c r="B89" s="59" t="s">
        <v>98</v>
      </c>
      <c r="C89" s="71">
        <v>0</v>
      </c>
      <c r="D89" s="79" t="s">
        <v>7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ht="15" customHeight="1">
      <c r="B90" s="59" t="s">
        <v>99</v>
      </c>
      <c r="C90" s="71">
        <v>30000</v>
      </c>
      <c r="D90" s="79" t="s">
        <v>7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ht="15" customHeight="1">
      <c r="B91" s="59" t="s">
        <v>100</v>
      </c>
      <c r="C91" s="71">
        <v>30000</v>
      </c>
      <c r="D91" s="79" t="s">
        <v>7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ht="15" customHeight="1">
      <c r="B92" s="59" t="s">
        <v>101</v>
      </c>
      <c r="C92" s="71">
        <v>20000</v>
      </c>
      <c r="D92" s="79" t="s">
        <v>7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ht="15" customHeight="1">
      <c r="B93" s="59" t="s">
        <v>102</v>
      </c>
      <c r="C93" s="71">
        <v>90000</v>
      </c>
      <c r="D93" s="79" t="s">
        <v>7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ht="15" customHeight="1">
      <c r="B94" s="59" t="s">
        <v>103</v>
      </c>
      <c r="C94" s="71">
        <v>25000</v>
      </c>
      <c r="D94" s="79" t="s">
        <v>7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ht="15" customHeight="1"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ht="15" customHeight="1">
      <c r="B96" s="94" t="s">
        <v>104</v>
      </c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1"/>
      <c r="N96" s="1"/>
    </row>
    <row r="97" spans="2:14" ht="15" customHeight="1">
      <c r="B97" s="10"/>
      <c r="C97" s="98" t="s">
        <v>23</v>
      </c>
      <c r="D97" s="98"/>
      <c r="E97" s="98" t="s">
        <v>24</v>
      </c>
      <c r="F97" s="98"/>
      <c r="G97" s="98" t="s">
        <v>25</v>
      </c>
      <c r="H97" s="98"/>
      <c r="I97" s="98" t="s">
        <v>26</v>
      </c>
      <c r="J97" s="98"/>
      <c r="K97" s="98" t="s">
        <v>27</v>
      </c>
      <c r="L97" s="98"/>
      <c r="M97" s="1"/>
      <c r="N97" s="1"/>
    </row>
    <row r="98" spans="2:14" ht="15" customHeight="1">
      <c r="B98" s="10"/>
      <c r="C98" s="80" t="s">
        <v>105</v>
      </c>
      <c r="D98" s="80" t="s">
        <v>106</v>
      </c>
      <c r="E98" s="80" t="s">
        <v>105</v>
      </c>
      <c r="F98" s="80" t="s">
        <v>106</v>
      </c>
      <c r="G98" s="80" t="s">
        <v>105</v>
      </c>
      <c r="H98" s="80" t="s">
        <v>106</v>
      </c>
      <c r="I98" s="80" t="s">
        <v>105</v>
      </c>
      <c r="J98" s="80" t="s">
        <v>106</v>
      </c>
      <c r="K98" s="80" t="s">
        <v>105</v>
      </c>
      <c r="L98" s="80" t="s">
        <v>106</v>
      </c>
      <c r="M98" s="1"/>
      <c r="N98" s="1"/>
    </row>
    <row r="99" spans="2:14" ht="15" customHeight="1">
      <c r="B99" s="60" t="s">
        <v>107</v>
      </c>
      <c r="C99" s="81">
        <f>C26*300</f>
        <v>30000</v>
      </c>
      <c r="D99" s="81">
        <f>C26*65</f>
        <v>6500</v>
      </c>
      <c r="E99" s="81">
        <f>D26*300</f>
        <v>30000</v>
      </c>
      <c r="F99" s="81">
        <f>D26*65</f>
        <v>6500</v>
      </c>
      <c r="G99" s="82">
        <f>E26*300</f>
        <v>30000</v>
      </c>
      <c r="H99" s="82">
        <f>E26*65</f>
        <v>6500</v>
      </c>
      <c r="I99" s="81">
        <f>F26*300</f>
        <v>37383.75</v>
      </c>
      <c r="J99" s="81">
        <f>F26*65</f>
        <v>8099.8125000000009</v>
      </c>
      <c r="K99" s="81">
        <f>G26*300</f>
        <v>44398.3125</v>
      </c>
      <c r="L99" s="81">
        <f>G26*65</f>
        <v>9619.6343749999996</v>
      </c>
      <c r="M99" s="1"/>
      <c r="N99" s="1"/>
    </row>
    <row r="100" spans="2:14" ht="15" customHeight="1">
      <c r="B100" s="60" t="s">
        <v>108</v>
      </c>
      <c r="C100" s="81">
        <f>C36*C99</f>
        <v>600000</v>
      </c>
      <c r="D100" s="81"/>
      <c r="E100" s="81">
        <f>C36*E99</f>
        <v>600000</v>
      </c>
      <c r="F100" s="81"/>
      <c r="G100" s="82">
        <f>C36*G99</f>
        <v>600000</v>
      </c>
      <c r="H100" s="82"/>
      <c r="I100" s="81">
        <f>C36*I99</f>
        <v>747675</v>
      </c>
      <c r="J100" s="81"/>
      <c r="K100" s="81">
        <f>C36*K99</f>
        <v>887966.25</v>
      </c>
      <c r="L100" s="81"/>
      <c r="M100" s="1"/>
      <c r="N100" s="1"/>
    </row>
    <row r="101" spans="2:14" ht="15" customHeight="1">
      <c r="B101" s="2"/>
      <c r="C101" s="2"/>
      <c r="D101" s="2"/>
      <c r="E101" s="1"/>
      <c r="F101" s="1"/>
      <c r="G101" s="2"/>
      <c r="H101" s="2"/>
      <c r="I101" s="2"/>
      <c r="J101" s="2"/>
      <c r="K101" s="2"/>
      <c r="L101" s="2"/>
      <c r="M101" s="1"/>
      <c r="N101" s="1"/>
    </row>
    <row r="102" spans="2:14" ht="15" customHeight="1">
      <c r="B102" s="94" t="s">
        <v>109</v>
      </c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</row>
    <row r="103" spans="2:14" ht="15" customHeight="1">
      <c r="B103" s="60" t="s">
        <v>110</v>
      </c>
      <c r="C103" s="98" t="s">
        <v>111</v>
      </c>
      <c r="D103" s="98"/>
      <c r="E103" s="98" t="s">
        <v>23</v>
      </c>
      <c r="F103" s="98"/>
      <c r="G103" s="98" t="s">
        <v>24</v>
      </c>
      <c r="H103" s="98"/>
      <c r="I103" s="98" t="s">
        <v>25</v>
      </c>
      <c r="J103" s="98"/>
      <c r="K103" s="98" t="s">
        <v>26</v>
      </c>
      <c r="L103" s="98"/>
      <c r="M103" s="98" t="s">
        <v>27</v>
      </c>
      <c r="N103" s="98"/>
    </row>
    <row r="104" spans="2:14" ht="15" customHeight="1">
      <c r="B104" s="10"/>
      <c r="C104" s="80" t="s">
        <v>112</v>
      </c>
      <c r="D104" s="80" t="s">
        <v>106</v>
      </c>
      <c r="E104" s="80" t="s">
        <v>105</v>
      </c>
      <c r="F104" s="80" t="s">
        <v>106</v>
      </c>
      <c r="G104" s="80" t="s">
        <v>105</v>
      </c>
      <c r="H104" s="80" t="s">
        <v>106</v>
      </c>
      <c r="I104" s="80" t="s">
        <v>105</v>
      </c>
      <c r="J104" s="80" t="s">
        <v>106</v>
      </c>
      <c r="K104" s="80" t="s">
        <v>105</v>
      </c>
      <c r="L104" s="80" t="s">
        <v>106</v>
      </c>
      <c r="M104" s="80" t="s">
        <v>105</v>
      </c>
      <c r="N104" s="80" t="s">
        <v>106</v>
      </c>
    </row>
    <row r="105" spans="2:14" ht="15" customHeight="1">
      <c r="B105" s="60" t="s">
        <v>113</v>
      </c>
      <c r="C105" s="74">
        <v>40</v>
      </c>
      <c r="D105" s="74">
        <v>35</v>
      </c>
      <c r="E105" s="81">
        <f>C58*C99*C105</f>
        <v>0</v>
      </c>
      <c r="F105" s="81">
        <f>C58*D99*D105</f>
        <v>0</v>
      </c>
      <c r="G105" s="81">
        <f>C58*E99*C105</f>
        <v>0</v>
      </c>
      <c r="H105" s="81">
        <f>C58*F99*D105</f>
        <v>0</v>
      </c>
      <c r="I105" s="81">
        <f>C58*G99*C105</f>
        <v>0</v>
      </c>
      <c r="J105" s="81">
        <f>C58*H99*D105</f>
        <v>0</v>
      </c>
      <c r="K105" s="81">
        <f>C58*I99*C105</f>
        <v>0</v>
      </c>
      <c r="L105" s="81">
        <f>C58*J99*D105</f>
        <v>0</v>
      </c>
      <c r="M105" s="81">
        <f>C58*K99*C105</f>
        <v>0</v>
      </c>
      <c r="N105" s="81">
        <f>C58*L99*D105</f>
        <v>0</v>
      </c>
    </row>
    <row r="106" spans="2:14" ht="15" customHeight="1">
      <c r="B106" s="60" t="s">
        <v>114</v>
      </c>
      <c r="C106" s="74">
        <v>5</v>
      </c>
      <c r="D106" s="74">
        <v>6</v>
      </c>
      <c r="E106" s="81">
        <f>C59*C99*C106</f>
        <v>300000</v>
      </c>
      <c r="F106" s="81">
        <f>C59*D99*D106</f>
        <v>78000</v>
      </c>
      <c r="G106" s="81">
        <f>C59*E99*C106</f>
        <v>300000</v>
      </c>
      <c r="H106" s="81">
        <f>C59*F99*D106</f>
        <v>78000</v>
      </c>
      <c r="I106" s="81">
        <f>C59*G99*C106</f>
        <v>300000</v>
      </c>
      <c r="J106" s="81">
        <f>C59*H99*D106</f>
        <v>78000</v>
      </c>
      <c r="K106" s="81">
        <f>C59*I99*C106</f>
        <v>373837.5</v>
      </c>
      <c r="L106" s="81">
        <f>C59*J99*D106</f>
        <v>97197.750000000015</v>
      </c>
      <c r="M106" s="81">
        <f>C59*K99*C106</f>
        <v>443983.125</v>
      </c>
      <c r="N106" s="81">
        <f>C59*L99*D106</f>
        <v>115435.61249999999</v>
      </c>
    </row>
    <row r="107" spans="2:14" ht="15" customHeight="1">
      <c r="B107" s="60" t="s">
        <v>115</v>
      </c>
      <c r="C107" s="74">
        <f>C36*0.4</f>
        <v>8</v>
      </c>
      <c r="D107" s="74">
        <v>2</v>
      </c>
      <c r="E107" s="81">
        <f>C60*C99*C107</f>
        <v>4800000</v>
      </c>
      <c r="F107" s="81">
        <f>C60*D99*D107</f>
        <v>260000</v>
      </c>
      <c r="G107" s="81">
        <f>C60*E99*C107</f>
        <v>4800000</v>
      </c>
      <c r="H107" s="81">
        <f>C60*F99*D107</f>
        <v>260000</v>
      </c>
      <c r="I107" s="81">
        <f>C60*G99*C107</f>
        <v>4800000</v>
      </c>
      <c r="J107" s="81">
        <f>C60*H99*D107</f>
        <v>260000</v>
      </c>
      <c r="K107" s="81">
        <f>C60*I99*C107</f>
        <v>5981400</v>
      </c>
      <c r="L107" s="81">
        <f>C60*J99*D107</f>
        <v>323992.50000000006</v>
      </c>
      <c r="M107" s="81">
        <f>C60*K99*C107</f>
        <v>7103730</v>
      </c>
      <c r="N107" s="81">
        <f>C60*L99*D107</f>
        <v>384785.375</v>
      </c>
    </row>
    <row r="108" spans="2:14" ht="15" customHeight="1">
      <c r="B108" s="93" t="s">
        <v>116</v>
      </c>
      <c r="C108" s="93"/>
      <c r="D108" s="93"/>
      <c r="E108" s="78">
        <f t="shared" ref="E108:N108" si="0">SUM(E105:E107)</f>
        <v>5100000</v>
      </c>
      <c r="F108" s="78">
        <f t="shared" si="0"/>
        <v>338000</v>
      </c>
      <c r="G108" s="78">
        <f t="shared" si="0"/>
        <v>5100000</v>
      </c>
      <c r="H108" s="78">
        <f t="shared" si="0"/>
        <v>338000</v>
      </c>
      <c r="I108" s="78">
        <f t="shared" si="0"/>
        <v>5100000</v>
      </c>
      <c r="J108" s="78">
        <f t="shared" si="0"/>
        <v>338000</v>
      </c>
      <c r="K108" s="78">
        <f t="shared" si="0"/>
        <v>6355237.5</v>
      </c>
      <c r="L108" s="78">
        <f t="shared" si="0"/>
        <v>421190.25000000006</v>
      </c>
      <c r="M108" s="78">
        <f t="shared" si="0"/>
        <v>7547713.125</v>
      </c>
      <c r="N108" s="78">
        <f t="shared" si="0"/>
        <v>500220.98749999999</v>
      </c>
    </row>
    <row r="109" spans="2:14" ht="15" customHeight="1">
      <c r="B109" s="12"/>
      <c r="C109" s="11"/>
      <c r="D109" s="11"/>
      <c r="E109" s="9"/>
      <c r="F109" s="9"/>
      <c r="G109" s="9"/>
      <c r="H109" s="9"/>
      <c r="I109" s="1"/>
      <c r="J109" s="1"/>
      <c r="K109" s="1"/>
      <c r="L109" s="1"/>
      <c r="M109" s="1"/>
      <c r="N109" s="1"/>
    </row>
    <row r="110" spans="2:14" ht="15" customHeight="1">
      <c r="B110" s="60" t="s">
        <v>117</v>
      </c>
      <c r="C110" s="78" t="s">
        <v>118</v>
      </c>
      <c r="D110" s="78" t="s">
        <v>23</v>
      </c>
      <c r="E110" s="78" t="s">
        <v>24</v>
      </c>
      <c r="F110" s="78" t="s">
        <v>25</v>
      </c>
      <c r="G110" s="78" t="s">
        <v>26</v>
      </c>
      <c r="H110" s="78" t="s">
        <v>27</v>
      </c>
      <c r="I110" s="1"/>
      <c r="J110" s="1"/>
      <c r="K110" s="1"/>
      <c r="L110" s="1"/>
      <c r="M110" s="1"/>
      <c r="N110" s="1"/>
    </row>
    <row r="111" spans="2:14" ht="15" customHeight="1">
      <c r="B111" s="60" t="s">
        <v>119</v>
      </c>
      <c r="C111" s="74">
        <v>25</v>
      </c>
      <c r="D111" s="81">
        <f>C58*C27*C111*365</f>
        <v>0</v>
      </c>
      <c r="E111" s="81">
        <f>C58*D27*C111*365</f>
        <v>0</v>
      </c>
      <c r="F111" s="81">
        <f>C58*E27*C111*365</f>
        <v>0</v>
      </c>
      <c r="G111" s="81">
        <f>C58*F27*C111*365</f>
        <v>0</v>
      </c>
      <c r="H111" s="81">
        <f>C58*G27*C111*365</f>
        <v>0</v>
      </c>
      <c r="I111" s="1"/>
      <c r="J111" s="1"/>
      <c r="K111" s="1"/>
      <c r="L111" s="1"/>
      <c r="M111" s="1"/>
      <c r="N111" s="1"/>
    </row>
    <row r="112" spans="2:14" ht="15" customHeight="1">
      <c r="B112" s="60" t="s">
        <v>120</v>
      </c>
      <c r="C112" s="74">
        <v>15</v>
      </c>
      <c r="D112" s="81">
        <f>C58*C112*365*C28</f>
        <v>0</v>
      </c>
      <c r="E112" s="81">
        <f>C58*C112*365*D28</f>
        <v>0</v>
      </c>
      <c r="F112" s="81">
        <f>C58*C112*365*E28</f>
        <v>0</v>
      </c>
      <c r="G112" s="81">
        <f>C58*C112*365*F28</f>
        <v>0</v>
      </c>
      <c r="H112" s="81">
        <f>C58*C112*365*G28</f>
        <v>0</v>
      </c>
      <c r="I112" s="1"/>
      <c r="J112" s="1"/>
      <c r="K112" s="1"/>
      <c r="L112" s="1"/>
      <c r="M112" s="1"/>
      <c r="N112" s="1"/>
    </row>
    <row r="113" spans="1:14" ht="15" customHeight="1">
      <c r="B113" s="60" t="s">
        <v>121</v>
      </c>
      <c r="C113" s="74">
        <v>5</v>
      </c>
      <c r="D113" s="81">
        <f>C58*C113*365*C29</f>
        <v>0</v>
      </c>
      <c r="E113" s="81">
        <f>C58*C113*365*D29</f>
        <v>0</v>
      </c>
      <c r="F113" s="81">
        <f>C58*C113*365*E29</f>
        <v>0</v>
      </c>
      <c r="G113" s="81">
        <f>C58*C113*365*F29</f>
        <v>0</v>
      </c>
      <c r="H113" s="81">
        <f>C58*C113*365*G29</f>
        <v>0</v>
      </c>
      <c r="I113" s="1"/>
      <c r="J113" s="1"/>
      <c r="K113" s="1"/>
      <c r="L113" s="1"/>
      <c r="M113" s="1"/>
      <c r="N113" s="1"/>
    </row>
    <row r="114" spans="1:14" ht="15" customHeight="1">
      <c r="B114" s="62"/>
      <c r="C114" s="8"/>
      <c r="D114" s="8"/>
      <c r="E114" s="9"/>
      <c r="F114" s="9"/>
      <c r="G114" s="9"/>
      <c r="H114" s="9"/>
      <c r="I114" s="1"/>
      <c r="J114" s="1"/>
      <c r="K114" s="1"/>
      <c r="L114" s="1"/>
      <c r="M114" s="1"/>
      <c r="N114" s="1"/>
    </row>
    <row r="115" spans="1:14" ht="15" customHeight="1">
      <c r="B115" s="62"/>
      <c r="C115" s="78" t="s">
        <v>122</v>
      </c>
      <c r="D115" s="78" t="s">
        <v>23</v>
      </c>
      <c r="E115" s="78" t="s">
        <v>24</v>
      </c>
      <c r="F115" s="78" t="s">
        <v>25</v>
      </c>
      <c r="G115" s="78" t="s">
        <v>26</v>
      </c>
      <c r="H115" s="78" t="s">
        <v>27</v>
      </c>
      <c r="I115" s="1"/>
      <c r="J115" s="1"/>
      <c r="K115" s="1"/>
      <c r="L115" s="1"/>
      <c r="M115" s="1"/>
      <c r="N115" s="1"/>
    </row>
    <row r="116" spans="1:14" ht="15" customHeight="1">
      <c r="B116" s="60" t="s">
        <v>119</v>
      </c>
      <c r="C116" s="74">
        <v>3</v>
      </c>
      <c r="D116" s="81">
        <f>C59*C116*365*C27</f>
        <v>0</v>
      </c>
      <c r="E116" s="81">
        <f>C59*C116*365*D27</f>
        <v>0</v>
      </c>
      <c r="F116" s="81">
        <f>C59*C116*365*E27</f>
        <v>88941.375</v>
      </c>
      <c r="G116" s="81">
        <f>C59*C116*365*F27</f>
        <v>88941.375</v>
      </c>
      <c r="H116" s="81">
        <f>C59*C116*365*G27</f>
        <v>88941.375</v>
      </c>
      <c r="I116" s="1"/>
      <c r="J116" s="1"/>
      <c r="K116" s="1"/>
      <c r="L116" s="1"/>
      <c r="M116" s="1"/>
      <c r="N116" s="1"/>
    </row>
    <row r="117" spans="1:14" ht="15" customHeight="1">
      <c r="B117" s="60" t="s">
        <v>120</v>
      </c>
      <c r="C117" s="74">
        <v>2</v>
      </c>
      <c r="D117" s="81">
        <f>C59*C117*365*C28</f>
        <v>0</v>
      </c>
      <c r="E117" s="81">
        <f>C59*C117*365*D28</f>
        <v>62415</v>
      </c>
      <c r="F117" s="81">
        <f>C59*C117*365*E28</f>
        <v>62415</v>
      </c>
      <c r="G117" s="81">
        <f>C59*C117*365*F28</f>
        <v>62415</v>
      </c>
      <c r="H117" s="81">
        <f>C59*C117*365*G28</f>
        <v>77776.891875000016</v>
      </c>
      <c r="I117" s="1"/>
      <c r="J117" s="1"/>
      <c r="K117" s="1"/>
      <c r="L117" s="1"/>
      <c r="M117" s="1"/>
      <c r="N117" s="1"/>
    </row>
    <row r="118" spans="1:14" ht="15" customHeight="1">
      <c r="B118" s="60" t="s">
        <v>121</v>
      </c>
      <c r="C118" s="74">
        <v>1</v>
      </c>
      <c r="D118" s="81">
        <f>C59*C118*365*C29</f>
        <v>32850</v>
      </c>
      <c r="E118" s="81">
        <f>C59*C118*365*D29</f>
        <v>32850</v>
      </c>
      <c r="F118" s="81">
        <f>C59*C118*365*E29</f>
        <v>32850</v>
      </c>
      <c r="G118" s="81">
        <f>C59*C118*365*F29</f>
        <v>40935.20625000001</v>
      </c>
      <c r="H118" s="81">
        <f>C59*C118*365*G29</f>
        <v>48616.152187500003</v>
      </c>
      <c r="I118" s="1"/>
      <c r="J118" s="1"/>
      <c r="K118" s="1"/>
      <c r="L118" s="1"/>
      <c r="M118" s="1"/>
      <c r="N118" s="1"/>
    </row>
    <row r="119" spans="1:14" ht="15" customHeight="1">
      <c r="A119" s="61"/>
      <c r="B119" s="62"/>
      <c r="C119" s="11"/>
      <c r="D119" s="11"/>
      <c r="E119" s="9"/>
      <c r="F119" s="9"/>
      <c r="G119" s="9"/>
      <c r="H119" s="9"/>
      <c r="I119" s="1"/>
      <c r="J119" s="1"/>
      <c r="K119" s="1"/>
      <c r="L119" s="1"/>
      <c r="M119" s="1"/>
      <c r="N119" s="1"/>
    </row>
    <row r="120" spans="1:14" ht="15" customHeight="1">
      <c r="B120" s="62"/>
      <c r="C120" s="78" t="s">
        <v>123</v>
      </c>
      <c r="D120" s="78" t="s">
        <v>23</v>
      </c>
      <c r="E120" s="78" t="s">
        <v>24</v>
      </c>
      <c r="F120" s="78" t="s">
        <v>25</v>
      </c>
      <c r="G120" s="78" t="s">
        <v>26</v>
      </c>
      <c r="H120" s="78" t="s">
        <v>27</v>
      </c>
      <c r="I120" s="1"/>
      <c r="J120" s="1"/>
      <c r="K120" s="1"/>
      <c r="L120" s="1"/>
      <c r="M120" s="1"/>
      <c r="N120" s="1"/>
    </row>
    <row r="121" spans="1:14" ht="15" customHeight="1">
      <c r="B121" s="60" t="s">
        <v>119</v>
      </c>
      <c r="C121" s="74">
        <v>2</v>
      </c>
      <c r="D121" s="81">
        <f>C60*C121*365*C27</f>
        <v>0</v>
      </c>
      <c r="E121" s="81">
        <f>C60*C121*365*D27</f>
        <v>0</v>
      </c>
      <c r="F121" s="81">
        <f>C60*C121*365*E27</f>
        <v>592942.5</v>
      </c>
      <c r="G121" s="81">
        <f>C60*C121*365*F27</f>
        <v>592942.5</v>
      </c>
      <c r="H121" s="81">
        <f>C60*C121*365*G27</f>
        <v>592942.5</v>
      </c>
      <c r="I121" s="1"/>
      <c r="J121" s="1"/>
      <c r="K121" s="1"/>
      <c r="L121" s="1"/>
      <c r="M121" s="1"/>
      <c r="N121" s="1"/>
    </row>
    <row r="122" spans="1:14" ht="15" customHeight="1">
      <c r="B122" s="60" t="s">
        <v>120</v>
      </c>
      <c r="C122" s="74">
        <v>2</v>
      </c>
      <c r="D122" s="81">
        <f>C60*C122*365*C28</f>
        <v>0</v>
      </c>
      <c r="E122" s="81">
        <f>C60*C122*365*D28</f>
        <v>624150</v>
      </c>
      <c r="F122" s="81">
        <f>C60*C122*365*E28</f>
        <v>624150</v>
      </c>
      <c r="G122" s="81">
        <f>C60*C122*365*F28</f>
        <v>624150</v>
      </c>
      <c r="H122" s="81">
        <f>C60*C122*365*G28</f>
        <v>777768.91875000019</v>
      </c>
      <c r="I122" s="1"/>
      <c r="J122" s="1"/>
      <c r="K122" s="1"/>
      <c r="L122" s="1"/>
      <c r="M122" s="1"/>
      <c r="N122" s="1"/>
    </row>
    <row r="123" spans="1:14" ht="15" customHeight="1">
      <c r="B123" s="60" t="s">
        <v>121</v>
      </c>
      <c r="C123" s="74">
        <v>1</v>
      </c>
      <c r="D123" s="81">
        <f>C60*C123*365*C29</f>
        <v>328500</v>
      </c>
      <c r="E123" s="81">
        <f>C60*C123*365*D29</f>
        <v>328500</v>
      </c>
      <c r="F123" s="81">
        <f>C60*C123*365*E29</f>
        <v>328500</v>
      </c>
      <c r="G123" s="81">
        <f>C60*C123*365*F29</f>
        <v>409352.06250000006</v>
      </c>
      <c r="H123" s="81">
        <f>C60*C123*365*G29</f>
        <v>486161.52187500003</v>
      </c>
      <c r="I123" s="1"/>
      <c r="J123" s="1"/>
      <c r="K123" s="1"/>
      <c r="L123" s="1"/>
      <c r="M123" s="1"/>
      <c r="N123" s="1"/>
    </row>
    <row r="124" spans="1:14" ht="15" customHeight="1">
      <c r="B124" s="62"/>
      <c r="C124" s="11"/>
      <c r="D124" s="11"/>
      <c r="E124" s="9"/>
      <c r="F124" s="9"/>
      <c r="G124" s="9"/>
      <c r="H124" s="9"/>
      <c r="I124" s="1"/>
      <c r="J124" s="1"/>
      <c r="K124" s="1"/>
      <c r="L124" s="1"/>
      <c r="M124" s="1"/>
      <c r="N124" s="1"/>
    </row>
    <row r="125" spans="1:14" ht="15" customHeight="1">
      <c r="B125" s="93" t="s">
        <v>116</v>
      </c>
      <c r="C125" s="93"/>
      <c r="D125" s="64">
        <f>SUM(D123,D122,D121,D118,D117,D116,D113,D112,D111)</f>
        <v>361350</v>
      </c>
      <c r="E125" s="78">
        <f>SUM(E123,E122,E121,E118,E117,E116,E113,E112,E111)</f>
        <v>1047915</v>
      </c>
      <c r="F125" s="78">
        <f>SUM(F123,F122,F121,F118,F117,F116,F113,F112,F111)</f>
        <v>1729798.875</v>
      </c>
      <c r="G125" s="78">
        <f>SUM(G123,G122,G121,G118,G117,G116,G113,G112,G111)</f>
        <v>1818736.14375</v>
      </c>
      <c r="H125" s="78">
        <f>SUM(H123,H122,H121,H118,H117,H116,H113,H112,H111)</f>
        <v>2072207.3596875002</v>
      </c>
      <c r="I125" s="1"/>
      <c r="J125" s="1"/>
      <c r="K125" s="1"/>
      <c r="L125" s="1"/>
      <c r="M125" s="1"/>
      <c r="N125" s="1"/>
    </row>
    <row r="126" spans="1:14" ht="15" customHeight="1">
      <c r="B126" s="1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</row>
    <row r="127" spans="1:14" ht="15" customHeight="1">
      <c r="B127" s="13" t="s">
        <v>124</v>
      </c>
      <c r="C127" s="78" t="s">
        <v>23</v>
      </c>
      <c r="D127" s="78" t="s">
        <v>24</v>
      </c>
      <c r="E127" s="78" t="s">
        <v>25</v>
      </c>
      <c r="F127" s="78" t="s">
        <v>26</v>
      </c>
      <c r="G127" s="78" t="s">
        <v>27</v>
      </c>
      <c r="H127" s="1"/>
      <c r="I127" s="1"/>
      <c r="J127" s="1"/>
      <c r="K127" s="1"/>
      <c r="L127" s="1"/>
      <c r="M127" s="1"/>
      <c r="N127" s="1"/>
    </row>
    <row r="128" spans="1:14" ht="15" customHeight="1">
      <c r="B128" s="65" t="s">
        <v>125</v>
      </c>
      <c r="C128" s="81">
        <f>C3*C35</f>
        <v>6000000</v>
      </c>
      <c r="D128" s="81">
        <f>C35*D22</f>
        <v>300000</v>
      </c>
      <c r="E128" s="81">
        <f>C35*E22</f>
        <v>300000</v>
      </c>
      <c r="F128" s="81">
        <f>C35*F22</f>
        <v>0</v>
      </c>
      <c r="G128" s="81">
        <f>C35*G22</f>
        <v>0</v>
      </c>
      <c r="H128" s="1"/>
      <c r="I128" s="1"/>
      <c r="J128" s="1"/>
      <c r="K128" s="1"/>
      <c r="L128" s="1"/>
      <c r="M128" s="1"/>
      <c r="N128" s="1"/>
    </row>
    <row r="129" spans="2:14" ht="15" customHeight="1">
      <c r="B129" s="65" t="s">
        <v>126</v>
      </c>
      <c r="C129" s="81">
        <f>C45*E45*C49</f>
        <v>500000</v>
      </c>
      <c r="D129" s="81"/>
      <c r="E129" s="81"/>
      <c r="F129" s="81"/>
      <c r="G129" s="81"/>
      <c r="H129" s="1"/>
      <c r="I129" s="1"/>
      <c r="J129" s="1"/>
      <c r="K129" s="1"/>
      <c r="L129" s="1"/>
      <c r="M129" s="1"/>
      <c r="N129" s="1"/>
    </row>
    <row r="130" spans="2:14" ht="15" customHeight="1">
      <c r="B130" s="65" t="s">
        <v>127</v>
      </c>
      <c r="C130" s="81">
        <f>C46*E46*C48</f>
        <v>75000</v>
      </c>
      <c r="D130" s="81"/>
      <c r="E130" s="81"/>
      <c r="F130" s="81"/>
      <c r="G130" s="81"/>
      <c r="H130" s="1"/>
      <c r="I130" s="1"/>
      <c r="J130" s="1"/>
      <c r="K130" s="1"/>
      <c r="L130" s="1"/>
      <c r="M130" s="1"/>
      <c r="N130" s="1"/>
    </row>
    <row r="131" spans="2:14" ht="15" customHeight="1">
      <c r="B131" s="65" t="s">
        <v>128</v>
      </c>
      <c r="C131" s="81">
        <f>C47*C48</f>
        <v>75000</v>
      </c>
      <c r="D131" s="81"/>
      <c r="E131" s="81"/>
      <c r="F131" s="81"/>
      <c r="G131" s="81"/>
      <c r="H131" s="1"/>
      <c r="I131" s="1"/>
      <c r="J131" s="1"/>
      <c r="K131" s="1"/>
      <c r="L131" s="1"/>
      <c r="M131" s="1"/>
      <c r="N131" s="1"/>
    </row>
    <row r="132" spans="2:14" ht="15" customHeight="1">
      <c r="B132" s="65" t="s">
        <v>129</v>
      </c>
      <c r="C132" s="81">
        <f>C81*C3</f>
        <v>100000</v>
      </c>
      <c r="D132" s="81"/>
      <c r="E132" s="81"/>
      <c r="F132" s="81"/>
      <c r="G132" s="81"/>
      <c r="H132" s="1"/>
      <c r="I132" s="1"/>
      <c r="J132" s="1"/>
      <c r="K132" s="1"/>
      <c r="L132" s="1"/>
      <c r="M132" s="1"/>
      <c r="N132" s="1"/>
    </row>
    <row r="133" spans="2:14" ht="15" customHeight="1">
      <c r="B133" s="65" t="s">
        <v>130</v>
      </c>
      <c r="C133" s="81">
        <f>C31*C80</f>
        <v>58100</v>
      </c>
      <c r="D133" s="81"/>
      <c r="E133" s="81"/>
      <c r="F133" s="81"/>
      <c r="G133" s="81"/>
      <c r="H133" s="1"/>
      <c r="I133" s="1"/>
      <c r="J133" s="1"/>
      <c r="K133" s="1"/>
      <c r="L133" s="1"/>
      <c r="M133" s="1"/>
      <c r="N133" s="1"/>
    </row>
    <row r="134" spans="2:14" ht="15" customHeight="1">
      <c r="B134" s="65" t="s">
        <v>131</v>
      </c>
      <c r="C134" s="81">
        <f>SUM(C84:C94)</f>
        <v>395000</v>
      </c>
      <c r="D134" s="81"/>
      <c r="E134" s="81"/>
      <c r="F134" s="81"/>
      <c r="G134" s="81"/>
      <c r="H134" s="1"/>
      <c r="I134" s="1"/>
      <c r="J134" s="1"/>
      <c r="K134" s="1"/>
      <c r="L134" s="1"/>
      <c r="M134" s="1"/>
      <c r="N134" s="1"/>
    </row>
    <row r="135" spans="2:14" ht="15" customHeight="1">
      <c r="B135" s="65" t="s">
        <v>132</v>
      </c>
      <c r="C135" s="81">
        <f>(C52+C53+C54)*C55</f>
        <v>360000</v>
      </c>
      <c r="D135" s="81"/>
      <c r="E135" s="81"/>
      <c r="F135" s="81"/>
      <c r="G135" s="81"/>
      <c r="H135" s="1"/>
      <c r="I135" s="1"/>
      <c r="J135" s="1"/>
      <c r="K135" s="1"/>
      <c r="L135" s="1"/>
      <c r="M135" s="1"/>
      <c r="N135" s="1"/>
    </row>
    <row r="136" spans="2:14" ht="15" customHeight="1">
      <c r="B136" s="60" t="s">
        <v>133</v>
      </c>
      <c r="C136" s="78">
        <f>SUM(C128:C135)</f>
        <v>7563100</v>
      </c>
      <c r="D136" s="81">
        <f>SUM(D128:D135)</f>
        <v>300000</v>
      </c>
      <c r="E136" s="78">
        <f>SUM(E128:E135)</f>
        <v>300000</v>
      </c>
      <c r="F136" s="78">
        <f>SUM(F128:F135)</f>
        <v>0</v>
      </c>
      <c r="G136" s="78">
        <f>SUM(G128:G135)</f>
        <v>0</v>
      </c>
      <c r="H136" s="1"/>
      <c r="I136" s="1"/>
      <c r="J136" s="1"/>
      <c r="K136" s="1"/>
      <c r="L136" s="1"/>
      <c r="M136" s="1"/>
      <c r="N136" s="1"/>
    </row>
    <row r="137" spans="2:14" ht="1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ht="15" customHeight="1">
      <c r="B138" s="94" t="s">
        <v>134</v>
      </c>
      <c r="C138" s="94"/>
      <c r="D138" s="94"/>
      <c r="E138" s="94"/>
      <c r="F138" s="94"/>
      <c r="G138" s="94"/>
      <c r="H138" s="1"/>
      <c r="I138" s="1"/>
      <c r="J138" s="1"/>
      <c r="K138" s="1"/>
      <c r="L138" s="1"/>
      <c r="M138" s="1"/>
      <c r="N138" s="1"/>
    </row>
    <row r="139" spans="2:14" ht="15" customHeight="1" thickBot="1">
      <c r="B139" s="58" t="s">
        <v>135</v>
      </c>
      <c r="C139" s="78" t="s">
        <v>23</v>
      </c>
      <c r="D139" s="78" t="s">
        <v>24</v>
      </c>
      <c r="E139" s="78" t="s">
        <v>25</v>
      </c>
      <c r="F139" s="78" t="s">
        <v>26</v>
      </c>
      <c r="G139" s="78" t="s">
        <v>27</v>
      </c>
      <c r="H139" s="5"/>
      <c r="I139" s="5"/>
      <c r="J139" s="5"/>
      <c r="K139" s="5"/>
      <c r="L139" s="5"/>
      <c r="M139" s="5"/>
      <c r="N139" s="5"/>
    </row>
    <row r="140" spans="2:14" ht="15" customHeight="1" thickBot="1">
      <c r="B140" s="58" t="s">
        <v>136</v>
      </c>
      <c r="C140" s="81">
        <f>C136</f>
        <v>7563100</v>
      </c>
      <c r="D140" s="81">
        <f>D136</f>
        <v>300000</v>
      </c>
      <c r="E140" s="81">
        <f>E136</f>
        <v>300000</v>
      </c>
      <c r="F140" s="81"/>
      <c r="G140" s="81"/>
      <c r="H140" s="95" t="s">
        <v>137</v>
      </c>
      <c r="I140" s="96"/>
      <c r="J140" s="96"/>
      <c r="K140" s="96"/>
      <c r="L140" s="96"/>
      <c r="M140" s="96"/>
      <c r="N140" s="97"/>
    </row>
    <row r="141" spans="2:14" ht="15" customHeight="1">
      <c r="B141" s="58" t="s">
        <v>138</v>
      </c>
      <c r="C141" s="81"/>
      <c r="D141" s="81"/>
      <c r="E141" s="81"/>
      <c r="F141" s="81"/>
      <c r="G141" s="81"/>
      <c r="H141" s="4"/>
      <c r="I141" s="4"/>
      <c r="J141" s="4"/>
      <c r="K141" s="4"/>
      <c r="L141" s="4"/>
      <c r="M141" s="4"/>
      <c r="N141" s="4"/>
    </row>
    <row r="142" spans="2:14" ht="15" customHeight="1">
      <c r="B142" s="65" t="s">
        <v>139</v>
      </c>
      <c r="C142" s="81">
        <f>E108</f>
        <v>5100000</v>
      </c>
      <c r="D142" s="81">
        <f>G108</f>
        <v>5100000</v>
      </c>
      <c r="E142" s="81">
        <f>I108</f>
        <v>5100000</v>
      </c>
      <c r="F142" s="81">
        <f>K108</f>
        <v>6355237.5</v>
      </c>
      <c r="G142" s="81">
        <f>M108</f>
        <v>7547713.125</v>
      </c>
      <c r="H142" s="1"/>
      <c r="I142" s="1"/>
      <c r="J142" s="1"/>
      <c r="K142" s="1"/>
      <c r="L142" s="1"/>
      <c r="M142" s="1"/>
      <c r="N142" s="1"/>
    </row>
    <row r="143" spans="2:14" ht="15" customHeight="1">
      <c r="B143" s="65" t="s">
        <v>140</v>
      </c>
      <c r="C143" s="81">
        <f>F108</f>
        <v>338000</v>
      </c>
      <c r="D143" s="81">
        <f>H108</f>
        <v>338000</v>
      </c>
      <c r="E143" s="81">
        <f>J108</f>
        <v>338000</v>
      </c>
      <c r="F143" s="81">
        <f>L108</f>
        <v>421190.25000000006</v>
      </c>
      <c r="G143" s="81">
        <f>N108</f>
        <v>500220.98749999999</v>
      </c>
      <c r="H143" s="1"/>
      <c r="I143" s="1"/>
      <c r="J143" s="1"/>
      <c r="K143" s="1"/>
      <c r="L143" s="1"/>
      <c r="M143" s="1"/>
      <c r="N143" s="1"/>
    </row>
    <row r="144" spans="2:14" ht="15" customHeight="1">
      <c r="B144" s="65" t="s">
        <v>141</v>
      </c>
      <c r="C144" s="81">
        <f>D125</f>
        <v>361350</v>
      </c>
      <c r="D144" s="81">
        <f>E125</f>
        <v>1047915</v>
      </c>
      <c r="E144" s="81">
        <f>F125</f>
        <v>1729798.875</v>
      </c>
      <c r="F144" s="81">
        <f>G125</f>
        <v>1818736.14375</v>
      </c>
      <c r="G144" s="81">
        <f>H125</f>
        <v>2072207.3596875002</v>
      </c>
      <c r="H144" s="1"/>
      <c r="I144" s="1"/>
      <c r="J144" s="1"/>
      <c r="K144" s="1"/>
      <c r="L144" s="1"/>
      <c r="M144" s="1"/>
      <c r="N144" s="1"/>
    </row>
    <row r="145" spans="2:14" ht="15" customHeight="1">
      <c r="B145" s="65" t="s">
        <v>142</v>
      </c>
      <c r="C145" s="81">
        <f>C65*C31</f>
        <v>174300</v>
      </c>
      <c r="D145" s="81">
        <f>C65*D31</f>
        <v>197385</v>
      </c>
      <c r="E145" s="81">
        <f>C65*E31</f>
        <v>219315.75</v>
      </c>
      <c r="F145" s="81">
        <f>C65*F31</f>
        <v>262215.33750000002</v>
      </c>
      <c r="G145" s="81">
        <f>C65*G31</f>
        <v>308651.74124999996</v>
      </c>
      <c r="H145" s="1"/>
      <c r="I145" s="1"/>
      <c r="J145" s="1"/>
      <c r="K145" s="1"/>
      <c r="L145" s="1"/>
      <c r="M145" s="1"/>
      <c r="N145" s="1"/>
    </row>
    <row r="146" spans="2:14" ht="15" customHeight="1">
      <c r="B146" s="65" t="s">
        <v>143</v>
      </c>
      <c r="C146" s="81">
        <f>C79*C31</f>
        <v>116200</v>
      </c>
      <c r="D146" s="81">
        <f>C79*D31</f>
        <v>131590</v>
      </c>
      <c r="E146" s="81">
        <f>C79*E31</f>
        <v>146210.5</v>
      </c>
      <c r="F146" s="81">
        <f>C79*F31</f>
        <v>174810.22500000001</v>
      </c>
      <c r="G146" s="81">
        <f>C79*G31</f>
        <v>205767.82749999998</v>
      </c>
      <c r="H146" s="1"/>
      <c r="I146" s="1"/>
      <c r="J146" s="1"/>
      <c r="K146" s="1"/>
      <c r="L146" s="1"/>
      <c r="M146" s="1"/>
      <c r="N146" s="1"/>
    </row>
    <row r="147" spans="2:14" ht="15" customHeight="1">
      <c r="B147" s="65" t="s">
        <v>144</v>
      </c>
      <c r="C147" s="81">
        <f>(C26*C35)*C66</f>
        <v>240000</v>
      </c>
      <c r="D147" s="81">
        <f>(D26*C35)*C66</f>
        <v>240000</v>
      </c>
      <c r="E147" s="81">
        <f>(E26*C35)*C66</f>
        <v>240000</v>
      </c>
      <c r="F147" s="81">
        <f>(F26*C35)*C66</f>
        <v>299070.00000000006</v>
      </c>
      <c r="G147" s="81">
        <f>(G26*C35)*C66</f>
        <v>355186.5</v>
      </c>
      <c r="H147" s="1"/>
      <c r="I147" s="1"/>
      <c r="J147" s="1"/>
      <c r="K147" s="1"/>
      <c r="L147" s="1"/>
      <c r="M147" s="1"/>
      <c r="N147" s="1"/>
    </row>
    <row r="148" spans="2:14" ht="15" customHeight="1">
      <c r="B148" s="65" t="s">
        <v>145</v>
      </c>
      <c r="C148" s="83">
        <f>((C70*C73)+(C71*C74)+(C72*C75))</f>
        <v>252000</v>
      </c>
      <c r="D148" s="81">
        <f>((D70*C73)+(D71*C74)+(D72*C75))</f>
        <v>288000</v>
      </c>
      <c r="E148" s="81">
        <f>((E70*C73)+(E71*C74)+(E72*C75))</f>
        <v>360000</v>
      </c>
      <c r="F148" s="81">
        <f>((F70*C73)+(F71*C74)+(F72*C75))</f>
        <v>360000</v>
      </c>
      <c r="G148" s="81">
        <f>((G70*C73)+(G71*C74)+(G72*C75))</f>
        <v>396000</v>
      </c>
      <c r="H148" s="1"/>
      <c r="I148" s="1"/>
      <c r="J148" s="1"/>
      <c r="K148" s="1"/>
      <c r="L148" s="1"/>
      <c r="M148" s="1"/>
      <c r="N148" s="1"/>
    </row>
    <row r="149" spans="2:14" ht="15" customHeight="1">
      <c r="B149" s="65" t="s">
        <v>50</v>
      </c>
      <c r="C149" s="81">
        <f>C44*C43</f>
        <v>435750</v>
      </c>
      <c r="D149" s="81">
        <f>C44*D43</f>
        <v>394770</v>
      </c>
      <c r="E149" s="81">
        <f>C44*E43</f>
        <v>548289.375</v>
      </c>
      <c r="F149" s="81">
        <f>C44*F43</f>
        <v>655538.34375</v>
      </c>
      <c r="G149" s="81">
        <f>C44*G43</f>
        <v>771629.35312499991</v>
      </c>
      <c r="H149" s="1"/>
      <c r="I149" s="1"/>
      <c r="J149" s="1"/>
      <c r="K149" s="1"/>
      <c r="L149" s="1"/>
      <c r="M149" s="1"/>
      <c r="N149" s="1"/>
    </row>
    <row r="150" spans="2:14" ht="15" customHeight="1">
      <c r="B150" s="65" t="s">
        <v>146</v>
      </c>
      <c r="C150" s="81">
        <f>C62*C43</f>
        <v>145250</v>
      </c>
      <c r="D150" s="81">
        <f>C62*D43</f>
        <v>131590</v>
      </c>
      <c r="E150" s="81">
        <f>C62*E43</f>
        <v>182763.125</v>
      </c>
      <c r="F150" s="81">
        <f>C62*F43</f>
        <v>218512.78125</v>
      </c>
      <c r="G150" s="81">
        <f>C62*G43</f>
        <v>257209.78437499999</v>
      </c>
      <c r="H150" s="1"/>
      <c r="I150" s="1"/>
      <c r="J150" s="1"/>
      <c r="K150" s="1"/>
      <c r="L150" s="1"/>
      <c r="M150" s="1"/>
      <c r="N150" s="1"/>
    </row>
    <row r="151" spans="2:14" ht="15" customHeight="1">
      <c r="B151" s="60" t="s">
        <v>133</v>
      </c>
      <c r="C151" s="78">
        <f>SUM(C142:C150,C140)</f>
        <v>14725950</v>
      </c>
      <c r="D151" s="78">
        <f>SUM(D142:D150,D140)</f>
        <v>8169250</v>
      </c>
      <c r="E151" s="78">
        <f>SUM(E142:E150,E140)</f>
        <v>9164377.625</v>
      </c>
      <c r="F151" s="78">
        <f>SUM(F142:F150,F140)</f>
        <v>10565310.581250001</v>
      </c>
      <c r="G151" s="78">
        <f>SUM(G142:G150,G140)</f>
        <v>12414586.678437503</v>
      </c>
      <c r="H151" s="1"/>
      <c r="I151" s="1"/>
      <c r="J151" s="1"/>
      <c r="K151" s="1"/>
      <c r="L151" s="1"/>
      <c r="M151" s="1"/>
      <c r="N151" s="1"/>
    </row>
    <row r="152" spans="2:14" ht="1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2:14" ht="15" customHeight="1">
      <c r="B153" s="14" t="s">
        <v>147</v>
      </c>
      <c r="C153" s="78" t="s">
        <v>23</v>
      </c>
      <c r="D153" s="78" t="s">
        <v>24</v>
      </c>
      <c r="E153" s="78" t="s">
        <v>25</v>
      </c>
      <c r="F153" s="78" t="s">
        <v>26</v>
      </c>
      <c r="G153" s="78" t="s">
        <v>27</v>
      </c>
      <c r="H153" s="1"/>
      <c r="I153" s="1"/>
      <c r="J153" s="1"/>
      <c r="K153" s="1"/>
      <c r="L153" s="1"/>
      <c r="M153" s="1"/>
      <c r="N153" s="1"/>
    </row>
    <row r="154" spans="2:14" ht="15" customHeight="1">
      <c r="B154" s="66" t="s">
        <v>148</v>
      </c>
      <c r="C154" s="63">
        <f>C37*C100</f>
        <v>12000000</v>
      </c>
      <c r="D154" s="63">
        <f>C37*E100</f>
        <v>12000000</v>
      </c>
      <c r="E154" s="63">
        <f>C37*G100</f>
        <v>12000000</v>
      </c>
      <c r="F154" s="63">
        <f>C37*I100</f>
        <v>14953500</v>
      </c>
      <c r="G154" s="63">
        <f>C37*K100</f>
        <v>17759325</v>
      </c>
      <c r="H154" s="1"/>
      <c r="I154" s="1"/>
      <c r="J154" s="1"/>
      <c r="K154" s="1"/>
      <c r="L154" s="1"/>
      <c r="M154" s="1"/>
      <c r="N154" s="1"/>
    </row>
    <row r="155" spans="2:14" ht="15" customHeight="1">
      <c r="B155" s="65" t="s">
        <v>149</v>
      </c>
      <c r="C155" s="63">
        <f>C76*C77*C31</f>
        <v>11620</v>
      </c>
      <c r="D155" s="63">
        <f>C76*C77*D31</f>
        <v>13159</v>
      </c>
      <c r="E155" s="63">
        <f>C76*C77*E31</f>
        <v>14621.05</v>
      </c>
      <c r="F155" s="63">
        <f>C76*C77*F31</f>
        <v>17481.022499999999</v>
      </c>
      <c r="G155" s="63">
        <f>C76*C77*G31</f>
        <v>20576.782749999998</v>
      </c>
      <c r="H155" s="1"/>
      <c r="I155" s="1"/>
      <c r="J155" s="1"/>
      <c r="K155" s="1"/>
      <c r="L155" s="1"/>
      <c r="M155" s="1"/>
      <c r="N155" s="1"/>
    </row>
    <row r="156" spans="2:14" ht="15" customHeight="1">
      <c r="B156" s="65" t="s">
        <v>150</v>
      </c>
      <c r="C156" s="63">
        <f>C78*C31</f>
        <v>139440</v>
      </c>
      <c r="D156" s="63">
        <f>C78*D31</f>
        <v>157908</v>
      </c>
      <c r="E156" s="63">
        <f>C78*E31</f>
        <v>175452.6</v>
      </c>
      <c r="F156" s="63">
        <f>C78*F31</f>
        <v>209772.27</v>
      </c>
      <c r="G156" s="63">
        <f>C78*G31</f>
        <v>246921.39299999998</v>
      </c>
      <c r="H156" s="1"/>
      <c r="I156" s="1"/>
      <c r="J156" s="1"/>
      <c r="K156" s="1"/>
      <c r="L156" s="1"/>
      <c r="M156" s="1"/>
      <c r="N156" s="1"/>
    </row>
    <row r="157" spans="2:14" ht="15" customHeight="1">
      <c r="B157" s="65" t="s">
        <v>151</v>
      </c>
      <c r="C157" s="63">
        <f>C19*C25</f>
        <v>0</v>
      </c>
      <c r="D157" s="63">
        <f>C19*D25</f>
        <v>0</v>
      </c>
      <c r="E157" s="63">
        <f>C19*E25</f>
        <v>0</v>
      </c>
      <c r="F157" s="63">
        <f>C19*F25</f>
        <v>440000</v>
      </c>
      <c r="G157" s="63">
        <f>C19*G25</f>
        <v>440000</v>
      </c>
      <c r="H157" s="1"/>
      <c r="I157" s="1"/>
      <c r="J157" s="1"/>
      <c r="K157" s="1"/>
      <c r="L157" s="1"/>
      <c r="M157" s="1"/>
      <c r="N157" s="1"/>
    </row>
    <row r="158" spans="2:14" ht="15" customHeight="1">
      <c r="B158" s="65" t="s">
        <v>152</v>
      </c>
      <c r="C158" s="63">
        <v>0</v>
      </c>
      <c r="D158" s="63">
        <v>0</v>
      </c>
      <c r="E158" s="63">
        <v>0</v>
      </c>
      <c r="F158" s="63">
        <v>0</v>
      </c>
      <c r="G158" s="63">
        <v>0</v>
      </c>
      <c r="H158" s="84">
        <v>0.75</v>
      </c>
      <c r="I158" s="85" t="s">
        <v>153</v>
      </c>
      <c r="J158" s="1"/>
      <c r="K158" s="1"/>
      <c r="L158" s="1"/>
      <c r="M158" s="1"/>
      <c r="N158" s="1"/>
    </row>
    <row r="159" spans="2:14" ht="15" customHeight="1">
      <c r="B159" s="65" t="s">
        <v>154</v>
      </c>
      <c r="C159" s="63">
        <v>0</v>
      </c>
      <c r="D159" s="63">
        <v>0</v>
      </c>
      <c r="E159" s="63">
        <v>0</v>
      </c>
      <c r="F159" s="63">
        <v>0</v>
      </c>
      <c r="G159" s="63">
        <v>0</v>
      </c>
      <c r="H159" s="84">
        <v>0.5</v>
      </c>
      <c r="I159" s="85" t="s">
        <v>153</v>
      </c>
      <c r="J159" s="1"/>
      <c r="K159" s="1"/>
      <c r="L159" s="1"/>
      <c r="M159" s="1"/>
      <c r="N159" s="1"/>
    </row>
    <row r="160" spans="2:14" ht="15" customHeight="1">
      <c r="B160" s="65" t="s">
        <v>155</v>
      </c>
      <c r="C160" s="63">
        <v>0</v>
      </c>
      <c r="D160" s="63">
        <v>0</v>
      </c>
      <c r="E160" s="63">
        <v>0</v>
      </c>
      <c r="F160" s="63">
        <v>0</v>
      </c>
      <c r="G160" s="63">
        <v>0</v>
      </c>
      <c r="H160" s="84">
        <v>0.5</v>
      </c>
      <c r="I160" s="85" t="s">
        <v>153</v>
      </c>
      <c r="J160" s="1"/>
      <c r="K160" s="1"/>
      <c r="L160" s="1"/>
      <c r="M160" s="1"/>
      <c r="N160" s="1"/>
    </row>
    <row r="161" spans="2:14" ht="15" customHeight="1">
      <c r="B161" s="60" t="s">
        <v>133</v>
      </c>
      <c r="C161" s="64">
        <f>SUM(C154:C160)</f>
        <v>12151060</v>
      </c>
      <c r="D161" s="64">
        <f>SUM(D154:D160)</f>
        <v>12171067</v>
      </c>
      <c r="E161" s="64">
        <f>SUM(E154:E160)</f>
        <v>12190073.65</v>
      </c>
      <c r="F161" s="64">
        <f>SUM(F154:F160)</f>
        <v>15620753.2925</v>
      </c>
      <c r="G161" s="64">
        <f>SUM(G154:G160)</f>
        <v>18466823.175749999</v>
      </c>
      <c r="H161" s="1"/>
      <c r="I161" s="1"/>
      <c r="J161" s="1"/>
      <c r="K161" s="1"/>
      <c r="L161" s="1"/>
      <c r="M161" s="1"/>
      <c r="N161" s="1"/>
    </row>
    <row r="162" spans="2:14" ht="1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ht="15" customHeight="1">
      <c r="B163" s="92" t="s">
        <v>156</v>
      </c>
      <c r="C163" s="92"/>
      <c r="D163" s="92"/>
      <c r="E163" s="92"/>
      <c r="F163" s="92"/>
      <c r="G163" s="92"/>
      <c r="H163" s="1"/>
      <c r="I163" s="1"/>
      <c r="J163" s="1"/>
      <c r="K163" s="1"/>
      <c r="L163" s="1"/>
      <c r="M163" s="1"/>
      <c r="N163" s="1"/>
    </row>
    <row r="164" spans="2:14" ht="15" customHeight="1">
      <c r="B164" s="62"/>
      <c r="C164" s="78" t="s">
        <v>23</v>
      </c>
      <c r="D164" s="78" t="s">
        <v>24</v>
      </c>
      <c r="E164" s="78" t="s">
        <v>25</v>
      </c>
      <c r="F164" s="78" t="s">
        <v>26</v>
      </c>
      <c r="G164" s="78" t="s">
        <v>27</v>
      </c>
      <c r="H164" s="1"/>
      <c r="I164" s="1"/>
      <c r="J164" s="1"/>
      <c r="K164" s="1"/>
      <c r="L164" s="1"/>
      <c r="M164" s="1"/>
      <c r="N164" s="1"/>
    </row>
    <row r="165" spans="2:14" ht="15" customHeight="1">
      <c r="B165" s="65" t="s">
        <v>157</v>
      </c>
      <c r="C165" s="63">
        <f>C161</f>
        <v>12151060</v>
      </c>
      <c r="D165" s="63">
        <f>D161</f>
        <v>12171067</v>
      </c>
      <c r="E165" s="63">
        <f>E161</f>
        <v>12190073.65</v>
      </c>
      <c r="F165" s="63">
        <f>F161</f>
        <v>15620753.2925</v>
      </c>
      <c r="G165" s="63">
        <f>G161</f>
        <v>18466823.175749999</v>
      </c>
      <c r="H165" s="1"/>
      <c r="I165" s="1"/>
      <c r="J165" s="1"/>
      <c r="K165" s="1"/>
      <c r="L165" s="1"/>
      <c r="M165" s="1"/>
      <c r="N165" s="1"/>
    </row>
    <row r="166" spans="2:14" ht="15" customHeight="1">
      <c r="B166" s="65" t="s">
        <v>158</v>
      </c>
      <c r="C166" s="63">
        <f>C151</f>
        <v>14725950</v>
      </c>
      <c r="D166" s="63">
        <f>D151</f>
        <v>8169250</v>
      </c>
      <c r="E166" s="63">
        <f>E151</f>
        <v>9164377.625</v>
      </c>
      <c r="F166" s="63">
        <f>F151</f>
        <v>10565310.581250001</v>
      </c>
      <c r="G166" s="63">
        <f>G151</f>
        <v>12414586.678437503</v>
      </c>
      <c r="H166" s="1"/>
      <c r="I166" s="1"/>
      <c r="J166" s="1"/>
      <c r="K166" s="1"/>
      <c r="L166" s="1"/>
      <c r="M166" s="1"/>
      <c r="N166" s="1"/>
    </row>
    <row r="167" spans="2:14" ht="15" customHeight="1">
      <c r="B167" s="60" t="s">
        <v>159</v>
      </c>
      <c r="C167" s="64">
        <f>C165-C166</f>
        <v>-2574890</v>
      </c>
      <c r="D167" s="64">
        <f>D165-D166</f>
        <v>4001817</v>
      </c>
      <c r="E167" s="64">
        <f>E165-E166</f>
        <v>3025696.0250000004</v>
      </c>
      <c r="F167" s="64">
        <f>F165-F166</f>
        <v>5055442.7112499997</v>
      </c>
      <c r="G167" s="64">
        <f>G165-G166</f>
        <v>6052236.4973124955</v>
      </c>
      <c r="H167" s="1"/>
      <c r="I167" s="1"/>
      <c r="J167" s="1"/>
      <c r="K167" s="1"/>
      <c r="L167" s="1"/>
      <c r="M167" s="1"/>
      <c r="N167" s="1"/>
    </row>
    <row r="168" spans="2:14" ht="15" customHeight="1">
      <c r="B168" s="65" t="s">
        <v>160</v>
      </c>
      <c r="C168" s="63">
        <f>SUM('Loan Amortization Schedule'!D18:E29)</f>
        <v>1009421.893714083</v>
      </c>
      <c r="D168" s="63">
        <f>SUM('Loan Amortization Schedule'!D30:E41)</f>
        <v>1009421.893714083</v>
      </c>
      <c r="E168" s="63">
        <f>SUM('Loan Amortization Schedule'!D42:E53)</f>
        <v>1009421.893714083</v>
      </c>
      <c r="F168" s="63">
        <f>SUM('Loan Amortization Schedule'!D54:E65)</f>
        <v>1009421.893714083</v>
      </c>
      <c r="G168" s="63">
        <f>SUM('Loan Amortization Schedule'!D66:E77)</f>
        <v>1009421.893714083</v>
      </c>
      <c r="H168" s="1"/>
      <c r="I168" s="1"/>
      <c r="J168" s="1"/>
      <c r="K168" s="1"/>
      <c r="L168" s="1"/>
      <c r="M168" s="1"/>
      <c r="N168" s="1"/>
    </row>
    <row r="169" spans="2:14" ht="15" customHeight="1">
      <c r="B169" s="60" t="s">
        <v>161</v>
      </c>
      <c r="C169" s="64">
        <f>C167-C168</f>
        <v>-3584311.8937140829</v>
      </c>
      <c r="D169" s="64">
        <f>D167-D168</f>
        <v>2992395.1062859171</v>
      </c>
      <c r="E169" s="64">
        <f>E167-E168</f>
        <v>2016274.1312859175</v>
      </c>
      <c r="F169" s="64">
        <f>F167-F168</f>
        <v>4046020.8175359168</v>
      </c>
      <c r="G169" s="64">
        <f>G167-G168</f>
        <v>5042814.6035984121</v>
      </c>
      <c r="H169" s="1"/>
      <c r="I169" s="1"/>
      <c r="J169" s="1"/>
      <c r="K169" s="1"/>
      <c r="L169" s="1"/>
      <c r="M169" s="1"/>
      <c r="N169" s="1"/>
    </row>
    <row r="170" spans="2:14" ht="15" customHeight="1">
      <c r="B170" s="2"/>
      <c r="C170" s="1"/>
      <c r="D170" s="1"/>
      <c r="E170" s="1"/>
      <c r="H170" s="1"/>
      <c r="I170" s="1"/>
      <c r="J170" s="1"/>
      <c r="K170" s="1"/>
      <c r="L170" s="1"/>
      <c r="M170" s="1"/>
      <c r="N170" s="1"/>
    </row>
  </sheetData>
  <sheetProtection password="CC2F" sheet="1" objects="1" scenarios="1"/>
  <protectedRanges>
    <protectedRange sqref="C4 C5 C3 D7 C9 C10 C35:C39 C44:C49 E45:E47 C52:C55 C58:C62 C65:C66 C70:C81 D70:G72 C84:C94 C105:D107 C111:C113 C116:C118 C121:C123 L168" name="Range2"/>
  </protectedRanges>
  <mergeCells count="32">
    <mergeCell ref="F4:M4"/>
    <mergeCell ref="F3:M3"/>
    <mergeCell ref="F2:M2"/>
    <mergeCell ref="E58:L58"/>
    <mergeCell ref="B2:D2"/>
    <mergeCell ref="B33:D33"/>
    <mergeCell ref="B41:D41"/>
    <mergeCell ref="B51:D51"/>
    <mergeCell ref="B57:D57"/>
    <mergeCell ref="F5:M5"/>
    <mergeCell ref="F11:M11"/>
    <mergeCell ref="B64:D64"/>
    <mergeCell ref="B83:D83"/>
    <mergeCell ref="B96:L96"/>
    <mergeCell ref="C97:D97"/>
    <mergeCell ref="E97:F97"/>
    <mergeCell ref="G97:H97"/>
    <mergeCell ref="I97:J97"/>
    <mergeCell ref="K97:L97"/>
    <mergeCell ref="B68:G68"/>
    <mergeCell ref="B102:N102"/>
    <mergeCell ref="C103:D103"/>
    <mergeCell ref="E103:F103"/>
    <mergeCell ref="G103:H103"/>
    <mergeCell ref="I103:J103"/>
    <mergeCell ref="K103:L103"/>
    <mergeCell ref="M103:N103"/>
    <mergeCell ref="B163:G163"/>
    <mergeCell ref="B108:D108"/>
    <mergeCell ref="B125:C125"/>
    <mergeCell ref="B138:G138"/>
    <mergeCell ref="H140:N140"/>
  </mergeCells>
  <pageMargins left="0.7" right="0.7" top="0.75" bottom="0.75" header="0.3" footer="0.3"/>
  <pageSetup orientation="portrait" r:id="rId1"/>
  <ignoredErrors>
    <ignoredError sqref="C168:G16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7"/>
  <sheetViews>
    <sheetView showGridLines="0" workbookViewId="0">
      <pane ySplit="17" topLeftCell="A18" activePane="bottomLeft" state="frozenSplit"/>
      <selection pane="bottomLeft" activeCell="E20" sqref="E20"/>
    </sheetView>
  </sheetViews>
  <sheetFormatPr defaultRowHeight="12.75"/>
  <cols>
    <col min="1" max="1" width="6.28515625" style="17" customWidth="1"/>
    <col min="2" max="2" width="15.7109375" style="16" customWidth="1"/>
    <col min="3" max="3" width="21.7109375" style="16" customWidth="1"/>
    <col min="4" max="8" width="14.7109375" style="16" customWidth="1"/>
    <col min="9" max="10" width="21.7109375" style="16" customWidth="1"/>
    <col min="11" max="16384" width="9.140625" style="15"/>
  </cols>
  <sheetData>
    <row r="1" spans="1:10" ht="24" customHeight="1">
      <c r="A1" s="50" t="s">
        <v>186</v>
      </c>
      <c r="B1" s="49"/>
      <c r="C1" s="49"/>
      <c r="D1" s="49"/>
      <c r="E1" s="36"/>
      <c r="F1" s="36"/>
      <c r="G1" s="36"/>
      <c r="H1" s="36"/>
      <c r="I1" s="36"/>
      <c r="J1" s="36"/>
    </row>
    <row r="2" spans="1:10" ht="3" customHeight="1">
      <c r="A2" s="32"/>
      <c r="B2" s="31"/>
      <c r="C2" s="31"/>
      <c r="D2" s="31"/>
      <c r="E2" s="31"/>
      <c r="F2" s="31"/>
      <c r="G2" s="31"/>
      <c r="H2" s="31"/>
      <c r="I2" s="31"/>
      <c r="J2" s="31"/>
    </row>
    <row r="3" spans="1:10" ht="20.25" customHeight="1">
      <c r="A3" s="36"/>
      <c r="B3" s="33"/>
      <c r="C3" s="33"/>
      <c r="D3" s="33"/>
      <c r="E3" s="33"/>
      <c r="F3" s="33"/>
      <c r="G3" s="33"/>
      <c r="H3" s="33"/>
      <c r="I3" s="33"/>
      <c r="J3" s="33"/>
    </row>
    <row r="4" spans="1:10" ht="14.25" customHeight="1">
      <c r="A4" s="36"/>
      <c r="B4" s="120" t="s">
        <v>185</v>
      </c>
      <c r="C4" s="121"/>
      <c r="D4" s="122"/>
      <c r="E4" s="36"/>
      <c r="F4" s="15"/>
      <c r="G4" s="15"/>
      <c r="H4" s="120" t="s">
        <v>184</v>
      </c>
      <c r="I4" s="121"/>
      <c r="J4" s="122"/>
    </row>
    <row r="5" spans="1:10">
      <c r="A5" s="36"/>
      <c r="B5" s="45"/>
      <c r="C5" s="44" t="s">
        <v>183</v>
      </c>
      <c r="D5" s="39">
        <f>'Dairy Farm Calculator'!C7</f>
        <v>3781550</v>
      </c>
      <c r="E5" s="36"/>
      <c r="F5" s="15"/>
      <c r="G5" s="15"/>
      <c r="H5" s="45"/>
      <c r="I5" s="44" t="s">
        <v>182</v>
      </c>
      <c r="J5" s="42">
        <f>IF(Values_Entered,-PMT(Interest_Rate/Num_Pmt_Per_Year,Loan_Years*Num_Pmt_Per_Year,Loan_Amount),"")</f>
        <v>84118.49114284027</v>
      </c>
    </row>
    <row r="6" spans="1:10">
      <c r="A6" s="36"/>
      <c r="B6" s="45"/>
      <c r="C6" s="44" t="s">
        <v>181</v>
      </c>
      <c r="D6" s="48">
        <f>'Dairy Farm Calculator'!C10</f>
        <v>0.12</v>
      </c>
      <c r="E6" s="36"/>
      <c r="F6" s="15"/>
      <c r="G6" s="15"/>
      <c r="H6" s="45"/>
      <c r="I6" s="44" t="s">
        <v>180</v>
      </c>
      <c r="J6" s="47">
        <f>IF(Values_Entered,Loan_Years*Num_Pmt_Per_Year,"")</f>
        <v>60</v>
      </c>
    </row>
    <row r="7" spans="1:10">
      <c r="A7" s="36"/>
      <c r="B7" s="45"/>
      <c r="C7" s="44" t="s">
        <v>179</v>
      </c>
      <c r="D7" s="46">
        <f>'Dairy Farm Calculator'!C9</f>
        <v>5</v>
      </c>
      <c r="E7" s="36"/>
      <c r="F7" s="15"/>
      <c r="G7" s="15"/>
      <c r="H7" s="45"/>
      <c r="I7" s="44" t="s">
        <v>178</v>
      </c>
      <c r="J7" s="47">
        <f>IF(Values_Entered,Number_of_Payments,"")</f>
        <v>60</v>
      </c>
    </row>
    <row r="8" spans="1:10">
      <c r="A8" s="36"/>
      <c r="B8" s="45"/>
      <c r="C8" s="44" t="s">
        <v>177</v>
      </c>
      <c r="D8" s="46">
        <v>12</v>
      </c>
      <c r="E8" s="36"/>
      <c r="F8" s="15"/>
      <c r="G8" s="15"/>
      <c r="H8" s="45"/>
      <c r="I8" s="44" t="s">
        <v>176</v>
      </c>
      <c r="J8" s="42">
        <f>IF(Values_Entered,SUMIF(Beg_Bal,"&gt;0",Extra_Pay),"")</f>
        <v>0</v>
      </c>
    </row>
    <row r="9" spans="1:10">
      <c r="A9" s="36"/>
      <c r="B9" s="45"/>
      <c r="C9" s="44" t="s">
        <v>175</v>
      </c>
      <c r="D9" s="43">
        <v>42370</v>
      </c>
      <c r="E9" s="36"/>
      <c r="F9" s="15"/>
      <c r="G9" s="15"/>
      <c r="H9" s="41"/>
      <c r="I9" s="40" t="s">
        <v>174</v>
      </c>
      <c r="J9" s="42">
        <f>IF(Values_Entered,SUMIF(Beg_Bal,"&gt;0",Int),"")</f>
        <v>1265559.4685704201</v>
      </c>
    </row>
    <row r="10" spans="1:10">
      <c r="A10" s="36"/>
      <c r="B10" s="41"/>
      <c r="C10" s="40" t="s">
        <v>173</v>
      </c>
      <c r="D10" s="39"/>
      <c r="E10" s="36"/>
      <c r="F10" s="33"/>
      <c r="G10" s="33"/>
      <c r="H10" s="33"/>
      <c r="I10" s="33"/>
      <c r="J10" s="38"/>
    </row>
    <row r="11" spans="1:10">
      <c r="A11" s="36"/>
      <c r="B11" s="33"/>
      <c r="C11" s="33"/>
      <c r="D11" s="33"/>
      <c r="E11" s="33"/>
      <c r="F11" s="33"/>
      <c r="G11" s="33"/>
      <c r="H11" s="33"/>
      <c r="I11" s="33"/>
      <c r="J11" s="33"/>
    </row>
    <row r="12" spans="1:10">
      <c r="A12" s="36"/>
      <c r="B12" s="35" t="s">
        <v>172</v>
      </c>
      <c r="C12" s="118" t="s">
        <v>187</v>
      </c>
      <c r="D12" s="119"/>
      <c r="E12" s="37"/>
      <c r="F12" s="33"/>
      <c r="G12" s="33"/>
      <c r="H12" s="33"/>
      <c r="I12" s="33"/>
      <c r="J12" s="33"/>
    </row>
    <row r="13" spans="1:10">
      <c r="A13" s="36"/>
      <c r="B13" s="35"/>
      <c r="C13" s="34"/>
      <c r="D13" s="34"/>
      <c r="E13" s="33"/>
      <c r="F13" s="33"/>
      <c r="G13" s="33"/>
      <c r="H13" s="33"/>
      <c r="I13" s="33"/>
      <c r="J13" s="33"/>
    </row>
    <row r="14" spans="1:10" ht="6" customHeight="1">
      <c r="A14" s="32"/>
      <c r="B14" s="31"/>
      <c r="C14" s="31"/>
      <c r="D14" s="31"/>
      <c r="E14" s="31"/>
      <c r="F14" s="31"/>
      <c r="G14" s="31"/>
      <c r="H14" s="31"/>
      <c r="I14" s="31"/>
      <c r="J14" s="31"/>
    </row>
    <row r="15" spans="1:10" ht="3.75" customHeight="1">
      <c r="A15" s="30"/>
      <c r="B15" s="29"/>
      <c r="C15" s="29"/>
      <c r="D15" s="29"/>
      <c r="E15" s="29"/>
      <c r="F15" s="29"/>
      <c r="G15" s="29"/>
      <c r="H15" s="29"/>
      <c r="I15" s="29"/>
      <c r="J15" s="29"/>
    </row>
    <row r="16" spans="1:10" s="22" customFormat="1" ht="25.5">
      <c r="A16" s="28" t="s">
        <v>171</v>
      </c>
      <c r="B16" s="27" t="s">
        <v>170</v>
      </c>
      <c r="C16" s="27" t="s">
        <v>169</v>
      </c>
      <c r="D16" s="27" t="s">
        <v>168</v>
      </c>
      <c r="E16" s="27" t="s">
        <v>167</v>
      </c>
      <c r="F16" s="27" t="s">
        <v>166</v>
      </c>
      <c r="G16" s="27" t="s">
        <v>165</v>
      </c>
      <c r="H16" s="27" t="s">
        <v>164</v>
      </c>
      <c r="I16" s="27" t="s">
        <v>163</v>
      </c>
      <c r="J16" s="26" t="s">
        <v>162</v>
      </c>
    </row>
    <row r="17" spans="1:10" s="22" customFormat="1" ht="6" customHeight="1">
      <c r="A17" s="25"/>
      <c r="B17" s="24"/>
      <c r="C17" s="24"/>
      <c r="D17" s="24"/>
      <c r="E17" s="24"/>
      <c r="F17" s="24"/>
      <c r="G17" s="24"/>
      <c r="H17" s="24"/>
      <c r="I17" s="24"/>
      <c r="J17" s="23"/>
    </row>
    <row r="18" spans="1:10" s="22" customFormat="1">
      <c r="A18" s="21">
        <f>IF(Values_Entered,1,"")</f>
        <v>1</v>
      </c>
      <c r="B18" s="20">
        <f t="shared" ref="B18:B81" si="0">IF(Pay_Num&lt;&gt;"",DATE(YEAR(Loan_Start),MONTH(Loan_Start)+(Pay_Num)*12/Num_Pmt_Per_Year,DAY(Loan_Start)),"")</f>
        <v>42401</v>
      </c>
      <c r="C18" s="18">
        <f>IF(Values_Entered,Loan_Amount,"")</f>
        <v>3781550</v>
      </c>
      <c r="D18" s="18">
        <f t="shared" ref="D18:D81" si="1">IF(Pay_Num&lt;&gt;"",Scheduled_Monthly_Payment,"")</f>
        <v>84118.49114284027</v>
      </c>
      <c r="E18" s="19">
        <f t="shared" ref="E18:E81" si="2">IF(AND(Pay_Num&lt;&gt;"",Sched_Pay+Scheduled_Extra_Payments&lt;Beg_Bal),Scheduled_Extra_Payments,IF(AND(Pay_Num&lt;&gt;"",Beg_Bal-Sched_Pay&gt;0),Beg_Bal-Sched_Pay,IF(Pay_Num&lt;&gt;"",0,"")))</f>
        <v>0</v>
      </c>
      <c r="F18" s="18">
        <f t="shared" ref="F18:F81" si="3">IF(AND(Pay_Num&lt;&gt;"",Sched_Pay+Extra_Pay&lt;Beg_Bal),Sched_Pay+Extra_Pay,IF(Pay_Num&lt;&gt;"",Beg_Bal,""))</f>
        <v>84118.49114284027</v>
      </c>
      <c r="G18" s="18">
        <f t="shared" ref="G18:G81" si="4">IF(Pay_Num&lt;&gt;"",Total_Pay-Int,"")</f>
        <v>46302.99114284027</v>
      </c>
      <c r="H18" s="18">
        <f>IF(Pay_Num&lt;&gt;"",Beg_Bal*(Interest_Rate/Num_Pmt_Per_Year),"")</f>
        <v>37815.5</v>
      </c>
      <c r="I18" s="18">
        <f t="shared" ref="I18:I81" si="5">IF(AND(Pay_Num&lt;&gt;"",Sched_Pay+Extra_Pay&lt;Beg_Bal),Beg_Bal-Princ,IF(Pay_Num&lt;&gt;"",0,""))</f>
        <v>3735247.0088571599</v>
      </c>
      <c r="J18" s="18">
        <f>SUM($H$18:$H18)</f>
        <v>37815.5</v>
      </c>
    </row>
    <row r="19" spans="1:10" s="22" customFormat="1" ht="12.75" customHeight="1">
      <c r="A19" s="21">
        <f>IF(Values_Entered,A18+1,"")</f>
        <v>2</v>
      </c>
      <c r="B19" s="20">
        <f t="shared" si="0"/>
        <v>42430</v>
      </c>
      <c r="C19" s="18">
        <f t="shared" ref="C19:C82" si="6">IF(Pay_Num&lt;&gt;"",I18,"")</f>
        <v>3735247.0088571599</v>
      </c>
      <c r="D19" s="18">
        <f t="shared" si="1"/>
        <v>84118.49114284027</v>
      </c>
      <c r="E19" s="19">
        <f t="shared" si="2"/>
        <v>0</v>
      </c>
      <c r="F19" s="18">
        <f t="shared" si="3"/>
        <v>84118.49114284027</v>
      </c>
      <c r="G19" s="18">
        <f t="shared" si="4"/>
        <v>46766.021054268676</v>
      </c>
      <c r="H19" s="18">
        <f t="shared" ref="H19:H82" si="7">IF(Pay_Num&lt;&gt;"",Beg_Bal*Interest_Rate/Num_Pmt_Per_Year,"")</f>
        <v>37352.470088571594</v>
      </c>
      <c r="I19" s="18">
        <f t="shared" si="5"/>
        <v>3688480.9878028911</v>
      </c>
      <c r="J19" s="18">
        <f>SUM($H$18:$H19)</f>
        <v>75167.970088571601</v>
      </c>
    </row>
    <row r="20" spans="1:10" s="22" customFormat="1" ht="12.75" customHeight="1">
      <c r="A20" s="21">
        <f>IF(Values_Entered,A19+1,"")</f>
        <v>3</v>
      </c>
      <c r="B20" s="20">
        <f t="shared" si="0"/>
        <v>42461</v>
      </c>
      <c r="C20" s="18">
        <f t="shared" si="6"/>
        <v>3688480.9878028911</v>
      </c>
      <c r="D20" s="18">
        <f t="shared" si="1"/>
        <v>84118.49114284027</v>
      </c>
      <c r="E20" s="19">
        <f t="shared" si="2"/>
        <v>0</v>
      </c>
      <c r="F20" s="18">
        <f t="shared" si="3"/>
        <v>84118.49114284027</v>
      </c>
      <c r="G20" s="18">
        <f t="shared" si="4"/>
        <v>47233.681264811363</v>
      </c>
      <c r="H20" s="18">
        <f t="shared" si="7"/>
        <v>36884.809878028907</v>
      </c>
      <c r="I20" s="18">
        <f t="shared" si="5"/>
        <v>3641247.3065380799</v>
      </c>
      <c r="J20" s="18">
        <f>SUM($H$18:$H20)</f>
        <v>112052.7799666005</v>
      </c>
    </row>
    <row r="21" spans="1:10" s="22" customFormat="1">
      <c r="A21" s="21">
        <f>IF(Values_Entered,A20+1,"")</f>
        <v>4</v>
      </c>
      <c r="B21" s="20">
        <f t="shared" si="0"/>
        <v>42491</v>
      </c>
      <c r="C21" s="18">
        <f t="shared" si="6"/>
        <v>3641247.3065380799</v>
      </c>
      <c r="D21" s="18">
        <f t="shared" si="1"/>
        <v>84118.49114284027</v>
      </c>
      <c r="E21" s="19">
        <f t="shared" si="2"/>
        <v>0</v>
      </c>
      <c r="F21" s="18">
        <f t="shared" si="3"/>
        <v>84118.49114284027</v>
      </c>
      <c r="G21" s="18">
        <f t="shared" si="4"/>
        <v>47706.01807745947</v>
      </c>
      <c r="H21" s="18">
        <f t="shared" si="7"/>
        <v>36412.4730653808</v>
      </c>
      <c r="I21" s="18">
        <f t="shared" si="5"/>
        <v>3593541.2884606202</v>
      </c>
      <c r="J21" s="18">
        <f>SUM($H$18:$H21)</f>
        <v>148465.25303198129</v>
      </c>
    </row>
    <row r="22" spans="1:10" s="22" customFormat="1">
      <c r="A22" s="21">
        <f>IF(Values_Entered,A21+1,"")</f>
        <v>5</v>
      </c>
      <c r="B22" s="20">
        <f t="shared" si="0"/>
        <v>42522</v>
      </c>
      <c r="C22" s="18">
        <f t="shared" si="6"/>
        <v>3593541.2884606202</v>
      </c>
      <c r="D22" s="18">
        <f t="shared" si="1"/>
        <v>84118.49114284027</v>
      </c>
      <c r="E22" s="19">
        <f t="shared" si="2"/>
        <v>0</v>
      </c>
      <c r="F22" s="18">
        <f t="shared" si="3"/>
        <v>84118.49114284027</v>
      </c>
      <c r="G22" s="18">
        <f t="shared" si="4"/>
        <v>48183.078258234069</v>
      </c>
      <c r="H22" s="18">
        <f t="shared" si="7"/>
        <v>35935.412884606201</v>
      </c>
      <c r="I22" s="18">
        <f t="shared" si="5"/>
        <v>3545358.2102023861</v>
      </c>
      <c r="J22" s="18">
        <f>SUM($H$18:$H22)</f>
        <v>184400.66591658749</v>
      </c>
    </row>
    <row r="23" spans="1:10">
      <c r="A23" s="21">
        <f>IF(Values_Entered,A22+1,"")</f>
        <v>6</v>
      </c>
      <c r="B23" s="20">
        <f t="shared" si="0"/>
        <v>42552</v>
      </c>
      <c r="C23" s="18">
        <f t="shared" si="6"/>
        <v>3545358.2102023861</v>
      </c>
      <c r="D23" s="18">
        <f t="shared" si="1"/>
        <v>84118.49114284027</v>
      </c>
      <c r="E23" s="19">
        <f t="shared" si="2"/>
        <v>0</v>
      </c>
      <c r="F23" s="18">
        <f t="shared" si="3"/>
        <v>84118.49114284027</v>
      </c>
      <c r="G23" s="18">
        <f t="shared" si="4"/>
        <v>48664.909040816412</v>
      </c>
      <c r="H23" s="18">
        <f t="shared" si="7"/>
        <v>35453.582102023858</v>
      </c>
      <c r="I23" s="18">
        <f t="shared" si="5"/>
        <v>3496693.3011615695</v>
      </c>
      <c r="J23" s="18">
        <f>SUM($H$18:$H23)</f>
        <v>219854.24801861134</v>
      </c>
    </row>
    <row r="24" spans="1:10">
      <c r="A24" s="21">
        <f>IF(Values_Entered,A23+1,"")</f>
        <v>7</v>
      </c>
      <c r="B24" s="20">
        <f t="shared" si="0"/>
        <v>42583</v>
      </c>
      <c r="C24" s="18">
        <f t="shared" si="6"/>
        <v>3496693.3011615695</v>
      </c>
      <c r="D24" s="18">
        <f t="shared" si="1"/>
        <v>84118.49114284027</v>
      </c>
      <c r="E24" s="19">
        <f t="shared" si="2"/>
        <v>0</v>
      </c>
      <c r="F24" s="18">
        <f t="shared" si="3"/>
        <v>84118.49114284027</v>
      </c>
      <c r="G24" s="18">
        <f t="shared" si="4"/>
        <v>49151.558131224578</v>
      </c>
      <c r="H24" s="18">
        <f t="shared" si="7"/>
        <v>34966.933011615693</v>
      </c>
      <c r="I24" s="18">
        <f t="shared" si="5"/>
        <v>3447541.7430303451</v>
      </c>
      <c r="J24" s="18">
        <f>SUM($H$18:$H24)</f>
        <v>254821.18103022705</v>
      </c>
    </row>
    <row r="25" spans="1:10">
      <c r="A25" s="21">
        <f>IF(Values_Entered,A24+1,"")</f>
        <v>8</v>
      </c>
      <c r="B25" s="20">
        <f t="shared" si="0"/>
        <v>42614</v>
      </c>
      <c r="C25" s="18">
        <f t="shared" si="6"/>
        <v>3447541.7430303451</v>
      </c>
      <c r="D25" s="18">
        <f t="shared" si="1"/>
        <v>84118.49114284027</v>
      </c>
      <c r="E25" s="19">
        <f t="shared" si="2"/>
        <v>0</v>
      </c>
      <c r="F25" s="18">
        <f t="shared" si="3"/>
        <v>84118.49114284027</v>
      </c>
      <c r="G25" s="18">
        <f t="shared" si="4"/>
        <v>49643.073712536825</v>
      </c>
      <c r="H25" s="18">
        <f t="shared" si="7"/>
        <v>34475.417430303445</v>
      </c>
      <c r="I25" s="18">
        <f t="shared" si="5"/>
        <v>3397898.6693178085</v>
      </c>
      <c r="J25" s="18">
        <f>SUM($H$18:$H25)</f>
        <v>289296.59846053051</v>
      </c>
    </row>
    <row r="26" spans="1:10">
      <c r="A26" s="21">
        <f>IF(Values_Entered,A25+1,"")</f>
        <v>9</v>
      </c>
      <c r="B26" s="20">
        <f t="shared" si="0"/>
        <v>42644</v>
      </c>
      <c r="C26" s="18">
        <f t="shared" si="6"/>
        <v>3397898.6693178085</v>
      </c>
      <c r="D26" s="18">
        <f t="shared" si="1"/>
        <v>84118.49114284027</v>
      </c>
      <c r="E26" s="19">
        <f t="shared" si="2"/>
        <v>0</v>
      </c>
      <c r="F26" s="18">
        <f t="shared" si="3"/>
        <v>84118.49114284027</v>
      </c>
      <c r="G26" s="18">
        <f t="shared" si="4"/>
        <v>50139.504449662185</v>
      </c>
      <c r="H26" s="18">
        <f t="shared" si="7"/>
        <v>33978.986693178085</v>
      </c>
      <c r="I26" s="18">
        <f t="shared" si="5"/>
        <v>3347759.1648681462</v>
      </c>
      <c r="J26" s="18">
        <f>SUM($H$18:$H26)</f>
        <v>323275.58515370858</v>
      </c>
    </row>
    <row r="27" spans="1:10">
      <c r="A27" s="21">
        <f>IF(Values_Entered,A26+1,"")</f>
        <v>10</v>
      </c>
      <c r="B27" s="20">
        <f t="shared" si="0"/>
        <v>42675</v>
      </c>
      <c r="C27" s="18">
        <f t="shared" si="6"/>
        <v>3347759.1648681462</v>
      </c>
      <c r="D27" s="18">
        <f t="shared" si="1"/>
        <v>84118.49114284027</v>
      </c>
      <c r="E27" s="19">
        <f t="shared" si="2"/>
        <v>0</v>
      </c>
      <c r="F27" s="18">
        <f t="shared" si="3"/>
        <v>84118.49114284027</v>
      </c>
      <c r="G27" s="18">
        <f t="shared" si="4"/>
        <v>50640.89949415881</v>
      </c>
      <c r="H27" s="18">
        <f t="shared" si="7"/>
        <v>33477.59164868146</v>
      </c>
      <c r="I27" s="18">
        <f t="shared" si="5"/>
        <v>3297118.2653739871</v>
      </c>
      <c r="J27" s="18">
        <f>SUM($H$18:$H27)</f>
        <v>356753.17680239002</v>
      </c>
    </row>
    <row r="28" spans="1:10">
      <c r="A28" s="21">
        <f>IF(Values_Entered,A27+1,"")</f>
        <v>11</v>
      </c>
      <c r="B28" s="20">
        <f t="shared" si="0"/>
        <v>42705</v>
      </c>
      <c r="C28" s="18">
        <f t="shared" si="6"/>
        <v>3297118.2653739871</v>
      </c>
      <c r="D28" s="18">
        <f t="shared" si="1"/>
        <v>84118.49114284027</v>
      </c>
      <c r="E28" s="19">
        <f t="shared" si="2"/>
        <v>0</v>
      </c>
      <c r="F28" s="18">
        <f t="shared" si="3"/>
        <v>84118.49114284027</v>
      </c>
      <c r="G28" s="18">
        <f t="shared" si="4"/>
        <v>51147.308489100404</v>
      </c>
      <c r="H28" s="18">
        <f t="shared" si="7"/>
        <v>32971.182653739867</v>
      </c>
      <c r="I28" s="18">
        <f t="shared" si="5"/>
        <v>3245970.9568848866</v>
      </c>
      <c r="J28" s="18">
        <f>SUM($H$18:$H28)</f>
        <v>389724.3594561299</v>
      </c>
    </row>
    <row r="29" spans="1:10">
      <c r="A29" s="21">
        <f>IF(Values_Entered,A28+1,"")</f>
        <v>12</v>
      </c>
      <c r="B29" s="20">
        <f t="shared" si="0"/>
        <v>42736</v>
      </c>
      <c r="C29" s="18">
        <f t="shared" si="6"/>
        <v>3245970.9568848866</v>
      </c>
      <c r="D29" s="18">
        <f t="shared" si="1"/>
        <v>84118.49114284027</v>
      </c>
      <c r="E29" s="19">
        <f t="shared" si="2"/>
        <v>0</v>
      </c>
      <c r="F29" s="18">
        <f t="shared" si="3"/>
        <v>84118.49114284027</v>
      </c>
      <c r="G29" s="18">
        <f t="shared" si="4"/>
        <v>51658.781573991408</v>
      </c>
      <c r="H29" s="18">
        <f t="shared" si="7"/>
        <v>32459.709568848863</v>
      </c>
      <c r="I29" s="18">
        <f t="shared" si="5"/>
        <v>3194312.1753108953</v>
      </c>
      <c r="J29" s="18">
        <f>SUM($H$18:$H29)</f>
        <v>422184.06902497879</v>
      </c>
    </row>
    <row r="30" spans="1:10">
      <c r="A30" s="21">
        <f>IF(Values_Entered,A29+1,"")</f>
        <v>13</v>
      </c>
      <c r="B30" s="20">
        <f t="shared" si="0"/>
        <v>42767</v>
      </c>
      <c r="C30" s="18">
        <f t="shared" si="6"/>
        <v>3194312.1753108953</v>
      </c>
      <c r="D30" s="18">
        <f t="shared" si="1"/>
        <v>84118.49114284027</v>
      </c>
      <c r="E30" s="19">
        <f t="shared" si="2"/>
        <v>0</v>
      </c>
      <c r="F30" s="18">
        <f t="shared" si="3"/>
        <v>84118.49114284027</v>
      </c>
      <c r="G30" s="18">
        <f t="shared" si="4"/>
        <v>52175.369389731321</v>
      </c>
      <c r="H30" s="18">
        <f t="shared" si="7"/>
        <v>31943.12175310895</v>
      </c>
      <c r="I30" s="18">
        <f t="shared" si="5"/>
        <v>3142136.8059211639</v>
      </c>
      <c r="J30" s="18">
        <f>SUM($H$18:$H30)</f>
        <v>454127.19077808771</v>
      </c>
    </row>
    <row r="31" spans="1:10">
      <c r="A31" s="21">
        <f>IF(Values_Entered,A30+1,"")</f>
        <v>14</v>
      </c>
      <c r="B31" s="20">
        <f t="shared" si="0"/>
        <v>42795</v>
      </c>
      <c r="C31" s="18">
        <f t="shared" si="6"/>
        <v>3142136.8059211639</v>
      </c>
      <c r="D31" s="18">
        <f t="shared" si="1"/>
        <v>84118.49114284027</v>
      </c>
      <c r="E31" s="19">
        <f t="shared" si="2"/>
        <v>0</v>
      </c>
      <c r="F31" s="18">
        <f t="shared" si="3"/>
        <v>84118.49114284027</v>
      </c>
      <c r="G31" s="18">
        <f t="shared" si="4"/>
        <v>52697.123083628627</v>
      </c>
      <c r="H31" s="18">
        <f t="shared" si="7"/>
        <v>31421.36805921164</v>
      </c>
      <c r="I31" s="18">
        <f t="shared" si="5"/>
        <v>3089439.6828375352</v>
      </c>
      <c r="J31" s="18">
        <f>SUM($H$18:$H31)</f>
        <v>485548.55883729935</v>
      </c>
    </row>
    <row r="32" spans="1:10">
      <c r="A32" s="21">
        <f>IF(Values_Entered,A31+1,"")</f>
        <v>15</v>
      </c>
      <c r="B32" s="20">
        <f t="shared" si="0"/>
        <v>42826</v>
      </c>
      <c r="C32" s="18">
        <f t="shared" si="6"/>
        <v>3089439.6828375352</v>
      </c>
      <c r="D32" s="18">
        <f t="shared" si="1"/>
        <v>84118.49114284027</v>
      </c>
      <c r="E32" s="19">
        <f t="shared" si="2"/>
        <v>0</v>
      </c>
      <c r="F32" s="18">
        <f t="shared" si="3"/>
        <v>84118.49114284027</v>
      </c>
      <c r="G32" s="18">
        <f t="shared" si="4"/>
        <v>53224.094314464921</v>
      </c>
      <c r="H32" s="18">
        <f t="shared" si="7"/>
        <v>30894.396828375349</v>
      </c>
      <c r="I32" s="18">
        <f t="shared" si="5"/>
        <v>3036215.5885230703</v>
      </c>
      <c r="J32" s="18">
        <f>SUM($H$18:$H32)</f>
        <v>516442.9556656747</v>
      </c>
    </row>
    <row r="33" spans="1:10">
      <c r="A33" s="21">
        <f>IF(Values_Entered,A32+1,"")</f>
        <v>16</v>
      </c>
      <c r="B33" s="20">
        <f t="shared" si="0"/>
        <v>42856</v>
      </c>
      <c r="C33" s="18">
        <f t="shared" si="6"/>
        <v>3036215.5885230703</v>
      </c>
      <c r="D33" s="18">
        <f t="shared" si="1"/>
        <v>84118.49114284027</v>
      </c>
      <c r="E33" s="19">
        <f t="shared" si="2"/>
        <v>0</v>
      </c>
      <c r="F33" s="18">
        <f t="shared" si="3"/>
        <v>84118.49114284027</v>
      </c>
      <c r="G33" s="18">
        <f t="shared" si="4"/>
        <v>53756.335257609564</v>
      </c>
      <c r="H33" s="18">
        <f t="shared" si="7"/>
        <v>30362.155885230703</v>
      </c>
      <c r="I33" s="18">
        <f t="shared" si="5"/>
        <v>2982459.253265461</v>
      </c>
      <c r="J33" s="18">
        <f>SUM($H$18:$H33)</f>
        <v>546805.11155090539</v>
      </c>
    </row>
    <row r="34" spans="1:10">
      <c r="A34" s="21">
        <f>IF(Values_Entered,A33+1,"")</f>
        <v>17</v>
      </c>
      <c r="B34" s="20">
        <f t="shared" si="0"/>
        <v>42887</v>
      </c>
      <c r="C34" s="18">
        <f t="shared" si="6"/>
        <v>2982459.253265461</v>
      </c>
      <c r="D34" s="18">
        <f t="shared" si="1"/>
        <v>84118.49114284027</v>
      </c>
      <c r="E34" s="19">
        <f t="shared" si="2"/>
        <v>0</v>
      </c>
      <c r="F34" s="18">
        <f t="shared" si="3"/>
        <v>84118.49114284027</v>
      </c>
      <c r="G34" s="18">
        <f t="shared" si="4"/>
        <v>54293.898610185657</v>
      </c>
      <c r="H34" s="18">
        <f t="shared" si="7"/>
        <v>29824.592532654609</v>
      </c>
      <c r="I34" s="18">
        <f t="shared" si="5"/>
        <v>2928165.3546552751</v>
      </c>
      <c r="J34" s="18">
        <f>SUM($H$18:$H34)</f>
        <v>576629.70408356003</v>
      </c>
    </row>
    <row r="35" spans="1:10">
      <c r="A35" s="21">
        <f>IF(Values_Entered,A34+1,"")</f>
        <v>18</v>
      </c>
      <c r="B35" s="20">
        <f t="shared" si="0"/>
        <v>42917</v>
      </c>
      <c r="C35" s="18">
        <f t="shared" si="6"/>
        <v>2928165.3546552751</v>
      </c>
      <c r="D35" s="18">
        <f t="shared" si="1"/>
        <v>84118.49114284027</v>
      </c>
      <c r="E35" s="19">
        <f t="shared" si="2"/>
        <v>0</v>
      </c>
      <c r="F35" s="18">
        <f t="shared" si="3"/>
        <v>84118.49114284027</v>
      </c>
      <c r="G35" s="18">
        <f t="shared" si="4"/>
        <v>54836.837596287514</v>
      </c>
      <c r="H35" s="18">
        <f t="shared" si="7"/>
        <v>29281.653546552752</v>
      </c>
      <c r="I35" s="18">
        <f t="shared" si="5"/>
        <v>2873328.5170589876</v>
      </c>
      <c r="J35" s="18">
        <f>SUM($H$18:$H35)</f>
        <v>605911.35763011279</v>
      </c>
    </row>
    <row r="36" spans="1:10">
      <c r="A36" s="21">
        <f>IF(Values_Entered,A35+1,"")</f>
        <v>19</v>
      </c>
      <c r="B36" s="20">
        <f t="shared" si="0"/>
        <v>42948</v>
      </c>
      <c r="C36" s="18">
        <f t="shared" si="6"/>
        <v>2873328.5170589876</v>
      </c>
      <c r="D36" s="18">
        <f t="shared" si="1"/>
        <v>84118.49114284027</v>
      </c>
      <c r="E36" s="19">
        <f t="shared" si="2"/>
        <v>0</v>
      </c>
      <c r="F36" s="18">
        <f t="shared" si="3"/>
        <v>84118.49114284027</v>
      </c>
      <c r="G36" s="18">
        <f t="shared" si="4"/>
        <v>55385.205972250391</v>
      </c>
      <c r="H36" s="18">
        <f t="shared" si="7"/>
        <v>28733.285170589876</v>
      </c>
      <c r="I36" s="18">
        <f t="shared" si="5"/>
        <v>2817943.3110867371</v>
      </c>
      <c r="J36" s="18">
        <f>SUM($H$18:$H36)</f>
        <v>634644.64280070271</v>
      </c>
    </row>
    <row r="37" spans="1:10">
      <c r="A37" s="21">
        <f>IF(Values_Entered,A36+1,"")</f>
        <v>20</v>
      </c>
      <c r="B37" s="20">
        <f t="shared" si="0"/>
        <v>42979</v>
      </c>
      <c r="C37" s="18">
        <f t="shared" si="6"/>
        <v>2817943.3110867371</v>
      </c>
      <c r="D37" s="18">
        <f t="shared" si="1"/>
        <v>84118.49114284027</v>
      </c>
      <c r="E37" s="19">
        <f t="shared" si="2"/>
        <v>0</v>
      </c>
      <c r="F37" s="18">
        <f t="shared" si="3"/>
        <v>84118.49114284027</v>
      </c>
      <c r="G37" s="18">
        <f t="shared" si="4"/>
        <v>55939.058031972905</v>
      </c>
      <c r="H37" s="18">
        <f t="shared" si="7"/>
        <v>28179.433110867369</v>
      </c>
      <c r="I37" s="18">
        <f t="shared" si="5"/>
        <v>2762004.2530547641</v>
      </c>
      <c r="J37" s="18">
        <f>SUM($H$18:$H37)</f>
        <v>662824.07591157011</v>
      </c>
    </row>
    <row r="38" spans="1:10">
      <c r="A38" s="21">
        <f>IF(Values_Entered,A37+1,"")</f>
        <v>21</v>
      </c>
      <c r="B38" s="20">
        <f t="shared" si="0"/>
        <v>43009</v>
      </c>
      <c r="C38" s="18">
        <f t="shared" si="6"/>
        <v>2762004.2530547641</v>
      </c>
      <c r="D38" s="18">
        <f t="shared" si="1"/>
        <v>84118.49114284027</v>
      </c>
      <c r="E38" s="19">
        <f t="shared" si="2"/>
        <v>0</v>
      </c>
      <c r="F38" s="18">
        <f t="shared" si="3"/>
        <v>84118.49114284027</v>
      </c>
      <c r="G38" s="18">
        <f t="shared" si="4"/>
        <v>56498.448612292632</v>
      </c>
      <c r="H38" s="18">
        <f t="shared" si="7"/>
        <v>27620.042530547638</v>
      </c>
      <c r="I38" s="18">
        <f t="shared" si="5"/>
        <v>2705505.8044424714</v>
      </c>
      <c r="J38" s="18">
        <f>SUM($H$18:$H38)</f>
        <v>690444.1184421177</v>
      </c>
    </row>
    <row r="39" spans="1:10">
      <c r="A39" s="21">
        <f>IF(Values_Entered,A38+1,"")</f>
        <v>22</v>
      </c>
      <c r="B39" s="20">
        <f t="shared" si="0"/>
        <v>43040</v>
      </c>
      <c r="C39" s="18">
        <f t="shared" si="6"/>
        <v>2705505.8044424714</v>
      </c>
      <c r="D39" s="18">
        <f t="shared" si="1"/>
        <v>84118.49114284027</v>
      </c>
      <c r="E39" s="19">
        <f t="shared" si="2"/>
        <v>0</v>
      </c>
      <c r="F39" s="18">
        <f t="shared" si="3"/>
        <v>84118.49114284027</v>
      </c>
      <c r="G39" s="18">
        <f t="shared" si="4"/>
        <v>57063.433098415553</v>
      </c>
      <c r="H39" s="18">
        <f t="shared" si="7"/>
        <v>27055.058044424713</v>
      </c>
      <c r="I39" s="18">
        <f t="shared" si="5"/>
        <v>2648442.371344056</v>
      </c>
      <c r="J39" s="18">
        <f>SUM($H$18:$H39)</f>
        <v>717499.17648654245</v>
      </c>
    </row>
    <row r="40" spans="1:10">
      <c r="A40" s="21">
        <f>IF(Values_Entered,A39+1,"")</f>
        <v>23</v>
      </c>
      <c r="B40" s="20">
        <f t="shared" si="0"/>
        <v>43070</v>
      </c>
      <c r="C40" s="18">
        <f t="shared" si="6"/>
        <v>2648442.371344056</v>
      </c>
      <c r="D40" s="18">
        <f t="shared" si="1"/>
        <v>84118.49114284027</v>
      </c>
      <c r="E40" s="19">
        <f t="shared" si="2"/>
        <v>0</v>
      </c>
      <c r="F40" s="18">
        <f t="shared" si="3"/>
        <v>84118.49114284027</v>
      </c>
      <c r="G40" s="18">
        <f t="shared" si="4"/>
        <v>57634.067429399714</v>
      </c>
      <c r="H40" s="18">
        <f t="shared" si="7"/>
        <v>26484.423713440559</v>
      </c>
      <c r="I40" s="18">
        <f t="shared" si="5"/>
        <v>2590808.3039146564</v>
      </c>
      <c r="J40" s="18">
        <f>SUM($H$18:$H40)</f>
        <v>743983.60019998299</v>
      </c>
    </row>
    <row r="41" spans="1:10">
      <c r="A41" s="21">
        <f>IF(Values_Entered,A40+1,"")</f>
        <v>24</v>
      </c>
      <c r="B41" s="20">
        <f t="shared" si="0"/>
        <v>43101</v>
      </c>
      <c r="C41" s="18">
        <f t="shared" si="6"/>
        <v>2590808.3039146564</v>
      </c>
      <c r="D41" s="18">
        <f t="shared" si="1"/>
        <v>84118.49114284027</v>
      </c>
      <c r="E41" s="19">
        <f t="shared" si="2"/>
        <v>0</v>
      </c>
      <c r="F41" s="18">
        <f t="shared" si="3"/>
        <v>84118.49114284027</v>
      </c>
      <c r="G41" s="18">
        <f t="shared" si="4"/>
        <v>58210.408103693713</v>
      </c>
      <c r="H41" s="18">
        <f t="shared" si="7"/>
        <v>25908.083039146561</v>
      </c>
      <c r="I41" s="18">
        <f t="shared" si="5"/>
        <v>2532597.8958109627</v>
      </c>
      <c r="J41" s="18">
        <f>SUM($H$18:$H41)</f>
        <v>769891.6832391296</v>
      </c>
    </row>
    <row r="42" spans="1:10">
      <c r="A42" s="21">
        <f>IF(Values_Entered,A41+1,"")</f>
        <v>25</v>
      </c>
      <c r="B42" s="20">
        <f t="shared" si="0"/>
        <v>43132</v>
      </c>
      <c r="C42" s="18">
        <f t="shared" si="6"/>
        <v>2532597.8958109627</v>
      </c>
      <c r="D42" s="18">
        <f t="shared" si="1"/>
        <v>84118.49114284027</v>
      </c>
      <c r="E42" s="19">
        <f t="shared" si="2"/>
        <v>0</v>
      </c>
      <c r="F42" s="18">
        <f t="shared" si="3"/>
        <v>84118.49114284027</v>
      </c>
      <c r="G42" s="18">
        <f t="shared" si="4"/>
        <v>58792.512184730644</v>
      </c>
      <c r="H42" s="18">
        <f t="shared" si="7"/>
        <v>25325.978958109627</v>
      </c>
      <c r="I42" s="18">
        <f t="shared" si="5"/>
        <v>2473805.3836262319</v>
      </c>
      <c r="J42" s="18">
        <f>SUM($H$18:$H42)</f>
        <v>795217.66219723923</v>
      </c>
    </row>
    <row r="43" spans="1:10">
      <c r="A43" s="21">
        <f>IF(Values_Entered,A42+1,"")</f>
        <v>26</v>
      </c>
      <c r="B43" s="20">
        <f t="shared" si="0"/>
        <v>43160</v>
      </c>
      <c r="C43" s="18">
        <f t="shared" si="6"/>
        <v>2473805.3836262319</v>
      </c>
      <c r="D43" s="18">
        <f t="shared" si="1"/>
        <v>84118.49114284027</v>
      </c>
      <c r="E43" s="19">
        <f t="shared" si="2"/>
        <v>0</v>
      </c>
      <c r="F43" s="18">
        <f t="shared" si="3"/>
        <v>84118.49114284027</v>
      </c>
      <c r="G43" s="18">
        <f t="shared" si="4"/>
        <v>59380.437306577951</v>
      </c>
      <c r="H43" s="18">
        <f t="shared" si="7"/>
        <v>24738.053836262319</v>
      </c>
      <c r="I43" s="18">
        <f t="shared" si="5"/>
        <v>2414424.9463196541</v>
      </c>
      <c r="J43" s="18">
        <f>SUM($H$18:$H43)</f>
        <v>819955.71603350155</v>
      </c>
    </row>
    <row r="44" spans="1:10">
      <c r="A44" s="21">
        <f>IF(Values_Entered,A43+1,"")</f>
        <v>27</v>
      </c>
      <c r="B44" s="20">
        <f t="shared" si="0"/>
        <v>43191</v>
      </c>
      <c r="C44" s="18">
        <f t="shared" si="6"/>
        <v>2414424.9463196541</v>
      </c>
      <c r="D44" s="18">
        <f t="shared" si="1"/>
        <v>84118.49114284027</v>
      </c>
      <c r="E44" s="19">
        <f t="shared" si="2"/>
        <v>0</v>
      </c>
      <c r="F44" s="18">
        <f t="shared" si="3"/>
        <v>84118.49114284027</v>
      </c>
      <c r="G44" s="18">
        <f t="shared" si="4"/>
        <v>59974.241679643732</v>
      </c>
      <c r="H44" s="18">
        <f t="shared" si="7"/>
        <v>24144.249463196538</v>
      </c>
      <c r="I44" s="18">
        <f t="shared" si="5"/>
        <v>2354450.7046400104</v>
      </c>
      <c r="J44" s="18">
        <f>SUM($H$18:$H44)</f>
        <v>844099.96549669805</v>
      </c>
    </row>
    <row r="45" spans="1:10">
      <c r="A45" s="21">
        <f>IF(Values_Entered,A44+1,"")</f>
        <v>28</v>
      </c>
      <c r="B45" s="20">
        <f t="shared" si="0"/>
        <v>43221</v>
      </c>
      <c r="C45" s="18">
        <f t="shared" si="6"/>
        <v>2354450.7046400104</v>
      </c>
      <c r="D45" s="18">
        <f t="shared" si="1"/>
        <v>84118.49114284027</v>
      </c>
      <c r="E45" s="19">
        <f t="shared" si="2"/>
        <v>0</v>
      </c>
      <c r="F45" s="18">
        <f t="shared" si="3"/>
        <v>84118.49114284027</v>
      </c>
      <c r="G45" s="18">
        <f t="shared" si="4"/>
        <v>60573.984096440166</v>
      </c>
      <c r="H45" s="18">
        <f t="shared" si="7"/>
        <v>23544.507046400104</v>
      </c>
      <c r="I45" s="18">
        <f t="shared" si="5"/>
        <v>2293876.7205435704</v>
      </c>
      <c r="J45" s="18">
        <f>SUM($H$18:$H45)</f>
        <v>867644.47254309815</v>
      </c>
    </row>
    <row r="46" spans="1:10">
      <c r="A46" s="21">
        <f>IF(Values_Entered,A45+1,"")</f>
        <v>29</v>
      </c>
      <c r="B46" s="20">
        <f t="shared" si="0"/>
        <v>43252</v>
      </c>
      <c r="C46" s="18">
        <f t="shared" si="6"/>
        <v>2293876.7205435704</v>
      </c>
      <c r="D46" s="18">
        <f t="shared" si="1"/>
        <v>84118.49114284027</v>
      </c>
      <c r="E46" s="19">
        <f t="shared" si="2"/>
        <v>0</v>
      </c>
      <c r="F46" s="18">
        <f t="shared" si="3"/>
        <v>84118.49114284027</v>
      </c>
      <c r="G46" s="18">
        <f t="shared" si="4"/>
        <v>61179.72393740456</v>
      </c>
      <c r="H46" s="18">
        <f t="shared" si="7"/>
        <v>22938.767205435706</v>
      </c>
      <c r="I46" s="18">
        <f t="shared" si="5"/>
        <v>2232696.996606166</v>
      </c>
      <c r="J46" s="18">
        <f>SUM($H$18:$H46)</f>
        <v>890583.23974853382</v>
      </c>
    </row>
    <row r="47" spans="1:10">
      <c r="A47" s="21">
        <f>IF(Values_Entered,A46+1,"")</f>
        <v>30</v>
      </c>
      <c r="B47" s="20">
        <f t="shared" si="0"/>
        <v>43282</v>
      </c>
      <c r="C47" s="18">
        <f t="shared" si="6"/>
        <v>2232696.996606166</v>
      </c>
      <c r="D47" s="18">
        <f t="shared" si="1"/>
        <v>84118.49114284027</v>
      </c>
      <c r="E47" s="19">
        <f t="shared" si="2"/>
        <v>0</v>
      </c>
      <c r="F47" s="18">
        <f t="shared" si="3"/>
        <v>84118.49114284027</v>
      </c>
      <c r="G47" s="18">
        <f t="shared" si="4"/>
        <v>61791.52117677861</v>
      </c>
      <c r="H47" s="18">
        <f t="shared" si="7"/>
        <v>22326.969966061661</v>
      </c>
      <c r="I47" s="18">
        <f t="shared" si="5"/>
        <v>2170905.4754293873</v>
      </c>
      <c r="J47" s="18">
        <f>SUM($H$18:$H47)</f>
        <v>912910.20971459546</v>
      </c>
    </row>
    <row r="48" spans="1:10">
      <c r="A48" s="21">
        <f>IF(Values_Entered,A47+1,"")</f>
        <v>31</v>
      </c>
      <c r="B48" s="20">
        <f t="shared" si="0"/>
        <v>43313</v>
      </c>
      <c r="C48" s="18">
        <f t="shared" si="6"/>
        <v>2170905.4754293873</v>
      </c>
      <c r="D48" s="18">
        <f t="shared" si="1"/>
        <v>84118.49114284027</v>
      </c>
      <c r="E48" s="19">
        <f t="shared" si="2"/>
        <v>0</v>
      </c>
      <c r="F48" s="18">
        <f t="shared" si="3"/>
        <v>84118.49114284027</v>
      </c>
      <c r="G48" s="18">
        <f t="shared" si="4"/>
        <v>62409.436388546397</v>
      </c>
      <c r="H48" s="18">
        <f t="shared" si="7"/>
        <v>21709.054754293873</v>
      </c>
      <c r="I48" s="18">
        <f t="shared" si="5"/>
        <v>2108496.0390408407</v>
      </c>
      <c r="J48" s="18">
        <f>SUM($H$18:$H48)</f>
        <v>934619.26446888933</v>
      </c>
    </row>
    <row r="49" spans="1:10">
      <c r="A49" s="21">
        <f>IF(Values_Entered,A48+1,"")</f>
        <v>32</v>
      </c>
      <c r="B49" s="20">
        <f t="shared" si="0"/>
        <v>43344</v>
      </c>
      <c r="C49" s="18">
        <f t="shared" si="6"/>
        <v>2108496.0390408407</v>
      </c>
      <c r="D49" s="18">
        <f t="shared" si="1"/>
        <v>84118.49114284027</v>
      </c>
      <c r="E49" s="19">
        <f t="shared" si="2"/>
        <v>0</v>
      </c>
      <c r="F49" s="18">
        <f t="shared" si="3"/>
        <v>84118.49114284027</v>
      </c>
      <c r="G49" s="18">
        <f t="shared" si="4"/>
        <v>63033.530752431863</v>
      </c>
      <c r="H49" s="18">
        <f t="shared" si="7"/>
        <v>21084.960390408407</v>
      </c>
      <c r="I49" s="18">
        <f t="shared" si="5"/>
        <v>2045462.5082884089</v>
      </c>
      <c r="J49" s="18">
        <f>SUM($H$18:$H49)</f>
        <v>955704.22485929774</v>
      </c>
    </row>
    <row r="50" spans="1:10">
      <c r="A50" s="21">
        <f>IF(Values_Entered,A49+1,"")</f>
        <v>33</v>
      </c>
      <c r="B50" s="20">
        <f t="shared" si="0"/>
        <v>43374</v>
      </c>
      <c r="C50" s="18">
        <f t="shared" si="6"/>
        <v>2045462.5082884089</v>
      </c>
      <c r="D50" s="18">
        <f t="shared" si="1"/>
        <v>84118.49114284027</v>
      </c>
      <c r="E50" s="19">
        <f t="shared" si="2"/>
        <v>0</v>
      </c>
      <c r="F50" s="18">
        <f t="shared" si="3"/>
        <v>84118.49114284027</v>
      </c>
      <c r="G50" s="18">
        <f t="shared" si="4"/>
        <v>63663.866059956184</v>
      </c>
      <c r="H50" s="18">
        <f t="shared" si="7"/>
        <v>20454.625082884089</v>
      </c>
      <c r="I50" s="18">
        <f t="shared" si="5"/>
        <v>1981798.6422284527</v>
      </c>
      <c r="J50" s="18">
        <f>SUM($H$18:$H50)</f>
        <v>976158.84994218184</v>
      </c>
    </row>
    <row r="51" spans="1:10">
      <c r="A51" s="21">
        <f>IF(Values_Entered,A50+1,"")</f>
        <v>34</v>
      </c>
      <c r="B51" s="20">
        <f t="shared" si="0"/>
        <v>43405</v>
      </c>
      <c r="C51" s="18">
        <f t="shared" si="6"/>
        <v>1981798.6422284527</v>
      </c>
      <c r="D51" s="18">
        <f t="shared" si="1"/>
        <v>84118.49114284027</v>
      </c>
      <c r="E51" s="19">
        <f t="shared" si="2"/>
        <v>0</v>
      </c>
      <c r="F51" s="18">
        <f t="shared" si="3"/>
        <v>84118.49114284027</v>
      </c>
      <c r="G51" s="18">
        <f t="shared" si="4"/>
        <v>64300.504720555749</v>
      </c>
      <c r="H51" s="18">
        <f t="shared" si="7"/>
        <v>19817.986422284524</v>
      </c>
      <c r="I51" s="18">
        <f t="shared" si="5"/>
        <v>1917498.1375078969</v>
      </c>
      <c r="J51" s="18">
        <f>SUM($H$18:$H51)</f>
        <v>995976.83636446635</v>
      </c>
    </row>
    <row r="52" spans="1:10">
      <c r="A52" s="21">
        <f>IF(Values_Entered,A51+1,"")</f>
        <v>35</v>
      </c>
      <c r="B52" s="20">
        <f t="shared" si="0"/>
        <v>43435</v>
      </c>
      <c r="C52" s="18">
        <f t="shared" si="6"/>
        <v>1917498.1375078969</v>
      </c>
      <c r="D52" s="18">
        <f t="shared" si="1"/>
        <v>84118.49114284027</v>
      </c>
      <c r="E52" s="19">
        <f t="shared" si="2"/>
        <v>0</v>
      </c>
      <c r="F52" s="18">
        <f t="shared" si="3"/>
        <v>84118.49114284027</v>
      </c>
      <c r="G52" s="18">
        <f t="shared" si="4"/>
        <v>64943.509767761301</v>
      </c>
      <c r="H52" s="18">
        <f t="shared" si="7"/>
        <v>19174.981375078969</v>
      </c>
      <c r="I52" s="18">
        <f t="shared" si="5"/>
        <v>1852554.6277401356</v>
      </c>
      <c r="J52" s="18">
        <f>SUM($H$18:$H52)</f>
        <v>1015151.8177395454</v>
      </c>
    </row>
    <row r="53" spans="1:10">
      <c r="A53" s="21">
        <f>IF(Values_Entered,A52+1,"")</f>
        <v>36</v>
      </c>
      <c r="B53" s="20">
        <f t="shared" si="0"/>
        <v>43466</v>
      </c>
      <c r="C53" s="18">
        <f t="shared" si="6"/>
        <v>1852554.6277401356</v>
      </c>
      <c r="D53" s="18">
        <f t="shared" si="1"/>
        <v>84118.49114284027</v>
      </c>
      <c r="E53" s="19">
        <f t="shared" si="2"/>
        <v>0</v>
      </c>
      <c r="F53" s="18">
        <f t="shared" si="3"/>
        <v>84118.49114284027</v>
      </c>
      <c r="G53" s="18">
        <f t="shared" si="4"/>
        <v>65592.944865438913</v>
      </c>
      <c r="H53" s="18">
        <f t="shared" si="7"/>
        <v>18525.546277401354</v>
      </c>
      <c r="I53" s="18">
        <f t="shared" si="5"/>
        <v>1786961.6828746968</v>
      </c>
      <c r="J53" s="18">
        <f>SUM($H$18:$H53)</f>
        <v>1033677.3640169468</v>
      </c>
    </row>
    <row r="54" spans="1:10">
      <c r="A54" s="21">
        <f>IF(Values_Entered,A53+1,"")</f>
        <v>37</v>
      </c>
      <c r="B54" s="20">
        <f t="shared" si="0"/>
        <v>43497</v>
      </c>
      <c r="C54" s="18">
        <f t="shared" si="6"/>
        <v>1786961.6828746968</v>
      </c>
      <c r="D54" s="18">
        <f t="shared" si="1"/>
        <v>84118.49114284027</v>
      </c>
      <c r="E54" s="19">
        <f t="shared" si="2"/>
        <v>0</v>
      </c>
      <c r="F54" s="18">
        <f t="shared" si="3"/>
        <v>84118.49114284027</v>
      </c>
      <c r="G54" s="18">
        <f t="shared" si="4"/>
        <v>66248.874314093307</v>
      </c>
      <c r="H54" s="18">
        <f t="shared" si="7"/>
        <v>17869.616828746966</v>
      </c>
      <c r="I54" s="18">
        <f t="shared" si="5"/>
        <v>1720712.8085606035</v>
      </c>
      <c r="J54" s="18">
        <f>SUM($H$18:$H54)</f>
        <v>1051546.9808456937</v>
      </c>
    </row>
    <row r="55" spans="1:10">
      <c r="A55" s="21">
        <f>IF(Values_Entered,A54+1,"")</f>
        <v>38</v>
      </c>
      <c r="B55" s="20">
        <f t="shared" si="0"/>
        <v>43525</v>
      </c>
      <c r="C55" s="18">
        <f t="shared" si="6"/>
        <v>1720712.8085606035</v>
      </c>
      <c r="D55" s="18">
        <f t="shared" si="1"/>
        <v>84118.49114284027</v>
      </c>
      <c r="E55" s="19">
        <f t="shared" si="2"/>
        <v>0</v>
      </c>
      <c r="F55" s="18">
        <f t="shared" si="3"/>
        <v>84118.49114284027</v>
      </c>
      <c r="G55" s="18">
        <f t="shared" si="4"/>
        <v>66911.363057234237</v>
      </c>
      <c r="H55" s="18">
        <f t="shared" si="7"/>
        <v>17207.128085606037</v>
      </c>
      <c r="I55" s="18">
        <f t="shared" si="5"/>
        <v>1653801.4455033692</v>
      </c>
      <c r="J55" s="18">
        <f>SUM($H$18:$H55)</f>
        <v>1068754.1089312998</v>
      </c>
    </row>
    <row r="56" spans="1:10">
      <c r="A56" s="21">
        <f>IF(Values_Entered,A55+1,"")</f>
        <v>39</v>
      </c>
      <c r="B56" s="20">
        <f t="shared" si="0"/>
        <v>43556</v>
      </c>
      <c r="C56" s="18">
        <f t="shared" si="6"/>
        <v>1653801.4455033692</v>
      </c>
      <c r="D56" s="18">
        <f t="shared" si="1"/>
        <v>84118.49114284027</v>
      </c>
      <c r="E56" s="19">
        <f t="shared" si="2"/>
        <v>0</v>
      </c>
      <c r="F56" s="18">
        <f t="shared" si="3"/>
        <v>84118.49114284027</v>
      </c>
      <c r="G56" s="18">
        <f t="shared" si="4"/>
        <v>67580.476687806571</v>
      </c>
      <c r="H56" s="18">
        <f t="shared" si="7"/>
        <v>16538.014455033692</v>
      </c>
      <c r="I56" s="18">
        <f t="shared" si="5"/>
        <v>1586220.9688155625</v>
      </c>
      <c r="J56" s="18">
        <f>SUM($H$18:$H56)</f>
        <v>1085292.1233863335</v>
      </c>
    </row>
    <row r="57" spans="1:10">
      <c r="A57" s="21">
        <f>IF(Values_Entered,A56+1,"")</f>
        <v>40</v>
      </c>
      <c r="B57" s="20">
        <f t="shared" si="0"/>
        <v>43586</v>
      </c>
      <c r="C57" s="18">
        <f t="shared" si="6"/>
        <v>1586220.9688155625</v>
      </c>
      <c r="D57" s="18">
        <f t="shared" si="1"/>
        <v>84118.49114284027</v>
      </c>
      <c r="E57" s="19">
        <f t="shared" si="2"/>
        <v>0</v>
      </c>
      <c r="F57" s="18">
        <f t="shared" si="3"/>
        <v>84118.49114284027</v>
      </c>
      <c r="G57" s="18">
        <f t="shared" si="4"/>
        <v>68256.281454684649</v>
      </c>
      <c r="H57" s="18">
        <f t="shared" si="7"/>
        <v>15862.209688155626</v>
      </c>
      <c r="I57" s="18">
        <f t="shared" si="5"/>
        <v>1517964.6873608779</v>
      </c>
      <c r="J57" s="18">
        <f>SUM($H$18:$H57)</f>
        <v>1101154.3330744891</v>
      </c>
    </row>
    <row r="58" spans="1:10">
      <c r="A58" s="21">
        <f>IF(Values_Entered,A57+1,"")</f>
        <v>41</v>
      </c>
      <c r="B58" s="20">
        <f t="shared" si="0"/>
        <v>43617</v>
      </c>
      <c r="C58" s="18">
        <f t="shared" si="6"/>
        <v>1517964.6873608779</v>
      </c>
      <c r="D58" s="18">
        <f t="shared" si="1"/>
        <v>84118.49114284027</v>
      </c>
      <c r="E58" s="19">
        <f t="shared" si="2"/>
        <v>0</v>
      </c>
      <c r="F58" s="18">
        <f t="shared" si="3"/>
        <v>84118.49114284027</v>
      </c>
      <c r="G58" s="18">
        <f t="shared" si="4"/>
        <v>68938.844269231486</v>
      </c>
      <c r="H58" s="18">
        <f t="shared" si="7"/>
        <v>15179.646873608777</v>
      </c>
      <c r="I58" s="18">
        <f t="shared" si="5"/>
        <v>1449025.8430916464</v>
      </c>
      <c r="J58" s="18">
        <f>SUM($H$18:$H58)</f>
        <v>1116333.9799480978</v>
      </c>
    </row>
    <row r="59" spans="1:10">
      <c r="A59" s="21">
        <f>IF(Values_Entered,A58+1,"")</f>
        <v>42</v>
      </c>
      <c r="B59" s="20">
        <f t="shared" si="0"/>
        <v>43647</v>
      </c>
      <c r="C59" s="18">
        <f t="shared" si="6"/>
        <v>1449025.8430916464</v>
      </c>
      <c r="D59" s="18">
        <f t="shared" si="1"/>
        <v>84118.49114284027</v>
      </c>
      <c r="E59" s="19">
        <f t="shared" si="2"/>
        <v>0</v>
      </c>
      <c r="F59" s="18">
        <f t="shared" si="3"/>
        <v>84118.49114284027</v>
      </c>
      <c r="G59" s="18">
        <f t="shared" si="4"/>
        <v>69628.232711923803</v>
      </c>
      <c r="H59" s="18">
        <f t="shared" si="7"/>
        <v>14490.258430916465</v>
      </c>
      <c r="I59" s="18">
        <f t="shared" si="5"/>
        <v>1379397.6103797227</v>
      </c>
      <c r="J59" s="18">
        <f>SUM($H$18:$H59)</f>
        <v>1130824.2383790142</v>
      </c>
    </row>
    <row r="60" spans="1:10">
      <c r="A60" s="21">
        <f>IF(Values_Entered,A59+1,"")</f>
        <v>43</v>
      </c>
      <c r="B60" s="20">
        <f t="shared" si="0"/>
        <v>43678</v>
      </c>
      <c r="C60" s="18">
        <f t="shared" si="6"/>
        <v>1379397.6103797227</v>
      </c>
      <c r="D60" s="18">
        <f t="shared" si="1"/>
        <v>84118.49114284027</v>
      </c>
      <c r="E60" s="19">
        <f t="shared" si="2"/>
        <v>0</v>
      </c>
      <c r="F60" s="18">
        <f t="shared" si="3"/>
        <v>84118.49114284027</v>
      </c>
      <c r="G60" s="18">
        <f t="shared" si="4"/>
        <v>70324.51503904305</v>
      </c>
      <c r="H60" s="18">
        <f t="shared" si="7"/>
        <v>13793.976103797226</v>
      </c>
      <c r="I60" s="18">
        <f t="shared" si="5"/>
        <v>1309073.0953406796</v>
      </c>
      <c r="J60" s="18">
        <f>SUM($H$18:$H60)</f>
        <v>1144618.2144828115</v>
      </c>
    </row>
    <row r="61" spans="1:10">
      <c r="A61" s="21">
        <f>IF(Values_Entered,A60+1,"")</f>
        <v>44</v>
      </c>
      <c r="B61" s="20">
        <f t="shared" si="0"/>
        <v>43709</v>
      </c>
      <c r="C61" s="18">
        <f t="shared" si="6"/>
        <v>1309073.0953406796</v>
      </c>
      <c r="D61" s="18">
        <f t="shared" si="1"/>
        <v>84118.49114284027</v>
      </c>
      <c r="E61" s="19">
        <f t="shared" si="2"/>
        <v>0</v>
      </c>
      <c r="F61" s="18">
        <f t="shared" si="3"/>
        <v>84118.49114284027</v>
      </c>
      <c r="G61" s="18">
        <f t="shared" si="4"/>
        <v>71027.76018943348</v>
      </c>
      <c r="H61" s="18">
        <f t="shared" si="7"/>
        <v>13090.730953406795</v>
      </c>
      <c r="I61" s="18">
        <f t="shared" si="5"/>
        <v>1238045.3351512461</v>
      </c>
      <c r="J61" s="18">
        <f>SUM($H$18:$H61)</f>
        <v>1157708.9454362183</v>
      </c>
    </row>
    <row r="62" spans="1:10">
      <c r="A62" s="21">
        <f>IF(Values_Entered,A61+1,"")</f>
        <v>45</v>
      </c>
      <c r="B62" s="20">
        <f t="shared" si="0"/>
        <v>43739</v>
      </c>
      <c r="C62" s="18">
        <f t="shared" si="6"/>
        <v>1238045.3351512461</v>
      </c>
      <c r="D62" s="18">
        <f t="shared" si="1"/>
        <v>84118.49114284027</v>
      </c>
      <c r="E62" s="19">
        <f t="shared" si="2"/>
        <v>0</v>
      </c>
      <c r="F62" s="18">
        <f t="shared" si="3"/>
        <v>84118.49114284027</v>
      </c>
      <c r="G62" s="18">
        <f t="shared" si="4"/>
        <v>71738.037791327806</v>
      </c>
      <c r="H62" s="18">
        <f t="shared" si="7"/>
        <v>12380.453351512459</v>
      </c>
      <c r="I62" s="18">
        <f t="shared" si="5"/>
        <v>1166307.2973599182</v>
      </c>
      <c r="J62" s="18">
        <f>SUM($H$18:$H62)</f>
        <v>1170089.3987877308</v>
      </c>
    </row>
    <row r="63" spans="1:10">
      <c r="A63" s="21">
        <f>IF(Values_Entered,A62+1,"")</f>
        <v>46</v>
      </c>
      <c r="B63" s="20">
        <f t="shared" si="0"/>
        <v>43770</v>
      </c>
      <c r="C63" s="18">
        <f t="shared" si="6"/>
        <v>1166307.2973599182</v>
      </c>
      <c r="D63" s="18">
        <f t="shared" si="1"/>
        <v>84118.49114284027</v>
      </c>
      <c r="E63" s="19">
        <f t="shared" si="2"/>
        <v>0</v>
      </c>
      <c r="F63" s="18">
        <f t="shared" si="3"/>
        <v>84118.49114284027</v>
      </c>
      <c r="G63" s="18">
        <f t="shared" si="4"/>
        <v>72455.418169241093</v>
      </c>
      <c r="H63" s="18">
        <f t="shared" si="7"/>
        <v>11663.072973599183</v>
      </c>
      <c r="I63" s="18">
        <f t="shared" si="5"/>
        <v>1093851.8791906771</v>
      </c>
      <c r="J63" s="18">
        <f>SUM($H$18:$H63)</f>
        <v>1181752.47176133</v>
      </c>
    </row>
    <row r="64" spans="1:10">
      <c r="A64" s="21">
        <f>IF(Values_Entered,A63+1,"")</f>
        <v>47</v>
      </c>
      <c r="B64" s="20">
        <f t="shared" si="0"/>
        <v>43800</v>
      </c>
      <c r="C64" s="18">
        <f t="shared" si="6"/>
        <v>1093851.8791906771</v>
      </c>
      <c r="D64" s="18">
        <f t="shared" si="1"/>
        <v>84118.49114284027</v>
      </c>
      <c r="E64" s="19">
        <f t="shared" si="2"/>
        <v>0</v>
      </c>
      <c r="F64" s="18">
        <f t="shared" si="3"/>
        <v>84118.49114284027</v>
      </c>
      <c r="G64" s="18">
        <f t="shared" si="4"/>
        <v>73179.972350933502</v>
      </c>
      <c r="H64" s="18">
        <f t="shared" si="7"/>
        <v>10938.51879190677</v>
      </c>
      <c r="I64" s="18">
        <f t="shared" si="5"/>
        <v>1020671.9068397436</v>
      </c>
      <c r="J64" s="18">
        <f>SUM($H$18:$H64)</f>
        <v>1192690.9905532368</v>
      </c>
    </row>
    <row r="65" spans="1:10">
      <c r="A65" s="21">
        <f>IF(Values_Entered,A64+1,"")</f>
        <v>48</v>
      </c>
      <c r="B65" s="20">
        <f t="shared" si="0"/>
        <v>43831</v>
      </c>
      <c r="C65" s="18">
        <f t="shared" si="6"/>
        <v>1020671.9068397436</v>
      </c>
      <c r="D65" s="18">
        <f t="shared" si="1"/>
        <v>84118.49114284027</v>
      </c>
      <c r="E65" s="19">
        <f t="shared" si="2"/>
        <v>0</v>
      </c>
      <c r="F65" s="18">
        <f t="shared" si="3"/>
        <v>84118.49114284027</v>
      </c>
      <c r="G65" s="18">
        <f t="shared" si="4"/>
        <v>73911.772074442837</v>
      </c>
      <c r="H65" s="18">
        <f t="shared" si="7"/>
        <v>10206.719068397435</v>
      </c>
      <c r="I65" s="18">
        <f t="shared" si="5"/>
        <v>946760.13476530078</v>
      </c>
      <c r="J65" s="18">
        <f>SUM($H$18:$H65)</f>
        <v>1202897.7096216343</v>
      </c>
    </row>
    <row r="66" spans="1:10">
      <c r="A66" s="21">
        <f>IF(Values_Entered,A65+1,"")</f>
        <v>49</v>
      </c>
      <c r="B66" s="20">
        <f t="shared" si="0"/>
        <v>43862</v>
      </c>
      <c r="C66" s="18">
        <f t="shared" si="6"/>
        <v>946760.13476530078</v>
      </c>
      <c r="D66" s="18">
        <f t="shared" si="1"/>
        <v>84118.49114284027</v>
      </c>
      <c r="E66" s="19">
        <f t="shared" si="2"/>
        <v>0</v>
      </c>
      <c r="F66" s="18">
        <f t="shared" si="3"/>
        <v>84118.49114284027</v>
      </c>
      <c r="G66" s="18">
        <f t="shared" si="4"/>
        <v>74650.889795187264</v>
      </c>
      <c r="H66" s="18">
        <f t="shared" si="7"/>
        <v>9467.6013476530079</v>
      </c>
      <c r="I66" s="18">
        <f t="shared" si="5"/>
        <v>872109.2449701135</v>
      </c>
      <c r="J66" s="18">
        <f>SUM($H$18:$H66)</f>
        <v>1212365.3109692873</v>
      </c>
    </row>
    <row r="67" spans="1:10">
      <c r="A67" s="21">
        <f>IF(Values_Entered,A66+1,"")</f>
        <v>50</v>
      </c>
      <c r="B67" s="20">
        <f t="shared" si="0"/>
        <v>43891</v>
      </c>
      <c r="C67" s="18">
        <f t="shared" si="6"/>
        <v>872109.2449701135</v>
      </c>
      <c r="D67" s="18">
        <f t="shared" si="1"/>
        <v>84118.49114284027</v>
      </c>
      <c r="E67" s="19">
        <f t="shared" si="2"/>
        <v>0</v>
      </c>
      <c r="F67" s="18">
        <f t="shared" si="3"/>
        <v>84118.49114284027</v>
      </c>
      <c r="G67" s="18">
        <f t="shared" si="4"/>
        <v>75397.398693139141</v>
      </c>
      <c r="H67" s="18">
        <f t="shared" si="7"/>
        <v>8721.0924497011347</v>
      </c>
      <c r="I67" s="18">
        <f t="shared" si="5"/>
        <v>796711.84627697431</v>
      </c>
      <c r="J67" s="18">
        <f>SUM($H$18:$H67)</f>
        <v>1221086.4034189885</v>
      </c>
    </row>
    <row r="68" spans="1:10">
      <c r="A68" s="21">
        <f>IF(Values_Entered,A67+1,"")</f>
        <v>51</v>
      </c>
      <c r="B68" s="20">
        <f t="shared" si="0"/>
        <v>43922</v>
      </c>
      <c r="C68" s="18">
        <f t="shared" si="6"/>
        <v>796711.84627697431</v>
      </c>
      <c r="D68" s="18">
        <f t="shared" si="1"/>
        <v>84118.49114284027</v>
      </c>
      <c r="E68" s="19">
        <f t="shared" si="2"/>
        <v>0</v>
      </c>
      <c r="F68" s="18">
        <f t="shared" si="3"/>
        <v>84118.49114284027</v>
      </c>
      <c r="G68" s="18">
        <f t="shared" si="4"/>
        <v>76151.372680070534</v>
      </c>
      <c r="H68" s="18">
        <f t="shared" si="7"/>
        <v>7967.118462769743</v>
      </c>
      <c r="I68" s="18">
        <f t="shared" si="5"/>
        <v>720560.47359690373</v>
      </c>
      <c r="J68" s="18">
        <f>SUM($H$18:$H68)</f>
        <v>1229053.5218817582</v>
      </c>
    </row>
    <row r="69" spans="1:10">
      <c r="A69" s="21">
        <f>IF(Values_Entered,A68+1,"")</f>
        <v>52</v>
      </c>
      <c r="B69" s="20">
        <f t="shared" si="0"/>
        <v>43952</v>
      </c>
      <c r="C69" s="18">
        <f t="shared" si="6"/>
        <v>720560.47359690373</v>
      </c>
      <c r="D69" s="18">
        <f t="shared" si="1"/>
        <v>84118.49114284027</v>
      </c>
      <c r="E69" s="19">
        <f t="shared" si="2"/>
        <v>0</v>
      </c>
      <c r="F69" s="18">
        <f t="shared" si="3"/>
        <v>84118.49114284027</v>
      </c>
      <c r="G69" s="18">
        <f t="shared" si="4"/>
        <v>76912.886406871228</v>
      </c>
      <c r="H69" s="18">
        <f t="shared" si="7"/>
        <v>7205.6047359690374</v>
      </c>
      <c r="I69" s="18">
        <f t="shared" si="5"/>
        <v>643647.58719003247</v>
      </c>
      <c r="J69" s="18">
        <f>SUM($H$18:$H69)</f>
        <v>1236259.1266177273</v>
      </c>
    </row>
    <row r="70" spans="1:10">
      <c r="A70" s="21">
        <f>IF(Values_Entered,A69+1,"")</f>
        <v>53</v>
      </c>
      <c r="B70" s="20">
        <f t="shared" si="0"/>
        <v>43983</v>
      </c>
      <c r="C70" s="18">
        <f t="shared" si="6"/>
        <v>643647.58719003247</v>
      </c>
      <c r="D70" s="18">
        <f t="shared" si="1"/>
        <v>84118.49114284027</v>
      </c>
      <c r="E70" s="19">
        <f t="shared" si="2"/>
        <v>0</v>
      </c>
      <c r="F70" s="18">
        <f t="shared" si="3"/>
        <v>84118.49114284027</v>
      </c>
      <c r="G70" s="18">
        <f t="shared" si="4"/>
        <v>77682.015270939941</v>
      </c>
      <c r="H70" s="18">
        <f t="shared" si="7"/>
        <v>6436.4758719003248</v>
      </c>
      <c r="I70" s="18">
        <f t="shared" si="5"/>
        <v>565965.57191909256</v>
      </c>
      <c r="J70" s="18">
        <f>SUM($H$18:$H70)</f>
        <v>1242695.6024896277</v>
      </c>
    </row>
    <row r="71" spans="1:10">
      <c r="A71" s="21">
        <f>IF(Values_Entered,A70+1,"")</f>
        <v>54</v>
      </c>
      <c r="B71" s="20">
        <f t="shared" si="0"/>
        <v>44013</v>
      </c>
      <c r="C71" s="18">
        <f t="shared" si="6"/>
        <v>565965.57191909256</v>
      </c>
      <c r="D71" s="18">
        <f t="shared" si="1"/>
        <v>84118.49114284027</v>
      </c>
      <c r="E71" s="19">
        <f t="shared" si="2"/>
        <v>0</v>
      </c>
      <c r="F71" s="18">
        <f t="shared" si="3"/>
        <v>84118.49114284027</v>
      </c>
      <c r="G71" s="18">
        <f t="shared" si="4"/>
        <v>78458.835423649347</v>
      </c>
      <c r="H71" s="18">
        <f t="shared" si="7"/>
        <v>5659.655719190926</v>
      </c>
      <c r="I71" s="18">
        <f t="shared" si="5"/>
        <v>487506.73649544321</v>
      </c>
      <c r="J71" s="18">
        <f>SUM($H$18:$H71)</f>
        <v>1248355.2582088185</v>
      </c>
    </row>
    <row r="72" spans="1:10">
      <c r="A72" s="21">
        <f>IF(Values_Entered,A71+1,"")</f>
        <v>55</v>
      </c>
      <c r="B72" s="20">
        <f t="shared" si="0"/>
        <v>44044</v>
      </c>
      <c r="C72" s="18">
        <f t="shared" si="6"/>
        <v>487506.73649544321</v>
      </c>
      <c r="D72" s="18">
        <f t="shared" si="1"/>
        <v>84118.49114284027</v>
      </c>
      <c r="E72" s="19">
        <f t="shared" si="2"/>
        <v>0</v>
      </c>
      <c r="F72" s="18">
        <f t="shared" si="3"/>
        <v>84118.49114284027</v>
      </c>
      <c r="G72" s="18">
        <f t="shared" si="4"/>
        <v>79243.423777885837</v>
      </c>
      <c r="H72" s="18">
        <f t="shared" si="7"/>
        <v>4875.0673649544324</v>
      </c>
      <c r="I72" s="18">
        <f t="shared" si="5"/>
        <v>408263.31271755736</v>
      </c>
      <c r="J72" s="18">
        <f>SUM($H$18:$H72)</f>
        <v>1253230.3255737729</v>
      </c>
    </row>
    <row r="73" spans="1:10">
      <c r="A73" s="21">
        <f>IF(Values_Entered,A72+1,"")</f>
        <v>56</v>
      </c>
      <c r="B73" s="20">
        <f t="shared" si="0"/>
        <v>44075</v>
      </c>
      <c r="C73" s="18">
        <f t="shared" si="6"/>
        <v>408263.31271755736</v>
      </c>
      <c r="D73" s="18">
        <f t="shared" si="1"/>
        <v>84118.49114284027</v>
      </c>
      <c r="E73" s="19">
        <f t="shared" si="2"/>
        <v>0</v>
      </c>
      <c r="F73" s="18">
        <f t="shared" si="3"/>
        <v>84118.49114284027</v>
      </c>
      <c r="G73" s="18">
        <f t="shared" si="4"/>
        <v>80035.858015664693</v>
      </c>
      <c r="H73" s="18">
        <f t="shared" si="7"/>
        <v>4082.6331271755735</v>
      </c>
      <c r="I73" s="18">
        <f t="shared" si="5"/>
        <v>328227.45470189268</v>
      </c>
      <c r="J73" s="18">
        <f>SUM($H$18:$H73)</f>
        <v>1257312.9587009484</v>
      </c>
    </row>
    <row r="74" spans="1:10">
      <c r="A74" s="21">
        <f>IF(Values_Entered,A73+1,"")</f>
        <v>57</v>
      </c>
      <c r="B74" s="20">
        <f t="shared" si="0"/>
        <v>44105</v>
      </c>
      <c r="C74" s="18">
        <f t="shared" si="6"/>
        <v>328227.45470189268</v>
      </c>
      <c r="D74" s="18">
        <f t="shared" si="1"/>
        <v>84118.49114284027</v>
      </c>
      <c r="E74" s="19">
        <f t="shared" si="2"/>
        <v>0</v>
      </c>
      <c r="F74" s="18">
        <f t="shared" si="3"/>
        <v>84118.49114284027</v>
      </c>
      <c r="G74" s="18">
        <f t="shared" si="4"/>
        <v>80836.216595821345</v>
      </c>
      <c r="H74" s="18">
        <f t="shared" si="7"/>
        <v>3282.274547018927</v>
      </c>
      <c r="I74" s="18">
        <f t="shared" si="5"/>
        <v>247391.23810607134</v>
      </c>
      <c r="J74" s="18">
        <f>SUM($H$18:$H74)</f>
        <v>1260595.2332479674</v>
      </c>
    </row>
    <row r="75" spans="1:10">
      <c r="A75" s="21">
        <f>IF(Values_Entered,A74+1,"")</f>
        <v>58</v>
      </c>
      <c r="B75" s="20">
        <f t="shared" si="0"/>
        <v>44136</v>
      </c>
      <c r="C75" s="18">
        <f t="shared" si="6"/>
        <v>247391.23810607134</v>
      </c>
      <c r="D75" s="18">
        <f t="shared" si="1"/>
        <v>84118.49114284027</v>
      </c>
      <c r="E75" s="19">
        <f t="shared" si="2"/>
        <v>0</v>
      </c>
      <c r="F75" s="18">
        <f t="shared" si="3"/>
        <v>84118.49114284027</v>
      </c>
      <c r="G75" s="18">
        <f t="shared" si="4"/>
        <v>81644.578761779558</v>
      </c>
      <c r="H75" s="18">
        <f t="shared" si="7"/>
        <v>2473.9123810607134</v>
      </c>
      <c r="I75" s="18">
        <f t="shared" si="5"/>
        <v>165746.65934429178</v>
      </c>
      <c r="J75" s="18">
        <f>SUM($H$18:$H75)</f>
        <v>1263069.1456290281</v>
      </c>
    </row>
    <row r="76" spans="1:10">
      <c r="A76" s="21">
        <f>IF(Values_Entered,A75+1,"")</f>
        <v>59</v>
      </c>
      <c r="B76" s="20">
        <f t="shared" si="0"/>
        <v>44166</v>
      </c>
      <c r="C76" s="18">
        <f t="shared" si="6"/>
        <v>165746.65934429178</v>
      </c>
      <c r="D76" s="18">
        <f t="shared" si="1"/>
        <v>84118.49114284027</v>
      </c>
      <c r="E76" s="19">
        <f t="shared" si="2"/>
        <v>0</v>
      </c>
      <c r="F76" s="18">
        <f t="shared" si="3"/>
        <v>84118.49114284027</v>
      </c>
      <c r="G76" s="18">
        <f t="shared" si="4"/>
        <v>82461.024549397349</v>
      </c>
      <c r="H76" s="18">
        <f t="shared" si="7"/>
        <v>1657.4665934429177</v>
      </c>
      <c r="I76" s="18">
        <f t="shared" si="5"/>
        <v>83285.634794894431</v>
      </c>
      <c r="J76" s="18">
        <f>SUM($H$18:$H76)</f>
        <v>1264726.612222471</v>
      </c>
    </row>
    <row r="77" spans="1:10">
      <c r="A77" s="21">
        <f>IF(Values_Entered,A76+1,"")</f>
        <v>60</v>
      </c>
      <c r="B77" s="20">
        <f t="shared" si="0"/>
        <v>44197</v>
      </c>
      <c r="C77" s="18">
        <f t="shared" si="6"/>
        <v>83285.634794894431</v>
      </c>
      <c r="D77" s="18">
        <f t="shared" si="1"/>
        <v>84118.49114284027</v>
      </c>
      <c r="E77" s="19">
        <f t="shared" si="2"/>
        <v>0</v>
      </c>
      <c r="F77" s="18">
        <f t="shared" si="3"/>
        <v>83285.634794894431</v>
      </c>
      <c r="G77" s="18">
        <f t="shared" si="4"/>
        <v>82452.778446945493</v>
      </c>
      <c r="H77" s="18">
        <f t="shared" si="7"/>
        <v>832.85634794894429</v>
      </c>
      <c r="I77" s="18">
        <f t="shared" si="5"/>
        <v>0</v>
      </c>
      <c r="J77" s="18">
        <f>SUM($H$18:$H77)</f>
        <v>1265559.4685704201</v>
      </c>
    </row>
    <row r="78" spans="1:10">
      <c r="A78" s="21">
        <f>IF(Values_Entered,A77+1,"")</f>
        <v>61</v>
      </c>
      <c r="B78" s="20">
        <f t="shared" si="0"/>
        <v>44228</v>
      </c>
      <c r="C78" s="18">
        <f t="shared" si="6"/>
        <v>0</v>
      </c>
      <c r="D78" s="18">
        <f t="shared" si="1"/>
        <v>84118.49114284027</v>
      </c>
      <c r="E78" s="19">
        <f t="shared" si="2"/>
        <v>0</v>
      </c>
      <c r="F78" s="18">
        <f t="shared" si="3"/>
        <v>0</v>
      </c>
      <c r="G78" s="18">
        <f t="shared" si="4"/>
        <v>0</v>
      </c>
      <c r="H78" s="18">
        <f t="shared" si="7"/>
        <v>0</v>
      </c>
      <c r="I78" s="18">
        <f t="shared" si="5"/>
        <v>0</v>
      </c>
      <c r="J78" s="18">
        <f>SUM($H$18:$H78)</f>
        <v>1265559.4685704201</v>
      </c>
    </row>
    <row r="79" spans="1:10">
      <c r="A79" s="21">
        <f>IF(Values_Entered,A78+1,"")</f>
        <v>62</v>
      </c>
      <c r="B79" s="20">
        <f t="shared" si="0"/>
        <v>44256</v>
      </c>
      <c r="C79" s="18">
        <f t="shared" si="6"/>
        <v>0</v>
      </c>
      <c r="D79" s="18">
        <f t="shared" si="1"/>
        <v>84118.49114284027</v>
      </c>
      <c r="E79" s="19">
        <f t="shared" si="2"/>
        <v>0</v>
      </c>
      <c r="F79" s="18">
        <f t="shared" si="3"/>
        <v>0</v>
      </c>
      <c r="G79" s="18">
        <f t="shared" si="4"/>
        <v>0</v>
      </c>
      <c r="H79" s="18">
        <f t="shared" si="7"/>
        <v>0</v>
      </c>
      <c r="I79" s="18">
        <f t="shared" si="5"/>
        <v>0</v>
      </c>
      <c r="J79" s="18">
        <f>SUM($H$18:$H79)</f>
        <v>1265559.4685704201</v>
      </c>
    </row>
    <row r="80" spans="1:10">
      <c r="A80" s="21">
        <f>IF(Values_Entered,A79+1,"")</f>
        <v>63</v>
      </c>
      <c r="B80" s="20">
        <f t="shared" si="0"/>
        <v>44287</v>
      </c>
      <c r="C80" s="18">
        <f t="shared" si="6"/>
        <v>0</v>
      </c>
      <c r="D80" s="18">
        <f t="shared" si="1"/>
        <v>84118.49114284027</v>
      </c>
      <c r="E80" s="19">
        <f t="shared" si="2"/>
        <v>0</v>
      </c>
      <c r="F80" s="18">
        <f t="shared" si="3"/>
        <v>0</v>
      </c>
      <c r="G80" s="18">
        <f t="shared" si="4"/>
        <v>0</v>
      </c>
      <c r="H80" s="18">
        <f t="shared" si="7"/>
        <v>0</v>
      </c>
      <c r="I80" s="18">
        <f t="shared" si="5"/>
        <v>0</v>
      </c>
      <c r="J80" s="18">
        <f>SUM($H$18:$H80)</f>
        <v>1265559.4685704201</v>
      </c>
    </row>
    <row r="81" spans="1:10">
      <c r="A81" s="21">
        <f>IF(Values_Entered,A80+1,"")</f>
        <v>64</v>
      </c>
      <c r="B81" s="20">
        <f t="shared" si="0"/>
        <v>44317</v>
      </c>
      <c r="C81" s="18">
        <f t="shared" si="6"/>
        <v>0</v>
      </c>
      <c r="D81" s="18">
        <f t="shared" si="1"/>
        <v>84118.49114284027</v>
      </c>
      <c r="E81" s="19">
        <f t="shared" si="2"/>
        <v>0</v>
      </c>
      <c r="F81" s="18">
        <f t="shared" si="3"/>
        <v>0</v>
      </c>
      <c r="G81" s="18">
        <f t="shared" si="4"/>
        <v>0</v>
      </c>
      <c r="H81" s="18">
        <f t="shared" si="7"/>
        <v>0</v>
      </c>
      <c r="I81" s="18">
        <f t="shared" si="5"/>
        <v>0</v>
      </c>
      <c r="J81" s="18">
        <f>SUM($H$18:$H81)</f>
        <v>1265559.4685704201</v>
      </c>
    </row>
    <row r="82" spans="1:10">
      <c r="A82" s="21">
        <f>IF(Values_Entered,A81+1,"")</f>
        <v>65</v>
      </c>
      <c r="B82" s="20">
        <f t="shared" ref="B82:B145" si="8">IF(Pay_Num&lt;&gt;"",DATE(YEAR(Loan_Start),MONTH(Loan_Start)+(Pay_Num)*12/Num_Pmt_Per_Year,DAY(Loan_Start)),"")</f>
        <v>44348</v>
      </c>
      <c r="C82" s="18">
        <f t="shared" si="6"/>
        <v>0</v>
      </c>
      <c r="D82" s="18">
        <f t="shared" ref="D82:D145" si="9">IF(Pay_Num&lt;&gt;"",Scheduled_Monthly_Payment,"")</f>
        <v>84118.49114284027</v>
      </c>
      <c r="E82" s="19">
        <f t="shared" ref="E82:E145" si="10">IF(AND(Pay_Num&lt;&gt;"",Sched_Pay+Scheduled_Extra_Payments&lt;Beg_Bal),Scheduled_Extra_Payments,IF(AND(Pay_Num&lt;&gt;"",Beg_Bal-Sched_Pay&gt;0),Beg_Bal-Sched_Pay,IF(Pay_Num&lt;&gt;"",0,"")))</f>
        <v>0</v>
      </c>
      <c r="F82" s="18">
        <f t="shared" ref="F82:F145" si="11">IF(AND(Pay_Num&lt;&gt;"",Sched_Pay+Extra_Pay&lt;Beg_Bal),Sched_Pay+Extra_Pay,IF(Pay_Num&lt;&gt;"",Beg_Bal,""))</f>
        <v>0</v>
      </c>
      <c r="G82" s="18">
        <f t="shared" ref="G82:G145" si="12">IF(Pay_Num&lt;&gt;"",Total_Pay-Int,"")</f>
        <v>0</v>
      </c>
      <c r="H82" s="18">
        <f t="shared" si="7"/>
        <v>0</v>
      </c>
      <c r="I82" s="18">
        <f t="shared" ref="I82:I145" si="13">IF(AND(Pay_Num&lt;&gt;"",Sched_Pay+Extra_Pay&lt;Beg_Bal),Beg_Bal-Princ,IF(Pay_Num&lt;&gt;"",0,""))</f>
        <v>0</v>
      </c>
      <c r="J82" s="18">
        <f>SUM($H$18:$H82)</f>
        <v>1265559.4685704201</v>
      </c>
    </row>
    <row r="83" spans="1:10">
      <c r="A83" s="21">
        <f>IF(Values_Entered,A82+1,"")</f>
        <v>66</v>
      </c>
      <c r="B83" s="20">
        <f t="shared" si="8"/>
        <v>44378</v>
      </c>
      <c r="C83" s="18">
        <f t="shared" ref="C83:C146" si="14">IF(Pay_Num&lt;&gt;"",I82,"")</f>
        <v>0</v>
      </c>
      <c r="D83" s="18">
        <f t="shared" si="9"/>
        <v>84118.49114284027</v>
      </c>
      <c r="E83" s="19">
        <f t="shared" si="10"/>
        <v>0</v>
      </c>
      <c r="F83" s="18">
        <f t="shared" si="11"/>
        <v>0</v>
      </c>
      <c r="G83" s="18">
        <f t="shared" si="12"/>
        <v>0</v>
      </c>
      <c r="H83" s="18">
        <f t="shared" ref="H83:H146" si="15">IF(Pay_Num&lt;&gt;"",Beg_Bal*Interest_Rate/Num_Pmt_Per_Year,"")</f>
        <v>0</v>
      </c>
      <c r="I83" s="18">
        <f t="shared" si="13"/>
        <v>0</v>
      </c>
      <c r="J83" s="18">
        <f>SUM($H$18:$H83)</f>
        <v>1265559.4685704201</v>
      </c>
    </row>
    <row r="84" spans="1:10">
      <c r="A84" s="21">
        <f>IF(Values_Entered,A83+1,"")</f>
        <v>67</v>
      </c>
      <c r="B84" s="20">
        <f t="shared" si="8"/>
        <v>44409</v>
      </c>
      <c r="C84" s="18">
        <f t="shared" si="14"/>
        <v>0</v>
      </c>
      <c r="D84" s="18">
        <f t="shared" si="9"/>
        <v>84118.49114284027</v>
      </c>
      <c r="E84" s="19">
        <f t="shared" si="10"/>
        <v>0</v>
      </c>
      <c r="F84" s="18">
        <f t="shared" si="11"/>
        <v>0</v>
      </c>
      <c r="G84" s="18">
        <f t="shared" si="12"/>
        <v>0</v>
      </c>
      <c r="H84" s="18">
        <f t="shared" si="15"/>
        <v>0</v>
      </c>
      <c r="I84" s="18">
        <f t="shared" si="13"/>
        <v>0</v>
      </c>
      <c r="J84" s="18">
        <f>SUM($H$18:$H84)</f>
        <v>1265559.4685704201</v>
      </c>
    </row>
    <row r="85" spans="1:10">
      <c r="A85" s="21">
        <f>IF(Values_Entered,A84+1,"")</f>
        <v>68</v>
      </c>
      <c r="B85" s="20">
        <f t="shared" si="8"/>
        <v>44440</v>
      </c>
      <c r="C85" s="18">
        <f t="shared" si="14"/>
        <v>0</v>
      </c>
      <c r="D85" s="18">
        <f t="shared" si="9"/>
        <v>84118.49114284027</v>
      </c>
      <c r="E85" s="19">
        <f t="shared" si="10"/>
        <v>0</v>
      </c>
      <c r="F85" s="18">
        <f t="shared" si="11"/>
        <v>0</v>
      </c>
      <c r="G85" s="18">
        <f t="shared" si="12"/>
        <v>0</v>
      </c>
      <c r="H85" s="18">
        <f t="shared" si="15"/>
        <v>0</v>
      </c>
      <c r="I85" s="18">
        <f t="shared" si="13"/>
        <v>0</v>
      </c>
      <c r="J85" s="18">
        <f>SUM($H$18:$H85)</f>
        <v>1265559.4685704201</v>
      </c>
    </row>
    <row r="86" spans="1:10">
      <c r="A86" s="21">
        <f>IF(Values_Entered,A85+1,"")</f>
        <v>69</v>
      </c>
      <c r="B86" s="20">
        <f t="shared" si="8"/>
        <v>44470</v>
      </c>
      <c r="C86" s="18">
        <f t="shared" si="14"/>
        <v>0</v>
      </c>
      <c r="D86" s="18">
        <f t="shared" si="9"/>
        <v>84118.49114284027</v>
      </c>
      <c r="E86" s="19">
        <f t="shared" si="10"/>
        <v>0</v>
      </c>
      <c r="F86" s="18">
        <f t="shared" si="11"/>
        <v>0</v>
      </c>
      <c r="G86" s="18">
        <f t="shared" si="12"/>
        <v>0</v>
      </c>
      <c r="H86" s="18">
        <f t="shared" si="15"/>
        <v>0</v>
      </c>
      <c r="I86" s="18">
        <f t="shared" si="13"/>
        <v>0</v>
      </c>
      <c r="J86" s="18">
        <f>SUM($H$18:$H86)</f>
        <v>1265559.4685704201</v>
      </c>
    </row>
    <row r="87" spans="1:10">
      <c r="A87" s="21">
        <f>IF(Values_Entered,A86+1,"")</f>
        <v>70</v>
      </c>
      <c r="B87" s="20">
        <f t="shared" si="8"/>
        <v>44501</v>
      </c>
      <c r="C87" s="18">
        <f t="shared" si="14"/>
        <v>0</v>
      </c>
      <c r="D87" s="18">
        <f t="shared" si="9"/>
        <v>84118.49114284027</v>
      </c>
      <c r="E87" s="19">
        <f t="shared" si="10"/>
        <v>0</v>
      </c>
      <c r="F87" s="18">
        <f t="shared" si="11"/>
        <v>0</v>
      </c>
      <c r="G87" s="18">
        <f t="shared" si="12"/>
        <v>0</v>
      </c>
      <c r="H87" s="18">
        <f t="shared" si="15"/>
        <v>0</v>
      </c>
      <c r="I87" s="18">
        <f t="shared" si="13"/>
        <v>0</v>
      </c>
      <c r="J87" s="18">
        <f>SUM($H$18:$H87)</f>
        <v>1265559.4685704201</v>
      </c>
    </row>
    <row r="88" spans="1:10">
      <c r="A88" s="21">
        <f>IF(Values_Entered,A87+1,"")</f>
        <v>71</v>
      </c>
      <c r="B88" s="20">
        <f t="shared" si="8"/>
        <v>44531</v>
      </c>
      <c r="C88" s="18">
        <f t="shared" si="14"/>
        <v>0</v>
      </c>
      <c r="D88" s="18">
        <f t="shared" si="9"/>
        <v>84118.49114284027</v>
      </c>
      <c r="E88" s="19">
        <f t="shared" si="10"/>
        <v>0</v>
      </c>
      <c r="F88" s="18">
        <f t="shared" si="11"/>
        <v>0</v>
      </c>
      <c r="G88" s="18">
        <f t="shared" si="12"/>
        <v>0</v>
      </c>
      <c r="H88" s="18">
        <f t="shared" si="15"/>
        <v>0</v>
      </c>
      <c r="I88" s="18">
        <f t="shared" si="13"/>
        <v>0</v>
      </c>
      <c r="J88" s="18">
        <f>SUM($H$18:$H88)</f>
        <v>1265559.4685704201</v>
      </c>
    </row>
    <row r="89" spans="1:10">
      <c r="A89" s="21">
        <f>IF(Values_Entered,A88+1,"")</f>
        <v>72</v>
      </c>
      <c r="B89" s="20">
        <f t="shared" si="8"/>
        <v>44562</v>
      </c>
      <c r="C89" s="18">
        <f t="shared" si="14"/>
        <v>0</v>
      </c>
      <c r="D89" s="18">
        <f t="shared" si="9"/>
        <v>84118.49114284027</v>
      </c>
      <c r="E89" s="19">
        <f t="shared" si="10"/>
        <v>0</v>
      </c>
      <c r="F89" s="18">
        <f t="shared" si="11"/>
        <v>0</v>
      </c>
      <c r="G89" s="18">
        <f t="shared" si="12"/>
        <v>0</v>
      </c>
      <c r="H89" s="18">
        <f t="shared" si="15"/>
        <v>0</v>
      </c>
      <c r="I89" s="18">
        <f t="shared" si="13"/>
        <v>0</v>
      </c>
      <c r="J89" s="18">
        <f>SUM($H$18:$H89)</f>
        <v>1265559.4685704201</v>
      </c>
    </row>
    <row r="90" spans="1:10">
      <c r="A90" s="21">
        <f>IF(Values_Entered,A89+1,"")</f>
        <v>73</v>
      </c>
      <c r="B90" s="20">
        <f t="shared" si="8"/>
        <v>44593</v>
      </c>
      <c r="C90" s="18">
        <f t="shared" si="14"/>
        <v>0</v>
      </c>
      <c r="D90" s="18">
        <f t="shared" si="9"/>
        <v>84118.49114284027</v>
      </c>
      <c r="E90" s="19">
        <f t="shared" si="10"/>
        <v>0</v>
      </c>
      <c r="F90" s="18">
        <f t="shared" si="11"/>
        <v>0</v>
      </c>
      <c r="G90" s="18">
        <f t="shared" si="12"/>
        <v>0</v>
      </c>
      <c r="H90" s="18">
        <f t="shared" si="15"/>
        <v>0</v>
      </c>
      <c r="I90" s="18">
        <f t="shared" si="13"/>
        <v>0</v>
      </c>
      <c r="J90" s="18">
        <f>SUM($H$18:$H90)</f>
        <v>1265559.4685704201</v>
      </c>
    </row>
    <row r="91" spans="1:10">
      <c r="A91" s="21">
        <f>IF(Values_Entered,A90+1,"")</f>
        <v>74</v>
      </c>
      <c r="B91" s="20">
        <f t="shared" si="8"/>
        <v>44621</v>
      </c>
      <c r="C91" s="18">
        <f t="shared" si="14"/>
        <v>0</v>
      </c>
      <c r="D91" s="18">
        <f t="shared" si="9"/>
        <v>84118.49114284027</v>
      </c>
      <c r="E91" s="19">
        <f t="shared" si="10"/>
        <v>0</v>
      </c>
      <c r="F91" s="18">
        <f t="shared" si="11"/>
        <v>0</v>
      </c>
      <c r="G91" s="18">
        <f t="shared" si="12"/>
        <v>0</v>
      </c>
      <c r="H91" s="18">
        <f t="shared" si="15"/>
        <v>0</v>
      </c>
      <c r="I91" s="18">
        <f t="shared" si="13"/>
        <v>0</v>
      </c>
      <c r="J91" s="18">
        <f>SUM($H$18:$H91)</f>
        <v>1265559.4685704201</v>
      </c>
    </row>
    <row r="92" spans="1:10">
      <c r="A92" s="21">
        <f>IF(Values_Entered,A91+1,"")</f>
        <v>75</v>
      </c>
      <c r="B92" s="20">
        <f t="shared" si="8"/>
        <v>44652</v>
      </c>
      <c r="C92" s="18">
        <f t="shared" si="14"/>
        <v>0</v>
      </c>
      <c r="D92" s="18">
        <f t="shared" si="9"/>
        <v>84118.49114284027</v>
      </c>
      <c r="E92" s="19">
        <f t="shared" si="10"/>
        <v>0</v>
      </c>
      <c r="F92" s="18">
        <f t="shared" si="11"/>
        <v>0</v>
      </c>
      <c r="G92" s="18">
        <f t="shared" si="12"/>
        <v>0</v>
      </c>
      <c r="H92" s="18">
        <f t="shared" si="15"/>
        <v>0</v>
      </c>
      <c r="I92" s="18">
        <f t="shared" si="13"/>
        <v>0</v>
      </c>
      <c r="J92" s="18">
        <f>SUM($H$18:$H92)</f>
        <v>1265559.4685704201</v>
      </c>
    </row>
    <row r="93" spans="1:10">
      <c r="A93" s="21">
        <f>IF(Values_Entered,A92+1,"")</f>
        <v>76</v>
      </c>
      <c r="B93" s="20">
        <f t="shared" si="8"/>
        <v>44682</v>
      </c>
      <c r="C93" s="18">
        <f t="shared" si="14"/>
        <v>0</v>
      </c>
      <c r="D93" s="18">
        <f t="shared" si="9"/>
        <v>84118.49114284027</v>
      </c>
      <c r="E93" s="19">
        <f t="shared" si="10"/>
        <v>0</v>
      </c>
      <c r="F93" s="18">
        <f t="shared" si="11"/>
        <v>0</v>
      </c>
      <c r="G93" s="18">
        <f t="shared" si="12"/>
        <v>0</v>
      </c>
      <c r="H93" s="18">
        <f t="shared" si="15"/>
        <v>0</v>
      </c>
      <c r="I93" s="18">
        <f t="shared" si="13"/>
        <v>0</v>
      </c>
      <c r="J93" s="18">
        <f>SUM($H$18:$H93)</f>
        <v>1265559.4685704201</v>
      </c>
    </row>
    <row r="94" spans="1:10">
      <c r="A94" s="21">
        <f>IF(Values_Entered,A93+1,"")</f>
        <v>77</v>
      </c>
      <c r="B94" s="20">
        <f t="shared" si="8"/>
        <v>44713</v>
      </c>
      <c r="C94" s="18">
        <f t="shared" si="14"/>
        <v>0</v>
      </c>
      <c r="D94" s="18">
        <f t="shared" si="9"/>
        <v>84118.49114284027</v>
      </c>
      <c r="E94" s="19">
        <f t="shared" si="10"/>
        <v>0</v>
      </c>
      <c r="F94" s="18">
        <f t="shared" si="11"/>
        <v>0</v>
      </c>
      <c r="G94" s="18">
        <f t="shared" si="12"/>
        <v>0</v>
      </c>
      <c r="H94" s="18">
        <f t="shared" si="15"/>
        <v>0</v>
      </c>
      <c r="I94" s="18">
        <f t="shared" si="13"/>
        <v>0</v>
      </c>
      <c r="J94" s="18">
        <f>SUM($H$18:$H94)</f>
        <v>1265559.4685704201</v>
      </c>
    </row>
    <row r="95" spans="1:10">
      <c r="A95" s="21">
        <f>IF(Values_Entered,A94+1,"")</f>
        <v>78</v>
      </c>
      <c r="B95" s="20">
        <f t="shared" si="8"/>
        <v>44743</v>
      </c>
      <c r="C95" s="18">
        <f t="shared" si="14"/>
        <v>0</v>
      </c>
      <c r="D95" s="18">
        <f t="shared" si="9"/>
        <v>84118.49114284027</v>
      </c>
      <c r="E95" s="19">
        <f t="shared" si="10"/>
        <v>0</v>
      </c>
      <c r="F95" s="18">
        <f t="shared" si="11"/>
        <v>0</v>
      </c>
      <c r="G95" s="18">
        <f t="shared" si="12"/>
        <v>0</v>
      </c>
      <c r="H95" s="18">
        <f t="shared" si="15"/>
        <v>0</v>
      </c>
      <c r="I95" s="18">
        <f t="shared" si="13"/>
        <v>0</v>
      </c>
      <c r="J95" s="18">
        <f>SUM($H$18:$H95)</f>
        <v>1265559.4685704201</v>
      </c>
    </row>
    <row r="96" spans="1:10">
      <c r="A96" s="21">
        <f>IF(Values_Entered,A95+1,"")</f>
        <v>79</v>
      </c>
      <c r="B96" s="20">
        <f t="shared" si="8"/>
        <v>44774</v>
      </c>
      <c r="C96" s="18">
        <f t="shared" si="14"/>
        <v>0</v>
      </c>
      <c r="D96" s="18">
        <f t="shared" si="9"/>
        <v>84118.49114284027</v>
      </c>
      <c r="E96" s="19">
        <f t="shared" si="10"/>
        <v>0</v>
      </c>
      <c r="F96" s="18">
        <f t="shared" si="11"/>
        <v>0</v>
      </c>
      <c r="G96" s="18">
        <f t="shared" si="12"/>
        <v>0</v>
      </c>
      <c r="H96" s="18">
        <f t="shared" si="15"/>
        <v>0</v>
      </c>
      <c r="I96" s="18">
        <f t="shared" si="13"/>
        <v>0</v>
      </c>
      <c r="J96" s="18">
        <f>SUM($H$18:$H96)</f>
        <v>1265559.4685704201</v>
      </c>
    </row>
    <row r="97" spans="1:10">
      <c r="A97" s="21">
        <f>IF(Values_Entered,A96+1,"")</f>
        <v>80</v>
      </c>
      <c r="B97" s="20">
        <f t="shared" si="8"/>
        <v>44805</v>
      </c>
      <c r="C97" s="18">
        <f t="shared" si="14"/>
        <v>0</v>
      </c>
      <c r="D97" s="18">
        <f t="shared" si="9"/>
        <v>84118.49114284027</v>
      </c>
      <c r="E97" s="19">
        <f t="shared" si="10"/>
        <v>0</v>
      </c>
      <c r="F97" s="18">
        <f t="shared" si="11"/>
        <v>0</v>
      </c>
      <c r="G97" s="18">
        <f t="shared" si="12"/>
        <v>0</v>
      </c>
      <c r="H97" s="18">
        <f t="shared" si="15"/>
        <v>0</v>
      </c>
      <c r="I97" s="18">
        <f t="shared" si="13"/>
        <v>0</v>
      </c>
      <c r="J97" s="18">
        <f>SUM($H$18:$H97)</f>
        <v>1265559.4685704201</v>
      </c>
    </row>
    <row r="98" spans="1:10">
      <c r="A98" s="21">
        <f>IF(Values_Entered,A97+1,"")</f>
        <v>81</v>
      </c>
      <c r="B98" s="20">
        <f t="shared" si="8"/>
        <v>44835</v>
      </c>
      <c r="C98" s="18">
        <f t="shared" si="14"/>
        <v>0</v>
      </c>
      <c r="D98" s="18">
        <f t="shared" si="9"/>
        <v>84118.49114284027</v>
      </c>
      <c r="E98" s="19">
        <f t="shared" si="10"/>
        <v>0</v>
      </c>
      <c r="F98" s="18">
        <f t="shared" si="11"/>
        <v>0</v>
      </c>
      <c r="G98" s="18">
        <f t="shared" si="12"/>
        <v>0</v>
      </c>
      <c r="H98" s="18">
        <f t="shared" si="15"/>
        <v>0</v>
      </c>
      <c r="I98" s="18">
        <f t="shared" si="13"/>
        <v>0</v>
      </c>
      <c r="J98" s="18">
        <f>SUM($H$18:$H98)</f>
        <v>1265559.4685704201</v>
      </c>
    </row>
    <row r="99" spans="1:10">
      <c r="A99" s="21">
        <f>IF(Values_Entered,A98+1,"")</f>
        <v>82</v>
      </c>
      <c r="B99" s="20">
        <f t="shared" si="8"/>
        <v>44866</v>
      </c>
      <c r="C99" s="18">
        <f t="shared" si="14"/>
        <v>0</v>
      </c>
      <c r="D99" s="18">
        <f t="shared" si="9"/>
        <v>84118.49114284027</v>
      </c>
      <c r="E99" s="19">
        <f t="shared" si="10"/>
        <v>0</v>
      </c>
      <c r="F99" s="18">
        <f t="shared" si="11"/>
        <v>0</v>
      </c>
      <c r="G99" s="18">
        <f t="shared" si="12"/>
        <v>0</v>
      </c>
      <c r="H99" s="18">
        <f t="shared" si="15"/>
        <v>0</v>
      </c>
      <c r="I99" s="18">
        <f t="shared" si="13"/>
        <v>0</v>
      </c>
      <c r="J99" s="18">
        <f>SUM($H$18:$H99)</f>
        <v>1265559.4685704201</v>
      </c>
    </row>
    <row r="100" spans="1:10">
      <c r="A100" s="21">
        <f>IF(Values_Entered,A99+1,"")</f>
        <v>83</v>
      </c>
      <c r="B100" s="20">
        <f t="shared" si="8"/>
        <v>44896</v>
      </c>
      <c r="C100" s="18">
        <f t="shared" si="14"/>
        <v>0</v>
      </c>
      <c r="D100" s="18">
        <f t="shared" si="9"/>
        <v>84118.49114284027</v>
      </c>
      <c r="E100" s="19">
        <f t="shared" si="10"/>
        <v>0</v>
      </c>
      <c r="F100" s="18">
        <f t="shared" si="11"/>
        <v>0</v>
      </c>
      <c r="G100" s="18">
        <f t="shared" si="12"/>
        <v>0</v>
      </c>
      <c r="H100" s="18">
        <f t="shared" si="15"/>
        <v>0</v>
      </c>
      <c r="I100" s="18">
        <f t="shared" si="13"/>
        <v>0</v>
      </c>
      <c r="J100" s="18">
        <f>SUM($H$18:$H100)</f>
        <v>1265559.4685704201</v>
      </c>
    </row>
    <row r="101" spans="1:10">
      <c r="A101" s="21">
        <f>IF(Values_Entered,A100+1,"")</f>
        <v>84</v>
      </c>
      <c r="B101" s="20">
        <f t="shared" si="8"/>
        <v>44927</v>
      </c>
      <c r="C101" s="18">
        <f t="shared" si="14"/>
        <v>0</v>
      </c>
      <c r="D101" s="18">
        <f t="shared" si="9"/>
        <v>84118.49114284027</v>
      </c>
      <c r="E101" s="19">
        <f t="shared" si="10"/>
        <v>0</v>
      </c>
      <c r="F101" s="18">
        <f t="shared" si="11"/>
        <v>0</v>
      </c>
      <c r="G101" s="18">
        <f t="shared" si="12"/>
        <v>0</v>
      </c>
      <c r="H101" s="18">
        <f t="shared" si="15"/>
        <v>0</v>
      </c>
      <c r="I101" s="18">
        <f t="shared" si="13"/>
        <v>0</v>
      </c>
      <c r="J101" s="18">
        <f>SUM($H$18:$H101)</f>
        <v>1265559.4685704201</v>
      </c>
    </row>
    <row r="102" spans="1:10">
      <c r="A102" s="21">
        <f>IF(Values_Entered,A101+1,"")</f>
        <v>85</v>
      </c>
      <c r="B102" s="20">
        <f t="shared" si="8"/>
        <v>44958</v>
      </c>
      <c r="C102" s="18">
        <f t="shared" si="14"/>
        <v>0</v>
      </c>
      <c r="D102" s="18">
        <f t="shared" si="9"/>
        <v>84118.49114284027</v>
      </c>
      <c r="E102" s="19">
        <f t="shared" si="10"/>
        <v>0</v>
      </c>
      <c r="F102" s="18">
        <f t="shared" si="11"/>
        <v>0</v>
      </c>
      <c r="G102" s="18">
        <f t="shared" si="12"/>
        <v>0</v>
      </c>
      <c r="H102" s="18">
        <f t="shared" si="15"/>
        <v>0</v>
      </c>
      <c r="I102" s="18">
        <f t="shared" si="13"/>
        <v>0</v>
      </c>
      <c r="J102" s="18">
        <f>SUM($H$18:$H102)</f>
        <v>1265559.4685704201</v>
      </c>
    </row>
    <row r="103" spans="1:10">
      <c r="A103" s="21">
        <f>IF(Values_Entered,A102+1,"")</f>
        <v>86</v>
      </c>
      <c r="B103" s="20">
        <f t="shared" si="8"/>
        <v>44986</v>
      </c>
      <c r="C103" s="18">
        <f t="shared" si="14"/>
        <v>0</v>
      </c>
      <c r="D103" s="18">
        <f t="shared" si="9"/>
        <v>84118.49114284027</v>
      </c>
      <c r="E103" s="19">
        <f t="shared" si="10"/>
        <v>0</v>
      </c>
      <c r="F103" s="18">
        <f t="shared" si="11"/>
        <v>0</v>
      </c>
      <c r="G103" s="18">
        <f t="shared" si="12"/>
        <v>0</v>
      </c>
      <c r="H103" s="18">
        <f t="shared" si="15"/>
        <v>0</v>
      </c>
      <c r="I103" s="18">
        <f t="shared" si="13"/>
        <v>0</v>
      </c>
      <c r="J103" s="18">
        <f>SUM($H$18:$H103)</f>
        <v>1265559.4685704201</v>
      </c>
    </row>
    <row r="104" spans="1:10">
      <c r="A104" s="21">
        <f>IF(Values_Entered,A103+1,"")</f>
        <v>87</v>
      </c>
      <c r="B104" s="20">
        <f t="shared" si="8"/>
        <v>45017</v>
      </c>
      <c r="C104" s="18">
        <f t="shared" si="14"/>
        <v>0</v>
      </c>
      <c r="D104" s="18">
        <f t="shared" si="9"/>
        <v>84118.49114284027</v>
      </c>
      <c r="E104" s="19">
        <f t="shared" si="10"/>
        <v>0</v>
      </c>
      <c r="F104" s="18">
        <f t="shared" si="11"/>
        <v>0</v>
      </c>
      <c r="G104" s="18">
        <f t="shared" si="12"/>
        <v>0</v>
      </c>
      <c r="H104" s="18">
        <f t="shared" si="15"/>
        <v>0</v>
      </c>
      <c r="I104" s="18">
        <f t="shared" si="13"/>
        <v>0</v>
      </c>
      <c r="J104" s="18">
        <f>SUM($H$18:$H104)</f>
        <v>1265559.4685704201</v>
      </c>
    </row>
    <row r="105" spans="1:10">
      <c r="A105" s="21">
        <f>IF(Values_Entered,A104+1,"")</f>
        <v>88</v>
      </c>
      <c r="B105" s="20">
        <f t="shared" si="8"/>
        <v>45047</v>
      </c>
      <c r="C105" s="18">
        <f t="shared" si="14"/>
        <v>0</v>
      </c>
      <c r="D105" s="18">
        <f t="shared" si="9"/>
        <v>84118.49114284027</v>
      </c>
      <c r="E105" s="19">
        <f t="shared" si="10"/>
        <v>0</v>
      </c>
      <c r="F105" s="18">
        <f t="shared" si="11"/>
        <v>0</v>
      </c>
      <c r="G105" s="18">
        <f t="shared" si="12"/>
        <v>0</v>
      </c>
      <c r="H105" s="18">
        <f t="shared" si="15"/>
        <v>0</v>
      </c>
      <c r="I105" s="18">
        <f t="shared" si="13"/>
        <v>0</v>
      </c>
      <c r="J105" s="18">
        <f>SUM($H$18:$H105)</f>
        <v>1265559.4685704201</v>
      </c>
    </row>
    <row r="106" spans="1:10">
      <c r="A106" s="21">
        <f>IF(Values_Entered,A105+1,"")</f>
        <v>89</v>
      </c>
      <c r="B106" s="20">
        <f t="shared" si="8"/>
        <v>45078</v>
      </c>
      <c r="C106" s="18">
        <f t="shared" si="14"/>
        <v>0</v>
      </c>
      <c r="D106" s="18">
        <f t="shared" si="9"/>
        <v>84118.49114284027</v>
      </c>
      <c r="E106" s="19">
        <f t="shared" si="10"/>
        <v>0</v>
      </c>
      <c r="F106" s="18">
        <f t="shared" si="11"/>
        <v>0</v>
      </c>
      <c r="G106" s="18">
        <f t="shared" si="12"/>
        <v>0</v>
      </c>
      <c r="H106" s="18">
        <f t="shared" si="15"/>
        <v>0</v>
      </c>
      <c r="I106" s="18">
        <f t="shared" si="13"/>
        <v>0</v>
      </c>
      <c r="J106" s="18">
        <f>SUM($H$18:$H106)</f>
        <v>1265559.4685704201</v>
      </c>
    </row>
    <row r="107" spans="1:10">
      <c r="A107" s="21">
        <f>IF(Values_Entered,A106+1,"")</f>
        <v>90</v>
      </c>
      <c r="B107" s="20">
        <f t="shared" si="8"/>
        <v>45108</v>
      </c>
      <c r="C107" s="18">
        <f t="shared" si="14"/>
        <v>0</v>
      </c>
      <c r="D107" s="18">
        <f t="shared" si="9"/>
        <v>84118.49114284027</v>
      </c>
      <c r="E107" s="19">
        <f t="shared" si="10"/>
        <v>0</v>
      </c>
      <c r="F107" s="18">
        <f t="shared" si="11"/>
        <v>0</v>
      </c>
      <c r="G107" s="18">
        <f t="shared" si="12"/>
        <v>0</v>
      </c>
      <c r="H107" s="18">
        <f t="shared" si="15"/>
        <v>0</v>
      </c>
      <c r="I107" s="18">
        <f t="shared" si="13"/>
        <v>0</v>
      </c>
      <c r="J107" s="18">
        <f>SUM($H$18:$H107)</f>
        <v>1265559.4685704201</v>
      </c>
    </row>
    <row r="108" spans="1:10">
      <c r="A108" s="21">
        <f>IF(Values_Entered,A107+1,"")</f>
        <v>91</v>
      </c>
      <c r="B108" s="20">
        <f t="shared" si="8"/>
        <v>45139</v>
      </c>
      <c r="C108" s="18">
        <f t="shared" si="14"/>
        <v>0</v>
      </c>
      <c r="D108" s="18">
        <f t="shared" si="9"/>
        <v>84118.49114284027</v>
      </c>
      <c r="E108" s="19">
        <f t="shared" si="10"/>
        <v>0</v>
      </c>
      <c r="F108" s="18">
        <f t="shared" si="11"/>
        <v>0</v>
      </c>
      <c r="G108" s="18">
        <f t="shared" si="12"/>
        <v>0</v>
      </c>
      <c r="H108" s="18">
        <f t="shared" si="15"/>
        <v>0</v>
      </c>
      <c r="I108" s="18">
        <f t="shared" si="13"/>
        <v>0</v>
      </c>
      <c r="J108" s="18">
        <f>SUM($H$18:$H108)</f>
        <v>1265559.4685704201</v>
      </c>
    </row>
    <row r="109" spans="1:10">
      <c r="A109" s="21">
        <f>IF(Values_Entered,A108+1,"")</f>
        <v>92</v>
      </c>
      <c r="B109" s="20">
        <f t="shared" si="8"/>
        <v>45170</v>
      </c>
      <c r="C109" s="18">
        <f t="shared" si="14"/>
        <v>0</v>
      </c>
      <c r="D109" s="18">
        <f t="shared" si="9"/>
        <v>84118.49114284027</v>
      </c>
      <c r="E109" s="19">
        <f t="shared" si="10"/>
        <v>0</v>
      </c>
      <c r="F109" s="18">
        <f t="shared" si="11"/>
        <v>0</v>
      </c>
      <c r="G109" s="18">
        <f t="shared" si="12"/>
        <v>0</v>
      </c>
      <c r="H109" s="18">
        <f t="shared" si="15"/>
        <v>0</v>
      </c>
      <c r="I109" s="18">
        <f t="shared" si="13"/>
        <v>0</v>
      </c>
      <c r="J109" s="18">
        <f>SUM($H$18:$H109)</f>
        <v>1265559.4685704201</v>
      </c>
    </row>
    <row r="110" spans="1:10">
      <c r="A110" s="21">
        <f>IF(Values_Entered,A109+1,"")</f>
        <v>93</v>
      </c>
      <c r="B110" s="20">
        <f t="shared" si="8"/>
        <v>45200</v>
      </c>
      <c r="C110" s="18">
        <f t="shared" si="14"/>
        <v>0</v>
      </c>
      <c r="D110" s="18">
        <f t="shared" si="9"/>
        <v>84118.49114284027</v>
      </c>
      <c r="E110" s="19">
        <f t="shared" si="10"/>
        <v>0</v>
      </c>
      <c r="F110" s="18">
        <f t="shared" si="11"/>
        <v>0</v>
      </c>
      <c r="G110" s="18">
        <f t="shared" si="12"/>
        <v>0</v>
      </c>
      <c r="H110" s="18">
        <f t="shared" si="15"/>
        <v>0</v>
      </c>
      <c r="I110" s="18">
        <f t="shared" si="13"/>
        <v>0</v>
      </c>
      <c r="J110" s="18">
        <f>SUM($H$18:$H110)</f>
        <v>1265559.4685704201</v>
      </c>
    </row>
    <row r="111" spans="1:10">
      <c r="A111" s="21">
        <f>IF(Values_Entered,A110+1,"")</f>
        <v>94</v>
      </c>
      <c r="B111" s="20">
        <f t="shared" si="8"/>
        <v>45231</v>
      </c>
      <c r="C111" s="18">
        <f t="shared" si="14"/>
        <v>0</v>
      </c>
      <c r="D111" s="18">
        <f t="shared" si="9"/>
        <v>84118.49114284027</v>
      </c>
      <c r="E111" s="19">
        <f t="shared" si="10"/>
        <v>0</v>
      </c>
      <c r="F111" s="18">
        <f t="shared" si="11"/>
        <v>0</v>
      </c>
      <c r="G111" s="18">
        <f t="shared" si="12"/>
        <v>0</v>
      </c>
      <c r="H111" s="18">
        <f t="shared" si="15"/>
        <v>0</v>
      </c>
      <c r="I111" s="18">
        <f t="shared" si="13"/>
        <v>0</v>
      </c>
      <c r="J111" s="18">
        <f>SUM($H$18:$H111)</f>
        <v>1265559.4685704201</v>
      </c>
    </row>
    <row r="112" spans="1:10">
      <c r="A112" s="21">
        <f>IF(Values_Entered,A111+1,"")</f>
        <v>95</v>
      </c>
      <c r="B112" s="20">
        <f t="shared" si="8"/>
        <v>45261</v>
      </c>
      <c r="C112" s="18">
        <f t="shared" si="14"/>
        <v>0</v>
      </c>
      <c r="D112" s="18">
        <f t="shared" si="9"/>
        <v>84118.49114284027</v>
      </c>
      <c r="E112" s="19">
        <f t="shared" si="10"/>
        <v>0</v>
      </c>
      <c r="F112" s="18">
        <f t="shared" si="11"/>
        <v>0</v>
      </c>
      <c r="G112" s="18">
        <f t="shared" si="12"/>
        <v>0</v>
      </c>
      <c r="H112" s="18">
        <f t="shared" si="15"/>
        <v>0</v>
      </c>
      <c r="I112" s="18">
        <f t="shared" si="13"/>
        <v>0</v>
      </c>
      <c r="J112" s="18">
        <f>SUM($H$18:$H112)</f>
        <v>1265559.4685704201</v>
      </c>
    </row>
    <row r="113" spans="1:10">
      <c r="A113" s="21">
        <f>IF(Values_Entered,A112+1,"")</f>
        <v>96</v>
      </c>
      <c r="B113" s="20">
        <f t="shared" si="8"/>
        <v>45292</v>
      </c>
      <c r="C113" s="18">
        <f t="shared" si="14"/>
        <v>0</v>
      </c>
      <c r="D113" s="18">
        <f t="shared" si="9"/>
        <v>84118.49114284027</v>
      </c>
      <c r="E113" s="19">
        <f t="shared" si="10"/>
        <v>0</v>
      </c>
      <c r="F113" s="18">
        <f t="shared" si="11"/>
        <v>0</v>
      </c>
      <c r="G113" s="18">
        <f t="shared" si="12"/>
        <v>0</v>
      </c>
      <c r="H113" s="18">
        <f t="shared" si="15"/>
        <v>0</v>
      </c>
      <c r="I113" s="18">
        <f t="shared" si="13"/>
        <v>0</v>
      </c>
      <c r="J113" s="18">
        <f>SUM($H$18:$H113)</f>
        <v>1265559.4685704201</v>
      </c>
    </row>
    <row r="114" spans="1:10">
      <c r="A114" s="21">
        <f>IF(Values_Entered,A113+1,"")</f>
        <v>97</v>
      </c>
      <c r="B114" s="20">
        <f t="shared" si="8"/>
        <v>45323</v>
      </c>
      <c r="C114" s="18">
        <f t="shared" si="14"/>
        <v>0</v>
      </c>
      <c r="D114" s="18">
        <f t="shared" si="9"/>
        <v>84118.49114284027</v>
      </c>
      <c r="E114" s="19">
        <f t="shared" si="10"/>
        <v>0</v>
      </c>
      <c r="F114" s="18">
        <f t="shared" si="11"/>
        <v>0</v>
      </c>
      <c r="G114" s="18">
        <f t="shared" si="12"/>
        <v>0</v>
      </c>
      <c r="H114" s="18">
        <f t="shared" si="15"/>
        <v>0</v>
      </c>
      <c r="I114" s="18">
        <f t="shared" si="13"/>
        <v>0</v>
      </c>
      <c r="J114" s="18">
        <f>SUM($H$18:$H114)</f>
        <v>1265559.4685704201</v>
      </c>
    </row>
    <row r="115" spans="1:10">
      <c r="A115" s="21">
        <f>IF(Values_Entered,A114+1,"")</f>
        <v>98</v>
      </c>
      <c r="B115" s="20">
        <f t="shared" si="8"/>
        <v>45352</v>
      </c>
      <c r="C115" s="18">
        <f t="shared" si="14"/>
        <v>0</v>
      </c>
      <c r="D115" s="18">
        <f t="shared" si="9"/>
        <v>84118.49114284027</v>
      </c>
      <c r="E115" s="19">
        <f t="shared" si="10"/>
        <v>0</v>
      </c>
      <c r="F115" s="18">
        <f t="shared" si="11"/>
        <v>0</v>
      </c>
      <c r="G115" s="18">
        <f t="shared" si="12"/>
        <v>0</v>
      </c>
      <c r="H115" s="18">
        <f t="shared" si="15"/>
        <v>0</v>
      </c>
      <c r="I115" s="18">
        <f t="shared" si="13"/>
        <v>0</v>
      </c>
      <c r="J115" s="18">
        <f>SUM($H$18:$H115)</f>
        <v>1265559.4685704201</v>
      </c>
    </row>
    <row r="116" spans="1:10">
      <c r="A116" s="21">
        <f>IF(Values_Entered,A115+1,"")</f>
        <v>99</v>
      </c>
      <c r="B116" s="20">
        <f t="shared" si="8"/>
        <v>45383</v>
      </c>
      <c r="C116" s="18">
        <f t="shared" si="14"/>
        <v>0</v>
      </c>
      <c r="D116" s="18">
        <f t="shared" si="9"/>
        <v>84118.49114284027</v>
      </c>
      <c r="E116" s="19">
        <f t="shared" si="10"/>
        <v>0</v>
      </c>
      <c r="F116" s="18">
        <f t="shared" si="11"/>
        <v>0</v>
      </c>
      <c r="G116" s="18">
        <f t="shared" si="12"/>
        <v>0</v>
      </c>
      <c r="H116" s="18">
        <f t="shared" si="15"/>
        <v>0</v>
      </c>
      <c r="I116" s="18">
        <f t="shared" si="13"/>
        <v>0</v>
      </c>
      <c r="J116" s="18">
        <f>SUM($H$18:$H116)</f>
        <v>1265559.4685704201</v>
      </c>
    </row>
    <row r="117" spans="1:10">
      <c r="A117" s="21">
        <f>IF(Values_Entered,A116+1,"")</f>
        <v>100</v>
      </c>
      <c r="B117" s="20">
        <f t="shared" si="8"/>
        <v>45413</v>
      </c>
      <c r="C117" s="18">
        <f t="shared" si="14"/>
        <v>0</v>
      </c>
      <c r="D117" s="18">
        <f t="shared" si="9"/>
        <v>84118.49114284027</v>
      </c>
      <c r="E117" s="19">
        <f t="shared" si="10"/>
        <v>0</v>
      </c>
      <c r="F117" s="18">
        <f t="shared" si="11"/>
        <v>0</v>
      </c>
      <c r="G117" s="18">
        <f t="shared" si="12"/>
        <v>0</v>
      </c>
      <c r="H117" s="18">
        <f t="shared" si="15"/>
        <v>0</v>
      </c>
      <c r="I117" s="18">
        <f t="shared" si="13"/>
        <v>0</v>
      </c>
      <c r="J117" s="18">
        <f>SUM($H$18:$H117)</f>
        <v>1265559.4685704201</v>
      </c>
    </row>
    <row r="118" spans="1:10">
      <c r="A118" s="21">
        <f>IF(Values_Entered,A117+1,"")</f>
        <v>101</v>
      </c>
      <c r="B118" s="20">
        <f t="shared" si="8"/>
        <v>45444</v>
      </c>
      <c r="C118" s="18">
        <f t="shared" si="14"/>
        <v>0</v>
      </c>
      <c r="D118" s="18">
        <f t="shared" si="9"/>
        <v>84118.49114284027</v>
      </c>
      <c r="E118" s="19">
        <f t="shared" si="10"/>
        <v>0</v>
      </c>
      <c r="F118" s="18">
        <f t="shared" si="11"/>
        <v>0</v>
      </c>
      <c r="G118" s="18">
        <f t="shared" si="12"/>
        <v>0</v>
      </c>
      <c r="H118" s="18">
        <f t="shared" si="15"/>
        <v>0</v>
      </c>
      <c r="I118" s="18">
        <f t="shared" si="13"/>
        <v>0</v>
      </c>
      <c r="J118" s="18">
        <f>SUM($H$18:$H118)</f>
        <v>1265559.4685704201</v>
      </c>
    </row>
    <row r="119" spans="1:10">
      <c r="A119" s="21">
        <f>IF(Values_Entered,A118+1,"")</f>
        <v>102</v>
      </c>
      <c r="B119" s="20">
        <f t="shared" si="8"/>
        <v>45474</v>
      </c>
      <c r="C119" s="18">
        <f t="shared" si="14"/>
        <v>0</v>
      </c>
      <c r="D119" s="18">
        <f t="shared" si="9"/>
        <v>84118.49114284027</v>
      </c>
      <c r="E119" s="19">
        <f t="shared" si="10"/>
        <v>0</v>
      </c>
      <c r="F119" s="18">
        <f t="shared" si="11"/>
        <v>0</v>
      </c>
      <c r="G119" s="18">
        <f t="shared" si="12"/>
        <v>0</v>
      </c>
      <c r="H119" s="18">
        <f t="shared" si="15"/>
        <v>0</v>
      </c>
      <c r="I119" s="18">
        <f t="shared" si="13"/>
        <v>0</v>
      </c>
      <c r="J119" s="18">
        <f>SUM($H$18:$H119)</f>
        <v>1265559.4685704201</v>
      </c>
    </row>
    <row r="120" spans="1:10">
      <c r="A120" s="21">
        <f>IF(Values_Entered,A119+1,"")</f>
        <v>103</v>
      </c>
      <c r="B120" s="20">
        <f t="shared" si="8"/>
        <v>45505</v>
      </c>
      <c r="C120" s="18">
        <f t="shared" si="14"/>
        <v>0</v>
      </c>
      <c r="D120" s="18">
        <f t="shared" si="9"/>
        <v>84118.49114284027</v>
      </c>
      <c r="E120" s="19">
        <f t="shared" si="10"/>
        <v>0</v>
      </c>
      <c r="F120" s="18">
        <f t="shared" si="11"/>
        <v>0</v>
      </c>
      <c r="G120" s="18">
        <f t="shared" si="12"/>
        <v>0</v>
      </c>
      <c r="H120" s="18">
        <f t="shared" si="15"/>
        <v>0</v>
      </c>
      <c r="I120" s="18">
        <f t="shared" si="13"/>
        <v>0</v>
      </c>
      <c r="J120" s="18">
        <f>SUM($H$18:$H120)</f>
        <v>1265559.4685704201</v>
      </c>
    </row>
    <row r="121" spans="1:10">
      <c r="A121" s="21">
        <f>IF(Values_Entered,A120+1,"")</f>
        <v>104</v>
      </c>
      <c r="B121" s="20">
        <f t="shared" si="8"/>
        <v>45536</v>
      </c>
      <c r="C121" s="18">
        <f t="shared" si="14"/>
        <v>0</v>
      </c>
      <c r="D121" s="18">
        <f t="shared" si="9"/>
        <v>84118.49114284027</v>
      </c>
      <c r="E121" s="19">
        <f t="shared" si="10"/>
        <v>0</v>
      </c>
      <c r="F121" s="18">
        <f t="shared" si="11"/>
        <v>0</v>
      </c>
      <c r="G121" s="18">
        <f t="shared" si="12"/>
        <v>0</v>
      </c>
      <c r="H121" s="18">
        <f t="shared" si="15"/>
        <v>0</v>
      </c>
      <c r="I121" s="18">
        <f t="shared" si="13"/>
        <v>0</v>
      </c>
      <c r="J121" s="18">
        <f>SUM($H$18:$H121)</f>
        <v>1265559.4685704201</v>
      </c>
    </row>
    <row r="122" spans="1:10">
      <c r="A122" s="21">
        <f>IF(Values_Entered,A121+1,"")</f>
        <v>105</v>
      </c>
      <c r="B122" s="20">
        <f t="shared" si="8"/>
        <v>45566</v>
      </c>
      <c r="C122" s="18">
        <f t="shared" si="14"/>
        <v>0</v>
      </c>
      <c r="D122" s="18">
        <f t="shared" si="9"/>
        <v>84118.49114284027</v>
      </c>
      <c r="E122" s="19">
        <f t="shared" si="10"/>
        <v>0</v>
      </c>
      <c r="F122" s="18">
        <f t="shared" si="11"/>
        <v>0</v>
      </c>
      <c r="G122" s="18">
        <f t="shared" si="12"/>
        <v>0</v>
      </c>
      <c r="H122" s="18">
        <f t="shared" si="15"/>
        <v>0</v>
      </c>
      <c r="I122" s="18">
        <f t="shared" si="13"/>
        <v>0</v>
      </c>
      <c r="J122" s="18">
        <f>SUM($H$18:$H122)</f>
        <v>1265559.4685704201</v>
      </c>
    </row>
    <row r="123" spans="1:10">
      <c r="A123" s="21">
        <f>IF(Values_Entered,A122+1,"")</f>
        <v>106</v>
      </c>
      <c r="B123" s="20">
        <f t="shared" si="8"/>
        <v>45597</v>
      </c>
      <c r="C123" s="18">
        <f t="shared" si="14"/>
        <v>0</v>
      </c>
      <c r="D123" s="18">
        <f t="shared" si="9"/>
        <v>84118.49114284027</v>
      </c>
      <c r="E123" s="19">
        <f t="shared" si="10"/>
        <v>0</v>
      </c>
      <c r="F123" s="18">
        <f t="shared" si="11"/>
        <v>0</v>
      </c>
      <c r="G123" s="18">
        <f t="shared" si="12"/>
        <v>0</v>
      </c>
      <c r="H123" s="18">
        <f t="shared" si="15"/>
        <v>0</v>
      </c>
      <c r="I123" s="18">
        <f t="shared" si="13"/>
        <v>0</v>
      </c>
      <c r="J123" s="18">
        <f>SUM($H$18:$H123)</f>
        <v>1265559.4685704201</v>
      </c>
    </row>
    <row r="124" spans="1:10">
      <c r="A124" s="21">
        <f>IF(Values_Entered,A123+1,"")</f>
        <v>107</v>
      </c>
      <c r="B124" s="20">
        <f t="shared" si="8"/>
        <v>45627</v>
      </c>
      <c r="C124" s="18">
        <f t="shared" si="14"/>
        <v>0</v>
      </c>
      <c r="D124" s="18">
        <f t="shared" si="9"/>
        <v>84118.49114284027</v>
      </c>
      <c r="E124" s="19">
        <f t="shared" si="10"/>
        <v>0</v>
      </c>
      <c r="F124" s="18">
        <f t="shared" si="11"/>
        <v>0</v>
      </c>
      <c r="G124" s="18">
        <f t="shared" si="12"/>
        <v>0</v>
      </c>
      <c r="H124" s="18">
        <f t="shared" si="15"/>
        <v>0</v>
      </c>
      <c r="I124" s="18">
        <f t="shared" si="13"/>
        <v>0</v>
      </c>
      <c r="J124" s="18">
        <f>SUM($H$18:$H124)</f>
        <v>1265559.4685704201</v>
      </c>
    </row>
    <row r="125" spans="1:10">
      <c r="A125" s="21">
        <f>IF(Values_Entered,A124+1,"")</f>
        <v>108</v>
      </c>
      <c r="B125" s="20">
        <f t="shared" si="8"/>
        <v>45658</v>
      </c>
      <c r="C125" s="18">
        <f t="shared" si="14"/>
        <v>0</v>
      </c>
      <c r="D125" s="18">
        <f t="shared" si="9"/>
        <v>84118.49114284027</v>
      </c>
      <c r="E125" s="19">
        <f t="shared" si="10"/>
        <v>0</v>
      </c>
      <c r="F125" s="18">
        <f t="shared" si="11"/>
        <v>0</v>
      </c>
      <c r="G125" s="18">
        <f t="shared" si="12"/>
        <v>0</v>
      </c>
      <c r="H125" s="18">
        <f t="shared" si="15"/>
        <v>0</v>
      </c>
      <c r="I125" s="18">
        <f t="shared" si="13"/>
        <v>0</v>
      </c>
      <c r="J125" s="18">
        <f>SUM($H$18:$H125)</f>
        <v>1265559.4685704201</v>
      </c>
    </row>
    <row r="126" spans="1:10">
      <c r="A126" s="21">
        <f>IF(Values_Entered,A125+1,"")</f>
        <v>109</v>
      </c>
      <c r="B126" s="20">
        <f t="shared" si="8"/>
        <v>45689</v>
      </c>
      <c r="C126" s="18">
        <f t="shared" si="14"/>
        <v>0</v>
      </c>
      <c r="D126" s="18">
        <f t="shared" si="9"/>
        <v>84118.49114284027</v>
      </c>
      <c r="E126" s="19">
        <f t="shared" si="10"/>
        <v>0</v>
      </c>
      <c r="F126" s="18">
        <f t="shared" si="11"/>
        <v>0</v>
      </c>
      <c r="G126" s="18">
        <f t="shared" si="12"/>
        <v>0</v>
      </c>
      <c r="H126" s="18">
        <f t="shared" si="15"/>
        <v>0</v>
      </c>
      <c r="I126" s="18">
        <f t="shared" si="13"/>
        <v>0</v>
      </c>
      <c r="J126" s="18">
        <f>SUM($H$18:$H126)</f>
        <v>1265559.4685704201</v>
      </c>
    </row>
    <row r="127" spans="1:10">
      <c r="A127" s="21">
        <f>IF(Values_Entered,A126+1,"")</f>
        <v>110</v>
      </c>
      <c r="B127" s="20">
        <f t="shared" si="8"/>
        <v>45717</v>
      </c>
      <c r="C127" s="18">
        <f t="shared" si="14"/>
        <v>0</v>
      </c>
      <c r="D127" s="18">
        <f t="shared" si="9"/>
        <v>84118.49114284027</v>
      </c>
      <c r="E127" s="19">
        <f t="shared" si="10"/>
        <v>0</v>
      </c>
      <c r="F127" s="18">
        <f t="shared" si="11"/>
        <v>0</v>
      </c>
      <c r="G127" s="18">
        <f t="shared" si="12"/>
        <v>0</v>
      </c>
      <c r="H127" s="18">
        <f t="shared" si="15"/>
        <v>0</v>
      </c>
      <c r="I127" s="18">
        <f t="shared" si="13"/>
        <v>0</v>
      </c>
      <c r="J127" s="18">
        <f>SUM($H$18:$H127)</f>
        <v>1265559.4685704201</v>
      </c>
    </row>
    <row r="128" spans="1:10">
      <c r="A128" s="21">
        <f>IF(Values_Entered,A127+1,"")</f>
        <v>111</v>
      </c>
      <c r="B128" s="20">
        <f t="shared" si="8"/>
        <v>45748</v>
      </c>
      <c r="C128" s="18">
        <f t="shared" si="14"/>
        <v>0</v>
      </c>
      <c r="D128" s="18">
        <f t="shared" si="9"/>
        <v>84118.49114284027</v>
      </c>
      <c r="E128" s="19">
        <f t="shared" si="10"/>
        <v>0</v>
      </c>
      <c r="F128" s="18">
        <f t="shared" si="11"/>
        <v>0</v>
      </c>
      <c r="G128" s="18">
        <f t="shared" si="12"/>
        <v>0</v>
      </c>
      <c r="H128" s="18">
        <f t="shared" si="15"/>
        <v>0</v>
      </c>
      <c r="I128" s="18">
        <f t="shared" si="13"/>
        <v>0</v>
      </c>
      <c r="J128" s="18">
        <f>SUM($H$18:$H128)</f>
        <v>1265559.4685704201</v>
      </c>
    </row>
    <row r="129" spans="1:10">
      <c r="A129" s="21">
        <f>IF(Values_Entered,A128+1,"")</f>
        <v>112</v>
      </c>
      <c r="B129" s="20">
        <f t="shared" si="8"/>
        <v>45778</v>
      </c>
      <c r="C129" s="18">
        <f t="shared" si="14"/>
        <v>0</v>
      </c>
      <c r="D129" s="18">
        <f t="shared" si="9"/>
        <v>84118.49114284027</v>
      </c>
      <c r="E129" s="19">
        <f t="shared" si="10"/>
        <v>0</v>
      </c>
      <c r="F129" s="18">
        <f t="shared" si="11"/>
        <v>0</v>
      </c>
      <c r="G129" s="18">
        <f t="shared" si="12"/>
        <v>0</v>
      </c>
      <c r="H129" s="18">
        <f t="shared" si="15"/>
        <v>0</v>
      </c>
      <c r="I129" s="18">
        <f t="shared" si="13"/>
        <v>0</v>
      </c>
      <c r="J129" s="18">
        <f>SUM($H$18:$H129)</f>
        <v>1265559.4685704201</v>
      </c>
    </row>
    <row r="130" spans="1:10">
      <c r="A130" s="21">
        <f>IF(Values_Entered,A129+1,"")</f>
        <v>113</v>
      </c>
      <c r="B130" s="20">
        <f t="shared" si="8"/>
        <v>45809</v>
      </c>
      <c r="C130" s="18">
        <f t="shared" si="14"/>
        <v>0</v>
      </c>
      <c r="D130" s="18">
        <f t="shared" si="9"/>
        <v>84118.49114284027</v>
      </c>
      <c r="E130" s="19">
        <f t="shared" si="10"/>
        <v>0</v>
      </c>
      <c r="F130" s="18">
        <f t="shared" si="11"/>
        <v>0</v>
      </c>
      <c r="G130" s="18">
        <f t="shared" si="12"/>
        <v>0</v>
      </c>
      <c r="H130" s="18">
        <f t="shared" si="15"/>
        <v>0</v>
      </c>
      <c r="I130" s="18">
        <f t="shared" si="13"/>
        <v>0</v>
      </c>
      <c r="J130" s="18">
        <f>SUM($H$18:$H130)</f>
        <v>1265559.4685704201</v>
      </c>
    </row>
    <row r="131" spans="1:10">
      <c r="A131" s="21">
        <f>IF(Values_Entered,A130+1,"")</f>
        <v>114</v>
      </c>
      <c r="B131" s="20">
        <f t="shared" si="8"/>
        <v>45839</v>
      </c>
      <c r="C131" s="18">
        <f t="shared" si="14"/>
        <v>0</v>
      </c>
      <c r="D131" s="18">
        <f t="shared" si="9"/>
        <v>84118.49114284027</v>
      </c>
      <c r="E131" s="19">
        <f t="shared" si="10"/>
        <v>0</v>
      </c>
      <c r="F131" s="18">
        <f t="shared" si="11"/>
        <v>0</v>
      </c>
      <c r="G131" s="18">
        <f t="shared" si="12"/>
        <v>0</v>
      </c>
      <c r="H131" s="18">
        <f t="shared" si="15"/>
        <v>0</v>
      </c>
      <c r="I131" s="18">
        <f t="shared" si="13"/>
        <v>0</v>
      </c>
      <c r="J131" s="18">
        <f>SUM($H$18:$H131)</f>
        <v>1265559.4685704201</v>
      </c>
    </row>
    <row r="132" spans="1:10">
      <c r="A132" s="21">
        <f>IF(Values_Entered,A131+1,"")</f>
        <v>115</v>
      </c>
      <c r="B132" s="20">
        <f t="shared" si="8"/>
        <v>45870</v>
      </c>
      <c r="C132" s="18">
        <f t="shared" si="14"/>
        <v>0</v>
      </c>
      <c r="D132" s="18">
        <f t="shared" si="9"/>
        <v>84118.49114284027</v>
      </c>
      <c r="E132" s="19">
        <f t="shared" si="10"/>
        <v>0</v>
      </c>
      <c r="F132" s="18">
        <f t="shared" si="11"/>
        <v>0</v>
      </c>
      <c r="G132" s="18">
        <f t="shared" si="12"/>
        <v>0</v>
      </c>
      <c r="H132" s="18">
        <f t="shared" si="15"/>
        <v>0</v>
      </c>
      <c r="I132" s="18">
        <f t="shared" si="13"/>
        <v>0</v>
      </c>
      <c r="J132" s="18">
        <f>SUM($H$18:$H132)</f>
        <v>1265559.4685704201</v>
      </c>
    </row>
    <row r="133" spans="1:10">
      <c r="A133" s="21">
        <f>IF(Values_Entered,A132+1,"")</f>
        <v>116</v>
      </c>
      <c r="B133" s="20">
        <f t="shared" si="8"/>
        <v>45901</v>
      </c>
      <c r="C133" s="18">
        <f t="shared" si="14"/>
        <v>0</v>
      </c>
      <c r="D133" s="18">
        <f t="shared" si="9"/>
        <v>84118.49114284027</v>
      </c>
      <c r="E133" s="19">
        <f t="shared" si="10"/>
        <v>0</v>
      </c>
      <c r="F133" s="18">
        <f t="shared" si="11"/>
        <v>0</v>
      </c>
      <c r="G133" s="18">
        <f t="shared" si="12"/>
        <v>0</v>
      </c>
      <c r="H133" s="18">
        <f t="shared" si="15"/>
        <v>0</v>
      </c>
      <c r="I133" s="18">
        <f t="shared" si="13"/>
        <v>0</v>
      </c>
      <c r="J133" s="18">
        <f>SUM($H$18:$H133)</f>
        <v>1265559.4685704201</v>
      </c>
    </row>
    <row r="134" spans="1:10">
      <c r="A134" s="21">
        <f>IF(Values_Entered,A133+1,"")</f>
        <v>117</v>
      </c>
      <c r="B134" s="20">
        <f t="shared" si="8"/>
        <v>45931</v>
      </c>
      <c r="C134" s="18">
        <f t="shared" si="14"/>
        <v>0</v>
      </c>
      <c r="D134" s="18">
        <f t="shared" si="9"/>
        <v>84118.49114284027</v>
      </c>
      <c r="E134" s="19">
        <f t="shared" si="10"/>
        <v>0</v>
      </c>
      <c r="F134" s="18">
        <f t="shared" si="11"/>
        <v>0</v>
      </c>
      <c r="G134" s="18">
        <f t="shared" si="12"/>
        <v>0</v>
      </c>
      <c r="H134" s="18">
        <f t="shared" si="15"/>
        <v>0</v>
      </c>
      <c r="I134" s="18">
        <f t="shared" si="13"/>
        <v>0</v>
      </c>
      <c r="J134" s="18">
        <f>SUM($H$18:$H134)</f>
        <v>1265559.4685704201</v>
      </c>
    </row>
    <row r="135" spans="1:10">
      <c r="A135" s="21">
        <f>IF(Values_Entered,A134+1,"")</f>
        <v>118</v>
      </c>
      <c r="B135" s="20">
        <f t="shared" si="8"/>
        <v>45962</v>
      </c>
      <c r="C135" s="18">
        <f t="shared" si="14"/>
        <v>0</v>
      </c>
      <c r="D135" s="18">
        <f t="shared" si="9"/>
        <v>84118.49114284027</v>
      </c>
      <c r="E135" s="19">
        <f t="shared" si="10"/>
        <v>0</v>
      </c>
      <c r="F135" s="18">
        <f t="shared" si="11"/>
        <v>0</v>
      </c>
      <c r="G135" s="18">
        <f t="shared" si="12"/>
        <v>0</v>
      </c>
      <c r="H135" s="18">
        <f t="shared" si="15"/>
        <v>0</v>
      </c>
      <c r="I135" s="18">
        <f t="shared" si="13"/>
        <v>0</v>
      </c>
      <c r="J135" s="18">
        <f>SUM($H$18:$H135)</f>
        <v>1265559.4685704201</v>
      </c>
    </row>
    <row r="136" spans="1:10">
      <c r="A136" s="21">
        <f>IF(Values_Entered,A135+1,"")</f>
        <v>119</v>
      </c>
      <c r="B136" s="20">
        <f t="shared" si="8"/>
        <v>45992</v>
      </c>
      <c r="C136" s="18">
        <f t="shared" si="14"/>
        <v>0</v>
      </c>
      <c r="D136" s="18">
        <f t="shared" si="9"/>
        <v>84118.49114284027</v>
      </c>
      <c r="E136" s="19">
        <f t="shared" si="10"/>
        <v>0</v>
      </c>
      <c r="F136" s="18">
        <f t="shared" si="11"/>
        <v>0</v>
      </c>
      <c r="G136" s="18">
        <f t="shared" si="12"/>
        <v>0</v>
      </c>
      <c r="H136" s="18">
        <f t="shared" si="15"/>
        <v>0</v>
      </c>
      <c r="I136" s="18">
        <f t="shared" si="13"/>
        <v>0</v>
      </c>
      <c r="J136" s="18">
        <f>SUM($H$18:$H136)</f>
        <v>1265559.4685704201</v>
      </c>
    </row>
    <row r="137" spans="1:10">
      <c r="A137" s="21">
        <f>IF(Values_Entered,A136+1,"")</f>
        <v>120</v>
      </c>
      <c r="B137" s="20">
        <f t="shared" si="8"/>
        <v>46023</v>
      </c>
      <c r="C137" s="18">
        <f t="shared" si="14"/>
        <v>0</v>
      </c>
      <c r="D137" s="18">
        <f t="shared" si="9"/>
        <v>84118.49114284027</v>
      </c>
      <c r="E137" s="19">
        <f t="shared" si="10"/>
        <v>0</v>
      </c>
      <c r="F137" s="18">
        <f t="shared" si="11"/>
        <v>0</v>
      </c>
      <c r="G137" s="18">
        <f t="shared" si="12"/>
        <v>0</v>
      </c>
      <c r="H137" s="18">
        <f t="shared" si="15"/>
        <v>0</v>
      </c>
      <c r="I137" s="18">
        <f t="shared" si="13"/>
        <v>0</v>
      </c>
      <c r="J137" s="18">
        <f>SUM($H$18:$H137)</f>
        <v>1265559.4685704201</v>
      </c>
    </row>
    <row r="138" spans="1:10">
      <c r="A138" s="21">
        <f>IF(Values_Entered,A137+1,"")</f>
        <v>121</v>
      </c>
      <c r="B138" s="20">
        <f t="shared" si="8"/>
        <v>46054</v>
      </c>
      <c r="C138" s="18">
        <f t="shared" si="14"/>
        <v>0</v>
      </c>
      <c r="D138" s="18">
        <f t="shared" si="9"/>
        <v>84118.49114284027</v>
      </c>
      <c r="E138" s="19">
        <f t="shared" si="10"/>
        <v>0</v>
      </c>
      <c r="F138" s="18">
        <f t="shared" si="11"/>
        <v>0</v>
      </c>
      <c r="G138" s="18">
        <f t="shared" si="12"/>
        <v>0</v>
      </c>
      <c r="H138" s="18">
        <f t="shared" si="15"/>
        <v>0</v>
      </c>
      <c r="I138" s="18">
        <f t="shared" si="13"/>
        <v>0</v>
      </c>
      <c r="J138" s="18">
        <f>SUM($H$18:$H138)</f>
        <v>1265559.4685704201</v>
      </c>
    </row>
    <row r="139" spans="1:10">
      <c r="A139" s="21">
        <f>IF(Values_Entered,A138+1,"")</f>
        <v>122</v>
      </c>
      <c r="B139" s="20">
        <f t="shared" si="8"/>
        <v>46082</v>
      </c>
      <c r="C139" s="18">
        <f t="shared" si="14"/>
        <v>0</v>
      </c>
      <c r="D139" s="18">
        <f t="shared" si="9"/>
        <v>84118.49114284027</v>
      </c>
      <c r="E139" s="19">
        <f t="shared" si="10"/>
        <v>0</v>
      </c>
      <c r="F139" s="18">
        <f t="shared" si="11"/>
        <v>0</v>
      </c>
      <c r="G139" s="18">
        <f t="shared" si="12"/>
        <v>0</v>
      </c>
      <c r="H139" s="18">
        <f t="shared" si="15"/>
        <v>0</v>
      </c>
      <c r="I139" s="18">
        <f t="shared" si="13"/>
        <v>0</v>
      </c>
      <c r="J139" s="18">
        <f>SUM($H$18:$H139)</f>
        <v>1265559.4685704201</v>
      </c>
    </row>
    <row r="140" spans="1:10">
      <c r="A140" s="21">
        <f>IF(Values_Entered,A139+1,"")</f>
        <v>123</v>
      </c>
      <c r="B140" s="20">
        <f t="shared" si="8"/>
        <v>46113</v>
      </c>
      <c r="C140" s="18">
        <f t="shared" si="14"/>
        <v>0</v>
      </c>
      <c r="D140" s="18">
        <f t="shared" si="9"/>
        <v>84118.49114284027</v>
      </c>
      <c r="E140" s="19">
        <f t="shared" si="10"/>
        <v>0</v>
      </c>
      <c r="F140" s="18">
        <f t="shared" si="11"/>
        <v>0</v>
      </c>
      <c r="G140" s="18">
        <f t="shared" si="12"/>
        <v>0</v>
      </c>
      <c r="H140" s="18">
        <f t="shared" si="15"/>
        <v>0</v>
      </c>
      <c r="I140" s="18">
        <f t="shared" si="13"/>
        <v>0</v>
      </c>
      <c r="J140" s="18">
        <f>SUM($H$18:$H140)</f>
        <v>1265559.4685704201</v>
      </c>
    </row>
    <row r="141" spans="1:10">
      <c r="A141" s="21">
        <f>IF(Values_Entered,A140+1,"")</f>
        <v>124</v>
      </c>
      <c r="B141" s="20">
        <f t="shared" si="8"/>
        <v>46143</v>
      </c>
      <c r="C141" s="18">
        <f t="shared" si="14"/>
        <v>0</v>
      </c>
      <c r="D141" s="18">
        <f t="shared" si="9"/>
        <v>84118.49114284027</v>
      </c>
      <c r="E141" s="19">
        <f t="shared" si="10"/>
        <v>0</v>
      </c>
      <c r="F141" s="18">
        <f t="shared" si="11"/>
        <v>0</v>
      </c>
      <c r="G141" s="18">
        <f t="shared" si="12"/>
        <v>0</v>
      </c>
      <c r="H141" s="18">
        <f t="shared" si="15"/>
        <v>0</v>
      </c>
      <c r="I141" s="18">
        <f t="shared" si="13"/>
        <v>0</v>
      </c>
      <c r="J141" s="18">
        <f>SUM($H$18:$H141)</f>
        <v>1265559.4685704201</v>
      </c>
    </row>
    <row r="142" spans="1:10">
      <c r="A142" s="21">
        <f>IF(Values_Entered,A141+1,"")</f>
        <v>125</v>
      </c>
      <c r="B142" s="20">
        <f t="shared" si="8"/>
        <v>46174</v>
      </c>
      <c r="C142" s="18">
        <f t="shared" si="14"/>
        <v>0</v>
      </c>
      <c r="D142" s="18">
        <f t="shared" si="9"/>
        <v>84118.49114284027</v>
      </c>
      <c r="E142" s="19">
        <f t="shared" si="10"/>
        <v>0</v>
      </c>
      <c r="F142" s="18">
        <f t="shared" si="11"/>
        <v>0</v>
      </c>
      <c r="G142" s="18">
        <f t="shared" si="12"/>
        <v>0</v>
      </c>
      <c r="H142" s="18">
        <f t="shared" si="15"/>
        <v>0</v>
      </c>
      <c r="I142" s="18">
        <f t="shared" si="13"/>
        <v>0</v>
      </c>
      <c r="J142" s="18">
        <f>SUM($H$18:$H142)</f>
        <v>1265559.4685704201</v>
      </c>
    </row>
    <row r="143" spans="1:10">
      <c r="A143" s="21">
        <f>IF(Values_Entered,A142+1,"")</f>
        <v>126</v>
      </c>
      <c r="B143" s="20">
        <f t="shared" si="8"/>
        <v>46204</v>
      </c>
      <c r="C143" s="18">
        <f t="shared" si="14"/>
        <v>0</v>
      </c>
      <c r="D143" s="18">
        <f t="shared" si="9"/>
        <v>84118.49114284027</v>
      </c>
      <c r="E143" s="19">
        <f t="shared" si="10"/>
        <v>0</v>
      </c>
      <c r="F143" s="18">
        <f t="shared" si="11"/>
        <v>0</v>
      </c>
      <c r="G143" s="18">
        <f t="shared" si="12"/>
        <v>0</v>
      </c>
      <c r="H143" s="18">
        <f t="shared" si="15"/>
        <v>0</v>
      </c>
      <c r="I143" s="18">
        <f t="shared" si="13"/>
        <v>0</v>
      </c>
      <c r="J143" s="18">
        <f>SUM($H$18:$H143)</f>
        <v>1265559.4685704201</v>
      </c>
    </row>
    <row r="144" spans="1:10">
      <c r="A144" s="21">
        <f>IF(Values_Entered,A143+1,"")</f>
        <v>127</v>
      </c>
      <c r="B144" s="20">
        <f t="shared" si="8"/>
        <v>46235</v>
      </c>
      <c r="C144" s="18">
        <f t="shared" si="14"/>
        <v>0</v>
      </c>
      <c r="D144" s="18">
        <f t="shared" si="9"/>
        <v>84118.49114284027</v>
      </c>
      <c r="E144" s="19">
        <f t="shared" si="10"/>
        <v>0</v>
      </c>
      <c r="F144" s="18">
        <f t="shared" si="11"/>
        <v>0</v>
      </c>
      <c r="G144" s="18">
        <f t="shared" si="12"/>
        <v>0</v>
      </c>
      <c r="H144" s="18">
        <f t="shared" si="15"/>
        <v>0</v>
      </c>
      <c r="I144" s="18">
        <f t="shared" si="13"/>
        <v>0</v>
      </c>
      <c r="J144" s="18">
        <f>SUM($H$18:$H144)</f>
        <v>1265559.4685704201</v>
      </c>
    </row>
    <row r="145" spans="1:10">
      <c r="A145" s="21">
        <f>IF(Values_Entered,A144+1,"")</f>
        <v>128</v>
      </c>
      <c r="B145" s="20">
        <f t="shared" si="8"/>
        <v>46266</v>
      </c>
      <c r="C145" s="18">
        <f t="shared" si="14"/>
        <v>0</v>
      </c>
      <c r="D145" s="18">
        <f t="shared" si="9"/>
        <v>84118.49114284027</v>
      </c>
      <c r="E145" s="19">
        <f t="shared" si="10"/>
        <v>0</v>
      </c>
      <c r="F145" s="18">
        <f t="shared" si="11"/>
        <v>0</v>
      </c>
      <c r="G145" s="18">
        <f t="shared" si="12"/>
        <v>0</v>
      </c>
      <c r="H145" s="18">
        <f t="shared" si="15"/>
        <v>0</v>
      </c>
      <c r="I145" s="18">
        <f t="shared" si="13"/>
        <v>0</v>
      </c>
      <c r="J145" s="18">
        <f>SUM($H$18:$H145)</f>
        <v>1265559.4685704201</v>
      </c>
    </row>
    <row r="146" spans="1:10">
      <c r="A146" s="21">
        <f>IF(Values_Entered,A145+1,"")</f>
        <v>129</v>
      </c>
      <c r="B146" s="20">
        <f t="shared" ref="B146:B209" si="16">IF(Pay_Num&lt;&gt;"",DATE(YEAR(Loan_Start),MONTH(Loan_Start)+(Pay_Num)*12/Num_Pmt_Per_Year,DAY(Loan_Start)),"")</f>
        <v>46296</v>
      </c>
      <c r="C146" s="18">
        <f t="shared" si="14"/>
        <v>0</v>
      </c>
      <c r="D146" s="18">
        <f t="shared" ref="D146:D209" si="17">IF(Pay_Num&lt;&gt;"",Scheduled_Monthly_Payment,"")</f>
        <v>84118.49114284027</v>
      </c>
      <c r="E146" s="19">
        <f t="shared" ref="E146:E209" si="18">IF(AND(Pay_Num&lt;&gt;"",Sched_Pay+Scheduled_Extra_Payments&lt;Beg_Bal),Scheduled_Extra_Payments,IF(AND(Pay_Num&lt;&gt;"",Beg_Bal-Sched_Pay&gt;0),Beg_Bal-Sched_Pay,IF(Pay_Num&lt;&gt;"",0,"")))</f>
        <v>0</v>
      </c>
      <c r="F146" s="18">
        <f t="shared" ref="F146:F209" si="19">IF(AND(Pay_Num&lt;&gt;"",Sched_Pay+Extra_Pay&lt;Beg_Bal),Sched_Pay+Extra_Pay,IF(Pay_Num&lt;&gt;"",Beg_Bal,""))</f>
        <v>0</v>
      </c>
      <c r="G146" s="18">
        <f t="shared" ref="G146:G209" si="20">IF(Pay_Num&lt;&gt;"",Total_Pay-Int,"")</f>
        <v>0</v>
      </c>
      <c r="H146" s="18">
        <f t="shared" si="15"/>
        <v>0</v>
      </c>
      <c r="I146" s="18">
        <f t="shared" ref="I146:I209" si="21">IF(AND(Pay_Num&lt;&gt;"",Sched_Pay+Extra_Pay&lt;Beg_Bal),Beg_Bal-Princ,IF(Pay_Num&lt;&gt;"",0,""))</f>
        <v>0</v>
      </c>
      <c r="J146" s="18">
        <f>SUM($H$18:$H146)</f>
        <v>1265559.4685704201</v>
      </c>
    </row>
    <row r="147" spans="1:10">
      <c r="A147" s="21">
        <f>IF(Values_Entered,A146+1,"")</f>
        <v>130</v>
      </c>
      <c r="B147" s="20">
        <f t="shared" si="16"/>
        <v>46327</v>
      </c>
      <c r="C147" s="18">
        <f t="shared" ref="C147:C210" si="22">IF(Pay_Num&lt;&gt;"",I146,"")</f>
        <v>0</v>
      </c>
      <c r="D147" s="18">
        <f t="shared" si="17"/>
        <v>84118.49114284027</v>
      </c>
      <c r="E147" s="19">
        <f t="shared" si="18"/>
        <v>0</v>
      </c>
      <c r="F147" s="18">
        <f t="shared" si="19"/>
        <v>0</v>
      </c>
      <c r="G147" s="18">
        <f t="shared" si="20"/>
        <v>0</v>
      </c>
      <c r="H147" s="18">
        <f t="shared" ref="H147:H210" si="23">IF(Pay_Num&lt;&gt;"",Beg_Bal*Interest_Rate/Num_Pmt_Per_Year,"")</f>
        <v>0</v>
      </c>
      <c r="I147" s="18">
        <f t="shared" si="21"/>
        <v>0</v>
      </c>
      <c r="J147" s="18">
        <f>SUM($H$18:$H147)</f>
        <v>1265559.4685704201</v>
      </c>
    </row>
    <row r="148" spans="1:10">
      <c r="A148" s="21">
        <f>IF(Values_Entered,A147+1,"")</f>
        <v>131</v>
      </c>
      <c r="B148" s="20">
        <f t="shared" si="16"/>
        <v>46357</v>
      </c>
      <c r="C148" s="18">
        <f t="shared" si="22"/>
        <v>0</v>
      </c>
      <c r="D148" s="18">
        <f t="shared" si="17"/>
        <v>84118.49114284027</v>
      </c>
      <c r="E148" s="19">
        <f t="shared" si="18"/>
        <v>0</v>
      </c>
      <c r="F148" s="18">
        <f t="shared" si="19"/>
        <v>0</v>
      </c>
      <c r="G148" s="18">
        <f t="shared" si="20"/>
        <v>0</v>
      </c>
      <c r="H148" s="18">
        <f t="shared" si="23"/>
        <v>0</v>
      </c>
      <c r="I148" s="18">
        <f t="shared" si="21"/>
        <v>0</v>
      </c>
      <c r="J148" s="18">
        <f>SUM($H$18:$H148)</f>
        <v>1265559.4685704201</v>
      </c>
    </row>
    <row r="149" spans="1:10">
      <c r="A149" s="21">
        <f>IF(Values_Entered,A148+1,"")</f>
        <v>132</v>
      </c>
      <c r="B149" s="20">
        <f t="shared" si="16"/>
        <v>46388</v>
      </c>
      <c r="C149" s="18">
        <f t="shared" si="22"/>
        <v>0</v>
      </c>
      <c r="D149" s="18">
        <f t="shared" si="17"/>
        <v>84118.49114284027</v>
      </c>
      <c r="E149" s="19">
        <f t="shared" si="18"/>
        <v>0</v>
      </c>
      <c r="F149" s="18">
        <f t="shared" si="19"/>
        <v>0</v>
      </c>
      <c r="G149" s="18">
        <f t="shared" si="20"/>
        <v>0</v>
      </c>
      <c r="H149" s="18">
        <f t="shared" si="23"/>
        <v>0</v>
      </c>
      <c r="I149" s="18">
        <f t="shared" si="21"/>
        <v>0</v>
      </c>
      <c r="J149" s="18">
        <f>SUM($H$18:$H149)</f>
        <v>1265559.4685704201</v>
      </c>
    </row>
    <row r="150" spans="1:10">
      <c r="A150" s="21">
        <f>IF(Values_Entered,A149+1,"")</f>
        <v>133</v>
      </c>
      <c r="B150" s="20">
        <f t="shared" si="16"/>
        <v>46419</v>
      </c>
      <c r="C150" s="18">
        <f t="shared" si="22"/>
        <v>0</v>
      </c>
      <c r="D150" s="18">
        <f t="shared" si="17"/>
        <v>84118.49114284027</v>
      </c>
      <c r="E150" s="19">
        <f t="shared" si="18"/>
        <v>0</v>
      </c>
      <c r="F150" s="18">
        <f t="shared" si="19"/>
        <v>0</v>
      </c>
      <c r="G150" s="18">
        <f t="shared" si="20"/>
        <v>0</v>
      </c>
      <c r="H150" s="18">
        <f t="shared" si="23"/>
        <v>0</v>
      </c>
      <c r="I150" s="18">
        <f t="shared" si="21"/>
        <v>0</v>
      </c>
      <c r="J150" s="18">
        <f>SUM($H$18:$H150)</f>
        <v>1265559.4685704201</v>
      </c>
    </row>
    <row r="151" spans="1:10">
      <c r="A151" s="21">
        <f>IF(Values_Entered,A150+1,"")</f>
        <v>134</v>
      </c>
      <c r="B151" s="20">
        <f t="shared" si="16"/>
        <v>46447</v>
      </c>
      <c r="C151" s="18">
        <f t="shared" si="22"/>
        <v>0</v>
      </c>
      <c r="D151" s="18">
        <f t="shared" si="17"/>
        <v>84118.49114284027</v>
      </c>
      <c r="E151" s="19">
        <f t="shared" si="18"/>
        <v>0</v>
      </c>
      <c r="F151" s="18">
        <f t="shared" si="19"/>
        <v>0</v>
      </c>
      <c r="G151" s="18">
        <f t="shared" si="20"/>
        <v>0</v>
      </c>
      <c r="H151" s="18">
        <f t="shared" si="23"/>
        <v>0</v>
      </c>
      <c r="I151" s="18">
        <f t="shared" si="21"/>
        <v>0</v>
      </c>
      <c r="J151" s="18">
        <f>SUM($H$18:$H151)</f>
        <v>1265559.4685704201</v>
      </c>
    </row>
    <row r="152" spans="1:10">
      <c r="A152" s="21">
        <f>IF(Values_Entered,A151+1,"")</f>
        <v>135</v>
      </c>
      <c r="B152" s="20">
        <f t="shared" si="16"/>
        <v>46478</v>
      </c>
      <c r="C152" s="18">
        <f t="shared" si="22"/>
        <v>0</v>
      </c>
      <c r="D152" s="18">
        <f t="shared" si="17"/>
        <v>84118.49114284027</v>
      </c>
      <c r="E152" s="19">
        <f t="shared" si="18"/>
        <v>0</v>
      </c>
      <c r="F152" s="18">
        <f t="shared" si="19"/>
        <v>0</v>
      </c>
      <c r="G152" s="18">
        <f t="shared" si="20"/>
        <v>0</v>
      </c>
      <c r="H152" s="18">
        <f t="shared" si="23"/>
        <v>0</v>
      </c>
      <c r="I152" s="18">
        <f t="shared" si="21"/>
        <v>0</v>
      </c>
      <c r="J152" s="18">
        <f>SUM($H$18:$H152)</f>
        <v>1265559.4685704201</v>
      </c>
    </row>
    <row r="153" spans="1:10">
      <c r="A153" s="21">
        <f>IF(Values_Entered,A152+1,"")</f>
        <v>136</v>
      </c>
      <c r="B153" s="20">
        <f t="shared" si="16"/>
        <v>46508</v>
      </c>
      <c r="C153" s="18">
        <f t="shared" si="22"/>
        <v>0</v>
      </c>
      <c r="D153" s="18">
        <f t="shared" si="17"/>
        <v>84118.49114284027</v>
      </c>
      <c r="E153" s="19">
        <f t="shared" si="18"/>
        <v>0</v>
      </c>
      <c r="F153" s="18">
        <f t="shared" si="19"/>
        <v>0</v>
      </c>
      <c r="G153" s="18">
        <f t="shared" si="20"/>
        <v>0</v>
      </c>
      <c r="H153" s="18">
        <f t="shared" si="23"/>
        <v>0</v>
      </c>
      <c r="I153" s="18">
        <f t="shared" si="21"/>
        <v>0</v>
      </c>
      <c r="J153" s="18">
        <f>SUM($H$18:$H153)</f>
        <v>1265559.4685704201</v>
      </c>
    </row>
    <row r="154" spans="1:10">
      <c r="A154" s="21">
        <f>IF(Values_Entered,A153+1,"")</f>
        <v>137</v>
      </c>
      <c r="B154" s="20">
        <f t="shared" si="16"/>
        <v>46539</v>
      </c>
      <c r="C154" s="18">
        <f t="shared" si="22"/>
        <v>0</v>
      </c>
      <c r="D154" s="18">
        <f t="shared" si="17"/>
        <v>84118.49114284027</v>
      </c>
      <c r="E154" s="19">
        <f t="shared" si="18"/>
        <v>0</v>
      </c>
      <c r="F154" s="18">
        <f t="shared" si="19"/>
        <v>0</v>
      </c>
      <c r="G154" s="18">
        <f t="shared" si="20"/>
        <v>0</v>
      </c>
      <c r="H154" s="18">
        <f t="shared" si="23"/>
        <v>0</v>
      </c>
      <c r="I154" s="18">
        <f t="shared" si="21"/>
        <v>0</v>
      </c>
      <c r="J154" s="18">
        <f>SUM($H$18:$H154)</f>
        <v>1265559.4685704201</v>
      </c>
    </row>
    <row r="155" spans="1:10">
      <c r="A155" s="21">
        <f>IF(Values_Entered,A154+1,"")</f>
        <v>138</v>
      </c>
      <c r="B155" s="20">
        <f t="shared" si="16"/>
        <v>46569</v>
      </c>
      <c r="C155" s="18">
        <f t="shared" si="22"/>
        <v>0</v>
      </c>
      <c r="D155" s="18">
        <f t="shared" si="17"/>
        <v>84118.49114284027</v>
      </c>
      <c r="E155" s="19">
        <f t="shared" si="18"/>
        <v>0</v>
      </c>
      <c r="F155" s="18">
        <f t="shared" si="19"/>
        <v>0</v>
      </c>
      <c r="G155" s="18">
        <f t="shared" si="20"/>
        <v>0</v>
      </c>
      <c r="H155" s="18">
        <f t="shared" si="23"/>
        <v>0</v>
      </c>
      <c r="I155" s="18">
        <f t="shared" si="21"/>
        <v>0</v>
      </c>
      <c r="J155" s="18">
        <f>SUM($H$18:$H155)</f>
        <v>1265559.4685704201</v>
      </c>
    </row>
    <row r="156" spans="1:10">
      <c r="A156" s="21">
        <f>IF(Values_Entered,A155+1,"")</f>
        <v>139</v>
      </c>
      <c r="B156" s="20">
        <f t="shared" si="16"/>
        <v>46600</v>
      </c>
      <c r="C156" s="18">
        <f t="shared" si="22"/>
        <v>0</v>
      </c>
      <c r="D156" s="18">
        <f t="shared" si="17"/>
        <v>84118.49114284027</v>
      </c>
      <c r="E156" s="19">
        <f t="shared" si="18"/>
        <v>0</v>
      </c>
      <c r="F156" s="18">
        <f t="shared" si="19"/>
        <v>0</v>
      </c>
      <c r="G156" s="18">
        <f t="shared" si="20"/>
        <v>0</v>
      </c>
      <c r="H156" s="18">
        <f t="shared" si="23"/>
        <v>0</v>
      </c>
      <c r="I156" s="18">
        <f t="shared" si="21"/>
        <v>0</v>
      </c>
      <c r="J156" s="18">
        <f>SUM($H$18:$H156)</f>
        <v>1265559.4685704201</v>
      </c>
    </row>
    <row r="157" spans="1:10">
      <c r="A157" s="21">
        <f>IF(Values_Entered,A156+1,"")</f>
        <v>140</v>
      </c>
      <c r="B157" s="20">
        <f t="shared" si="16"/>
        <v>46631</v>
      </c>
      <c r="C157" s="18">
        <f t="shared" si="22"/>
        <v>0</v>
      </c>
      <c r="D157" s="18">
        <f t="shared" si="17"/>
        <v>84118.49114284027</v>
      </c>
      <c r="E157" s="19">
        <f t="shared" si="18"/>
        <v>0</v>
      </c>
      <c r="F157" s="18">
        <f t="shared" si="19"/>
        <v>0</v>
      </c>
      <c r="G157" s="18">
        <f t="shared" si="20"/>
        <v>0</v>
      </c>
      <c r="H157" s="18">
        <f t="shared" si="23"/>
        <v>0</v>
      </c>
      <c r="I157" s="18">
        <f t="shared" si="21"/>
        <v>0</v>
      </c>
      <c r="J157" s="18">
        <f>SUM($H$18:$H157)</f>
        <v>1265559.4685704201</v>
      </c>
    </row>
    <row r="158" spans="1:10">
      <c r="A158" s="21">
        <f>IF(Values_Entered,A157+1,"")</f>
        <v>141</v>
      </c>
      <c r="B158" s="20">
        <f t="shared" si="16"/>
        <v>46661</v>
      </c>
      <c r="C158" s="18">
        <f t="shared" si="22"/>
        <v>0</v>
      </c>
      <c r="D158" s="18">
        <f t="shared" si="17"/>
        <v>84118.49114284027</v>
      </c>
      <c r="E158" s="19">
        <f t="shared" si="18"/>
        <v>0</v>
      </c>
      <c r="F158" s="18">
        <f t="shared" si="19"/>
        <v>0</v>
      </c>
      <c r="G158" s="18">
        <f t="shared" si="20"/>
        <v>0</v>
      </c>
      <c r="H158" s="18">
        <f t="shared" si="23"/>
        <v>0</v>
      </c>
      <c r="I158" s="18">
        <f t="shared" si="21"/>
        <v>0</v>
      </c>
      <c r="J158" s="18">
        <f>SUM($H$18:$H158)</f>
        <v>1265559.4685704201</v>
      </c>
    </row>
    <row r="159" spans="1:10">
      <c r="A159" s="21">
        <f>IF(Values_Entered,A158+1,"")</f>
        <v>142</v>
      </c>
      <c r="B159" s="20">
        <f t="shared" si="16"/>
        <v>46692</v>
      </c>
      <c r="C159" s="18">
        <f t="shared" si="22"/>
        <v>0</v>
      </c>
      <c r="D159" s="18">
        <f t="shared" si="17"/>
        <v>84118.49114284027</v>
      </c>
      <c r="E159" s="19">
        <f t="shared" si="18"/>
        <v>0</v>
      </c>
      <c r="F159" s="18">
        <f t="shared" si="19"/>
        <v>0</v>
      </c>
      <c r="G159" s="18">
        <f t="shared" si="20"/>
        <v>0</v>
      </c>
      <c r="H159" s="18">
        <f t="shared" si="23"/>
        <v>0</v>
      </c>
      <c r="I159" s="18">
        <f t="shared" si="21"/>
        <v>0</v>
      </c>
      <c r="J159" s="18">
        <f>SUM($H$18:$H159)</f>
        <v>1265559.4685704201</v>
      </c>
    </row>
    <row r="160" spans="1:10">
      <c r="A160" s="21">
        <f>IF(Values_Entered,A159+1,"")</f>
        <v>143</v>
      </c>
      <c r="B160" s="20">
        <f t="shared" si="16"/>
        <v>46722</v>
      </c>
      <c r="C160" s="18">
        <f t="shared" si="22"/>
        <v>0</v>
      </c>
      <c r="D160" s="18">
        <f t="shared" si="17"/>
        <v>84118.49114284027</v>
      </c>
      <c r="E160" s="19">
        <f t="shared" si="18"/>
        <v>0</v>
      </c>
      <c r="F160" s="18">
        <f t="shared" si="19"/>
        <v>0</v>
      </c>
      <c r="G160" s="18">
        <f t="shared" si="20"/>
        <v>0</v>
      </c>
      <c r="H160" s="18">
        <f t="shared" si="23"/>
        <v>0</v>
      </c>
      <c r="I160" s="18">
        <f t="shared" si="21"/>
        <v>0</v>
      </c>
      <c r="J160" s="18">
        <f>SUM($H$18:$H160)</f>
        <v>1265559.4685704201</v>
      </c>
    </row>
    <row r="161" spans="1:10">
      <c r="A161" s="21">
        <f>IF(Values_Entered,A160+1,"")</f>
        <v>144</v>
      </c>
      <c r="B161" s="20">
        <f t="shared" si="16"/>
        <v>46753</v>
      </c>
      <c r="C161" s="18">
        <f t="shared" si="22"/>
        <v>0</v>
      </c>
      <c r="D161" s="18">
        <f t="shared" si="17"/>
        <v>84118.49114284027</v>
      </c>
      <c r="E161" s="19">
        <f t="shared" si="18"/>
        <v>0</v>
      </c>
      <c r="F161" s="18">
        <f t="shared" si="19"/>
        <v>0</v>
      </c>
      <c r="G161" s="18">
        <f t="shared" si="20"/>
        <v>0</v>
      </c>
      <c r="H161" s="18">
        <f t="shared" si="23"/>
        <v>0</v>
      </c>
      <c r="I161" s="18">
        <f t="shared" si="21"/>
        <v>0</v>
      </c>
      <c r="J161" s="18">
        <f>SUM($H$18:$H161)</f>
        <v>1265559.4685704201</v>
      </c>
    </row>
    <row r="162" spans="1:10">
      <c r="A162" s="21">
        <f>IF(Values_Entered,A161+1,"")</f>
        <v>145</v>
      </c>
      <c r="B162" s="20">
        <f t="shared" si="16"/>
        <v>46784</v>
      </c>
      <c r="C162" s="18">
        <f t="shared" si="22"/>
        <v>0</v>
      </c>
      <c r="D162" s="18">
        <f t="shared" si="17"/>
        <v>84118.49114284027</v>
      </c>
      <c r="E162" s="19">
        <f t="shared" si="18"/>
        <v>0</v>
      </c>
      <c r="F162" s="18">
        <f t="shared" si="19"/>
        <v>0</v>
      </c>
      <c r="G162" s="18">
        <f t="shared" si="20"/>
        <v>0</v>
      </c>
      <c r="H162" s="18">
        <f t="shared" si="23"/>
        <v>0</v>
      </c>
      <c r="I162" s="18">
        <f t="shared" si="21"/>
        <v>0</v>
      </c>
      <c r="J162" s="18">
        <f>SUM($H$18:$H162)</f>
        <v>1265559.4685704201</v>
      </c>
    </row>
    <row r="163" spans="1:10">
      <c r="A163" s="21">
        <f>IF(Values_Entered,A162+1,"")</f>
        <v>146</v>
      </c>
      <c r="B163" s="20">
        <f t="shared" si="16"/>
        <v>46813</v>
      </c>
      <c r="C163" s="18">
        <f t="shared" si="22"/>
        <v>0</v>
      </c>
      <c r="D163" s="18">
        <f t="shared" si="17"/>
        <v>84118.49114284027</v>
      </c>
      <c r="E163" s="19">
        <f t="shared" si="18"/>
        <v>0</v>
      </c>
      <c r="F163" s="18">
        <f t="shared" si="19"/>
        <v>0</v>
      </c>
      <c r="G163" s="18">
        <f t="shared" si="20"/>
        <v>0</v>
      </c>
      <c r="H163" s="18">
        <f t="shared" si="23"/>
        <v>0</v>
      </c>
      <c r="I163" s="18">
        <f t="shared" si="21"/>
        <v>0</v>
      </c>
      <c r="J163" s="18">
        <f>SUM($H$18:$H163)</f>
        <v>1265559.4685704201</v>
      </c>
    </row>
    <row r="164" spans="1:10">
      <c r="A164" s="21">
        <f>IF(Values_Entered,A163+1,"")</f>
        <v>147</v>
      </c>
      <c r="B164" s="20">
        <f t="shared" si="16"/>
        <v>46844</v>
      </c>
      <c r="C164" s="18">
        <f t="shared" si="22"/>
        <v>0</v>
      </c>
      <c r="D164" s="18">
        <f t="shared" si="17"/>
        <v>84118.49114284027</v>
      </c>
      <c r="E164" s="19">
        <f t="shared" si="18"/>
        <v>0</v>
      </c>
      <c r="F164" s="18">
        <f t="shared" si="19"/>
        <v>0</v>
      </c>
      <c r="G164" s="18">
        <f t="shared" si="20"/>
        <v>0</v>
      </c>
      <c r="H164" s="18">
        <f t="shared" si="23"/>
        <v>0</v>
      </c>
      <c r="I164" s="18">
        <f t="shared" si="21"/>
        <v>0</v>
      </c>
      <c r="J164" s="18">
        <f>SUM($H$18:$H164)</f>
        <v>1265559.4685704201</v>
      </c>
    </row>
    <row r="165" spans="1:10">
      <c r="A165" s="21">
        <f>IF(Values_Entered,A164+1,"")</f>
        <v>148</v>
      </c>
      <c r="B165" s="20">
        <f t="shared" si="16"/>
        <v>46874</v>
      </c>
      <c r="C165" s="18">
        <f t="shared" si="22"/>
        <v>0</v>
      </c>
      <c r="D165" s="18">
        <f t="shared" si="17"/>
        <v>84118.49114284027</v>
      </c>
      <c r="E165" s="19">
        <f t="shared" si="18"/>
        <v>0</v>
      </c>
      <c r="F165" s="18">
        <f t="shared" si="19"/>
        <v>0</v>
      </c>
      <c r="G165" s="18">
        <f t="shared" si="20"/>
        <v>0</v>
      </c>
      <c r="H165" s="18">
        <f t="shared" si="23"/>
        <v>0</v>
      </c>
      <c r="I165" s="18">
        <f t="shared" si="21"/>
        <v>0</v>
      </c>
      <c r="J165" s="18">
        <f>SUM($H$18:$H165)</f>
        <v>1265559.4685704201</v>
      </c>
    </row>
    <row r="166" spans="1:10">
      <c r="A166" s="21">
        <f>IF(Values_Entered,A165+1,"")</f>
        <v>149</v>
      </c>
      <c r="B166" s="20">
        <f t="shared" si="16"/>
        <v>46905</v>
      </c>
      <c r="C166" s="18">
        <f t="shared" si="22"/>
        <v>0</v>
      </c>
      <c r="D166" s="18">
        <f t="shared" si="17"/>
        <v>84118.49114284027</v>
      </c>
      <c r="E166" s="19">
        <f t="shared" si="18"/>
        <v>0</v>
      </c>
      <c r="F166" s="18">
        <f t="shared" si="19"/>
        <v>0</v>
      </c>
      <c r="G166" s="18">
        <f t="shared" si="20"/>
        <v>0</v>
      </c>
      <c r="H166" s="18">
        <f t="shared" si="23"/>
        <v>0</v>
      </c>
      <c r="I166" s="18">
        <f t="shared" si="21"/>
        <v>0</v>
      </c>
      <c r="J166" s="18">
        <f>SUM($H$18:$H166)</f>
        <v>1265559.4685704201</v>
      </c>
    </row>
    <row r="167" spans="1:10">
      <c r="A167" s="21">
        <f>IF(Values_Entered,A166+1,"")</f>
        <v>150</v>
      </c>
      <c r="B167" s="20">
        <f t="shared" si="16"/>
        <v>46935</v>
      </c>
      <c r="C167" s="18">
        <f t="shared" si="22"/>
        <v>0</v>
      </c>
      <c r="D167" s="18">
        <f t="shared" si="17"/>
        <v>84118.49114284027</v>
      </c>
      <c r="E167" s="19">
        <f t="shared" si="18"/>
        <v>0</v>
      </c>
      <c r="F167" s="18">
        <f t="shared" si="19"/>
        <v>0</v>
      </c>
      <c r="G167" s="18">
        <f t="shared" si="20"/>
        <v>0</v>
      </c>
      <c r="H167" s="18">
        <f t="shared" si="23"/>
        <v>0</v>
      </c>
      <c r="I167" s="18">
        <f t="shared" si="21"/>
        <v>0</v>
      </c>
      <c r="J167" s="18">
        <f>SUM($H$18:$H167)</f>
        <v>1265559.4685704201</v>
      </c>
    </row>
    <row r="168" spans="1:10">
      <c r="A168" s="21">
        <f>IF(Values_Entered,A167+1,"")</f>
        <v>151</v>
      </c>
      <c r="B168" s="20">
        <f t="shared" si="16"/>
        <v>46966</v>
      </c>
      <c r="C168" s="18">
        <f t="shared" si="22"/>
        <v>0</v>
      </c>
      <c r="D168" s="18">
        <f t="shared" si="17"/>
        <v>84118.49114284027</v>
      </c>
      <c r="E168" s="19">
        <f t="shared" si="18"/>
        <v>0</v>
      </c>
      <c r="F168" s="18">
        <f t="shared" si="19"/>
        <v>0</v>
      </c>
      <c r="G168" s="18">
        <f t="shared" si="20"/>
        <v>0</v>
      </c>
      <c r="H168" s="18">
        <f t="shared" si="23"/>
        <v>0</v>
      </c>
      <c r="I168" s="18">
        <f t="shared" si="21"/>
        <v>0</v>
      </c>
      <c r="J168" s="18">
        <f>SUM($H$18:$H168)</f>
        <v>1265559.4685704201</v>
      </c>
    </row>
    <row r="169" spans="1:10">
      <c r="A169" s="21">
        <f>IF(Values_Entered,A168+1,"")</f>
        <v>152</v>
      </c>
      <c r="B169" s="20">
        <f t="shared" si="16"/>
        <v>46997</v>
      </c>
      <c r="C169" s="18">
        <f t="shared" si="22"/>
        <v>0</v>
      </c>
      <c r="D169" s="18">
        <f t="shared" si="17"/>
        <v>84118.49114284027</v>
      </c>
      <c r="E169" s="19">
        <f t="shared" si="18"/>
        <v>0</v>
      </c>
      <c r="F169" s="18">
        <f t="shared" si="19"/>
        <v>0</v>
      </c>
      <c r="G169" s="18">
        <f t="shared" si="20"/>
        <v>0</v>
      </c>
      <c r="H169" s="18">
        <f t="shared" si="23"/>
        <v>0</v>
      </c>
      <c r="I169" s="18">
        <f t="shared" si="21"/>
        <v>0</v>
      </c>
      <c r="J169" s="18">
        <f>SUM($H$18:$H169)</f>
        <v>1265559.4685704201</v>
      </c>
    </row>
    <row r="170" spans="1:10">
      <c r="A170" s="21">
        <f>IF(Values_Entered,A169+1,"")</f>
        <v>153</v>
      </c>
      <c r="B170" s="20">
        <f t="shared" si="16"/>
        <v>47027</v>
      </c>
      <c r="C170" s="18">
        <f t="shared" si="22"/>
        <v>0</v>
      </c>
      <c r="D170" s="18">
        <f t="shared" si="17"/>
        <v>84118.49114284027</v>
      </c>
      <c r="E170" s="19">
        <f t="shared" si="18"/>
        <v>0</v>
      </c>
      <c r="F170" s="18">
        <f t="shared" si="19"/>
        <v>0</v>
      </c>
      <c r="G170" s="18">
        <f t="shared" si="20"/>
        <v>0</v>
      </c>
      <c r="H170" s="18">
        <f t="shared" si="23"/>
        <v>0</v>
      </c>
      <c r="I170" s="18">
        <f t="shared" si="21"/>
        <v>0</v>
      </c>
      <c r="J170" s="18">
        <f>SUM($H$18:$H170)</f>
        <v>1265559.4685704201</v>
      </c>
    </row>
    <row r="171" spans="1:10">
      <c r="A171" s="21">
        <f>IF(Values_Entered,A170+1,"")</f>
        <v>154</v>
      </c>
      <c r="B171" s="20">
        <f t="shared" si="16"/>
        <v>47058</v>
      </c>
      <c r="C171" s="18">
        <f t="shared" si="22"/>
        <v>0</v>
      </c>
      <c r="D171" s="18">
        <f t="shared" si="17"/>
        <v>84118.49114284027</v>
      </c>
      <c r="E171" s="19">
        <f t="shared" si="18"/>
        <v>0</v>
      </c>
      <c r="F171" s="18">
        <f t="shared" si="19"/>
        <v>0</v>
      </c>
      <c r="G171" s="18">
        <f t="shared" si="20"/>
        <v>0</v>
      </c>
      <c r="H171" s="18">
        <f t="shared" si="23"/>
        <v>0</v>
      </c>
      <c r="I171" s="18">
        <f t="shared" si="21"/>
        <v>0</v>
      </c>
      <c r="J171" s="18">
        <f>SUM($H$18:$H171)</f>
        <v>1265559.4685704201</v>
      </c>
    </row>
    <row r="172" spans="1:10">
      <c r="A172" s="21">
        <f>IF(Values_Entered,A171+1,"")</f>
        <v>155</v>
      </c>
      <c r="B172" s="20">
        <f t="shared" si="16"/>
        <v>47088</v>
      </c>
      <c r="C172" s="18">
        <f t="shared" si="22"/>
        <v>0</v>
      </c>
      <c r="D172" s="18">
        <f t="shared" si="17"/>
        <v>84118.49114284027</v>
      </c>
      <c r="E172" s="19">
        <f t="shared" si="18"/>
        <v>0</v>
      </c>
      <c r="F172" s="18">
        <f t="shared" si="19"/>
        <v>0</v>
      </c>
      <c r="G172" s="18">
        <f t="shared" si="20"/>
        <v>0</v>
      </c>
      <c r="H172" s="18">
        <f t="shared" si="23"/>
        <v>0</v>
      </c>
      <c r="I172" s="18">
        <f t="shared" si="21"/>
        <v>0</v>
      </c>
      <c r="J172" s="18">
        <f>SUM($H$18:$H172)</f>
        <v>1265559.4685704201</v>
      </c>
    </row>
    <row r="173" spans="1:10">
      <c r="A173" s="21">
        <f>IF(Values_Entered,A172+1,"")</f>
        <v>156</v>
      </c>
      <c r="B173" s="20">
        <f t="shared" si="16"/>
        <v>47119</v>
      </c>
      <c r="C173" s="18">
        <f t="shared" si="22"/>
        <v>0</v>
      </c>
      <c r="D173" s="18">
        <f t="shared" si="17"/>
        <v>84118.49114284027</v>
      </c>
      <c r="E173" s="19">
        <f t="shared" si="18"/>
        <v>0</v>
      </c>
      <c r="F173" s="18">
        <f t="shared" si="19"/>
        <v>0</v>
      </c>
      <c r="G173" s="18">
        <f t="shared" si="20"/>
        <v>0</v>
      </c>
      <c r="H173" s="18">
        <f t="shared" si="23"/>
        <v>0</v>
      </c>
      <c r="I173" s="18">
        <f t="shared" si="21"/>
        <v>0</v>
      </c>
      <c r="J173" s="18">
        <f>SUM($H$18:$H173)</f>
        <v>1265559.4685704201</v>
      </c>
    </row>
    <row r="174" spans="1:10">
      <c r="A174" s="21">
        <f>IF(Values_Entered,A173+1,"")</f>
        <v>157</v>
      </c>
      <c r="B174" s="20">
        <f t="shared" si="16"/>
        <v>47150</v>
      </c>
      <c r="C174" s="18">
        <f t="shared" si="22"/>
        <v>0</v>
      </c>
      <c r="D174" s="18">
        <f t="shared" si="17"/>
        <v>84118.49114284027</v>
      </c>
      <c r="E174" s="19">
        <f t="shared" si="18"/>
        <v>0</v>
      </c>
      <c r="F174" s="18">
        <f t="shared" si="19"/>
        <v>0</v>
      </c>
      <c r="G174" s="18">
        <f t="shared" si="20"/>
        <v>0</v>
      </c>
      <c r="H174" s="18">
        <f t="shared" si="23"/>
        <v>0</v>
      </c>
      <c r="I174" s="18">
        <f t="shared" si="21"/>
        <v>0</v>
      </c>
      <c r="J174" s="18">
        <f>SUM($H$18:$H174)</f>
        <v>1265559.4685704201</v>
      </c>
    </row>
    <row r="175" spans="1:10">
      <c r="A175" s="21">
        <f>IF(Values_Entered,A174+1,"")</f>
        <v>158</v>
      </c>
      <c r="B175" s="20">
        <f t="shared" si="16"/>
        <v>47178</v>
      </c>
      <c r="C175" s="18">
        <f t="shared" si="22"/>
        <v>0</v>
      </c>
      <c r="D175" s="18">
        <f t="shared" si="17"/>
        <v>84118.49114284027</v>
      </c>
      <c r="E175" s="19">
        <f t="shared" si="18"/>
        <v>0</v>
      </c>
      <c r="F175" s="18">
        <f t="shared" si="19"/>
        <v>0</v>
      </c>
      <c r="G175" s="18">
        <f t="shared" si="20"/>
        <v>0</v>
      </c>
      <c r="H175" s="18">
        <f t="shared" si="23"/>
        <v>0</v>
      </c>
      <c r="I175" s="18">
        <f t="shared" si="21"/>
        <v>0</v>
      </c>
      <c r="J175" s="18">
        <f>SUM($H$18:$H175)</f>
        <v>1265559.4685704201</v>
      </c>
    </row>
    <row r="176" spans="1:10">
      <c r="A176" s="21">
        <f>IF(Values_Entered,A175+1,"")</f>
        <v>159</v>
      </c>
      <c r="B176" s="20">
        <f t="shared" si="16"/>
        <v>47209</v>
      </c>
      <c r="C176" s="18">
        <f t="shared" si="22"/>
        <v>0</v>
      </c>
      <c r="D176" s="18">
        <f t="shared" si="17"/>
        <v>84118.49114284027</v>
      </c>
      <c r="E176" s="19">
        <f t="shared" si="18"/>
        <v>0</v>
      </c>
      <c r="F176" s="18">
        <f t="shared" si="19"/>
        <v>0</v>
      </c>
      <c r="G176" s="18">
        <f t="shared" si="20"/>
        <v>0</v>
      </c>
      <c r="H176" s="18">
        <f t="shared" si="23"/>
        <v>0</v>
      </c>
      <c r="I176" s="18">
        <f t="shared" si="21"/>
        <v>0</v>
      </c>
      <c r="J176" s="18">
        <f>SUM($H$18:$H176)</f>
        <v>1265559.4685704201</v>
      </c>
    </row>
    <row r="177" spans="1:10">
      <c r="A177" s="21">
        <f>IF(Values_Entered,A176+1,"")</f>
        <v>160</v>
      </c>
      <c r="B177" s="20">
        <f t="shared" si="16"/>
        <v>47239</v>
      </c>
      <c r="C177" s="18">
        <f t="shared" si="22"/>
        <v>0</v>
      </c>
      <c r="D177" s="18">
        <f t="shared" si="17"/>
        <v>84118.49114284027</v>
      </c>
      <c r="E177" s="19">
        <f t="shared" si="18"/>
        <v>0</v>
      </c>
      <c r="F177" s="18">
        <f t="shared" si="19"/>
        <v>0</v>
      </c>
      <c r="G177" s="18">
        <f t="shared" si="20"/>
        <v>0</v>
      </c>
      <c r="H177" s="18">
        <f t="shared" si="23"/>
        <v>0</v>
      </c>
      <c r="I177" s="18">
        <f t="shared" si="21"/>
        <v>0</v>
      </c>
      <c r="J177" s="18">
        <f>SUM($H$18:$H177)</f>
        <v>1265559.4685704201</v>
      </c>
    </row>
    <row r="178" spans="1:10">
      <c r="A178" s="21">
        <f>IF(Values_Entered,A177+1,"")</f>
        <v>161</v>
      </c>
      <c r="B178" s="20">
        <f t="shared" si="16"/>
        <v>47270</v>
      </c>
      <c r="C178" s="18">
        <f t="shared" si="22"/>
        <v>0</v>
      </c>
      <c r="D178" s="18">
        <f t="shared" si="17"/>
        <v>84118.49114284027</v>
      </c>
      <c r="E178" s="19">
        <f t="shared" si="18"/>
        <v>0</v>
      </c>
      <c r="F178" s="18">
        <f t="shared" si="19"/>
        <v>0</v>
      </c>
      <c r="G178" s="18">
        <f t="shared" si="20"/>
        <v>0</v>
      </c>
      <c r="H178" s="18">
        <f t="shared" si="23"/>
        <v>0</v>
      </c>
      <c r="I178" s="18">
        <f t="shared" si="21"/>
        <v>0</v>
      </c>
      <c r="J178" s="18">
        <f>SUM($H$18:$H178)</f>
        <v>1265559.4685704201</v>
      </c>
    </row>
    <row r="179" spans="1:10">
      <c r="A179" s="21">
        <f>IF(Values_Entered,A178+1,"")</f>
        <v>162</v>
      </c>
      <c r="B179" s="20">
        <f t="shared" si="16"/>
        <v>47300</v>
      </c>
      <c r="C179" s="18">
        <f t="shared" si="22"/>
        <v>0</v>
      </c>
      <c r="D179" s="18">
        <f t="shared" si="17"/>
        <v>84118.49114284027</v>
      </c>
      <c r="E179" s="19">
        <f t="shared" si="18"/>
        <v>0</v>
      </c>
      <c r="F179" s="18">
        <f t="shared" si="19"/>
        <v>0</v>
      </c>
      <c r="G179" s="18">
        <f t="shared" si="20"/>
        <v>0</v>
      </c>
      <c r="H179" s="18">
        <f t="shared" si="23"/>
        <v>0</v>
      </c>
      <c r="I179" s="18">
        <f t="shared" si="21"/>
        <v>0</v>
      </c>
      <c r="J179" s="18">
        <f>SUM($H$18:$H179)</f>
        <v>1265559.4685704201</v>
      </c>
    </row>
    <row r="180" spans="1:10">
      <c r="A180" s="21">
        <f>IF(Values_Entered,A179+1,"")</f>
        <v>163</v>
      </c>
      <c r="B180" s="20">
        <f t="shared" si="16"/>
        <v>47331</v>
      </c>
      <c r="C180" s="18">
        <f t="shared" si="22"/>
        <v>0</v>
      </c>
      <c r="D180" s="18">
        <f t="shared" si="17"/>
        <v>84118.49114284027</v>
      </c>
      <c r="E180" s="19">
        <f t="shared" si="18"/>
        <v>0</v>
      </c>
      <c r="F180" s="18">
        <f t="shared" si="19"/>
        <v>0</v>
      </c>
      <c r="G180" s="18">
        <f t="shared" si="20"/>
        <v>0</v>
      </c>
      <c r="H180" s="18">
        <f t="shared" si="23"/>
        <v>0</v>
      </c>
      <c r="I180" s="18">
        <f t="shared" si="21"/>
        <v>0</v>
      </c>
      <c r="J180" s="18">
        <f>SUM($H$18:$H180)</f>
        <v>1265559.4685704201</v>
      </c>
    </row>
    <row r="181" spans="1:10">
      <c r="A181" s="21">
        <f>IF(Values_Entered,A180+1,"")</f>
        <v>164</v>
      </c>
      <c r="B181" s="20">
        <f t="shared" si="16"/>
        <v>47362</v>
      </c>
      <c r="C181" s="18">
        <f t="shared" si="22"/>
        <v>0</v>
      </c>
      <c r="D181" s="18">
        <f t="shared" si="17"/>
        <v>84118.49114284027</v>
      </c>
      <c r="E181" s="19">
        <f t="shared" si="18"/>
        <v>0</v>
      </c>
      <c r="F181" s="18">
        <f t="shared" si="19"/>
        <v>0</v>
      </c>
      <c r="G181" s="18">
        <f t="shared" si="20"/>
        <v>0</v>
      </c>
      <c r="H181" s="18">
        <f t="shared" si="23"/>
        <v>0</v>
      </c>
      <c r="I181" s="18">
        <f t="shared" si="21"/>
        <v>0</v>
      </c>
      <c r="J181" s="18">
        <f>SUM($H$18:$H181)</f>
        <v>1265559.4685704201</v>
      </c>
    </row>
    <row r="182" spans="1:10">
      <c r="A182" s="21">
        <f>IF(Values_Entered,A181+1,"")</f>
        <v>165</v>
      </c>
      <c r="B182" s="20">
        <f t="shared" si="16"/>
        <v>47392</v>
      </c>
      <c r="C182" s="18">
        <f t="shared" si="22"/>
        <v>0</v>
      </c>
      <c r="D182" s="18">
        <f t="shared" si="17"/>
        <v>84118.49114284027</v>
      </c>
      <c r="E182" s="19">
        <f t="shared" si="18"/>
        <v>0</v>
      </c>
      <c r="F182" s="18">
        <f t="shared" si="19"/>
        <v>0</v>
      </c>
      <c r="G182" s="18">
        <f t="shared" si="20"/>
        <v>0</v>
      </c>
      <c r="H182" s="18">
        <f t="shared" si="23"/>
        <v>0</v>
      </c>
      <c r="I182" s="18">
        <f t="shared" si="21"/>
        <v>0</v>
      </c>
      <c r="J182" s="18">
        <f>SUM($H$18:$H182)</f>
        <v>1265559.4685704201</v>
      </c>
    </row>
    <row r="183" spans="1:10">
      <c r="A183" s="21">
        <f>IF(Values_Entered,A182+1,"")</f>
        <v>166</v>
      </c>
      <c r="B183" s="20">
        <f t="shared" si="16"/>
        <v>47423</v>
      </c>
      <c r="C183" s="18">
        <f t="shared" si="22"/>
        <v>0</v>
      </c>
      <c r="D183" s="18">
        <f t="shared" si="17"/>
        <v>84118.49114284027</v>
      </c>
      <c r="E183" s="19">
        <f t="shared" si="18"/>
        <v>0</v>
      </c>
      <c r="F183" s="18">
        <f t="shared" si="19"/>
        <v>0</v>
      </c>
      <c r="G183" s="18">
        <f t="shared" si="20"/>
        <v>0</v>
      </c>
      <c r="H183" s="18">
        <f t="shared" si="23"/>
        <v>0</v>
      </c>
      <c r="I183" s="18">
        <f t="shared" si="21"/>
        <v>0</v>
      </c>
      <c r="J183" s="18">
        <f>SUM($H$18:$H183)</f>
        <v>1265559.4685704201</v>
      </c>
    </row>
    <row r="184" spans="1:10">
      <c r="A184" s="21">
        <f>IF(Values_Entered,A183+1,"")</f>
        <v>167</v>
      </c>
      <c r="B184" s="20">
        <f t="shared" si="16"/>
        <v>47453</v>
      </c>
      <c r="C184" s="18">
        <f t="shared" si="22"/>
        <v>0</v>
      </c>
      <c r="D184" s="18">
        <f t="shared" si="17"/>
        <v>84118.49114284027</v>
      </c>
      <c r="E184" s="19">
        <f t="shared" si="18"/>
        <v>0</v>
      </c>
      <c r="F184" s="18">
        <f t="shared" si="19"/>
        <v>0</v>
      </c>
      <c r="G184" s="18">
        <f t="shared" si="20"/>
        <v>0</v>
      </c>
      <c r="H184" s="18">
        <f t="shared" si="23"/>
        <v>0</v>
      </c>
      <c r="I184" s="18">
        <f t="shared" si="21"/>
        <v>0</v>
      </c>
      <c r="J184" s="18">
        <f>SUM($H$18:$H184)</f>
        <v>1265559.4685704201</v>
      </c>
    </row>
    <row r="185" spans="1:10">
      <c r="A185" s="21">
        <f>IF(Values_Entered,A184+1,"")</f>
        <v>168</v>
      </c>
      <c r="B185" s="20">
        <f t="shared" si="16"/>
        <v>47484</v>
      </c>
      <c r="C185" s="18">
        <f t="shared" si="22"/>
        <v>0</v>
      </c>
      <c r="D185" s="18">
        <f t="shared" si="17"/>
        <v>84118.49114284027</v>
      </c>
      <c r="E185" s="19">
        <f t="shared" si="18"/>
        <v>0</v>
      </c>
      <c r="F185" s="18">
        <f t="shared" si="19"/>
        <v>0</v>
      </c>
      <c r="G185" s="18">
        <f t="shared" si="20"/>
        <v>0</v>
      </c>
      <c r="H185" s="18">
        <f t="shared" si="23"/>
        <v>0</v>
      </c>
      <c r="I185" s="18">
        <f t="shared" si="21"/>
        <v>0</v>
      </c>
      <c r="J185" s="18">
        <f>SUM($H$18:$H185)</f>
        <v>1265559.4685704201</v>
      </c>
    </row>
    <row r="186" spans="1:10">
      <c r="A186" s="21">
        <f>IF(Values_Entered,A185+1,"")</f>
        <v>169</v>
      </c>
      <c r="B186" s="20">
        <f t="shared" si="16"/>
        <v>47515</v>
      </c>
      <c r="C186" s="18">
        <f t="shared" si="22"/>
        <v>0</v>
      </c>
      <c r="D186" s="18">
        <f t="shared" si="17"/>
        <v>84118.49114284027</v>
      </c>
      <c r="E186" s="19">
        <f t="shared" si="18"/>
        <v>0</v>
      </c>
      <c r="F186" s="18">
        <f t="shared" si="19"/>
        <v>0</v>
      </c>
      <c r="G186" s="18">
        <f t="shared" si="20"/>
        <v>0</v>
      </c>
      <c r="H186" s="18">
        <f t="shared" si="23"/>
        <v>0</v>
      </c>
      <c r="I186" s="18">
        <f t="shared" si="21"/>
        <v>0</v>
      </c>
      <c r="J186" s="18">
        <f>SUM($H$18:$H186)</f>
        <v>1265559.4685704201</v>
      </c>
    </row>
    <row r="187" spans="1:10">
      <c r="A187" s="21">
        <f>IF(Values_Entered,A186+1,"")</f>
        <v>170</v>
      </c>
      <c r="B187" s="20">
        <f t="shared" si="16"/>
        <v>47543</v>
      </c>
      <c r="C187" s="18">
        <f t="shared" si="22"/>
        <v>0</v>
      </c>
      <c r="D187" s="18">
        <f t="shared" si="17"/>
        <v>84118.49114284027</v>
      </c>
      <c r="E187" s="19">
        <f t="shared" si="18"/>
        <v>0</v>
      </c>
      <c r="F187" s="18">
        <f t="shared" si="19"/>
        <v>0</v>
      </c>
      <c r="G187" s="18">
        <f t="shared" si="20"/>
        <v>0</v>
      </c>
      <c r="H187" s="18">
        <f t="shared" si="23"/>
        <v>0</v>
      </c>
      <c r="I187" s="18">
        <f t="shared" si="21"/>
        <v>0</v>
      </c>
      <c r="J187" s="18">
        <f>SUM($H$18:$H187)</f>
        <v>1265559.4685704201</v>
      </c>
    </row>
    <row r="188" spans="1:10">
      <c r="A188" s="21">
        <f>IF(Values_Entered,A187+1,"")</f>
        <v>171</v>
      </c>
      <c r="B188" s="20">
        <f t="shared" si="16"/>
        <v>47574</v>
      </c>
      <c r="C188" s="18">
        <f t="shared" si="22"/>
        <v>0</v>
      </c>
      <c r="D188" s="18">
        <f t="shared" si="17"/>
        <v>84118.49114284027</v>
      </c>
      <c r="E188" s="19">
        <f t="shared" si="18"/>
        <v>0</v>
      </c>
      <c r="F188" s="18">
        <f t="shared" si="19"/>
        <v>0</v>
      </c>
      <c r="G188" s="18">
        <f t="shared" si="20"/>
        <v>0</v>
      </c>
      <c r="H188" s="18">
        <f t="shared" si="23"/>
        <v>0</v>
      </c>
      <c r="I188" s="18">
        <f t="shared" si="21"/>
        <v>0</v>
      </c>
      <c r="J188" s="18">
        <f>SUM($H$18:$H188)</f>
        <v>1265559.4685704201</v>
      </c>
    </row>
    <row r="189" spans="1:10">
      <c r="A189" s="21">
        <f>IF(Values_Entered,A188+1,"")</f>
        <v>172</v>
      </c>
      <c r="B189" s="20">
        <f t="shared" si="16"/>
        <v>47604</v>
      </c>
      <c r="C189" s="18">
        <f t="shared" si="22"/>
        <v>0</v>
      </c>
      <c r="D189" s="18">
        <f t="shared" si="17"/>
        <v>84118.49114284027</v>
      </c>
      <c r="E189" s="19">
        <f t="shared" si="18"/>
        <v>0</v>
      </c>
      <c r="F189" s="18">
        <f t="shared" si="19"/>
        <v>0</v>
      </c>
      <c r="G189" s="18">
        <f t="shared" si="20"/>
        <v>0</v>
      </c>
      <c r="H189" s="18">
        <f t="shared" si="23"/>
        <v>0</v>
      </c>
      <c r="I189" s="18">
        <f t="shared" si="21"/>
        <v>0</v>
      </c>
      <c r="J189" s="18">
        <f>SUM($H$18:$H189)</f>
        <v>1265559.4685704201</v>
      </c>
    </row>
    <row r="190" spans="1:10">
      <c r="A190" s="21">
        <f>IF(Values_Entered,A189+1,"")</f>
        <v>173</v>
      </c>
      <c r="B190" s="20">
        <f t="shared" si="16"/>
        <v>47635</v>
      </c>
      <c r="C190" s="18">
        <f t="shared" si="22"/>
        <v>0</v>
      </c>
      <c r="D190" s="18">
        <f t="shared" si="17"/>
        <v>84118.49114284027</v>
      </c>
      <c r="E190" s="19">
        <f t="shared" si="18"/>
        <v>0</v>
      </c>
      <c r="F190" s="18">
        <f t="shared" si="19"/>
        <v>0</v>
      </c>
      <c r="G190" s="18">
        <f t="shared" si="20"/>
        <v>0</v>
      </c>
      <c r="H190" s="18">
        <f t="shared" si="23"/>
        <v>0</v>
      </c>
      <c r="I190" s="18">
        <f t="shared" si="21"/>
        <v>0</v>
      </c>
      <c r="J190" s="18">
        <f>SUM($H$18:$H190)</f>
        <v>1265559.4685704201</v>
      </c>
    </row>
    <row r="191" spans="1:10">
      <c r="A191" s="21">
        <f>IF(Values_Entered,A190+1,"")</f>
        <v>174</v>
      </c>
      <c r="B191" s="20">
        <f t="shared" si="16"/>
        <v>47665</v>
      </c>
      <c r="C191" s="18">
        <f t="shared" si="22"/>
        <v>0</v>
      </c>
      <c r="D191" s="18">
        <f t="shared" si="17"/>
        <v>84118.49114284027</v>
      </c>
      <c r="E191" s="19">
        <f t="shared" si="18"/>
        <v>0</v>
      </c>
      <c r="F191" s="18">
        <f t="shared" si="19"/>
        <v>0</v>
      </c>
      <c r="G191" s="18">
        <f t="shared" si="20"/>
        <v>0</v>
      </c>
      <c r="H191" s="18">
        <f t="shared" si="23"/>
        <v>0</v>
      </c>
      <c r="I191" s="18">
        <f t="shared" si="21"/>
        <v>0</v>
      </c>
      <c r="J191" s="18">
        <f>SUM($H$18:$H191)</f>
        <v>1265559.4685704201</v>
      </c>
    </row>
    <row r="192" spans="1:10">
      <c r="A192" s="21">
        <f>IF(Values_Entered,A191+1,"")</f>
        <v>175</v>
      </c>
      <c r="B192" s="20">
        <f t="shared" si="16"/>
        <v>47696</v>
      </c>
      <c r="C192" s="18">
        <f t="shared" si="22"/>
        <v>0</v>
      </c>
      <c r="D192" s="18">
        <f t="shared" si="17"/>
        <v>84118.49114284027</v>
      </c>
      <c r="E192" s="19">
        <f t="shared" si="18"/>
        <v>0</v>
      </c>
      <c r="F192" s="18">
        <f t="shared" si="19"/>
        <v>0</v>
      </c>
      <c r="G192" s="18">
        <f t="shared" si="20"/>
        <v>0</v>
      </c>
      <c r="H192" s="18">
        <f t="shared" si="23"/>
        <v>0</v>
      </c>
      <c r="I192" s="18">
        <f t="shared" si="21"/>
        <v>0</v>
      </c>
      <c r="J192" s="18">
        <f>SUM($H$18:$H192)</f>
        <v>1265559.4685704201</v>
      </c>
    </row>
    <row r="193" spans="1:10">
      <c r="A193" s="21">
        <f>IF(Values_Entered,A192+1,"")</f>
        <v>176</v>
      </c>
      <c r="B193" s="20">
        <f t="shared" si="16"/>
        <v>47727</v>
      </c>
      <c r="C193" s="18">
        <f t="shared" si="22"/>
        <v>0</v>
      </c>
      <c r="D193" s="18">
        <f t="shared" si="17"/>
        <v>84118.49114284027</v>
      </c>
      <c r="E193" s="19">
        <f t="shared" si="18"/>
        <v>0</v>
      </c>
      <c r="F193" s="18">
        <f t="shared" si="19"/>
        <v>0</v>
      </c>
      <c r="G193" s="18">
        <f t="shared" si="20"/>
        <v>0</v>
      </c>
      <c r="H193" s="18">
        <f t="shared" si="23"/>
        <v>0</v>
      </c>
      <c r="I193" s="18">
        <f t="shared" si="21"/>
        <v>0</v>
      </c>
      <c r="J193" s="18">
        <f>SUM($H$18:$H193)</f>
        <v>1265559.4685704201</v>
      </c>
    </row>
    <row r="194" spans="1:10">
      <c r="A194" s="21">
        <f>IF(Values_Entered,A193+1,"")</f>
        <v>177</v>
      </c>
      <c r="B194" s="20">
        <f t="shared" si="16"/>
        <v>47757</v>
      </c>
      <c r="C194" s="18">
        <f t="shared" si="22"/>
        <v>0</v>
      </c>
      <c r="D194" s="18">
        <f t="shared" si="17"/>
        <v>84118.49114284027</v>
      </c>
      <c r="E194" s="19">
        <f t="shared" si="18"/>
        <v>0</v>
      </c>
      <c r="F194" s="18">
        <f t="shared" si="19"/>
        <v>0</v>
      </c>
      <c r="G194" s="18">
        <f t="shared" si="20"/>
        <v>0</v>
      </c>
      <c r="H194" s="18">
        <f t="shared" si="23"/>
        <v>0</v>
      </c>
      <c r="I194" s="18">
        <f t="shared" si="21"/>
        <v>0</v>
      </c>
      <c r="J194" s="18">
        <f>SUM($H$18:$H194)</f>
        <v>1265559.4685704201</v>
      </c>
    </row>
    <row r="195" spans="1:10">
      <c r="A195" s="21">
        <f>IF(Values_Entered,A194+1,"")</f>
        <v>178</v>
      </c>
      <c r="B195" s="20">
        <f t="shared" si="16"/>
        <v>47788</v>
      </c>
      <c r="C195" s="18">
        <f t="shared" si="22"/>
        <v>0</v>
      </c>
      <c r="D195" s="18">
        <f t="shared" si="17"/>
        <v>84118.49114284027</v>
      </c>
      <c r="E195" s="19">
        <f t="shared" si="18"/>
        <v>0</v>
      </c>
      <c r="F195" s="18">
        <f t="shared" si="19"/>
        <v>0</v>
      </c>
      <c r="G195" s="18">
        <f t="shared" si="20"/>
        <v>0</v>
      </c>
      <c r="H195" s="18">
        <f t="shared" si="23"/>
        <v>0</v>
      </c>
      <c r="I195" s="18">
        <f t="shared" si="21"/>
        <v>0</v>
      </c>
      <c r="J195" s="18">
        <f>SUM($H$18:$H195)</f>
        <v>1265559.4685704201</v>
      </c>
    </row>
    <row r="196" spans="1:10">
      <c r="A196" s="21">
        <f>IF(Values_Entered,A195+1,"")</f>
        <v>179</v>
      </c>
      <c r="B196" s="20">
        <f t="shared" si="16"/>
        <v>47818</v>
      </c>
      <c r="C196" s="18">
        <f t="shared" si="22"/>
        <v>0</v>
      </c>
      <c r="D196" s="18">
        <f t="shared" si="17"/>
        <v>84118.49114284027</v>
      </c>
      <c r="E196" s="19">
        <f t="shared" si="18"/>
        <v>0</v>
      </c>
      <c r="F196" s="18">
        <f t="shared" si="19"/>
        <v>0</v>
      </c>
      <c r="G196" s="18">
        <f t="shared" si="20"/>
        <v>0</v>
      </c>
      <c r="H196" s="18">
        <f t="shared" si="23"/>
        <v>0</v>
      </c>
      <c r="I196" s="18">
        <f t="shared" si="21"/>
        <v>0</v>
      </c>
      <c r="J196" s="18">
        <f>SUM($H$18:$H196)</f>
        <v>1265559.4685704201</v>
      </c>
    </row>
    <row r="197" spans="1:10">
      <c r="A197" s="21">
        <f>IF(Values_Entered,A196+1,"")</f>
        <v>180</v>
      </c>
      <c r="B197" s="20">
        <f t="shared" si="16"/>
        <v>47849</v>
      </c>
      <c r="C197" s="18">
        <f t="shared" si="22"/>
        <v>0</v>
      </c>
      <c r="D197" s="18">
        <f t="shared" si="17"/>
        <v>84118.49114284027</v>
      </c>
      <c r="E197" s="19">
        <f t="shared" si="18"/>
        <v>0</v>
      </c>
      <c r="F197" s="18">
        <f t="shared" si="19"/>
        <v>0</v>
      </c>
      <c r="G197" s="18">
        <f t="shared" si="20"/>
        <v>0</v>
      </c>
      <c r="H197" s="18">
        <f t="shared" si="23"/>
        <v>0</v>
      </c>
      <c r="I197" s="18">
        <f t="shared" si="21"/>
        <v>0</v>
      </c>
      <c r="J197" s="18">
        <f>SUM($H$18:$H197)</f>
        <v>1265559.4685704201</v>
      </c>
    </row>
    <row r="198" spans="1:10">
      <c r="A198" s="21">
        <f>IF(Values_Entered,A197+1,"")</f>
        <v>181</v>
      </c>
      <c r="B198" s="20">
        <f t="shared" si="16"/>
        <v>47880</v>
      </c>
      <c r="C198" s="18">
        <f t="shared" si="22"/>
        <v>0</v>
      </c>
      <c r="D198" s="18">
        <f t="shared" si="17"/>
        <v>84118.49114284027</v>
      </c>
      <c r="E198" s="19">
        <f t="shared" si="18"/>
        <v>0</v>
      </c>
      <c r="F198" s="18">
        <f t="shared" si="19"/>
        <v>0</v>
      </c>
      <c r="G198" s="18">
        <f t="shared" si="20"/>
        <v>0</v>
      </c>
      <c r="H198" s="18">
        <f t="shared" si="23"/>
        <v>0</v>
      </c>
      <c r="I198" s="18">
        <f t="shared" si="21"/>
        <v>0</v>
      </c>
      <c r="J198" s="18">
        <f>SUM($H$18:$H198)</f>
        <v>1265559.4685704201</v>
      </c>
    </row>
    <row r="199" spans="1:10">
      <c r="A199" s="21">
        <f>IF(Values_Entered,A198+1,"")</f>
        <v>182</v>
      </c>
      <c r="B199" s="20">
        <f t="shared" si="16"/>
        <v>47908</v>
      </c>
      <c r="C199" s="18">
        <f t="shared" si="22"/>
        <v>0</v>
      </c>
      <c r="D199" s="18">
        <f t="shared" si="17"/>
        <v>84118.49114284027</v>
      </c>
      <c r="E199" s="19">
        <f t="shared" si="18"/>
        <v>0</v>
      </c>
      <c r="F199" s="18">
        <f t="shared" si="19"/>
        <v>0</v>
      </c>
      <c r="G199" s="18">
        <f t="shared" si="20"/>
        <v>0</v>
      </c>
      <c r="H199" s="18">
        <f t="shared" si="23"/>
        <v>0</v>
      </c>
      <c r="I199" s="18">
        <f t="shared" si="21"/>
        <v>0</v>
      </c>
      <c r="J199" s="18">
        <f>SUM($H$18:$H199)</f>
        <v>1265559.4685704201</v>
      </c>
    </row>
    <row r="200" spans="1:10">
      <c r="A200" s="21">
        <f>IF(Values_Entered,A199+1,"")</f>
        <v>183</v>
      </c>
      <c r="B200" s="20">
        <f t="shared" si="16"/>
        <v>47939</v>
      </c>
      <c r="C200" s="18">
        <f t="shared" si="22"/>
        <v>0</v>
      </c>
      <c r="D200" s="18">
        <f t="shared" si="17"/>
        <v>84118.49114284027</v>
      </c>
      <c r="E200" s="19">
        <f t="shared" si="18"/>
        <v>0</v>
      </c>
      <c r="F200" s="18">
        <f t="shared" si="19"/>
        <v>0</v>
      </c>
      <c r="G200" s="18">
        <f t="shared" si="20"/>
        <v>0</v>
      </c>
      <c r="H200" s="18">
        <f t="shared" si="23"/>
        <v>0</v>
      </c>
      <c r="I200" s="18">
        <f t="shared" si="21"/>
        <v>0</v>
      </c>
      <c r="J200" s="18">
        <f>SUM($H$18:$H200)</f>
        <v>1265559.4685704201</v>
      </c>
    </row>
    <row r="201" spans="1:10">
      <c r="A201" s="21">
        <f>IF(Values_Entered,A200+1,"")</f>
        <v>184</v>
      </c>
      <c r="B201" s="20">
        <f t="shared" si="16"/>
        <v>47969</v>
      </c>
      <c r="C201" s="18">
        <f t="shared" si="22"/>
        <v>0</v>
      </c>
      <c r="D201" s="18">
        <f t="shared" si="17"/>
        <v>84118.49114284027</v>
      </c>
      <c r="E201" s="19">
        <f t="shared" si="18"/>
        <v>0</v>
      </c>
      <c r="F201" s="18">
        <f t="shared" si="19"/>
        <v>0</v>
      </c>
      <c r="G201" s="18">
        <f t="shared" si="20"/>
        <v>0</v>
      </c>
      <c r="H201" s="18">
        <f t="shared" si="23"/>
        <v>0</v>
      </c>
      <c r="I201" s="18">
        <f t="shared" si="21"/>
        <v>0</v>
      </c>
      <c r="J201" s="18">
        <f>SUM($H$18:$H201)</f>
        <v>1265559.4685704201</v>
      </c>
    </row>
    <row r="202" spans="1:10">
      <c r="A202" s="21">
        <f>IF(Values_Entered,A201+1,"")</f>
        <v>185</v>
      </c>
      <c r="B202" s="20">
        <f t="shared" si="16"/>
        <v>48000</v>
      </c>
      <c r="C202" s="18">
        <f t="shared" si="22"/>
        <v>0</v>
      </c>
      <c r="D202" s="18">
        <f t="shared" si="17"/>
        <v>84118.49114284027</v>
      </c>
      <c r="E202" s="19">
        <f t="shared" si="18"/>
        <v>0</v>
      </c>
      <c r="F202" s="18">
        <f t="shared" si="19"/>
        <v>0</v>
      </c>
      <c r="G202" s="18">
        <f t="shared" si="20"/>
        <v>0</v>
      </c>
      <c r="H202" s="18">
        <f t="shared" si="23"/>
        <v>0</v>
      </c>
      <c r="I202" s="18">
        <f t="shared" si="21"/>
        <v>0</v>
      </c>
      <c r="J202" s="18">
        <f>SUM($H$18:$H202)</f>
        <v>1265559.4685704201</v>
      </c>
    </row>
    <row r="203" spans="1:10">
      <c r="A203" s="21">
        <f>IF(Values_Entered,A202+1,"")</f>
        <v>186</v>
      </c>
      <c r="B203" s="20">
        <f t="shared" si="16"/>
        <v>48030</v>
      </c>
      <c r="C203" s="18">
        <f t="shared" si="22"/>
        <v>0</v>
      </c>
      <c r="D203" s="18">
        <f t="shared" si="17"/>
        <v>84118.49114284027</v>
      </c>
      <c r="E203" s="19">
        <f t="shared" si="18"/>
        <v>0</v>
      </c>
      <c r="F203" s="18">
        <f t="shared" si="19"/>
        <v>0</v>
      </c>
      <c r="G203" s="18">
        <f t="shared" si="20"/>
        <v>0</v>
      </c>
      <c r="H203" s="18">
        <f t="shared" si="23"/>
        <v>0</v>
      </c>
      <c r="I203" s="18">
        <f t="shared" si="21"/>
        <v>0</v>
      </c>
      <c r="J203" s="18">
        <f>SUM($H$18:$H203)</f>
        <v>1265559.4685704201</v>
      </c>
    </row>
    <row r="204" spans="1:10">
      <c r="A204" s="21">
        <f>IF(Values_Entered,A203+1,"")</f>
        <v>187</v>
      </c>
      <c r="B204" s="20">
        <f t="shared" si="16"/>
        <v>48061</v>
      </c>
      <c r="C204" s="18">
        <f t="shared" si="22"/>
        <v>0</v>
      </c>
      <c r="D204" s="18">
        <f t="shared" si="17"/>
        <v>84118.49114284027</v>
      </c>
      <c r="E204" s="19">
        <f t="shared" si="18"/>
        <v>0</v>
      </c>
      <c r="F204" s="18">
        <f t="shared" si="19"/>
        <v>0</v>
      </c>
      <c r="G204" s="18">
        <f t="shared" si="20"/>
        <v>0</v>
      </c>
      <c r="H204" s="18">
        <f t="shared" si="23"/>
        <v>0</v>
      </c>
      <c r="I204" s="18">
        <f t="shared" si="21"/>
        <v>0</v>
      </c>
      <c r="J204" s="18">
        <f>SUM($H$18:$H204)</f>
        <v>1265559.4685704201</v>
      </c>
    </row>
    <row r="205" spans="1:10">
      <c r="A205" s="21">
        <f>IF(Values_Entered,A204+1,"")</f>
        <v>188</v>
      </c>
      <c r="B205" s="20">
        <f t="shared" si="16"/>
        <v>48092</v>
      </c>
      <c r="C205" s="18">
        <f t="shared" si="22"/>
        <v>0</v>
      </c>
      <c r="D205" s="18">
        <f t="shared" si="17"/>
        <v>84118.49114284027</v>
      </c>
      <c r="E205" s="19">
        <f t="shared" si="18"/>
        <v>0</v>
      </c>
      <c r="F205" s="18">
        <f t="shared" si="19"/>
        <v>0</v>
      </c>
      <c r="G205" s="18">
        <f t="shared" si="20"/>
        <v>0</v>
      </c>
      <c r="H205" s="18">
        <f t="shared" si="23"/>
        <v>0</v>
      </c>
      <c r="I205" s="18">
        <f t="shared" si="21"/>
        <v>0</v>
      </c>
      <c r="J205" s="18">
        <f>SUM($H$18:$H205)</f>
        <v>1265559.4685704201</v>
      </c>
    </row>
    <row r="206" spans="1:10">
      <c r="A206" s="21">
        <f>IF(Values_Entered,A205+1,"")</f>
        <v>189</v>
      </c>
      <c r="B206" s="20">
        <f t="shared" si="16"/>
        <v>48122</v>
      </c>
      <c r="C206" s="18">
        <f t="shared" si="22"/>
        <v>0</v>
      </c>
      <c r="D206" s="18">
        <f t="shared" si="17"/>
        <v>84118.49114284027</v>
      </c>
      <c r="E206" s="19">
        <f t="shared" si="18"/>
        <v>0</v>
      </c>
      <c r="F206" s="18">
        <f t="shared" si="19"/>
        <v>0</v>
      </c>
      <c r="G206" s="18">
        <f t="shared" si="20"/>
        <v>0</v>
      </c>
      <c r="H206" s="18">
        <f t="shared" si="23"/>
        <v>0</v>
      </c>
      <c r="I206" s="18">
        <f t="shared" si="21"/>
        <v>0</v>
      </c>
      <c r="J206" s="18">
        <f>SUM($H$18:$H206)</f>
        <v>1265559.4685704201</v>
      </c>
    </row>
    <row r="207" spans="1:10">
      <c r="A207" s="21">
        <f>IF(Values_Entered,A206+1,"")</f>
        <v>190</v>
      </c>
      <c r="B207" s="20">
        <f t="shared" si="16"/>
        <v>48153</v>
      </c>
      <c r="C207" s="18">
        <f t="shared" si="22"/>
        <v>0</v>
      </c>
      <c r="D207" s="18">
        <f t="shared" si="17"/>
        <v>84118.49114284027</v>
      </c>
      <c r="E207" s="19">
        <f t="shared" si="18"/>
        <v>0</v>
      </c>
      <c r="F207" s="18">
        <f t="shared" si="19"/>
        <v>0</v>
      </c>
      <c r="G207" s="18">
        <f t="shared" si="20"/>
        <v>0</v>
      </c>
      <c r="H207" s="18">
        <f t="shared" si="23"/>
        <v>0</v>
      </c>
      <c r="I207" s="18">
        <f t="shared" si="21"/>
        <v>0</v>
      </c>
      <c r="J207" s="18">
        <f>SUM($H$18:$H207)</f>
        <v>1265559.4685704201</v>
      </c>
    </row>
    <row r="208" spans="1:10">
      <c r="A208" s="21">
        <f>IF(Values_Entered,A207+1,"")</f>
        <v>191</v>
      </c>
      <c r="B208" s="20">
        <f t="shared" si="16"/>
        <v>48183</v>
      </c>
      <c r="C208" s="18">
        <f t="shared" si="22"/>
        <v>0</v>
      </c>
      <c r="D208" s="18">
        <f t="shared" si="17"/>
        <v>84118.49114284027</v>
      </c>
      <c r="E208" s="19">
        <f t="shared" si="18"/>
        <v>0</v>
      </c>
      <c r="F208" s="18">
        <f t="shared" si="19"/>
        <v>0</v>
      </c>
      <c r="G208" s="18">
        <f t="shared" si="20"/>
        <v>0</v>
      </c>
      <c r="H208" s="18">
        <f t="shared" si="23"/>
        <v>0</v>
      </c>
      <c r="I208" s="18">
        <f t="shared" si="21"/>
        <v>0</v>
      </c>
      <c r="J208" s="18">
        <f>SUM($H$18:$H208)</f>
        <v>1265559.4685704201</v>
      </c>
    </row>
    <row r="209" spans="1:10">
      <c r="A209" s="21">
        <f>IF(Values_Entered,A208+1,"")</f>
        <v>192</v>
      </c>
      <c r="B209" s="20">
        <f t="shared" si="16"/>
        <v>48214</v>
      </c>
      <c r="C209" s="18">
        <f t="shared" si="22"/>
        <v>0</v>
      </c>
      <c r="D209" s="18">
        <f t="shared" si="17"/>
        <v>84118.49114284027</v>
      </c>
      <c r="E209" s="19">
        <f t="shared" si="18"/>
        <v>0</v>
      </c>
      <c r="F209" s="18">
        <f t="shared" si="19"/>
        <v>0</v>
      </c>
      <c r="G209" s="18">
        <f t="shared" si="20"/>
        <v>0</v>
      </c>
      <c r="H209" s="18">
        <f t="shared" si="23"/>
        <v>0</v>
      </c>
      <c r="I209" s="18">
        <f t="shared" si="21"/>
        <v>0</v>
      </c>
      <c r="J209" s="18">
        <f>SUM($H$18:$H209)</f>
        <v>1265559.4685704201</v>
      </c>
    </row>
    <row r="210" spans="1:10">
      <c r="A210" s="21">
        <f>IF(Values_Entered,A209+1,"")</f>
        <v>193</v>
      </c>
      <c r="B210" s="20">
        <f t="shared" ref="B210:B273" si="24">IF(Pay_Num&lt;&gt;"",DATE(YEAR(Loan_Start),MONTH(Loan_Start)+(Pay_Num)*12/Num_Pmt_Per_Year,DAY(Loan_Start)),"")</f>
        <v>48245</v>
      </c>
      <c r="C210" s="18">
        <f t="shared" si="22"/>
        <v>0</v>
      </c>
      <c r="D210" s="18">
        <f t="shared" ref="D210:D273" si="25">IF(Pay_Num&lt;&gt;"",Scheduled_Monthly_Payment,"")</f>
        <v>84118.49114284027</v>
      </c>
      <c r="E210" s="19">
        <f t="shared" ref="E210:E273" si="26">IF(AND(Pay_Num&lt;&gt;"",Sched_Pay+Scheduled_Extra_Payments&lt;Beg_Bal),Scheduled_Extra_Payments,IF(AND(Pay_Num&lt;&gt;"",Beg_Bal-Sched_Pay&gt;0),Beg_Bal-Sched_Pay,IF(Pay_Num&lt;&gt;"",0,"")))</f>
        <v>0</v>
      </c>
      <c r="F210" s="18">
        <f t="shared" ref="F210:F273" si="27">IF(AND(Pay_Num&lt;&gt;"",Sched_Pay+Extra_Pay&lt;Beg_Bal),Sched_Pay+Extra_Pay,IF(Pay_Num&lt;&gt;"",Beg_Bal,""))</f>
        <v>0</v>
      </c>
      <c r="G210" s="18">
        <f t="shared" ref="G210:G273" si="28">IF(Pay_Num&lt;&gt;"",Total_Pay-Int,"")</f>
        <v>0</v>
      </c>
      <c r="H210" s="18">
        <f t="shared" si="23"/>
        <v>0</v>
      </c>
      <c r="I210" s="18">
        <f t="shared" ref="I210:I273" si="29">IF(AND(Pay_Num&lt;&gt;"",Sched_Pay+Extra_Pay&lt;Beg_Bal),Beg_Bal-Princ,IF(Pay_Num&lt;&gt;"",0,""))</f>
        <v>0</v>
      </c>
      <c r="J210" s="18">
        <f>SUM($H$18:$H210)</f>
        <v>1265559.4685704201</v>
      </c>
    </row>
    <row r="211" spans="1:10">
      <c r="A211" s="21">
        <f>IF(Values_Entered,A210+1,"")</f>
        <v>194</v>
      </c>
      <c r="B211" s="20">
        <f t="shared" si="24"/>
        <v>48274</v>
      </c>
      <c r="C211" s="18">
        <f t="shared" ref="C211:C274" si="30">IF(Pay_Num&lt;&gt;"",I210,"")</f>
        <v>0</v>
      </c>
      <c r="D211" s="18">
        <f t="shared" si="25"/>
        <v>84118.49114284027</v>
      </c>
      <c r="E211" s="19">
        <f t="shared" si="26"/>
        <v>0</v>
      </c>
      <c r="F211" s="18">
        <f t="shared" si="27"/>
        <v>0</v>
      </c>
      <c r="G211" s="18">
        <f t="shared" si="28"/>
        <v>0</v>
      </c>
      <c r="H211" s="18">
        <f t="shared" ref="H211:H274" si="31">IF(Pay_Num&lt;&gt;"",Beg_Bal*Interest_Rate/Num_Pmt_Per_Year,"")</f>
        <v>0</v>
      </c>
      <c r="I211" s="18">
        <f t="shared" si="29"/>
        <v>0</v>
      </c>
      <c r="J211" s="18">
        <f>SUM($H$18:$H211)</f>
        <v>1265559.4685704201</v>
      </c>
    </row>
    <row r="212" spans="1:10">
      <c r="A212" s="21">
        <f>IF(Values_Entered,A211+1,"")</f>
        <v>195</v>
      </c>
      <c r="B212" s="20">
        <f t="shared" si="24"/>
        <v>48305</v>
      </c>
      <c r="C212" s="18">
        <f t="shared" si="30"/>
        <v>0</v>
      </c>
      <c r="D212" s="18">
        <f t="shared" si="25"/>
        <v>84118.49114284027</v>
      </c>
      <c r="E212" s="19">
        <f t="shared" si="26"/>
        <v>0</v>
      </c>
      <c r="F212" s="18">
        <f t="shared" si="27"/>
        <v>0</v>
      </c>
      <c r="G212" s="18">
        <f t="shared" si="28"/>
        <v>0</v>
      </c>
      <c r="H212" s="18">
        <f t="shared" si="31"/>
        <v>0</v>
      </c>
      <c r="I212" s="18">
        <f t="shared" si="29"/>
        <v>0</v>
      </c>
      <c r="J212" s="18">
        <f>SUM($H$18:$H212)</f>
        <v>1265559.4685704201</v>
      </c>
    </row>
    <row r="213" spans="1:10">
      <c r="A213" s="21">
        <f>IF(Values_Entered,A212+1,"")</f>
        <v>196</v>
      </c>
      <c r="B213" s="20">
        <f t="shared" si="24"/>
        <v>48335</v>
      </c>
      <c r="C213" s="18">
        <f t="shared" si="30"/>
        <v>0</v>
      </c>
      <c r="D213" s="18">
        <f t="shared" si="25"/>
        <v>84118.49114284027</v>
      </c>
      <c r="E213" s="19">
        <f t="shared" si="26"/>
        <v>0</v>
      </c>
      <c r="F213" s="18">
        <f t="shared" si="27"/>
        <v>0</v>
      </c>
      <c r="G213" s="18">
        <f t="shared" si="28"/>
        <v>0</v>
      </c>
      <c r="H213" s="18">
        <f t="shared" si="31"/>
        <v>0</v>
      </c>
      <c r="I213" s="18">
        <f t="shared" si="29"/>
        <v>0</v>
      </c>
      <c r="J213" s="18">
        <f>SUM($H$18:$H213)</f>
        <v>1265559.4685704201</v>
      </c>
    </row>
    <row r="214" spans="1:10">
      <c r="A214" s="21">
        <f>IF(Values_Entered,A213+1,"")</f>
        <v>197</v>
      </c>
      <c r="B214" s="20">
        <f t="shared" si="24"/>
        <v>48366</v>
      </c>
      <c r="C214" s="18">
        <f t="shared" si="30"/>
        <v>0</v>
      </c>
      <c r="D214" s="18">
        <f t="shared" si="25"/>
        <v>84118.49114284027</v>
      </c>
      <c r="E214" s="19">
        <f t="shared" si="26"/>
        <v>0</v>
      </c>
      <c r="F214" s="18">
        <f t="shared" si="27"/>
        <v>0</v>
      </c>
      <c r="G214" s="18">
        <f t="shared" si="28"/>
        <v>0</v>
      </c>
      <c r="H214" s="18">
        <f t="shared" si="31"/>
        <v>0</v>
      </c>
      <c r="I214" s="18">
        <f t="shared" si="29"/>
        <v>0</v>
      </c>
      <c r="J214" s="18">
        <f>SUM($H$18:$H214)</f>
        <v>1265559.4685704201</v>
      </c>
    </row>
    <row r="215" spans="1:10">
      <c r="A215" s="21">
        <f>IF(Values_Entered,A214+1,"")</f>
        <v>198</v>
      </c>
      <c r="B215" s="20">
        <f t="shared" si="24"/>
        <v>48396</v>
      </c>
      <c r="C215" s="18">
        <f t="shared" si="30"/>
        <v>0</v>
      </c>
      <c r="D215" s="18">
        <f t="shared" si="25"/>
        <v>84118.49114284027</v>
      </c>
      <c r="E215" s="19">
        <f t="shared" si="26"/>
        <v>0</v>
      </c>
      <c r="F215" s="18">
        <f t="shared" si="27"/>
        <v>0</v>
      </c>
      <c r="G215" s="18">
        <f t="shared" si="28"/>
        <v>0</v>
      </c>
      <c r="H215" s="18">
        <f t="shared" si="31"/>
        <v>0</v>
      </c>
      <c r="I215" s="18">
        <f t="shared" si="29"/>
        <v>0</v>
      </c>
      <c r="J215" s="18">
        <f>SUM($H$18:$H215)</f>
        <v>1265559.4685704201</v>
      </c>
    </row>
    <row r="216" spans="1:10">
      <c r="A216" s="21">
        <f>IF(Values_Entered,A215+1,"")</f>
        <v>199</v>
      </c>
      <c r="B216" s="20">
        <f t="shared" si="24"/>
        <v>48427</v>
      </c>
      <c r="C216" s="18">
        <f t="shared" si="30"/>
        <v>0</v>
      </c>
      <c r="D216" s="18">
        <f t="shared" si="25"/>
        <v>84118.49114284027</v>
      </c>
      <c r="E216" s="19">
        <f t="shared" si="26"/>
        <v>0</v>
      </c>
      <c r="F216" s="18">
        <f t="shared" si="27"/>
        <v>0</v>
      </c>
      <c r="G216" s="18">
        <f t="shared" si="28"/>
        <v>0</v>
      </c>
      <c r="H216" s="18">
        <f t="shared" si="31"/>
        <v>0</v>
      </c>
      <c r="I216" s="18">
        <f t="shared" si="29"/>
        <v>0</v>
      </c>
      <c r="J216" s="18">
        <f>SUM($H$18:$H216)</f>
        <v>1265559.4685704201</v>
      </c>
    </row>
    <row r="217" spans="1:10">
      <c r="A217" s="21">
        <f>IF(Values_Entered,A216+1,"")</f>
        <v>200</v>
      </c>
      <c r="B217" s="20">
        <f t="shared" si="24"/>
        <v>48458</v>
      </c>
      <c r="C217" s="18">
        <f t="shared" si="30"/>
        <v>0</v>
      </c>
      <c r="D217" s="18">
        <f t="shared" si="25"/>
        <v>84118.49114284027</v>
      </c>
      <c r="E217" s="19">
        <f t="shared" si="26"/>
        <v>0</v>
      </c>
      <c r="F217" s="18">
        <f t="shared" si="27"/>
        <v>0</v>
      </c>
      <c r="G217" s="18">
        <f t="shared" si="28"/>
        <v>0</v>
      </c>
      <c r="H217" s="18">
        <f t="shared" si="31"/>
        <v>0</v>
      </c>
      <c r="I217" s="18">
        <f t="shared" si="29"/>
        <v>0</v>
      </c>
      <c r="J217" s="18">
        <f>SUM($H$18:$H217)</f>
        <v>1265559.4685704201</v>
      </c>
    </row>
    <row r="218" spans="1:10">
      <c r="A218" s="21">
        <f>IF(Values_Entered,A217+1,"")</f>
        <v>201</v>
      </c>
      <c r="B218" s="20">
        <f t="shared" si="24"/>
        <v>48488</v>
      </c>
      <c r="C218" s="18">
        <f t="shared" si="30"/>
        <v>0</v>
      </c>
      <c r="D218" s="18">
        <f t="shared" si="25"/>
        <v>84118.49114284027</v>
      </c>
      <c r="E218" s="19">
        <f t="shared" si="26"/>
        <v>0</v>
      </c>
      <c r="F218" s="18">
        <f t="shared" si="27"/>
        <v>0</v>
      </c>
      <c r="G218" s="18">
        <f t="shared" si="28"/>
        <v>0</v>
      </c>
      <c r="H218" s="18">
        <f t="shared" si="31"/>
        <v>0</v>
      </c>
      <c r="I218" s="18">
        <f t="shared" si="29"/>
        <v>0</v>
      </c>
      <c r="J218" s="18">
        <f>SUM($H$18:$H218)</f>
        <v>1265559.4685704201</v>
      </c>
    </row>
    <row r="219" spans="1:10">
      <c r="A219" s="21">
        <f>IF(Values_Entered,A218+1,"")</f>
        <v>202</v>
      </c>
      <c r="B219" s="20">
        <f t="shared" si="24"/>
        <v>48519</v>
      </c>
      <c r="C219" s="18">
        <f t="shared" si="30"/>
        <v>0</v>
      </c>
      <c r="D219" s="18">
        <f t="shared" si="25"/>
        <v>84118.49114284027</v>
      </c>
      <c r="E219" s="19">
        <f t="shared" si="26"/>
        <v>0</v>
      </c>
      <c r="F219" s="18">
        <f t="shared" si="27"/>
        <v>0</v>
      </c>
      <c r="G219" s="18">
        <f t="shared" si="28"/>
        <v>0</v>
      </c>
      <c r="H219" s="18">
        <f t="shared" si="31"/>
        <v>0</v>
      </c>
      <c r="I219" s="18">
        <f t="shared" si="29"/>
        <v>0</v>
      </c>
      <c r="J219" s="18">
        <f>SUM($H$18:$H219)</f>
        <v>1265559.4685704201</v>
      </c>
    </row>
    <row r="220" spans="1:10">
      <c r="A220" s="21">
        <f>IF(Values_Entered,A219+1,"")</f>
        <v>203</v>
      </c>
      <c r="B220" s="20">
        <f t="shared" si="24"/>
        <v>48549</v>
      </c>
      <c r="C220" s="18">
        <f t="shared" si="30"/>
        <v>0</v>
      </c>
      <c r="D220" s="18">
        <f t="shared" si="25"/>
        <v>84118.49114284027</v>
      </c>
      <c r="E220" s="19">
        <f t="shared" si="26"/>
        <v>0</v>
      </c>
      <c r="F220" s="18">
        <f t="shared" si="27"/>
        <v>0</v>
      </c>
      <c r="G220" s="18">
        <f t="shared" si="28"/>
        <v>0</v>
      </c>
      <c r="H220" s="18">
        <f t="shared" si="31"/>
        <v>0</v>
      </c>
      <c r="I220" s="18">
        <f t="shared" si="29"/>
        <v>0</v>
      </c>
      <c r="J220" s="18">
        <f>SUM($H$18:$H220)</f>
        <v>1265559.4685704201</v>
      </c>
    </row>
    <row r="221" spans="1:10">
      <c r="A221" s="21">
        <f>IF(Values_Entered,A220+1,"")</f>
        <v>204</v>
      </c>
      <c r="B221" s="20">
        <f t="shared" si="24"/>
        <v>48580</v>
      </c>
      <c r="C221" s="18">
        <f t="shared" si="30"/>
        <v>0</v>
      </c>
      <c r="D221" s="18">
        <f t="shared" si="25"/>
        <v>84118.49114284027</v>
      </c>
      <c r="E221" s="19">
        <f t="shared" si="26"/>
        <v>0</v>
      </c>
      <c r="F221" s="18">
        <f t="shared" si="27"/>
        <v>0</v>
      </c>
      <c r="G221" s="18">
        <f t="shared" si="28"/>
        <v>0</v>
      </c>
      <c r="H221" s="18">
        <f t="shared" si="31"/>
        <v>0</v>
      </c>
      <c r="I221" s="18">
        <f t="shared" si="29"/>
        <v>0</v>
      </c>
      <c r="J221" s="18">
        <f>SUM($H$18:$H221)</f>
        <v>1265559.4685704201</v>
      </c>
    </row>
    <row r="222" spans="1:10">
      <c r="A222" s="21">
        <f>IF(Values_Entered,A221+1,"")</f>
        <v>205</v>
      </c>
      <c r="B222" s="20">
        <f t="shared" si="24"/>
        <v>48611</v>
      </c>
      <c r="C222" s="18">
        <f t="shared" si="30"/>
        <v>0</v>
      </c>
      <c r="D222" s="18">
        <f t="shared" si="25"/>
        <v>84118.49114284027</v>
      </c>
      <c r="E222" s="19">
        <f t="shared" si="26"/>
        <v>0</v>
      </c>
      <c r="F222" s="18">
        <f t="shared" si="27"/>
        <v>0</v>
      </c>
      <c r="G222" s="18">
        <f t="shared" si="28"/>
        <v>0</v>
      </c>
      <c r="H222" s="18">
        <f t="shared" si="31"/>
        <v>0</v>
      </c>
      <c r="I222" s="18">
        <f t="shared" si="29"/>
        <v>0</v>
      </c>
      <c r="J222" s="18">
        <f>SUM($H$18:$H222)</f>
        <v>1265559.4685704201</v>
      </c>
    </row>
    <row r="223" spans="1:10">
      <c r="A223" s="21">
        <f>IF(Values_Entered,A222+1,"")</f>
        <v>206</v>
      </c>
      <c r="B223" s="20">
        <f t="shared" si="24"/>
        <v>48639</v>
      </c>
      <c r="C223" s="18">
        <f t="shared" si="30"/>
        <v>0</v>
      </c>
      <c r="D223" s="18">
        <f t="shared" si="25"/>
        <v>84118.49114284027</v>
      </c>
      <c r="E223" s="19">
        <f t="shared" si="26"/>
        <v>0</v>
      </c>
      <c r="F223" s="18">
        <f t="shared" si="27"/>
        <v>0</v>
      </c>
      <c r="G223" s="18">
        <f t="shared" si="28"/>
        <v>0</v>
      </c>
      <c r="H223" s="18">
        <f t="shared" si="31"/>
        <v>0</v>
      </c>
      <c r="I223" s="18">
        <f t="shared" si="29"/>
        <v>0</v>
      </c>
      <c r="J223" s="18">
        <f>SUM($H$18:$H223)</f>
        <v>1265559.4685704201</v>
      </c>
    </row>
    <row r="224" spans="1:10">
      <c r="A224" s="21">
        <f>IF(Values_Entered,A223+1,"")</f>
        <v>207</v>
      </c>
      <c r="B224" s="20">
        <f t="shared" si="24"/>
        <v>48670</v>
      </c>
      <c r="C224" s="18">
        <f t="shared" si="30"/>
        <v>0</v>
      </c>
      <c r="D224" s="18">
        <f t="shared" si="25"/>
        <v>84118.49114284027</v>
      </c>
      <c r="E224" s="19">
        <f t="shared" si="26"/>
        <v>0</v>
      </c>
      <c r="F224" s="18">
        <f t="shared" si="27"/>
        <v>0</v>
      </c>
      <c r="G224" s="18">
        <f t="shared" si="28"/>
        <v>0</v>
      </c>
      <c r="H224" s="18">
        <f t="shared" si="31"/>
        <v>0</v>
      </c>
      <c r="I224" s="18">
        <f t="shared" si="29"/>
        <v>0</v>
      </c>
      <c r="J224" s="18">
        <f>SUM($H$18:$H224)</f>
        <v>1265559.4685704201</v>
      </c>
    </row>
    <row r="225" spans="1:10">
      <c r="A225" s="21">
        <f>IF(Values_Entered,A224+1,"")</f>
        <v>208</v>
      </c>
      <c r="B225" s="20">
        <f t="shared" si="24"/>
        <v>48700</v>
      </c>
      <c r="C225" s="18">
        <f t="shared" si="30"/>
        <v>0</v>
      </c>
      <c r="D225" s="18">
        <f t="shared" si="25"/>
        <v>84118.49114284027</v>
      </c>
      <c r="E225" s="19">
        <f t="shared" si="26"/>
        <v>0</v>
      </c>
      <c r="F225" s="18">
        <f t="shared" si="27"/>
        <v>0</v>
      </c>
      <c r="G225" s="18">
        <f t="shared" si="28"/>
        <v>0</v>
      </c>
      <c r="H225" s="18">
        <f t="shared" si="31"/>
        <v>0</v>
      </c>
      <c r="I225" s="18">
        <f t="shared" si="29"/>
        <v>0</v>
      </c>
      <c r="J225" s="18">
        <f>SUM($H$18:$H225)</f>
        <v>1265559.4685704201</v>
      </c>
    </row>
    <row r="226" spans="1:10">
      <c r="A226" s="21">
        <f>IF(Values_Entered,A225+1,"")</f>
        <v>209</v>
      </c>
      <c r="B226" s="20">
        <f t="shared" si="24"/>
        <v>48731</v>
      </c>
      <c r="C226" s="18">
        <f t="shared" si="30"/>
        <v>0</v>
      </c>
      <c r="D226" s="18">
        <f t="shared" si="25"/>
        <v>84118.49114284027</v>
      </c>
      <c r="E226" s="19">
        <f t="shared" si="26"/>
        <v>0</v>
      </c>
      <c r="F226" s="18">
        <f t="shared" si="27"/>
        <v>0</v>
      </c>
      <c r="G226" s="18">
        <f t="shared" si="28"/>
        <v>0</v>
      </c>
      <c r="H226" s="18">
        <f t="shared" si="31"/>
        <v>0</v>
      </c>
      <c r="I226" s="18">
        <f t="shared" si="29"/>
        <v>0</v>
      </c>
      <c r="J226" s="18">
        <f>SUM($H$18:$H226)</f>
        <v>1265559.4685704201</v>
      </c>
    </row>
    <row r="227" spans="1:10">
      <c r="A227" s="21">
        <f>IF(Values_Entered,A226+1,"")</f>
        <v>210</v>
      </c>
      <c r="B227" s="20">
        <f t="shared" si="24"/>
        <v>48761</v>
      </c>
      <c r="C227" s="18">
        <f t="shared" si="30"/>
        <v>0</v>
      </c>
      <c r="D227" s="18">
        <f t="shared" si="25"/>
        <v>84118.49114284027</v>
      </c>
      <c r="E227" s="19">
        <f t="shared" si="26"/>
        <v>0</v>
      </c>
      <c r="F227" s="18">
        <f t="shared" si="27"/>
        <v>0</v>
      </c>
      <c r="G227" s="18">
        <f t="shared" si="28"/>
        <v>0</v>
      </c>
      <c r="H227" s="18">
        <f t="shared" si="31"/>
        <v>0</v>
      </c>
      <c r="I227" s="18">
        <f t="shared" si="29"/>
        <v>0</v>
      </c>
      <c r="J227" s="18">
        <f>SUM($H$18:$H227)</f>
        <v>1265559.4685704201</v>
      </c>
    </row>
    <row r="228" spans="1:10">
      <c r="A228" s="21">
        <f>IF(Values_Entered,A227+1,"")</f>
        <v>211</v>
      </c>
      <c r="B228" s="20">
        <f t="shared" si="24"/>
        <v>48792</v>
      </c>
      <c r="C228" s="18">
        <f t="shared" si="30"/>
        <v>0</v>
      </c>
      <c r="D228" s="18">
        <f t="shared" si="25"/>
        <v>84118.49114284027</v>
      </c>
      <c r="E228" s="19">
        <f t="shared" si="26"/>
        <v>0</v>
      </c>
      <c r="F228" s="18">
        <f t="shared" si="27"/>
        <v>0</v>
      </c>
      <c r="G228" s="18">
        <f t="shared" si="28"/>
        <v>0</v>
      </c>
      <c r="H228" s="18">
        <f t="shared" si="31"/>
        <v>0</v>
      </c>
      <c r="I228" s="18">
        <f t="shared" si="29"/>
        <v>0</v>
      </c>
      <c r="J228" s="18">
        <f>SUM($H$18:$H228)</f>
        <v>1265559.4685704201</v>
      </c>
    </row>
    <row r="229" spans="1:10">
      <c r="A229" s="21">
        <f>IF(Values_Entered,A228+1,"")</f>
        <v>212</v>
      </c>
      <c r="B229" s="20">
        <f t="shared" si="24"/>
        <v>48823</v>
      </c>
      <c r="C229" s="18">
        <f t="shared" si="30"/>
        <v>0</v>
      </c>
      <c r="D229" s="18">
        <f t="shared" si="25"/>
        <v>84118.49114284027</v>
      </c>
      <c r="E229" s="19">
        <f t="shared" si="26"/>
        <v>0</v>
      </c>
      <c r="F229" s="18">
        <f t="shared" si="27"/>
        <v>0</v>
      </c>
      <c r="G229" s="18">
        <f t="shared" si="28"/>
        <v>0</v>
      </c>
      <c r="H229" s="18">
        <f t="shared" si="31"/>
        <v>0</v>
      </c>
      <c r="I229" s="18">
        <f t="shared" si="29"/>
        <v>0</v>
      </c>
      <c r="J229" s="18">
        <f>SUM($H$18:$H229)</f>
        <v>1265559.4685704201</v>
      </c>
    </row>
    <row r="230" spans="1:10">
      <c r="A230" s="21">
        <f>IF(Values_Entered,A229+1,"")</f>
        <v>213</v>
      </c>
      <c r="B230" s="20">
        <f t="shared" si="24"/>
        <v>48853</v>
      </c>
      <c r="C230" s="18">
        <f t="shared" si="30"/>
        <v>0</v>
      </c>
      <c r="D230" s="18">
        <f t="shared" si="25"/>
        <v>84118.49114284027</v>
      </c>
      <c r="E230" s="19">
        <f t="shared" si="26"/>
        <v>0</v>
      </c>
      <c r="F230" s="18">
        <f t="shared" si="27"/>
        <v>0</v>
      </c>
      <c r="G230" s="18">
        <f t="shared" si="28"/>
        <v>0</v>
      </c>
      <c r="H230" s="18">
        <f t="shared" si="31"/>
        <v>0</v>
      </c>
      <c r="I230" s="18">
        <f t="shared" si="29"/>
        <v>0</v>
      </c>
      <c r="J230" s="18">
        <f>SUM($H$18:$H230)</f>
        <v>1265559.4685704201</v>
      </c>
    </row>
    <row r="231" spans="1:10">
      <c r="A231" s="21">
        <f>IF(Values_Entered,A230+1,"")</f>
        <v>214</v>
      </c>
      <c r="B231" s="20">
        <f t="shared" si="24"/>
        <v>48884</v>
      </c>
      <c r="C231" s="18">
        <f t="shared" si="30"/>
        <v>0</v>
      </c>
      <c r="D231" s="18">
        <f t="shared" si="25"/>
        <v>84118.49114284027</v>
      </c>
      <c r="E231" s="19">
        <f t="shared" si="26"/>
        <v>0</v>
      </c>
      <c r="F231" s="18">
        <f t="shared" si="27"/>
        <v>0</v>
      </c>
      <c r="G231" s="18">
        <f t="shared" si="28"/>
        <v>0</v>
      </c>
      <c r="H231" s="18">
        <f t="shared" si="31"/>
        <v>0</v>
      </c>
      <c r="I231" s="18">
        <f t="shared" si="29"/>
        <v>0</v>
      </c>
      <c r="J231" s="18">
        <f>SUM($H$18:$H231)</f>
        <v>1265559.4685704201</v>
      </c>
    </row>
    <row r="232" spans="1:10">
      <c r="A232" s="21">
        <f>IF(Values_Entered,A231+1,"")</f>
        <v>215</v>
      </c>
      <c r="B232" s="20">
        <f t="shared" si="24"/>
        <v>48914</v>
      </c>
      <c r="C232" s="18">
        <f t="shared" si="30"/>
        <v>0</v>
      </c>
      <c r="D232" s="18">
        <f t="shared" si="25"/>
        <v>84118.49114284027</v>
      </c>
      <c r="E232" s="19">
        <f t="shared" si="26"/>
        <v>0</v>
      </c>
      <c r="F232" s="18">
        <f t="shared" si="27"/>
        <v>0</v>
      </c>
      <c r="G232" s="18">
        <f t="shared" si="28"/>
        <v>0</v>
      </c>
      <c r="H232" s="18">
        <f t="shared" si="31"/>
        <v>0</v>
      </c>
      <c r="I232" s="18">
        <f t="shared" si="29"/>
        <v>0</v>
      </c>
      <c r="J232" s="18">
        <f>SUM($H$18:$H232)</f>
        <v>1265559.4685704201</v>
      </c>
    </row>
    <row r="233" spans="1:10">
      <c r="A233" s="21">
        <f>IF(Values_Entered,A232+1,"")</f>
        <v>216</v>
      </c>
      <c r="B233" s="20">
        <f t="shared" si="24"/>
        <v>48945</v>
      </c>
      <c r="C233" s="18">
        <f t="shared" si="30"/>
        <v>0</v>
      </c>
      <c r="D233" s="18">
        <f t="shared" si="25"/>
        <v>84118.49114284027</v>
      </c>
      <c r="E233" s="19">
        <f t="shared" si="26"/>
        <v>0</v>
      </c>
      <c r="F233" s="18">
        <f t="shared" si="27"/>
        <v>0</v>
      </c>
      <c r="G233" s="18">
        <f t="shared" si="28"/>
        <v>0</v>
      </c>
      <c r="H233" s="18">
        <f t="shared" si="31"/>
        <v>0</v>
      </c>
      <c r="I233" s="18">
        <f t="shared" si="29"/>
        <v>0</v>
      </c>
      <c r="J233" s="18">
        <f>SUM($H$18:$H233)</f>
        <v>1265559.4685704201</v>
      </c>
    </row>
    <row r="234" spans="1:10">
      <c r="A234" s="21">
        <f>IF(Values_Entered,A233+1,"")</f>
        <v>217</v>
      </c>
      <c r="B234" s="20">
        <f t="shared" si="24"/>
        <v>48976</v>
      </c>
      <c r="C234" s="18">
        <f t="shared" si="30"/>
        <v>0</v>
      </c>
      <c r="D234" s="18">
        <f t="shared" si="25"/>
        <v>84118.49114284027</v>
      </c>
      <c r="E234" s="19">
        <f t="shared" si="26"/>
        <v>0</v>
      </c>
      <c r="F234" s="18">
        <f t="shared" si="27"/>
        <v>0</v>
      </c>
      <c r="G234" s="18">
        <f t="shared" si="28"/>
        <v>0</v>
      </c>
      <c r="H234" s="18">
        <f t="shared" si="31"/>
        <v>0</v>
      </c>
      <c r="I234" s="18">
        <f t="shared" si="29"/>
        <v>0</v>
      </c>
      <c r="J234" s="18">
        <f>SUM($H$18:$H234)</f>
        <v>1265559.4685704201</v>
      </c>
    </row>
    <row r="235" spans="1:10">
      <c r="A235" s="21">
        <f>IF(Values_Entered,A234+1,"")</f>
        <v>218</v>
      </c>
      <c r="B235" s="20">
        <f t="shared" si="24"/>
        <v>49004</v>
      </c>
      <c r="C235" s="18">
        <f t="shared" si="30"/>
        <v>0</v>
      </c>
      <c r="D235" s="18">
        <f t="shared" si="25"/>
        <v>84118.49114284027</v>
      </c>
      <c r="E235" s="19">
        <f t="shared" si="26"/>
        <v>0</v>
      </c>
      <c r="F235" s="18">
        <f t="shared" si="27"/>
        <v>0</v>
      </c>
      <c r="G235" s="18">
        <f t="shared" si="28"/>
        <v>0</v>
      </c>
      <c r="H235" s="18">
        <f t="shared" si="31"/>
        <v>0</v>
      </c>
      <c r="I235" s="18">
        <f t="shared" si="29"/>
        <v>0</v>
      </c>
      <c r="J235" s="18">
        <f>SUM($H$18:$H235)</f>
        <v>1265559.4685704201</v>
      </c>
    </row>
    <row r="236" spans="1:10">
      <c r="A236" s="21">
        <f>IF(Values_Entered,A235+1,"")</f>
        <v>219</v>
      </c>
      <c r="B236" s="20">
        <f t="shared" si="24"/>
        <v>49035</v>
      </c>
      <c r="C236" s="18">
        <f t="shared" si="30"/>
        <v>0</v>
      </c>
      <c r="D236" s="18">
        <f t="shared" si="25"/>
        <v>84118.49114284027</v>
      </c>
      <c r="E236" s="19">
        <f t="shared" si="26"/>
        <v>0</v>
      </c>
      <c r="F236" s="18">
        <f t="shared" si="27"/>
        <v>0</v>
      </c>
      <c r="G236" s="18">
        <f t="shared" si="28"/>
        <v>0</v>
      </c>
      <c r="H236" s="18">
        <f t="shared" si="31"/>
        <v>0</v>
      </c>
      <c r="I236" s="18">
        <f t="shared" si="29"/>
        <v>0</v>
      </c>
      <c r="J236" s="18">
        <f>SUM($H$18:$H236)</f>
        <v>1265559.4685704201</v>
      </c>
    </row>
    <row r="237" spans="1:10">
      <c r="A237" s="21">
        <f>IF(Values_Entered,A236+1,"")</f>
        <v>220</v>
      </c>
      <c r="B237" s="20">
        <f t="shared" si="24"/>
        <v>49065</v>
      </c>
      <c r="C237" s="18">
        <f t="shared" si="30"/>
        <v>0</v>
      </c>
      <c r="D237" s="18">
        <f t="shared" si="25"/>
        <v>84118.49114284027</v>
      </c>
      <c r="E237" s="19">
        <f t="shared" si="26"/>
        <v>0</v>
      </c>
      <c r="F237" s="18">
        <f t="shared" si="27"/>
        <v>0</v>
      </c>
      <c r="G237" s="18">
        <f t="shared" si="28"/>
        <v>0</v>
      </c>
      <c r="H237" s="18">
        <f t="shared" si="31"/>
        <v>0</v>
      </c>
      <c r="I237" s="18">
        <f t="shared" si="29"/>
        <v>0</v>
      </c>
      <c r="J237" s="18">
        <f>SUM($H$18:$H237)</f>
        <v>1265559.4685704201</v>
      </c>
    </row>
    <row r="238" spans="1:10">
      <c r="A238" s="21">
        <f>IF(Values_Entered,A237+1,"")</f>
        <v>221</v>
      </c>
      <c r="B238" s="20">
        <f t="shared" si="24"/>
        <v>49096</v>
      </c>
      <c r="C238" s="18">
        <f t="shared" si="30"/>
        <v>0</v>
      </c>
      <c r="D238" s="18">
        <f t="shared" si="25"/>
        <v>84118.49114284027</v>
      </c>
      <c r="E238" s="19">
        <f t="shared" si="26"/>
        <v>0</v>
      </c>
      <c r="F238" s="18">
        <f t="shared" si="27"/>
        <v>0</v>
      </c>
      <c r="G238" s="18">
        <f t="shared" si="28"/>
        <v>0</v>
      </c>
      <c r="H238" s="18">
        <f t="shared" si="31"/>
        <v>0</v>
      </c>
      <c r="I238" s="18">
        <f t="shared" si="29"/>
        <v>0</v>
      </c>
      <c r="J238" s="18">
        <f>SUM($H$18:$H238)</f>
        <v>1265559.4685704201</v>
      </c>
    </row>
    <row r="239" spans="1:10">
      <c r="A239" s="21">
        <f>IF(Values_Entered,A238+1,"")</f>
        <v>222</v>
      </c>
      <c r="B239" s="20">
        <f t="shared" si="24"/>
        <v>49126</v>
      </c>
      <c r="C239" s="18">
        <f t="shared" si="30"/>
        <v>0</v>
      </c>
      <c r="D239" s="18">
        <f t="shared" si="25"/>
        <v>84118.49114284027</v>
      </c>
      <c r="E239" s="19">
        <f t="shared" si="26"/>
        <v>0</v>
      </c>
      <c r="F239" s="18">
        <f t="shared" si="27"/>
        <v>0</v>
      </c>
      <c r="G239" s="18">
        <f t="shared" si="28"/>
        <v>0</v>
      </c>
      <c r="H239" s="18">
        <f t="shared" si="31"/>
        <v>0</v>
      </c>
      <c r="I239" s="18">
        <f t="shared" si="29"/>
        <v>0</v>
      </c>
      <c r="J239" s="18">
        <f>SUM($H$18:$H239)</f>
        <v>1265559.4685704201</v>
      </c>
    </row>
    <row r="240" spans="1:10">
      <c r="A240" s="21">
        <f>IF(Values_Entered,A239+1,"")</f>
        <v>223</v>
      </c>
      <c r="B240" s="20">
        <f t="shared" si="24"/>
        <v>49157</v>
      </c>
      <c r="C240" s="18">
        <f t="shared" si="30"/>
        <v>0</v>
      </c>
      <c r="D240" s="18">
        <f t="shared" si="25"/>
        <v>84118.49114284027</v>
      </c>
      <c r="E240" s="19">
        <f t="shared" si="26"/>
        <v>0</v>
      </c>
      <c r="F240" s="18">
        <f t="shared" si="27"/>
        <v>0</v>
      </c>
      <c r="G240" s="18">
        <f t="shared" si="28"/>
        <v>0</v>
      </c>
      <c r="H240" s="18">
        <f t="shared" si="31"/>
        <v>0</v>
      </c>
      <c r="I240" s="18">
        <f t="shared" si="29"/>
        <v>0</v>
      </c>
      <c r="J240" s="18">
        <f>SUM($H$18:$H240)</f>
        <v>1265559.4685704201</v>
      </c>
    </row>
    <row r="241" spans="1:10">
      <c r="A241" s="21">
        <f>IF(Values_Entered,A240+1,"")</f>
        <v>224</v>
      </c>
      <c r="B241" s="20">
        <f t="shared" si="24"/>
        <v>49188</v>
      </c>
      <c r="C241" s="18">
        <f t="shared" si="30"/>
        <v>0</v>
      </c>
      <c r="D241" s="18">
        <f t="shared" si="25"/>
        <v>84118.49114284027</v>
      </c>
      <c r="E241" s="19">
        <f t="shared" si="26"/>
        <v>0</v>
      </c>
      <c r="F241" s="18">
        <f t="shared" si="27"/>
        <v>0</v>
      </c>
      <c r="G241" s="18">
        <f t="shared" si="28"/>
        <v>0</v>
      </c>
      <c r="H241" s="18">
        <f t="shared" si="31"/>
        <v>0</v>
      </c>
      <c r="I241" s="18">
        <f t="shared" si="29"/>
        <v>0</v>
      </c>
      <c r="J241" s="18">
        <f>SUM($H$18:$H241)</f>
        <v>1265559.4685704201</v>
      </c>
    </row>
    <row r="242" spans="1:10">
      <c r="A242" s="21">
        <f>IF(Values_Entered,A241+1,"")</f>
        <v>225</v>
      </c>
      <c r="B242" s="20">
        <f t="shared" si="24"/>
        <v>49218</v>
      </c>
      <c r="C242" s="18">
        <f t="shared" si="30"/>
        <v>0</v>
      </c>
      <c r="D242" s="18">
        <f t="shared" si="25"/>
        <v>84118.49114284027</v>
      </c>
      <c r="E242" s="19">
        <f t="shared" si="26"/>
        <v>0</v>
      </c>
      <c r="F242" s="18">
        <f t="shared" si="27"/>
        <v>0</v>
      </c>
      <c r="G242" s="18">
        <f t="shared" si="28"/>
        <v>0</v>
      </c>
      <c r="H242" s="18">
        <f t="shared" si="31"/>
        <v>0</v>
      </c>
      <c r="I242" s="18">
        <f t="shared" si="29"/>
        <v>0</v>
      </c>
      <c r="J242" s="18">
        <f>SUM($H$18:$H242)</f>
        <v>1265559.4685704201</v>
      </c>
    </row>
    <row r="243" spans="1:10">
      <c r="A243" s="21">
        <f>IF(Values_Entered,A242+1,"")</f>
        <v>226</v>
      </c>
      <c r="B243" s="20">
        <f t="shared" si="24"/>
        <v>49249</v>
      </c>
      <c r="C243" s="18">
        <f t="shared" si="30"/>
        <v>0</v>
      </c>
      <c r="D243" s="18">
        <f t="shared" si="25"/>
        <v>84118.49114284027</v>
      </c>
      <c r="E243" s="19">
        <f t="shared" si="26"/>
        <v>0</v>
      </c>
      <c r="F243" s="18">
        <f t="shared" si="27"/>
        <v>0</v>
      </c>
      <c r="G243" s="18">
        <f t="shared" si="28"/>
        <v>0</v>
      </c>
      <c r="H243" s="18">
        <f t="shared" si="31"/>
        <v>0</v>
      </c>
      <c r="I243" s="18">
        <f t="shared" si="29"/>
        <v>0</v>
      </c>
      <c r="J243" s="18">
        <f>SUM($H$18:$H243)</f>
        <v>1265559.4685704201</v>
      </c>
    </row>
    <row r="244" spans="1:10">
      <c r="A244" s="21">
        <f>IF(Values_Entered,A243+1,"")</f>
        <v>227</v>
      </c>
      <c r="B244" s="20">
        <f t="shared" si="24"/>
        <v>49279</v>
      </c>
      <c r="C244" s="18">
        <f t="shared" si="30"/>
        <v>0</v>
      </c>
      <c r="D244" s="18">
        <f t="shared" si="25"/>
        <v>84118.49114284027</v>
      </c>
      <c r="E244" s="19">
        <f t="shared" si="26"/>
        <v>0</v>
      </c>
      <c r="F244" s="18">
        <f t="shared" si="27"/>
        <v>0</v>
      </c>
      <c r="G244" s="18">
        <f t="shared" si="28"/>
        <v>0</v>
      </c>
      <c r="H244" s="18">
        <f t="shared" si="31"/>
        <v>0</v>
      </c>
      <c r="I244" s="18">
        <f t="shared" si="29"/>
        <v>0</v>
      </c>
      <c r="J244" s="18">
        <f>SUM($H$18:$H244)</f>
        <v>1265559.4685704201</v>
      </c>
    </row>
    <row r="245" spans="1:10">
      <c r="A245" s="21">
        <f>IF(Values_Entered,A244+1,"")</f>
        <v>228</v>
      </c>
      <c r="B245" s="20">
        <f t="shared" si="24"/>
        <v>49310</v>
      </c>
      <c r="C245" s="18">
        <f t="shared" si="30"/>
        <v>0</v>
      </c>
      <c r="D245" s="18">
        <f t="shared" si="25"/>
        <v>84118.49114284027</v>
      </c>
      <c r="E245" s="19">
        <f t="shared" si="26"/>
        <v>0</v>
      </c>
      <c r="F245" s="18">
        <f t="shared" si="27"/>
        <v>0</v>
      </c>
      <c r="G245" s="18">
        <f t="shared" si="28"/>
        <v>0</v>
      </c>
      <c r="H245" s="18">
        <f t="shared" si="31"/>
        <v>0</v>
      </c>
      <c r="I245" s="18">
        <f t="shared" si="29"/>
        <v>0</v>
      </c>
      <c r="J245" s="18">
        <f>SUM($H$18:$H245)</f>
        <v>1265559.4685704201</v>
      </c>
    </row>
    <row r="246" spans="1:10">
      <c r="A246" s="21">
        <f>IF(Values_Entered,A245+1,"")</f>
        <v>229</v>
      </c>
      <c r="B246" s="20">
        <f t="shared" si="24"/>
        <v>49341</v>
      </c>
      <c r="C246" s="18">
        <f t="shared" si="30"/>
        <v>0</v>
      </c>
      <c r="D246" s="18">
        <f t="shared" si="25"/>
        <v>84118.49114284027</v>
      </c>
      <c r="E246" s="19">
        <f t="shared" si="26"/>
        <v>0</v>
      </c>
      <c r="F246" s="18">
        <f t="shared" si="27"/>
        <v>0</v>
      </c>
      <c r="G246" s="18">
        <f t="shared" si="28"/>
        <v>0</v>
      </c>
      <c r="H246" s="18">
        <f t="shared" si="31"/>
        <v>0</v>
      </c>
      <c r="I246" s="18">
        <f t="shared" si="29"/>
        <v>0</v>
      </c>
      <c r="J246" s="18">
        <f>SUM($H$18:$H246)</f>
        <v>1265559.4685704201</v>
      </c>
    </row>
    <row r="247" spans="1:10">
      <c r="A247" s="21">
        <f>IF(Values_Entered,A246+1,"")</f>
        <v>230</v>
      </c>
      <c r="B247" s="20">
        <f t="shared" si="24"/>
        <v>49369</v>
      </c>
      <c r="C247" s="18">
        <f t="shared" si="30"/>
        <v>0</v>
      </c>
      <c r="D247" s="18">
        <f t="shared" si="25"/>
        <v>84118.49114284027</v>
      </c>
      <c r="E247" s="19">
        <f t="shared" si="26"/>
        <v>0</v>
      </c>
      <c r="F247" s="18">
        <f t="shared" si="27"/>
        <v>0</v>
      </c>
      <c r="G247" s="18">
        <f t="shared" si="28"/>
        <v>0</v>
      </c>
      <c r="H247" s="18">
        <f t="shared" si="31"/>
        <v>0</v>
      </c>
      <c r="I247" s="18">
        <f t="shared" si="29"/>
        <v>0</v>
      </c>
      <c r="J247" s="18">
        <f>SUM($H$18:$H247)</f>
        <v>1265559.4685704201</v>
      </c>
    </row>
    <row r="248" spans="1:10">
      <c r="A248" s="21">
        <f>IF(Values_Entered,A247+1,"")</f>
        <v>231</v>
      </c>
      <c r="B248" s="20">
        <f t="shared" si="24"/>
        <v>49400</v>
      </c>
      <c r="C248" s="18">
        <f t="shared" si="30"/>
        <v>0</v>
      </c>
      <c r="D248" s="18">
        <f t="shared" si="25"/>
        <v>84118.49114284027</v>
      </c>
      <c r="E248" s="19">
        <f t="shared" si="26"/>
        <v>0</v>
      </c>
      <c r="F248" s="18">
        <f t="shared" si="27"/>
        <v>0</v>
      </c>
      <c r="G248" s="18">
        <f t="shared" si="28"/>
        <v>0</v>
      </c>
      <c r="H248" s="18">
        <f t="shared" si="31"/>
        <v>0</v>
      </c>
      <c r="I248" s="18">
        <f t="shared" si="29"/>
        <v>0</v>
      </c>
      <c r="J248" s="18">
        <f>SUM($H$18:$H248)</f>
        <v>1265559.4685704201</v>
      </c>
    </row>
    <row r="249" spans="1:10">
      <c r="A249" s="21">
        <f>IF(Values_Entered,A248+1,"")</f>
        <v>232</v>
      </c>
      <c r="B249" s="20">
        <f t="shared" si="24"/>
        <v>49430</v>
      </c>
      <c r="C249" s="18">
        <f t="shared" si="30"/>
        <v>0</v>
      </c>
      <c r="D249" s="18">
        <f t="shared" si="25"/>
        <v>84118.49114284027</v>
      </c>
      <c r="E249" s="19">
        <f t="shared" si="26"/>
        <v>0</v>
      </c>
      <c r="F249" s="18">
        <f t="shared" si="27"/>
        <v>0</v>
      </c>
      <c r="G249" s="18">
        <f t="shared" si="28"/>
        <v>0</v>
      </c>
      <c r="H249" s="18">
        <f t="shared" si="31"/>
        <v>0</v>
      </c>
      <c r="I249" s="18">
        <f t="shared" si="29"/>
        <v>0</v>
      </c>
      <c r="J249" s="18">
        <f>SUM($H$18:$H249)</f>
        <v>1265559.4685704201</v>
      </c>
    </row>
    <row r="250" spans="1:10">
      <c r="A250" s="21">
        <f>IF(Values_Entered,A249+1,"")</f>
        <v>233</v>
      </c>
      <c r="B250" s="20">
        <f t="shared" si="24"/>
        <v>49461</v>
      </c>
      <c r="C250" s="18">
        <f t="shared" si="30"/>
        <v>0</v>
      </c>
      <c r="D250" s="18">
        <f t="shared" si="25"/>
        <v>84118.49114284027</v>
      </c>
      <c r="E250" s="19">
        <f t="shared" si="26"/>
        <v>0</v>
      </c>
      <c r="F250" s="18">
        <f t="shared" si="27"/>
        <v>0</v>
      </c>
      <c r="G250" s="18">
        <f t="shared" si="28"/>
        <v>0</v>
      </c>
      <c r="H250" s="18">
        <f t="shared" si="31"/>
        <v>0</v>
      </c>
      <c r="I250" s="18">
        <f t="shared" si="29"/>
        <v>0</v>
      </c>
      <c r="J250" s="18">
        <f>SUM($H$18:$H250)</f>
        <v>1265559.4685704201</v>
      </c>
    </row>
    <row r="251" spans="1:10">
      <c r="A251" s="21">
        <f>IF(Values_Entered,A250+1,"")</f>
        <v>234</v>
      </c>
      <c r="B251" s="20">
        <f t="shared" si="24"/>
        <v>49491</v>
      </c>
      <c r="C251" s="18">
        <f t="shared" si="30"/>
        <v>0</v>
      </c>
      <c r="D251" s="18">
        <f t="shared" si="25"/>
        <v>84118.49114284027</v>
      </c>
      <c r="E251" s="19">
        <f t="shared" si="26"/>
        <v>0</v>
      </c>
      <c r="F251" s="18">
        <f t="shared" si="27"/>
        <v>0</v>
      </c>
      <c r="G251" s="18">
        <f t="shared" si="28"/>
        <v>0</v>
      </c>
      <c r="H251" s="18">
        <f t="shared" si="31"/>
        <v>0</v>
      </c>
      <c r="I251" s="18">
        <f t="shared" si="29"/>
        <v>0</v>
      </c>
      <c r="J251" s="18">
        <f>SUM($H$18:$H251)</f>
        <v>1265559.4685704201</v>
      </c>
    </row>
    <row r="252" spans="1:10">
      <c r="A252" s="21">
        <f>IF(Values_Entered,A251+1,"")</f>
        <v>235</v>
      </c>
      <c r="B252" s="20">
        <f t="shared" si="24"/>
        <v>49522</v>
      </c>
      <c r="C252" s="18">
        <f t="shared" si="30"/>
        <v>0</v>
      </c>
      <c r="D252" s="18">
        <f t="shared" si="25"/>
        <v>84118.49114284027</v>
      </c>
      <c r="E252" s="19">
        <f t="shared" si="26"/>
        <v>0</v>
      </c>
      <c r="F252" s="18">
        <f t="shared" si="27"/>
        <v>0</v>
      </c>
      <c r="G252" s="18">
        <f t="shared" si="28"/>
        <v>0</v>
      </c>
      <c r="H252" s="18">
        <f t="shared" si="31"/>
        <v>0</v>
      </c>
      <c r="I252" s="18">
        <f t="shared" si="29"/>
        <v>0</v>
      </c>
      <c r="J252" s="18">
        <f>SUM($H$18:$H252)</f>
        <v>1265559.4685704201</v>
      </c>
    </row>
    <row r="253" spans="1:10">
      <c r="A253" s="21">
        <f>IF(Values_Entered,A252+1,"")</f>
        <v>236</v>
      </c>
      <c r="B253" s="20">
        <f t="shared" si="24"/>
        <v>49553</v>
      </c>
      <c r="C253" s="18">
        <f t="shared" si="30"/>
        <v>0</v>
      </c>
      <c r="D253" s="18">
        <f t="shared" si="25"/>
        <v>84118.49114284027</v>
      </c>
      <c r="E253" s="19">
        <f t="shared" si="26"/>
        <v>0</v>
      </c>
      <c r="F253" s="18">
        <f t="shared" si="27"/>
        <v>0</v>
      </c>
      <c r="G253" s="18">
        <f t="shared" si="28"/>
        <v>0</v>
      </c>
      <c r="H253" s="18">
        <f t="shared" si="31"/>
        <v>0</v>
      </c>
      <c r="I253" s="18">
        <f t="shared" si="29"/>
        <v>0</v>
      </c>
      <c r="J253" s="18">
        <f>SUM($H$18:$H253)</f>
        <v>1265559.4685704201</v>
      </c>
    </row>
    <row r="254" spans="1:10">
      <c r="A254" s="21">
        <f>IF(Values_Entered,A253+1,"")</f>
        <v>237</v>
      </c>
      <c r="B254" s="20">
        <f t="shared" si="24"/>
        <v>49583</v>
      </c>
      <c r="C254" s="18">
        <f t="shared" si="30"/>
        <v>0</v>
      </c>
      <c r="D254" s="18">
        <f t="shared" si="25"/>
        <v>84118.49114284027</v>
      </c>
      <c r="E254" s="19">
        <f t="shared" si="26"/>
        <v>0</v>
      </c>
      <c r="F254" s="18">
        <f t="shared" si="27"/>
        <v>0</v>
      </c>
      <c r="G254" s="18">
        <f t="shared" si="28"/>
        <v>0</v>
      </c>
      <c r="H254" s="18">
        <f t="shared" si="31"/>
        <v>0</v>
      </c>
      <c r="I254" s="18">
        <f t="shared" si="29"/>
        <v>0</v>
      </c>
      <c r="J254" s="18">
        <f>SUM($H$18:$H254)</f>
        <v>1265559.4685704201</v>
      </c>
    </row>
    <row r="255" spans="1:10">
      <c r="A255" s="21">
        <f>IF(Values_Entered,A254+1,"")</f>
        <v>238</v>
      </c>
      <c r="B255" s="20">
        <f t="shared" si="24"/>
        <v>49614</v>
      </c>
      <c r="C255" s="18">
        <f t="shared" si="30"/>
        <v>0</v>
      </c>
      <c r="D255" s="18">
        <f t="shared" si="25"/>
        <v>84118.49114284027</v>
      </c>
      <c r="E255" s="19">
        <f t="shared" si="26"/>
        <v>0</v>
      </c>
      <c r="F255" s="18">
        <f t="shared" si="27"/>
        <v>0</v>
      </c>
      <c r="G255" s="18">
        <f t="shared" si="28"/>
        <v>0</v>
      </c>
      <c r="H255" s="18">
        <f t="shared" si="31"/>
        <v>0</v>
      </c>
      <c r="I255" s="18">
        <f t="shared" si="29"/>
        <v>0</v>
      </c>
      <c r="J255" s="18">
        <f>SUM($H$18:$H255)</f>
        <v>1265559.4685704201</v>
      </c>
    </row>
    <row r="256" spans="1:10">
      <c r="A256" s="21">
        <f>IF(Values_Entered,A255+1,"")</f>
        <v>239</v>
      </c>
      <c r="B256" s="20">
        <f t="shared" si="24"/>
        <v>49644</v>
      </c>
      <c r="C256" s="18">
        <f t="shared" si="30"/>
        <v>0</v>
      </c>
      <c r="D256" s="18">
        <f t="shared" si="25"/>
        <v>84118.49114284027</v>
      </c>
      <c r="E256" s="19">
        <f t="shared" si="26"/>
        <v>0</v>
      </c>
      <c r="F256" s="18">
        <f t="shared" si="27"/>
        <v>0</v>
      </c>
      <c r="G256" s="18">
        <f t="shared" si="28"/>
        <v>0</v>
      </c>
      <c r="H256" s="18">
        <f t="shared" si="31"/>
        <v>0</v>
      </c>
      <c r="I256" s="18">
        <f t="shared" si="29"/>
        <v>0</v>
      </c>
      <c r="J256" s="18">
        <f>SUM($H$18:$H256)</f>
        <v>1265559.4685704201</v>
      </c>
    </row>
    <row r="257" spans="1:10">
      <c r="A257" s="21">
        <f>IF(Values_Entered,A256+1,"")</f>
        <v>240</v>
      </c>
      <c r="B257" s="20">
        <f t="shared" si="24"/>
        <v>49675</v>
      </c>
      <c r="C257" s="18">
        <f t="shared" si="30"/>
        <v>0</v>
      </c>
      <c r="D257" s="18">
        <f t="shared" si="25"/>
        <v>84118.49114284027</v>
      </c>
      <c r="E257" s="19">
        <f t="shared" si="26"/>
        <v>0</v>
      </c>
      <c r="F257" s="18">
        <f t="shared" si="27"/>
        <v>0</v>
      </c>
      <c r="G257" s="18">
        <f t="shared" si="28"/>
        <v>0</v>
      </c>
      <c r="H257" s="18">
        <f t="shared" si="31"/>
        <v>0</v>
      </c>
      <c r="I257" s="18">
        <f t="shared" si="29"/>
        <v>0</v>
      </c>
      <c r="J257" s="18">
        <f>SUM($H$18:$H257)</f>
        <v>1265559.4685704201</v>
      </c>
    </row>
    <row r="258" spans="1:10">
      <c r="A258" s="21">
        <f>IF(Values_Entered,A257+1,"")</f>
        <v>241</v>
      </c>
      <c r="B258" s="20">
        <f t="shared" si="24"/>
        <v>49706</v>
      </c>
      <c r="C258" s="18">
        <f t="shared" si="30"/>
        <v>0</v>
      </c>
      <c r="D258" s="18">
        <f t="shared" si="25"/>
        <v>84118.49114284027</v>
      </c>
      <c r="E258" s="19">
        <f t="shared" si="26"/>
        <v>0</v>
      </c>
      <c r="F258" s="18">
        <f t="shared" si="27"/>
        <v>0</v>
      </c>
      <c r="G258" s="18">
        <f t="shared" si="28"/>
        <v>0</v>
      </c>
      <c r="H258" s="18">
        <f t="shared" si="31"/>
        <v>0</v>
      </c>
      <c r="I258" s="18">
        <f t="shared" si="29"/>
        <v>0</v>
      </c>
      <c r="J258" s="18">
        <f>SUM($H$18:$H258)</f>
        <v>1265559.4685704201</v>
      </c>
    </row>
    <row r="259" spans="1:10">
      <c r="A259" s="21">
        <f>IF(Values_Entered,A258+1,"")</f>
        <v>242</v>
      </c>
      <c r="B259" s="20">
        <f t="shared" si="24"/>
        <v>49735</v>
      </c>
      <c r="C259" s="18">
        <f t="shared" si="30"/>
        <v>0</v>
      </c>
      <c r="D259" s="18">
        <f t="shared" si="25"/>
        <v>84118.49114284027</v>
      </c>
      <c r="E259" s="19">
        <f t="shared" si="26"/>
        <v>0</v>
      </c>
      <c r="F259" s="18">
        <f t="shared" si="27"/>
        <v>0</v>
      </c>
      <c r="G259" s="18">
        <f t="shared" si="28"/>
        <v>0</v>
      </c>
      <c r="H259" s="18">
        <f t="shared" si="31"/>
        <v>0</v>
      </c>
      <c r="I259" s="18">
        <f t="shared" si="29"/>
        <v>0</v>
      </c>
      <c r="J259" s="18">
        <f>SUM($H$18:$H259)</f>
        <v>1265559.4685704201</v>
      </c>
    </row>
    <row r="260" spans="1:10">
      <c r="A260" s="21">
        <f>IF(Values_Entered,A259+1,"")</f>
        <v>243</v>
      </c>
      <c r="B260" s="20">
        <f t="shared" si="24"/>
        <v>49766</v>
      </c>
      <c r="C260" s="18">
        <f t="shared" si="30"/>
        <v>0</v>
      </c>
      <c r="D260" s="18">
        <f t="shared" si="25"/>
        <v>84118.49114284027</v>
      </c>
      <c r="E260" s="19">
        <f t="shared" si="26"/>
        <v>0</v>
      </c>
      <c r="F260" s="18">
        <f t="shared" si="27"/>
        <v>0</v>
      </c>
      <c r="G260" s="18">
        <f t="shared" si="28"/>
        <v>0</v>
      </c>
      <c r="H260" s="18">
        <f t="shared" si="31"/>
        <v>0</v>
      </c>
      <c r="I260" s="18">
        <f t="shared" si="29"/>
        <v>0</v>
      </c>
      <c r="J260" s="18">
        <f>SUM($H$18:$H260)</f>
        <v>1265559.4685704201</v>
      </c>
    </row>
    <row r="261" spans="1:10">
      <c r="A261" s="21">
        <f>IF(Values_Entered,A260+1,"")</f>
        <v>244</v>
      </c>
      <c r="B261" s="20">
        <f t="shared" si="24"/>
        <v>49796</v>
      </c>
      <c r="C261" s="18">
        <f t="shared" si="30"/>
        <v>0</v>
      </c>
      <c r="D261" s="18">
        <f t="shared" si="25"/>
        <v>84118.49114284027</v>
      </c>
      <c r="E261" s="19">
        <f t="shared" si="26"/>
        <v>0</v>
      </c>
      <c r="F261" s="18">
        <f t="shared" si="27"/>
        <v>0</v>
      </c>
      <c r="G261" s="18">
        <f t="shared" si="28"/>
        <v>0</v>
      </c>
      <c r="H261" s="18">
        <f t="shared" si="31"/>
        <v>0</v>
      </c>
      <c r="I261" s="18">
        <f t="shared" si="29"/>
        <v>0</v>
      </c>
      <c r="J261" s="18">
        <f>SUM($H$18:$H261)</f>
        <v>1265559.4685704201</v>
      </c>
    </row>
    <row r="262" spans="1:10">
      <c r="A262" s="21">
        <f>IF(Values_Entered,A261+1,"")</f>
        <v>245</v>
      </c>
      <c r="B262" s="20">
        <f t="shared" si="24"/>
        <v>49827</v>
      </c>
      <c r="C262" s="18">
        <f t="shared" si="30"/>
        <v>0</v>
      </c>
      <c r="D262" s="18">
        <f t="shared" si="25"/>
        <v>84118.49114284027</v>
      </c>
      <c r="E262" s="19">
        <f t="shared" si="26"/>
        <v>0</v>
      </c>
      <c r="F262" s="18">
        <f t="shared" si="27"/>
        <v>0</v>
      </c>
      <c r="G262" s="18">
        <f t="shared" si="28"/>
        <v>0</v>
      </c>
      <c r="H262" s="18">
        <f t="shared" si="31"/>
        <v>0</v>
      </c>
      <c r="I262" s="18">
        <f t="shared" si="29"/>
        <v>0</v>
      </c>
      <c r="J262" s="18">
        <f>SUM($H$18:$H262)</f>
        <v>1265559.4685704201</v>
      </c>
    </row>
    <row r="263" spans="1:10">
      <c r="A263" s="21">
        <f>IF(Values_Entered,A262+1,"")</f>
        <v>246</v>
      </c>
      <c r="B263" s="20">
        <f t="shared" si="24"/>
        <v>49857</v>
      </c>
      <c r="C263" s="18">
        <f t="shared" si="30"/>
        <v>0</v>
      </c>
      <c r="D263" s="18">
        <f t="shared" si="25"/>
        <v>84118.49114284027</v>
      </c>
      <c r="E263" s="19">
        <f t="shared" si="26"/>
        <v>0</v>
      </c>
      <c r="F263" s="18">
        <f t="shared" si="27"/>
        <v>0</v>
      </c>
      <c r="G263" s="18">
        <f t="shared" si="28"/>
        <v>0</v>
      </c>
      <c r="H263" s="18">
        <f t="shared" si="31"/>
        <v>0</v>
      </c>
      <c r="I263" s="18">
        <f t="shared" si="29"/>
        <v>0</v>
      </c>
      <c r="J263" s="18">
        <f>SUM($H$18:$H263)</f>
        <v>1265559.4685704201</v>
      </c>
    </row>
    <row r="264" spans="1:10">
      <c r="A264" s="21">
        <f>IF(Values_Entered,A263+1,"")</f>
        <v>247</v>
      </c>
      <c r="B264" s="20">
        <f t="shared" si="24"/>
        <v>49888</v>
      </c>
      <c r="C264" s="18">
        <f t="shared" si="30"/>
        <v>0</v>
      </c>
      <c r="D264" s="18">
        <f t="shared" si="25"/>
        <v>84118.49114284027</v>
      </c>
      <c r="E264" s="19">
        <f t="shared" si="26"/>
        <v>0</v>
      </c>
      <c r="F264" s="18">
        <f t="shared" si="27"/>
        <v>0</v>
      </c>
      <c r="G264" s="18">
        <f t="shared" si="28"/>
        <v>0</v>
      </c>
      <c r="H264" s="18">
        <f t="shared" si="31"/>
        <v>0</v>
      </c>
      <c r="I264" s="18">
        <f t="shared" si="29"/>
        <v>0</v>
      </c>
      <c r="J264" s="18">
        <f>SUM($H$18:$H264)</f>
        <v>1265559.4685704201</v>
      </c>
    </row>
    <row r="265" spans="1:10">
      <c r="A265" s="21">
        <f>IF(Values_Entered,A264+1,"")</f>
        <v>248</v>
      </c>
      <c r="B265" s="20">
        <f t="shared" si="24"/>
        <v>49919</v>
      </c>
      <c r="C265" s="18">
        <f t="shared" si="30"/>
        <v>0</v>
      </c>
      <c r="D265" s="18">
        <f t="shared" si="25"/>
        <v>84118.49114284027</v>
      </c>
      <c r="E265" s="19">
        <f t="shared" si="26"/>
        <v>0</v>
      </c>
      <c r="F265" s="18">
        <f t="shared" si="27"/>
        <v>0</v>
      </c>
      <c r="G265" s="18">
        <f t="shared" si="28"/>
        <v>0</v>
      </c>
      <c r="H265" s="18">
        <f t="shared" si="31"/>
        <v>0</v>
      </c>
      <c r="I265" s="18">
        <f t="shared" si="29"/>
        <v>0</v>
      </c>
      <c r="J265" s="18">
        <f>SUM($H$18:$H265)</f>
        <v>1265559.4685704201</v>
      </c>
    </row>
    <row r="266" spans="1:10">
      <c r="A266" s="21">
        <f>IF(Values_Entered,A265+1,"")</f>
        <v>249</v>
      </c>
      <c r="B266" s="20">
        <f t="shared" si="24"/>
        <v>49949</v>
      </c>
      <c r="C266" s="18">
        <f t="shared" si="30"/>
        <v>0</v>
      </c>
      <c r="D266" s="18">
        <f t="shared" si="25"/>
        <v>84118.49114284027</v>
      </c>
      <c r="E266" s="19">
        <f t="shared" si="26"/>
        <v>0</v>
      </c>
      <c r="F266" s="18">
        <f t="shared" si="27"/>
        <v>0</v>
      </c>
      <c r="G266" s="18">
        <f t="shared" si="28"/>
        <v>0</v>
      </c>
      <c r="H266" s="18">
        <f t="shared" si="31"/>
        <v>0</v>
      </c>
      <c r="I266" s="18">
        <f t="shared" si="29"/>
        <v>0</v>
      </c>
      <c r="J266" s="18">
        <f>SUM($H$18:$H266)</f>
        <v>1265559.4685704201</v>
      </c>
    </row>
    <row r="267" spans="1:10">
      <c r="A267" s="21">
        <f>IF(Values_Entered,A266+1,"")</f>
        <v>250</v>
      </c>
      <c r="B267" s="20">
        <f t="shared" si="24"/>
        <v>49980</v>
      </c>
      <c r="C267" s="18">
        <f t="shared" si="30"/>
        <v>0</v>
      </c>
      <c r="D267" s="18">
        <f t="shared" si="25"/>
        <v>84118.49114284027</v>
      </c>
      <c r="E267" s="19">
        <f t="shared" si="26"/>
        <v>0</v>
      </c>
      <c r="F267" s="18">
        <f t="shared" si="27"/>
        <v>0</v>
      </c>
      <c r="G267" s="18">
        <f t="shared" si="28"/>
        <v>0</v>
      </c>
      <c r="H267" s="18">
        <f t="shared" si="31"/>
        <v>0</v>
      </c>
      <c r="I267" s="18">
        <f t="shared" si="29"/>
        <v>0</v>
      </c>
      <c r="J267" s="18">
        <f>SUM($H$18:$H267)</f>
        <v>1265559.4685704201</v>
      </c>
    </row>
    <row r="268" spans="1:10">
      <c r="A268" s="21">
        <f>IF(Values_Entered,A267+1,"")</f>
        <v>251</v>
      </c>
      <c r="B268" s="20">
        <f t="shared" si="24"/>
        <v>50010</v>
      </c>
      <c r="C268" s="18">
        <f t="shared" si="30"/>
        <v>0</v>
      </c>
      <c r="D268" s="18">
        <f t="shared" si="25"/>
        <v>84118.49114284027</v>
      </c>
      <c r="E268" s="19">
        <f t="shared" si="26"/>
        <v>0</v>
      </c>
      <c r="F268" s="18">
        <f t="shared" si="27"/>
        <v>0</v>
      </c>
      <c r="G268" s="18">
        <f t="shared" si="28"/>
        <v>0</v>
      </c>
      <c r="H268" s="18">
        <f t="shared" si="31"/>
        <v>0</v>
      </c>
      <c r="I268" s="18">
        <f t="shared" si="29"/>
        <v>0</v>
      </c>
      <c r="J268" s="18">
        <f>SUM($H$18:$H268)</f>
        <v>1265559.4685704201</v>
      </c>
    </row>
    <row r="269" spans="1:10">
      <c r="A269" s="21">
        <f>IF(Values_Entered,A268+1,"")</f>
        <v>252</v>
      </c>
      <c r="B269" s="20">
        <f t="shared" si="24"/>
        <v>50041</v>
      </c>
      <c r="C269" s="18">
        <f t="shared" si="30"/>
        <v>0</v>
      </c>
      <c r="D269" s="18">
        <f t="shared" si="25"/>
        <v>84118.49114284027</v>
      </c>
      <c r="E269" s="19">
        <f t="shared" si="26"/>
        <v>0</v>
      </c>
      <c r="F269" s="18">
        <f t="shared" si="27"/>
        <v>0</v>
      </c>
      <c r="G269" s="18">
        <f t="shared" si="28"/>
        <v>0</v>
      </c>
      <c r="H269" s="18">
        <f t="shared" si="31"/>
        <v>0</v>
      </c>
      <c r="I269" s="18">
        <f t="shared" si="29"/>
        <v>0</v>
      </c>
      <c r="J269" s="18">
        <f>SUM($H$18:$H269)</f>
        <v>1265559.4685704201</v>
      </c>
    </row>
    <row r="270" spans="1:10">
      <c r="A270" s="21">
        <f>IF(Values_Entered,A269+1,"")</f>
        <v>253</v>
      </c>
      <c r="B270" s="20">
        <f t="shared" si="24"/>
        <v>50072</v>
      </c>
      <c r="C270" s="18">
        <f t="shared" si="30"/>
        <v>0</v>
      </c>
      <c r="D270" s="18">
        <f t="shared" si="25"/>
        <v>84118.49114284027</v>
      </c>
      <c r="E270" s="19">
        <f t="shared" si="26"/>
        <v>0</v>
      </c>
      <c r="F270" s="18">
        <f t="shared" si="27"/>
        <v>0</v>
      </c>
      <c r="G270" s="18">
        <f t="shared" si="28"/>
        <v>0</v>
      </c>
      <c r="H270" s="18">
        <f t="shared" si="31"/>
        <v>0</v>
      </c>
      <c r="I270" s="18">
        <f t="shared" si="29"/>
        <v>0</v>
      </c>
      <c r="J270" s="18">
        <f>SUM($H$18:$H270)</f>
        <v>1265559.4685704201</v>
      </c>
    </row>
    <row r="271" spans="1:10">
      <c r="A271" s="21">
        <f>IF(Values_Entered,A270+1,"")</f>
        <v>254</v>
      </c>
      <c r="B271" s="20">
        <f t="shared" si="24"/>
        <v>50100</v>
      </c>
      <c r="C271" s="18">
        <f t="shared" si="30"/>
        <v>0</v>
      </c>
      <c r="D271" s="18">
        <f t="shared" si="25"/>
        <v>84118.49114284027</v>
      </c>
      <c r="E271" s="19">
        <f t="shared" si="26"/>
        <v>0</v>
      </c>
      <c r="F271" s="18">
        <f t="shared" si="27"/>
        <v>0</v>
      </c>
      <c r="G271" s="18">
        <f t="shared" si="28"/>
        <v>0</v>
      </c>
      <c r="H271" s="18">
        <f t="shared" si="31"/>
        <v>0</v>
      </c>
      <c r="I271" s="18">
        <f t="shared" si="29"/>
        <v>0</v>
      </c>
      <c r="J271" s="18">
        <f>SUM($H$18:$H271)</f>
        <v>1265559.4685704201</v>
      </c>
    </row>
    <row r="272" spans="1:10">
      <c r="A272" s="21">
        <f>IF(Values_Entered,A271+1,"")</f>
        <v>255</v>
      </c>
      <c r="B272" s="20">
        <f t="shared" si="24"/>
        <v>50131</v>
      </c>
      <c r="C272" s="18">
        <f t="shared" si="30"/>
        <v>0</v>
      </c>
      <c r="D272" s="18">
        <f t="shared" si="25"/>
        <v>84118.49114284027</v>
      </c>
      <c r="E272" s="19">
        <f t="shared" si="26"/>
        <v>0</v>
      </c>
      <c r="F272" s="18">
        <f t="shared" si="27"/>
        <v>0</v>
      </c>
      <c r="G272" s="18">
        <f t="shared" si="28"/>
        <v>0</v>
      </c>
      <c r="H272" s="18">
        <f t="shared" si="31"/>
        <v>0</v>
      </c>
      <c r="I272" s="18">
        <f t="shared" si="29"/>
        <v>0</v>
      </c>
      <c r="J272" s="18">
        <f>SUM($H$18:$H272)</f>
        <v>1265559.4685704201</v>
      </c>
    </row>
    <row r="273" spans="1:10">
      <c r="A273" s="21">
        <f>IF(Values_Entered,A272+1,"")</f>
        <v>256</v>
      </c>
      <c r="B273" s="20">
        <f t="shared" si="24"/>
        <v>50161</v>
      </c>
      <c r="C273" s="18">
        <f t="shared" si="30"/>
        <v>0</v>
      </c>
      <c r="D273" s="18">
        <f t="shared" si="25"/>
        <v>84118.49114284027</v>
      </c>
      <c r="E273" s="19">
        <f t="shared" si="26"/>
        <v>0</v>
      </c>
      <c r="F273" s="18">
        <f t="shared" si="27"/>
        <v>0</v>
      </c>
      <c r="G273" s="18">
        <f t="shared" si="28"/>
        <v>0</v>
      </c>
      <c r="H273" s="18">
        <f t="shared" si="31"/>
        <v>0</v>
      </c>
      <c r="I273" s="18">
        <f t="shared" si="29"/>
        <v>0</v>
      </c>
      <c r="J273" s="18">
        <f>SUM($H$18:$H273)</f>
        <v>1265559.4685704201</v>
      </c>
    </row>
    <row r="274" spans="1:10">
      <c r="A274" s="21">
        <f>IF(Values_Entered,A273+1,"")</f>
        <v>257</v>
      </c>
      <c r="B274" s="20">
        <f t="shared" ref="B274:B337" si="32">IF(Pay_Num&lt;&gt;"",DATE(YEAR(Loan_Start),MONTH(Loan_Start)+(Pay_Num)*12/Num_Pmt_Per_Year,DAY(Loan_Start)),"")</f>
        <v>50192</v>
      </c>
      <c r="C274" s="18">
        <f t="shared" si="30"/>
        <v>0</v>
      </c>
      <c r="D274" s="18">
        <f t="shared" ref="D274:D337" si="33">IF(Pay_Num&lt;&gt;"",Scheduled_Monthly_Payment,"")</f>
        <v>84118.49114284027</v>
      </c>
      <c r="E274" s="19">
        <f t="shared" ref="E274:E337" si="34">IF(AND(Pay_Num&lt;&gt;"",Sched_Pay+Scheduled_Extra_Payments&lt;Beg_Bal),Scheduled_Extra_Payments,IF(AND(Pay_Num&lt;&gt;"",Beg_Bal-Sched_Pay&gt;0),Beg_Bal-Sched_Pay,IF(Pay_Num&lt;&gt;"",0,"")))</f>
        <v>0</v>
      </c>
      <c r="F274" s="18">
        <f t="shared" ref="F274:F337" si="35">IF(AND(Pay_Num&lt;&gt;"",Sched_Pay+Extra_Pay&lt;Beg_Bal),Sched_Pay+Extra_Pay,IF(Pay_Num&lt;&gt;"",Beg_Bal,""))</f>
        <v>0</v>
      </c>
      <c r="G274" s="18">
        <f t="shared" ref="G274:G337" si="36">IF(Pay_Num&lt;&gt;"",Total_Pay-Int,"")</f>
        <v>0</v>
      </c>
      <c r="H274" s="18">
        <f t="shared" si="31"/>
        <v>0</v>
      </c>
      <c r="I274" s="18">
        <f t="shared" ref="I274:I337" si="37">IF(AND(Pay_Num&lt;&gt;"",Sched_Pay+Extra_Pay&lt;Beg_Bal),Beg_Bal-Princ,IF(Pay_Num&lt;&gt;"",0,""))</f>
        <v>0</v>
      </c>
      <c r="J274" s="18">
        <f>SUM($H$18:$H274)</f>
        <v>1265559.4685704201</v>
      </c>
    </row>
    <row r="275" spans="1:10">
      <c r="A275" s="21">
        <f>IF(Values_Entered,A274+1,"")</f>
        <v>258</v>
      </c>
      <c r="B275" s="20">
        <f t="shared" si="32"/>
        <v>50222</v>
      </c>
      <c r="C275" s="18">
        <f t="shared" ref="C275:C338" si="38">IF(Pay_Num&lt;&gt;"",I274,"")</f>
        <v>0</v>
      </c>
      <c r="D275" s="18">
        <f t="shared" si="33"/>
        <v>84118.49114284027</v>
      </c>
      <c r="E275" s="19">
        <f t="shared" si="34"/>
        <v>0</v>
      </c>
      <c r="F275" s="18">
        <f t="shared" si="35"/>
        <v>0</v>
      </c>
      <c r="G275" s="18">
        <f t="shared" si="36"/>
        <v>0</v>
      </c>
      <c r="H275" s="18">
        <f t="shared" ref="H275:H338" si="39">IF(Pay_Num&lt;&gt;"",Beg_Bal*Interest_Rate/Num_Pmt_Per_Year,"")</f>
        <v>0</v>
      </c>
      <c r="I275" s="18">
        <f t="shared" si="37"/>
        <v>0</v>
      </c>
      <c r="J275" s="18">
        <f>SUM($H$18:$H275)</f>
        <v>1265559.4685704201</v>
      </c>
    </row>
    <row r="276" spans="1:10">
      <c r="A276" s="21">
        <f>IF(Values_Entered,A275+1,"")</f>
        <v>259</v>
      </c>
      <c r="B276" s="20">
        <f t="shared" si="32"/>
        <v>50253</v>
      </c>
      <c r="C276" s="18">
        <f t="shared" si="38"/>
        <v>0</v>
      </c>
      <c r="D276" s="18">
        <f t="shared" si="33"/>
        <v>84118.49114284027</v>
      </c>
      <c r="E276" s="19">
        <f t="shared" si="34"/>
        <v>0</v>
      </c>
      <c r="F276" s="18">
        <f t="shared" si="35"/>
        <v>0</v>
      </c>
      <c r="G276" s="18">
        <f t="shared" si="36"/>
        <v>0</v>
      </c>
      <c r="H276" s="18">
        <f t="shared" si="39"/>
        <v>0</v>
      </c>
      <c r="I276" s="18">
        <f t="shared" si="37"/>
        <v>0</v>
      </c>
      <c r="J276" s="18">
        <f>SUM($H$18:$H276)</f>
        <v>1265559.4685704201</v>
      </c>
    </row>
    <row r="277" spans="1:10">
      <c r="A277" s="21">
        <f>IF(Values_Entered,A276+1,"")</f>
        <v>260</v>
      </c>
      <c r="B277" s="20">
        <f t="shared" si="32"/>
        <v>50284</v>
      </c>
      <c r="C277" s="18">
        <f t="shared" si="38"/>
        <v>0</v>
      </c>
      <c r="D277" s="18">
        <f t="shared" si="33"/>
        <v>84118.49114284027</v>
      </c>
      <c r="E277" s="19">
        <f t="shared" si="34"/>
        <v>0</v>
      </c>
      <c r="F277" s="18">
        <f t="shared" si="35"/>
        <v>0</v>
      </c>
      <c r="G277" s="18">
        <f t="shared" si="36"/>
        <v>0</v>
      </c>
      <c r="H277" s="18">
        <f t="shared" si="39"/>
        <v>0</v>
      </c>
      <c r="I277" s="18">
        <f t="shared" si="37"/>
        <v>0</v>
      </c>
      <c r="J277" s="18">
        <f>SUM($H$18:$H277)</f>
        <v>1265559.4685704201</v>
      </c>
    </row>
    <row r="278" spans="1:10">
      <c r="A278" s="21">
        <f>IF(Values_Entered,A277+1,"")</f>
        <v>261</v>
      </c>
      <c r="B278" s="20">
        <f t="shared" si="32"/>
        <v>50314</v>
      </c>
      <c r="C278" s="18">
        <f t="shared" si="38"/>
        <v>0</v>
      </c>
      <c r="D278" s="18">
        <f t="shared" si="33"/>
        <v>84118.49114284027</v>
      </c>
      <c r="E278" s="19">
        <f t="shared" si="34"/>
        <v>0</v>
      </c>
      <c r="F278" s="18">
        <f t="shared" si="35"/>
        <v>0</v>
      </c>
      <c r="G278" s="18">
        <f t="shared" si="36"/>
        <v>0</v>
      </c>
      <c r="H278" s="18">
        <f t="shared" si="39"/>
        <v>0</v>
      </c>
      <c r="I278" s="18">
        <f t="shared" si="37"/>
        <v>0</v>
      </c>
      <c r="J278" s="18">
        <f>SUM($H$18:$H278)</f>
        <v>1265559.4685704201</v>
      </c>
    </row>
    <row r="279" spans="1:10">
      <c r="A279" s="21">
        <f>IF(Values_Entered,A278+1,"")</f>
        <v>262</v>
      </c>
      <c r="B279" s="20">
        <f t="shared" si="32"/>
        <v>50345</v>
      </c>
      <c r="C279" s="18">
        <f t="shared" si="38"/>
        <v>0</v>
      </c>
      <c r="D279" s="18">
        <f t="shared" si="33"/>
        <v>84118.49114284027</v>
      </c>
      <c r="E279" s="19">
        <f t="shared" si="34"/>
        <v>0</v>
      </c>
      <c r="F279" s="18">
        <f t="shared" si="35"/>
        <v>0</v>
      </c>
      <c r="G279" s="18">
        <f t="shared" si="36"/>
        <v>0</v>
      </c>
      <c r="H279" s="18">
        <f t="shared" si="39"/>
        <v>0</v>
      </c>
      <c r="I279" s="18">
        <f t="shared" si="37"/>
        <v>0</v>
      </c>
      <c r="J279" s="18">
        <f>SUM($H$18:$H279)</f>
        <v>1265559.4685704201</v>
      </c>
    </row>
    <row r="280" spans="1:10">
      <c r="A280" s="21">
        <f>IF(Values_Entered,A279+1,"")</f>
        <v>263</v>
      </c>
      <c r="B280" s="20">
        <f t="shared" si="32"/>
        <v>50375</v>
      </c>
      <c r="C280" s="18">
        <f t="shared" si="38"/>
        <v>0</v>
      </c>
      <c r="D280" s="18">
        <f t="shared" si="33"/>
        <v>84118.49114284027</v>
      </c>
      <c r="E280" s="19">
        <f t="shared" si="34"/>
        <v>0</v>
      </c>
      <c r="F280" s="18">
        <f t="shared" si="35"/>
        <v>0</v>
      </c>
      <c r="G280" s="18">
        <f t="shared" si="36"/>
        <v>0</v>
      </c>
      <c r="H280" s="18">
        <f t="shared" si="39"/>
        <v>0</v>
      </c>
      <c r="I280" s="18">
        <f t="shared" si="37"/>
        <v>0</v>
      </c>
      <c r="J280" s="18">
        <f>SUM($H$18:$H280)</f>
        <v>1265559.4685704201</v>
      </c>
    </row>
    <row r="281" spans="1:10">
      <c r="A281" s="21">
        <f>IF(Values_Entered,A280+1,"")</f>
        <v>264</v>
      </c>
      <c r="B281" s="20">
        <f t="shared" si="32"/>
        <v>50406</v>
      </c>
      <c r="C281" s="18">
        <f t="shared" si="38"/>
        <v>0</v>
      </c>
      <c r="D281" s="18">
        <f t="shared" si="33"/>
        <v>84118.49114284027</v>
      </c>
      <c r="E281" s="19">
        <f t="shared" si="34"/>
        <v>0</v>
      </c>
      <c r="F281" s="18">
        <f t="shared" si="35"/>
        <v>0</v>
      </c>
      <c r="G281" s="18">
        <f t="shared" si="36"/>
        <v>0</v>
      </c>
      <c r="H281" s="18">
        <f t="shared" si="39"/>
        <v>0</v>
      </c>
      <c r="I281" s="18">
        <f t="shared" si="37"/>
        <v>0</v>
      </c>
      <c r="J281" s="18">
        <f>SUM($H$18:$H281)</f>
        <v>1265559.4685704201</v>
      </c>
    </row>
    <row r="282" spans="1:10">
      <c r="A282" s="21">
        <f>IF(Values_Entered,A281+1,"")</f>
        <v>265</v>
      </c>
      <c r="B282" s="20">
        <f t="shared" si="32"/>
        <v>50437</v>
      </c>
      <c r="C282" s="18">
        <f t="shared" si="38"/>
        <v>0</v>
      </c>
      <c r="D282" s="18">
        <f t="shared" si="33"/>
        <v>84118.49114284027</v>
      </c>
      <c r="E282" s="19">
        <f t="shared" si="34"/>
        <v>0</v>
      </c>
      <c r="F282" s="18">
        <f t="shared" si="35"/>
        <v>0</v>
      </c>
      <c r="G282" s="18">
        <f t="shared" si="36"/>
        <v>0</v>
      </c>
      <c r="H282" s="18">
        <f t="shared" si="39"/>
        <v>0</v>
      </c>
      <c r="I282" s="18">
        <f t="shared" si="37"/>
        <v>0</v>
      </c>
      <c r="J282" s="18">
        <f>SUM($H$18:$H282)</f>
        <v>1265559.4685704201</v>
      </c>
    </row>
    <row r="283" spans="1:10">
      <c r="A283" s="21">
        <f>IF(Values_Entered,A282+1,"")</f>
        <v>266</v>
      </c>
      <c r="B283" s="20">
        <f t="shared" si="32"/>
        <v>50465</v>
      </c>
      <c r="C283" s="18">
        <f t="shared" si="38"/>
        <v>0</v>
      </c>
      <c r="D283" s="18">
        <f t="shared" si="33"/>
        <v>84118.49114284027</v>
      </c>
      <c r="E283" s="19">
        <f t="shared" si="34"/>
        <v>0</v>
      </c>
      <c r="F283" s="18">
        <f t="shared" si="35"/>
        <v>0</v>
      </c>
      <c r="G283" s="18">
        <f t="shared" si="36"/>
        <v>0</v>
      </c>
      <c r="H283" s="18">
        <f t="shared" si="39"/>
        <v>0</v>
      </c>
      <c r="I283" s="18">
        <f t="shared" si="37"/>
        <v>0</v>
      </c>
      <c r="J283" s="18">
        <f>SUM($H$18:$H283)</f>
        <v>1265559.4685704201</v>
      </c>
    </row>
    <row r="284" spans="1:10">
      <c r="A284" s="21">
        <f>IF(Values_Entered,A283+1,"")</f>
        <v>267</v>
      </c>
      <c r="B284" s="20">
        <f t="shared" si="32"/>
        <v>50496</v>
      </c>
      <c r="C284" s="18">
        <f t="shared" si="38"/>
        <v>0</v>
      </c>
      <c r="D284" s="18">
        <f t="shared" si="33"/>
        <v>84118.49114284027</v>
      </c>
      <c r="E284" s="19">
        <f t="shared" si="34"/>
        <v>0</v>
      </c>
      <c r="F284" s="18">
        <f t="shared" si="35"/>
        <v>0</v>
      </c>
      <c r="G284" s="18">
        <f t="shared" si="36"/>
        <v>0</v>
      </c>
      <c r="H284" s="18">
        <f t="shared" si="39"/>
        <v>0</v>
      </c>
      <c r="I284" s="18">
        <f t="shared" si="37"/>
        <v>0</v>
      </c>
      <c r="J284" s="18">
        <f>SUM($H$18:$H284)</f>
        <v>1265559.4685704201</v>
      </c>
    </row>
    <row r="285" spans="1:10">
      <c r="A285" s="21">
        <f>IF(Values_Entered,A284+1,"")</f>
        <v>268</v>
      </c>
      <c r="B285" s="20">
        <f t="shared" si="32"/>
        <v>50526</v>
      </c>
      <c r="C285" s="18">
        <f t="shared" si="38"/>
        <v>0</v>
      </c>
      <c r="D285" s="18">
        <f t="shared" si="33"/>
        <v>84118.49114284027</v>
      </c>
      <c r="E285" s="19">
        <f t="shared" si="34"/>
        <v>0</v>
      </c>
      <c r="F285" s="18">
        <f t="shared" si="35"/>
        <v>0</v>
      </c>
      <c r="G285" s="18">
        <f t="shared" si="36"/>
        <v>0</v>
      </c>
      <c r="H285" s="18">
        <f t="shared" si="39"/>
        <v>0</v>
      </c>
      <c r="I285" s="18">
        <f t="shared" si="37"/>
        <v>0</v>
      </c>
      <c r="J285" s="18">
        <f>SUM($H$18:$H285)</f>
        <v>1265559.4685704201</v>
      </c>
    </row>
    <row r="286" spans="1:10">
      <c r="A286" s="21">
        <f>IF(Values_Entered,A285+1,"")</f>
        <v>269</v>
      </c>
      <c r="B286" s="20">
        <f t="shared" si="32"/>
        <v>50557</v>
      </c>
      <c r="C286" s="18">
        <f t="shared" si="38"/>
        <v>0</v>
      </c>
      <c r="D286" s="18">
        <f t="shared" si="33"/>
        <v>84118.49114284027</v>
      </c>
      <c r="E286" s="19">
        <f t="shared" si="34"/>
        <v>0</v>
      </c>
      <c r="F286" s="18">
        <f t="shared" si="35"/>
        <v>0</v>
      </c>
      <c r="G286" s="18">
        <f t="shared" si="36"/>
        <v>0</v>
      </c>
      <c r="H286" s="18">
        <f t="shared" si="39"/>
        <v>0</v>
      </c>
      <c r="I286" s="18">
        <f t="shared" si="37"/>
        <v>0</v>
      </c>
      <c r="J286" s="18">
        <f>SUM($H$18:$H286)</f>
        <v>1265559.4685704201</v>
      </c>
    </row>
    <row r="287" spans="1:10">
      <c r="A287" s="21">
        <f>IF(Values_Entered,A286+1,"")</f>
        <v>270</v>
      </c>
      <c r="B287" s="20">
        <f t="shared" si="32"/>
        <v>50587</v>
      </c>
      <c r="C287" s="18">
        <f t="shared" si="38"/>
        <v>0</v>
      </c>
      <c r="D287" s="18">
        <f t="shared" si="33"/>
        <v>84118.49114284027</v>
      </c>
      <c r="E287" s="19">
        <f t="shared" si="34"/>
        <v>0</v>
      </c>
      <c r="F287" s="18">
        <f t="shared" si="35"/>
        <v>0</v>
      </c>
      <c r="G287" s="18">
        <f t="shared" si="36"/>
        <v>0</v>
      </c>
      <c r="H287" s="18">
        <f t="shared" si="39"/>
        <v>0</v>
      </c>
      <c r="I287" s="18">
        <f t="shared" si="37"/>
        <v>0</v>
      </c>
      <c r="J287" s="18">
        <f>SUM($H$18:$H287)</f>
        <v>1265559.4685704201</v>
      </c>
    </row>
    <row r="288" spans="1:10">
      <c r="A288" s="21">
        <f>IF(Values_Entered,A287+1,"")</f>
        <v>271</v>
      </c>
      <c r="B288" s="20">
        <f t="shared" si="32"/>
        <v>50618</v>
      </c>
      <c r="C288" s="18">
        <f t="shared" si="38"/>
        <v>0</v>
      </c>
      <c r="D288" s="18">
        <f t="shared" si="33"/>
        <v>84118.49114284027</v>
      </c>
      <c r="E288" s="19">
        <f t="shared" si="34"/>
        <v>0</v>
      </c>
      <c r="F288" s="18">
        <f t="shared" si="35"/>
        <v>0</v>
      </c>
      <c r="G288" s="18">
        <f t="shared" si="36"/>
        <v>0</v>
      </c>
      <c r="H288" s="18">
        <f t="shared" si="39"/>
        <v>0</v>
      </c>
      <c r="I288" s="18">
        <f t="shared" si="37"/>
        <v>0</v>
      </c>
      <c r="J288" s="18">
        <f>SUM($H$18:$H288)</f>
        <v>1265559.4685704201</v>
      </c>
    </row>
    <row r="289" spans="1:10">
      <c r="A289" s="21">
        <f>IF(Values_Entered,A288+1,"")</f>
        <v>272</v>
      </c>
      <c r="B289" s="20">
        <f t="shared" si="32"/>
        <v>50649</v>
      </c>
      <c r="C289" s="18">
        <f t="shared" si="38"/>
        <v>0</v>
      </c>
      <c r="D289" s="18">
        <f t="shared" si="33"/>
        <v>84118.49114284027</v>
      </c>
      <c r="E289" s="19">
        <f t="shared" si="34"/>
        <v>0</v>
      </c>
      <c r="F289" s="18">
        <f t="shared" si="35"/>
        <v>0</v>
      </c>
      <c r="G289" s="18">
        <f t="shared" si="36"/>
        <v>0</v>
      </c>
      <c r="H289" s="18">
        <f t="shared" si="39"/>
        <v>0</v>
      </c>
      <c r="I289" s="18">
        <f t="shared" si="37"/>
        <v>0</v>
      </c>
      <c r="J289" s="18">
        <f>SUM($H$18:$H289)</f>
        <v>1265559.4685704201</v>
      </c>
    </row>
    <row r="290" spans="1:10">
      <c r="A290" s="21">
        <f>IF(Values_Entered,A289+1,"")</f>
        <v>273</v>
      </c>
      <c r="B290" s="20">
        <f t="shared" si="32"/>
        <v>50679</v>
      </c>
      <c r="C290" s="18">
        <f t="shared" si="38"/>
        <v>0</v>
      </c>
      <c r="D290" s="18">
        <f t="shared" si="33"/>
        <v>84118.49114284027</v>
      </c>
      <c r="E290" s="19">
        <f t="shared" si="34"/>
        <v>0</v>
      </c>
      <c r="F290" s="18">
        <f t="shared" si="35"/>
        <v>0</v>
      </c>
      <c r="G290" s="18">
        <f t="shared" si="36"/>
        <v>0</v>
      </c>
      <c r="H290" s="18">
        <f t="shared" si="39"/>
        <v>0</v>
      </c>
      <c r="I290" s="18">
        <f t="shared" si="37"/>
        <v>0</v>
      </c>
      <c r="J290" s="18">
        <f>SUM($H$18:$H290)</f>
        <v>1265559.4685704201</v>
      </c>
    </row>
    <row r="291" spans="1:10">
      <c r="A291" s="21">
        <f>IF(Values_Entered,A290+1,"")</f>
        <v>274</v>
      </c>
      <c r="B291" s="20">
        <f t="shared" si="32"/>
        <v>50710</v>
      </c>
      <c r="C291" s="18">
        <f t="shared" si="38"/>
        <v>0</v>
      </c>
      <c r="D291" s="18">
        <f t="shared" si="33"/>
        <v>84118.49114284027</v>
      </c>
      <c r="E291" s="19">
        <f t="shared" si="34"/>
        <v>0</v>
      </c>
      <c r="F291" s="18">
        <f t="shared" si="35"/>
        <v>0</v>
      </c>
      <c r="G291" s="18">
        <f t="shared" si="36"/>
        <v>0</v>
      </c>
      <c r="H291" s="18">
        <f t="shared" si="39"/>
        <v>0</v>
      </c>
      <c r="I291" s="18">
        <f t="shared" si="37"/>
        <v>0</v>
      </c>
      <c r="J291" s="18">
        <f>SUM($H$18:$H291)</f>
        <v>1265559.4685704201</v>
      </c>
    </row>
    <row r="292" spans="1:10">
      <c r="A292" s="21">
        <f>IF(Values_Entered,A291+1,"")</f>
        <v>275</v>
      </c>
      <c r="B292" s="20">
        <f t="shared" si="32"/>
        <v>50740</v>
      </c>
      <c r="C292" s="18">
        <f t="shared" si="38"/>
        <v>0</v>
      </c>
      <c r="D292" s="18">
        <f t="shared" si="33"/>
        <v>84118.49114284027</v>
      </c>
      <c r="E292" s="19">
        <f t="shared" si="34"/>
        <v>0</v>
      </c>
      <c r="F292" s="18">
        <f t="shared" si="35"/>
        <v>0</v>
      </c>
      <c r="G292" s="18">
        <f t="shared" si="36"/>
        <v>0</v>
      </c>
      <c r="H292" s="18">
        <f t="shared" si="39"/>
        <v>0</v>
      </c>
      <c r="I292" s="18">
        <f t="shared" si="37"/>
        <v>0</v>
      </c>
      <c r="J292" s="18">
        <f>SUM($H$18:$H292)</f>
        <v>1265559.4685704201</v>
      </c>
    </row>
    <row r="293" spans="1:10">
      <c r="A293" s="21">
        <f>IF(Values_Entered,A292+1,"")</f>
        <v>276</v>
      </c>
      <c r="B293" s="20">
        <f t="shared" si="32"/>
        <v>50771</v>
      </c>
      <c r="C293" s="18">
        <f t="shared" si="38"/>
        <v>0</v>
      </c>
      <c r="D293" s="18">
        <f t="shared" si="33"/>
        <v>84118.49114284027</v>
      </c>
      <c r="E293" s="19">
        <f t="shared" si="34"/>
        <v>0</v>
      </c>
      <c r="F293" s="18">
        <f t="shared" si="35"/>
        <v>0</v>
      </c>
      <c r="G293" s="18">
        <f t="shared" si="36"/>
        <v>0</v>
      </c>
      <c r="H293" s="18">
        <f t="shared" si="39"/>
        <v>0</v>
      </c>
      <c r="I293" s="18">
        <f t="shared" si="37"/>
        <v>0</v>
      </c>
      <c r="J293" s="18">
        <f>SUM($H$18:$H293)</f>
        <v>1265559.4685704201</v>
      </c>
    </row>
    <row r="294" spans="1:10">
      <c r="A294" s="21">
        <f>IF(Values_Entered,A293+1,"")</f>
        <v>277</v>
      </c>
      <c r="B294" s="20">
        <f t="shared" si="32"/>
        <v>50802</v>
      </c>
      <c r="C294" s="18">
        <f t="shared" si="38"/>
        <v>0</v>
      </c>
      <c r="D294" s="18">
        <f t="shared" si="33"/>
        <v>84118.49114284027</v>
      </c>
      <c r="E294" s="19">
        <f t="shared" si="34"/>
        <v>0</v>
      </c>
      <c r="F294" s="18">
        <f t="shared" si="35"/>
        <v>0</v>
      </c>
      <c r="G294" s="18">
        <f t="shared" si="36"/>
        <v>0</v>
      </c>
      <c r="H294" s="18">
        <f t="shared" si="39"/>
        <v>0</v>
      </c>
      <c r="I294" s="18">
        <f t="shared" si="37"/>
        <v>0</v>
      </c>
      <c r="J294" s="18">
        <f>SUM($H$18:$H294)</f>
        <v>1265559.4685704201</v>
      </c>
    </row>
    <row r="295" spans="1:10">
      <c r="A295" s="21">
        <f>IF(Values_Entered,A294+1,"")</f>
        <v>278</v>
      </c>
      <c r="B295" s="20">
        <f t="shared" si="32"/>
        <v>50830</v>
      </c>
      <c r="C295" s="18">
        <f t="shared" si="38"/>
        <v>0</v>
      </c>
      <c r="D295" s="18">
        <f t="shared" si="33"/>
        <v>84118.49114284027</v>
      </c>
      <c r="E295" s="19">
        <f t="shared" si="34"/>
        <v>0</v>
      </c>
      <c r="F295" s="18">
        <f t="shared" si="35"/>
        <v>0</v>
      </c>
      <c r="G295" s="18">
        <f t="shared" si="36"/>
        <v>0</v>
      </c>
      <c r="H295" s="18">
        <f t="shared" si="39"/>
        <v>0</v>
      </c>
      <c r="I295" s="18">
        <f t="shared" si="37"/>
        <v>0</v>
      </c>
      <c r="J295" s="18">
        <f>SUM($H$18:$H295)</f>
        <v>1265559.4685704201</v>
      </c>
    </row>
    <row r="296" spans="1:10">
      <c r="A296" s="21">
        <f>IF(Values_Entered,A295+1,"")</f>
        <v>279</v>
      </c>
      <c r="B296" s="20">
        <f t="shared" si="32"/>
        <v>50861</v>
      </c>
      <c r="C296" s="18">
        <f t="shared" si="38"/>
        <v>0</v>
      </c>
      <c r="D296" s="18">
        <f t="shared" si="33"/>
        <v>84118.49114284027</v>
      </c>
      <c r="E296" s="19">
        <f t="shared" si="34"/>
        <v>0</v>
      </c>
      <c r="F296" s="18">
        <f t="shared" si="35"/>
        <v>0</v>
      </c>
      <c r="G296" s="18">
        <f t="shared" si="36"/>
        <v>0</v>
      </c>
      <c r="H296" s="18">
        <f t="shared" si="39"/>
        <v>0</v>
      </c>
      <c r="I296" s="18">
        <f t="shared" si="37"/>
        <v>0</v>
      </c>
      <c r="J296" s="18">
        <f>SUM($H$18:$H296)</f>
        <v>1265559.4685704201</v>
      </c>
    </row>
    <row r="297" spans="1:10">
      <c r="A297" s="21">
        <f>IF(Values_Entered,A296+1,"")</f>
        <v>280</v>
      </c>
      <c r="B297" s="20">
        <f t="shared" si="32"/>
        <v>50891</v>
      </c>
      <c r="C297" s="18">
        <f t="shared" si="38"/>
        <v>0</v>
      </c>
      <c r="D297" s="18">
        <f t="shared" si="33"/>
        <v>84118.49114284027</v>
      </c>
      <c r="E297" s="19">
        <f t="shared" si="34"/>
        <v>0</v>
      </c>
      <c r="F297" s="18">
        <f t="shared" si="35"/>
        <v>0</v>
      </c>
      <c r="G297" s="18">
        <f t="shared" si="36"/>
        <v>0</v>
      </c>
      <c r="H297" s="18">
        <f t="shared" si="39"/>
        <v>0</v>
      </c>
      <c r="I297" s="18">
        <f t="shared" si="37"/>
        <v>0</v>
      </c>
      <c r="J297" s="18">
        <f>SUM($H$18:$H297)</f>
        <v>1265559.4685704201</v>
      </c>
    </row>
    <row r="298" spans="1:10">
      <c r="A298" s="21">
        <f>IF(Values_Entered,A297+1,"")</f>
        <v>281</v>
      </c>
      <c r="B298" s="20">
        <f t="shared" si="32"/>
        <v>50922</v>
      </c>
      <c r="C298" s="18">
        <f t="shared" si="38"/>
        <v>0</v>
      </c>
      <c r="D298" s="18">
        <f t="shared" si="33"/>
        <v>84118.49114284027</v>
      </c>
      <c r="E298" s="19">
        <f t="shared" si="34"/>
        <v>0</v>
      </c>
      <c r="F298" s="18">
        <f t="shared" si="35"/>
        <v>0</v>
      </c>
      <c r="G298" s="18">
        <f t="shared" si="36"/>
        <v>0</v>
      </c>
      <c r="H298" s="18">
        <f t="shared" si="39"/>
        <v>0</v>
      </c>
      <c r="I298" s="18">
        <f t="shared" si="37"/>
        <v>0</v>
      </c>
      <c r="J298" s="18">
        <f>SUM($H$18:$H298)</f>
        <v>1265559.4685704201</v>
      </c>
    </row>
    <row r="299" spans="1:10">
      <c r="A299" s="21">
        <f>IF(Values_Entered,A298+1,"")</f>
        <v>282</v>
      </c>
      <c r="B299" s="20">
        <f t="shared" si="32"/>
        <v>50952</v>
      </c>
      <c r="C299" s="18">
        <f t="shared" si="38"/>
        <v>0</v>
      </c>
      <c r="D299" s="18">
        <f t="shared" si="33"/>
        <v>84118.49114284027</v>
      </c>
      <c r="E299" s="19">
        <f t="shared" si="34"/>
        <v>0</v>
      </c>
      <c r="F299" s="18">
        <f t="shared" si="35"/>
        <v>0</v>
      </c>
      <c r="G299" s="18">
        <f t="shared" si="36"/>
        <v>0</v>
      </c>
      <c r="H299" s="18">
        <f t="shared" si="39"/>
        <v>0</v>
      </c>
      <c r="I299" s="18">
        <f t="shared" si="37"/>
        <v>0</v>
      </c>
      <c r="J299" s="18">
        <f>SUM($H$18:$H299)</f>
        <v>1265559.4685704201</v>
      </c>
    </row>
    <row r="300" spans="1:10">
      <c r="A300" s="21">
        <f>IF(Values_Entered,A299+1,"")</f>
        <v>283</v>
      </c>
      <c r="B300" s="20">
        <f t="shared" si="32"/>
        <v>50983</v>
      </c>
      <c r="C300" s="18">
        <f t="shared" si="38"/>
        <v>0</v>
      </c>
      <c r="D300" s="18">
        <f t="shared" si="33"/>
        <v>84118.49114284027</v>
      </c>
      <c r="E300" s="19">
        <f t="shared" si="34"/>
        <v>0</v>
      </c>
      <c r="F300" s="18">
        <f t="shared" si="35"/>
        <v>0</v>
      </c>
      <c r="G300" s="18">
        <f t="shared" si="36"/>
        <v>0</v>
      </c>
      <c r="H300" s="18">
        <f t="shared" si="39"/>
        <v>0</v>
      </c>
      <c r="I300" s="18">
        <f t="shared" si="37"/>
        <v>0</v>
      </c>
      <c r="J300" s="18">
        <f>SUM($H$18:$H300)</f>
        <v>1265559.4685704201</v>
      </c>
    </row>
    <row r="301" spans="1:10">
      <c r="A301" s="21">
        <f>IF(Values_Entered,A300+1,"")</f>
        <v>284</v>
      </c>
      <c r="B301" s="20">
        <f t="shared" si="32"/>
        <v>51014</v>
      </c>
      <c r="C301" s="18">
        <f t="shared" si="38"/>
        <v>0</v>
      </c>
      <c r="D301" s="18">
        <f t="shared" si="33"/>
        <v>84118.49114284027</v>
      </c>
      <c r="E301" s="19">
        <f t="shared" si="34"/>
        <v>0</v>
      </c>
      <c r="F301" s="18">
        <f t="shared" si="35"/>
        <v>0</v>
      </c>
      <c r="G301" s="18">
        <f t="shared" si="36"/>
        <v>0</v>
      </c>
      <c r="H301" s="18">
        <f t="shared" si="39"/>
        <v>0</v>
      </c>
      <c r="I301" s="18">
        <f t="shared" si="37"/>
        <v>0</v>
      </c>
      <c r="J301" s="18">
        <f>SUM($H$18:$H301)</f>
        <v>1265559.4685704201</v>
      </c>
    </row>
    <row r="302" spans="1:10">
      <c r="A302" s="21">
        <f>IF(Values_Entered,A301+1,"")</f>
        <v>285</v>
      </c>
      <c r="B302" s="20">
        <f t="shared" si="32"/>
        <v>51044</v>
      </c>
      <c r="C302" s="18">
        <f t="shared" si="38"/>
        <v>0</v>
      </c>
      <c r="D302" s="18">
        <f t="shared" si="33"/>
        <v>84118.49114284027</v>
      </c>
      <c r="E302" s="19">
        <f t="shared" si="34"/>
        <v>0</v>
      </c>
      <c r="F302" s="18">
        <f t="shared" si="35"/>
        <v>0</v>
      </c>
      <c r="G302" s="18">
        <f t="shared" si="36"/>
        <v>0</v>
      </c>
      <c r="H302" s="18">
        <f t="shared" si="39"/>
        <v>0</v>
      </c>
      <c r="I302" s="18">
        <f t="shared" si="37"/>
        <v>0</v>
      </c>
      <c r="J302" s="18">
        <f>SUM($H$18:$H302)</f>
        <v>1265559.4685704201</v>
      </c>
    </row>
    <row r="303" spans="1:10">
      <c r="A303" s="21">
        <f>IF(Values_Entered,A302+1,"")</f>
        <v>286</v>
      </c>
      <c r="B303" s="20">
        <f t="shared" si="32"/>
        <v>51075</v>
      </c>
      <c r="C303" s="18">
        <f t="shared" si="38"/>
        <v>0</v>
      </c>
      <c r="D303" s="18">
        <f t="shared" si="33"/>
        <v>84118.49114284027</v>
      </c>
      <c r="E303" s="19">
        <f t="shared" si="34"/>
        <v>0</v>
      </c>
      <c r="F303" s="18">
        <f t="shared" si="35"/>
        <v>0</v>
      </c>
      <c r="G303" s="18">
        <f t="shared" si="36"/>
        <v>0</v>
      </c>
      <c r="H303" s="18">
        <f t="shared" si="39"/>
        <v>0</v>
      </c>
      <c r="I303" s="18">
        <f t="shared" si="37"/>
        <v>0</v>
      </c>
      <c r="J303" s="18">
        <f>SUM($H$18:$H303)</f>
        <v>1265559.4685704201</v>
      </c>
    </row>
    <row r="304" spans="1:10">
      <c r="A304" s="21">
        <f>IF(Values_Entered,A303+1,"")</f>
        <v>287</v>
      </c>
      <c r="B304" s="20">
        <f t="shared" si="32"/>
        <v>51105</v>
      </c>
      <c r="C304" s="18">
        <f t="shared" si="38"/>
        <v>0</v>
      </c>
      <c r="D304" s="18">
        <f t="shared" si="33"/>
        <v>84118.49114284027</v>
      </c>
      <c r="E304" s="19">
        <f t="shared" si="34"/>
        <v>0</v>
      </c>
      <c r="F304" s="18">
        <f t="shared" si="35"/>
        <v>0</v>
      </c>
      <c r="G304" s="18">
        <f t="shared" si="36"/>
        <v>0</v>
      </c>
      <c r="H304" s="18">
        <f t="shared" si="39"/>
        <v>0</v>
      </c>
      <c r="I304" s="18">
        <f t="shared" si="37"/>
        <v>0</v>
      </c>
      <c r="J304" s="18">
        <f>SUM($H$18:$H304)</f>
        <v>1265559.4685704201</v>
      </c>
    </row>
    <row r="305" spans="1:10">
      <c r="A305" s="21">
        <f>IF(Values_Entered,A304+1,"")</f>
        <v>288</v>
      </c>
      <c r="B305" s="20">
        <f t="shared" si="32"/>
        <v>51136</v>
      </c>
      <c r="C305" s="18">
        <f t="shared" si="38"/>
        <v>0</v>
      </c>
      <c r="D305" s="18">
        <f t="shared" si="33"/>
        <v>84118.49114284027</v>
      </c>
      <c r="E305" s="19">
        <f t="shared" si="34"/>
        <v>0</v>
      </c>
      <c r="F305" s="18">
        <f t="shared" si="35"/>
        <v>0</v>
      </c>
      <c r="G305" s="18">
        <f t="shared" si="36"/>
        <v>0</v>
      </c>
      <c r="H305" s="18">
        <f t="shared" si="39"/>
        <v>0</v>
      </c>
      <c r="I305" s="18">
        <f t="shared" si="37"/>
        <v>0</v>
      </c>
      <c r="J305" s="18">
        <f>SUM($H$18:$H305)</f>
        <v>1265559.4685704201</v>
      </c>
    </row>
    <row r="306" spans="1:10">
      <c r="A306" s="21">
        <f>IF(Values_Entered,A305+1,"")</f>
        <v>289</v>
      </c>
      <c r="B306" s="20">
        <f t="shared" si="32"/>
        <v>51167</v>
      </c>
      <c r="C306" s="18">
        <f t="shared" si="38"/>
        <v>0</v>
      </c>
      <c r="D306" s="18">
        <f t="shared" si="33"/>
        <v>84118.49114284027</v>
      </c>
      <c r="E306" s="19">
        <f t="shared" si="34"/>
        <v>0</v>
      </c>
      <c r="F306" s="18">
        <f t="shared" si="35"/>
        <v>0</v>
      </c>
      <c r="G306" s="18">
        <f t="shared" si="36"/>
        <v>0</v>
      </c>
      <c r="H306" s="18">
        <f t="shared" si="39"/>
        <v>0</v>
      </c>
      <c r="I306" s="18">
        <f t="shared" si="37"/>
        <v>0</v>
      </c>
      <c r="J306" s="18">
        <f>SUM($H$18:$H306)</f>
        <v>1265559.4685704201</v>
      </c>
    </row>
    <row r="307" spans="1:10">
      <c r="A307" s="21">
        <f>IF(Values_Entered,A306+1,"")</f>
        <v>290</v>
      </c>
      <c r="B307" s="20">
        <f t="shared" si="32"/>
        <v>51196</v>
      </c>
      <c r="C307" s="18">
        <f t="shared" si="38"/>
        <v>0</v>
      </c>
      <c r="D307" s="18">
        <f t="shared" si="33"/>
        <v>84118.49114284027</v>
      </c>
      <c r="E307" s="19">
        <f t="shared" si="34"/>
        <v>0</v>
      </c>
      <c r="F307" s="18">
        <f t="shared" si="35"/>
        <v>0</v>
      </c>
      <c r="G307" s="18">
        <f t="shared" si="36"/>
        <v>0</v>
      </c>
      <c r="H307" s="18">
        <f t="shared" si="39"/>
        <v>0</v>
      </c>
      <c r="I307" s="18">
        <f t="shared" si="37"/>
        <v>0</v>
      </c>
      <c r="J307" s="18">
        <f>SUM($H$18:$H307)</f>
        <v>1265559.4685704201</v>
      </c>
    </row>
    <row r="308" spans="1:10">
      <c r="A308" s="21">
        <f>IF(Values_Entered,A307+1,"")</f>
        <v>291</v>
      </c>
      <c r="B308" s="20">
        <f t="shared" si="32"/>
        <v>51227</v>
      </c>
      <c r="C308" s="18">
        <f t="shared" si="38"/>
        <v>0</v>
      </c>
      <c r="D308" s="18">
        <f t="shared" si="33"/>
        <v>84118.49114284027</v>
      </c>
      <c r="E308" s="19">
        <f t="shared" si="34"/>
        <v>0</v>
      </c>
      <c r="F308" s="18">
        <f t="shared" si="35"/>
        <v>0</v>
      </c>
      <c r="G308" s="18">
        <f t="shared" si="36"/>
        <v>0</v>
      </c>
      <c r="H308" s="18">
        <f t="shared" si="39"/>
        <v>0</v>
      </c>
      <c r="I308" s="18">
        <f t="shared" si="37"/>
        <v>0</v>
      </c>
      <c r="J308" s="18">
        <f>SUM($H$18:$H308)</f>
        <v>1265559.4685704201</v>
      </c>
    </row>
    <row r="309" spans="1:10">
      <c r="A309" s="21">
        <f>IF(Values_Entered,A308+1,"")</f>
        <v>292</v>
      </c>
      <c r="B309" s="20">
        <f t="shared" si="32"/>
        <v>51257</v>
      </c>
      <c r="C309" s="18">
        <f t="shared" si="38"/>
        <v>0</v>
      </c>
      <c r="D309" s="18">
        <f t="shared" si="33"/>
        <v>84118.49114284027</v>
      </c>
      <c r="E309" s="19">
        <f t="shared" si="34"/>
        <v>0</v>
      </c>
      <c r="F309" s="18">
        <f t="shared" si="35"/>
        <v>0</v>
      </c>
      <c r="G309" s="18">
        <f t="shared" si="36"/>
        <v>0</v>
      </c>
      <c r="H309" s="18">
        <f t="shared" si="39"/>
        <v>0</v>
      </c>
      <c r="I309" s="18">
        <f t="shared" si="37"/>
        <v>0</v>
      </c>
      <c r="J309" s="18">
        <f>SUM($H$18:$H309)</f>
        <v>1265559.4685704201</v>
      </c>
    </row>
    <row r="310" spans="1:10">
      <c r="A310" s="21">
        <f>IF(Values_Entered,A309+1,"")</f>
        <v>293</v>
      </c>
      <c r="B310" s="20">
        <f t="shared" si="32"/>
        <v>51288</v>
      </c>
      <c r="C310" s="18">
        <f t="shared" si="38"/>
        <v>0</v>
      </c>
      <c r="D310" s="18">
        <f t="shared" si="33"/>
        <v>84118.49114284027</v>
      </c>
      <c r="E310" s="19">
        <f t="shared" si="34"/>
        <v>0</v>
      </c>
      <c r="F310" s="18">
        <f t="shared" si="35"/>
        <v>0</v>
      </c>
      <c r="G310" s="18">
        <f t="shared" si="36"/>
        <v>0</v>
      </c>
      <c r="H310" s="18">
        <f t="shared" si="39"/>
        <v>0</v>
      </c>
      <c r="I310" s="18">
        <f t="shared" si="37"/>
        <v>0</v>
      </c>
      <c r="J310" s="18">
        <f>SUM($H$18:$H310)</f>
        <v>1265559.4685704201</v>
      </c>
    </row>
    <row r="311" spans="1:10">
      <c r="A311" s="21">
        <f>IF(Values_Entered,A310+1,"")</f>
        <v>294</v>
      </c>
      <c r="B311" s="20">
        <f t="shared" si="32"/>
        <v>51318</v>
      </c>
      <c r="C311" s="18">
        <f t="shared" si="38"/>
        <v>0</v>
      </c>
      <c r="D311" s="18">
        <f t="shared" si="33"/>
        <v>84118.49114284027</v>
      </c>
      <c r="E311" s="19">
        <f t="shared" si="34"/>
        <v>0</v>
      </c>
      <c r="F311" s="18">
        <f t="shared" si="35"/>
        <v>0</v>
      </c>
      <c r="G311" s="18">
        <f t="shared" si="36"/>
        <v>0</v>
      </c>
      <c r="H311" s="18">
        <f t="shared" si="39"/>
        <v>0</v>
      </c>
      <c r="I311" s="18">
        <f t="shared" si="37"/>
        <v>0</v>
      </c>
      <c r="J311" s="18">
        <f>SUM($H$18:$H311)</f>
        <v>1265559.4685704201</v>
      </c>
    </row>
    <row r="312" spans="1:10">
      <c r="A312" s="21">
        <f>IF(Values_Entered,A311+1,"")</f>
        <v>295</v>
      </c>
      <c r="B312" s="20">
        <f t="shared" si="32"/>
        <v>51349</v>
      </c>
      <c r="C312" s="18">
        <f t="shared" si="38"/>
        <v>0</v>
      </c>
      <c r="D312" s="18">
        <f t="shared" si="33"/>
        <v>84118.49114284027</v>
      </c>
      <c r="E312" s="19">
        <f t="shared" si="34"/>
        <v>0</v>
      </c>
      <c r="F312" s="18">
        <f t="shared" si="35"/>
        <v>0</v>
      </c>
      <c r="G312" s="18">
        <f t="shared" si="36"/>
        <v>0</v>
      </c>
      <c r="H312" s="18">
        <f t="shared" si="39"/>
        <v>0</v>
      </c>
      <c r="I312" s="18">
        <f t="shared" si="37"/>
        <v>0</v>
      </c>
      <c r="J312" s="18">
        <f>SUM($H$18:$H312)</f>
        <v>1265559.4685704201</v>
      </c>
    </row>
    <row r="313" spans="1:10">
      <c r="A313" s="21">
        <f>IF(Values_Entered,A312+1,"")</f>
        <v>296</v>
      </c>
      <c r="B313" s="20">
        <f t="shared" si="32"/>
        <v>51380</v>
      </c>
      <c r="C313" s="18">
        <f t="shared" si="38"/>
        <v>0</v>
      </c>
      <c r="D313" s="18">
        <f t="shared" si="33"/>
        <v>84118.49114284027</v>
      </c>
      <c r="E313" s="19">
        <f t="shared" si="34"/>
        <v>0</v>
      </c>
      <c r="F313" s="18">
        <f t="shared" si="35"/>
        <v>0</v>
      </c>
      <c r="G313" s="18">
        <f t="shared" si="36"/>
        <v>0</v>
      </c>
      <c r="H313" s="18">
        <f t="shared" si="39"/>
        <v>0</v>
      </c>
      <c r="I313" s="18">
        <f t="shared" si="37"/>
        <v>0</v>
      </c>
      <c r="J313" s="18">
        <f>SUM($H$18:$H313)</f>
        <v>1265559.4685704201</v>
      </c>
    </row>
    <row r="314" spans="1:10">
      <c r="A314" s="21">
        <f>IF(Values_Entered,A313+1,"")</f>
        <v>297</v>
      </c>
      <c r="B314" s="20">
        <f t="shared" si="32"/>
        <v>51410</v>
      </c>
      <c r="C314" s="18">
        <f t="shared" si="38"/>
        <v>0</v>
      </c>
      <c r="D314" s="18">
        <f t="shared" si="33"/>
        <v>84118.49114284027</v>
      </c>
      <c r="E314" s="19">
        <f t="shared" si="34"/>
        <v>0</v>
      </c>
      <c r="F314" s="18">
        <f t="shared" si="35"/>
        <v>0</v>
      </c>
      <c r="G314" s="18">
        <f t="shared" si="36"/>
        <v>0</v>
      </c>
      <c r="H314" s="18">
        <f t="shared" si="39"/>
        <v>0</v>
      </c>
      <c r="I314" s="18">
        <f t="shared" si="37"/>
        <v>0</v>
      </c>
      <c r="J314" s="18">
        <f>SUM($H$18:$H314)</f>
        <v>1265559.4685704201</v>
      </c>
    </row>
    <row r="315" spans="1:10">
      <c r="A315" s="21">
        <f>IF(Values_Entered,A314+1,"")</f>
        <v>298</v>
      </c>
      <c r="B315" s="20">
        <f t="shared" si="32"/>
        <v>51441</v>
      </c>
      <c r="C315" s="18">
        <f t="shared" si="38"/>
        <v>0</v>
      </c>
      <c r="D315" s="18">
        <f t="shared" si="33"/>
        <v>84118.49114284027</v>
      </c>
      <c r="E315" s="19">
        <f t="shared" si="34"/>
        <v>0</v>
      </c>
      <c r="F315" s="18">
        <f t="shared" si="35"/>
        <v>0</v>
      </c>
      <c r="G315" s="18">
        <f t="shared" si="36"/>
        <v>0</v>
      </c>
      <c r="H315" s="18">
        <f t="shared" si="39"/>
        <v>0</v>
      </c>
      <c r="I315" s="18">
        <f t="shared" si="37"/>
        <v>0</v>
      </c>
      <c r="J315" s="18">
        <f>SUM($H$18:$H315)</f>
        <v>1265559.4685704201</v>
      </c>
    </row>
    <row r="316" spans="1:10">
      <c r="A316" s="21">
        <f>IF(Values_Entered,A315+1,"")</f>
        <v>299</v>
      </c>
      <c r="B316" s="20">
        <f t="shared" si="32"/>
        <v>51471</v>
      </c>
      <c r="C316" s="18">
        <f t="shared" si="38"/>
        <v>0</v>
      </c>
      <c r="D316" s="18">
        <f t="shared" si="33"/>
        <v>84118.49114284027</v>
      </c>
      <c r="E316" s="19">
        <f t="shared" si="34"/>
        <v>0</v>
      </c>
      <c r="F316" s="18">
        <f t="shared" si="35"/>
        <v>0</v>
      </c>
      <c r="G316" s="18">
        <f t="shared" si="36"/>
        <v>0</v>
      </c>
      <c r="H316" s="18">
        <f t="shared" si="39"/>
        <v>0</v>
      </c>
      <c r="I316" s="18">
        <f t="shared" si="37"/>
        <v>0</v>
      </c>
      <c r="J316" s="18">
        <f>SUM($H$18:$H316)</f>
        <v>1265559.4685704201</v>
      </c>
    </row>
    <row r="317" spans="1:10">
      <c r="A317" s="21">
        <f>IF(Values_Entered,A316+1,"")</f>
        <v>300</v>
      </c>
      <c r="B317" s="20">
        <f t="shared" si="32"/>
        <v>51502</v>
      </c>
      <c r="C317" s="18">
        <f t="shared" si="38"/>
        <v>0</v>
      </c>
      <c r="D317" s="18">
        <f t="shared" si="33"/>
        <v>84118.49114284027</v>
      </c>
      <c r="E317" s="19">
        <f t="shared" si="34"/>
        <v>0</v>
      </c>
      <c r="F317" s="18">
        <f t="shared" si="35"/>
        <v>0</v>
      </c>
      <c r="G317" s="18">
        <f t="shared" si="36"/>
        <v>0</v>
      </c>
      <c r="H317" s="18">
        <f t="shared" si="39"/>
        <v>0</v>
      </c>
      <c r="I317" s="18">
        <f t="shared" si="37"/>
        <v>0</v>
      </c>
      <c r="J317" s="18">
        <f>SUM($H$18:$H317)</f>
        <v>1265559.4685704201</v>
      </c>
    </row>
    <row r="318" spans="1:10">
      <c r="A318" s="21">
        <f>IF(Values_Entered,A317+1,"")</f>
        <v>301</v>
      </c>
      <c r="B318" s="20">
        <f t="shared" si="32"/>
        <v>51533</v>
      </c>
      <c r="C318" s="18">
        <f t="shared" si="38"/>
        <v>0</v>
      </c>
      <c r="D318" s="18">
        <f t="shared" si="33"/>
        <v>84118.49114284027</v>
      </c>
      <c r="E318" s="19">
        <f t="shared" si="34"/>
        <v>0</v>
      </c>
      <c r="F318" s="18">
        <f t="shared" si="35"/>
        <v>0</v>
      </c>
      <c r="G318" s="18">
        <f t="shared" si="36"/>
        <v>0</v>
      </c>
      <c r="H318" s="18">
        <f t="shared" si="39"/>
        <v>0</v>
      </c>
      <c r="I318" s="18">
        <f t="shared" si="37"/>
        <v>0</v>
      </c>
      <c r="J318" s="18">
        <f>SUM($H$18:$H318)</f>
        <v>1265559.4685704201</v>
      </c>
    </row>
    <row r="319" spans="1:10">
      <c r="A319" s="21">
        <f>IF(Values_Entered,A318+1,"")</f>
        <v>302</v>
      </c>
      <c r="B319" s="20">
        <f t="shared" si="32"/>
        <v>51561</v>
      </c>
      <c r="C319" s="18">
        <f t="shared" si="38"/>
        <v>0</v>
      </c>
      <c r="D319" s="18">
        <f t="shared" si="33"/>
        <v>84118.49114284027</v>
      </c>
      <c r="E319" s="19">
        <f t="shared" si="34"/>
        <v>0</v>
      </c>
      <c r="F319" s="18">
        <f t="shared" si="35"/>
        <v>0</v>
      </c>
      <c r="G319" s="18">
        <f t="shared" si="36"/>
        <v>0</v>
      </c>
      <c r="H319" s="18">
        <f t="shared" si="39"/>
        <v>0</v>
      </c>
      <c r="I319" s="18">
        <f t="shared" si="37"/>
        <v>0</v>
      </c>
      <c r="J319" s="18">
        <f>SUM($H$18:$H319)</f>
        <v>1265559.4685704201</v>
      </c>
    </row>
    <row r="320" spans="1:10">
      <c r="A320" s="21">
        <f>IF(Values_Entered,A319+1,"")</f>
        <v>303</v>
      </c>
      <c r="B320" s="20">
        <f t="shared" si="32"/>
        <v>51592</v>
      </c>
      <c r="C320" s="18">
        <f t="shared" si="38"/>
        <v>0</v>
      </c>
      <c r="D320" s="18">
        <f t="shared" si="33"/>
        <v>84118.49114284027</v>
      </c>
      <c r="E320" s="19">
        <f t="shared" si="34"/>
        <v>0</v>
      </c>
      <c r="F320" s="18">
        <f t="shared" si="35"/>
        <v>0</v>
      </c>
      <c r="G320" s="18">
        <f t="shared" si="36"/>
        <v>0</v>
      </c>
      <c r="H320" s="18">
        <f t="shared" si="39"/>
        <v>0</v>
      </c>
      <c r="I320" s="18">
        <f t="shared" si="37"/>
        <v>0</v>
      </c>
      <c r="J320" s="18">
        <f>SUM($H$18:$H320)</f>
        <v>1265559.4685704201</v>
      </c>
    </row>
    <row r="321" spans="1:10">
      <c r="A321" s="21">
        <f>IF(Values_Entered,A320+1,"")</f>
        <v>304</v>
      </c>
      <c r="B321" s="20">
        <f t="shared" si="32"/>
        <v>51622</v>
      </c>
      <c r="C321" s="18">
        <f t="shared" si="38"/>
        <v>0</v>
      </c>
      <c r="D321" s="18">
        <f t="shared" si="33"/>
        <v>84118.49114284027</v>
      </c>
      <c r="E321" s="19">
        <f t="shared" si="34"/>
        <v>0</v>
      </c>
      <c r="F321" s="18">
        <f t="shared" si="35"/>
        <v>0</v>
      </c>
      <c r="G321" s="18">
        <f t="shared" si="36"/>
        <v>0</v>
      </c>
      <c r="H321" s="18">
        <f t="shared" si="39"/>
        <v>0</v>
      </c>
      <c r="I321" s="18">
        <f t="shared" si="37"/>
        <v>0</v>
      </c>
      <c r="J321" s="18">
        <f>SUM($H$18:$H321)</f>
        <v>1265559.4685704201</v>
      </c>
    </row>
    <row r="322" spans="1:10">
      <c r="A322" s="21">
        <f>IF(Values_Entered,A321+1,"")</f>
        <v>305</v>
      </c>
      <c r="B322" s="20">
        <f t="shared" si="32"/>
        <v>51653</v>
      </c>
      <c r="C322" s="18">
        <f t="shared" si="38"/>
        <v>0</v>
      </c>
      <c r="D322" s="18">
        <f t="shared" si="33"/>
        <v>84118.49114284027</v>
      </c>
      <c r="E322" s="19">
        <f t="shared" si="34"/>
        <v>0</v>
      </c>
      <c r="F322" s="18">
        <f t="shared" si="35"/>
        <v>0</v>
      </c>
      <c r="G322" s="18">
        <f t="shared" si="36"/>
        <v>0</v>
      </c>
      <c r="H322" s="18">
        <f t="shared" si="39"/>
        <v>0</v>
      </c>
      <c r="I322" s="18">
        <f t="shared" si="37"/>
        <v>0</v>
      </c>
      <c r="J322" s="18">
        <f>SUM($H$18:$H322)</f>
        <v>1265559.4685704201</v>
      </c>
    </row>
    <row r="323" spans="1:10">
      <c r="A323" s="21">
        <f>IF(Values_Entered,A322+1,"")</f>
        <v>306</v>
      </c>
      <c r="B323" s="20">
        <f t="shared" si="32"/>
        <v>51683</v>
      </c>
      <c r="C323" s="18">
        <f t="shared" si="38"/>
        <v>0</v>
      </c>
      <c r="D323" s="18">
        <f t="shared" si="33"/>
        <v>84118.49114284027</v>
      </c>
      <c r="E323" s="19">
        <f t="shared" si="34"/>
        <v>0</v>
      </c>
      <c r="F323" s="18">
        <f t="shared" si="35"/>
        <v>0</v>
      </c>
      <c r="G323" s="18">
        <f t="shared" si="36"/>
        <v>0</v>
      </c>
      <c r="H323" s="18">
        <f t="shared" si="39"/>
        <v>0</v>
      </c>
      <c r="I323" s="18">
        <f t="shared" si="37"/>
        <v>0</v>
      </c>
      <c r="J323" s="18">
        <f>SUM($H$18:$H323)</f>
        <v>1265559.4685704201</v>
      </c>
    </row>
    <row r="324" spans="1:10">
      <c r="A324" s="21">
        <f>IF(Values_Entered,A323+1,"")</f>
        <v>307</v>
      </c>
      <c r="B324" s="20">
        <f t="shared" si="32"/>
        <v>51714</v>
      </c>
      <c r="C324" s="18">
        <f t="shared" si="38"/>
        <v>0</v>
      </c>
      <c r="D324" s="18">
        <f t="shared" si="33"/>
        <v>84118.49114284027</v>
      </c>
      <c r="E324" s="19">
        <f t="shared" si="34"/>
        <v>0</v>
      </c>
      <c r="F324" s="18">
        <f t="shared" si="35"/>
        <v>0</v>
      </c>
      <c r="G324" s="18">
        <f t="shared" si="36"/>
        <v>0</v>
      </c>
      <c r="H324" s="18">
        <f t="shared" si="39"/>
        <v>0</v>
      </c>
      <c r="I324" s="18">
        <f t="shared" si="37"/>
        <v>0</v>
      </c>
      <c r="J324" s="18">
        <f>SUM($H$18:$H324)</f>
        <v>1265559.4685704201</v>
      </c>
    </row>
    <row r="325" spans="1:10">
      <c r="A325" s="21">
        <f>IF(Values_Entered,A324+1,"")</f>
        <v>308</v>
      </c>
      <c r="B325" s="20">
        <f t="shared" si="32"/>
        <v>51745</v>
      </c>
      <c r="C325" s="18">
        <f t="shared" si="38"/>
        <v>0</v>
      </c>
      <c r="D325" s="18">
        <f t="shared" si="33"/>
        <v>84118.49114284027</v>
      </c>
      <c r="E325" s="19">
        <f t="shared" si="34"/>
        <v>0</v>
      </c>
      <c r="F325" s="18">
        <f t="shared" si="35"/>
        <v>0</v>
      </c>
      <c r="G325" s="18">
        <f t="shared" si="36"/>
        <v>0</v>
      </c>
      <c r="H325" s="18">
        <f t="shared" si="39"/>
        <v>0</v>
      </c>
      <c r="I325" s="18">
        <f t="shared" si="37"/>
        <v>0</v>
      </c>
      <c r="J325" s="18">
        <f>SUM($H$18:$H325)</f>
        <v>1265559.4685704201</v>
      </c>
    </row>
    <row r="326" spans="1:10">
      <c r="A326" s="21">
        <f>IF(Values_Entered,A325+1,"")</f>
        <v>309</v>
      </c>
      <c r="B326" s="20">
        <f t="shared" si="32"/>
        <v>51775</v>
      </c>
      <c r="C326" s="18">
        <f t="shared" si="38"/>
        <v>0</v>
      </c>
      <c r="D326" s="18">
        <f t="shared" si="33"/>
        <v>84118.49114284027</v>
      </c>
      <c r="E326" s="19">
        <f t="shared" si="34"/>
        <v>0</v>
      </c>
      <c r="F326" s="18">
        <f t="shared" si="35"/>
        <v>0</v>
      </c>
      <c r="G326" s="18">
        <f t="shared" si="36"/>
        <v>0</v>
      </c>
      <c r="H326" s="18">
        <f t="shared" si="39"/>
        <v>0</v>
      </c>
      <c r="I326" s="18">
        <f t="shared" si="37"/>
        <v>0</v>
      </c>
      <c r="J326" s="18">
        <f>SUM($H$18:$H326)</f>
        <v>1265559.4685704201</v>
      </c>
    </row>
    <row r="327" spans="1:10">
      <c r="A327" s="21">
        <f>IF(Values_Entered,A326+1,"")</f>
        <v>310</v>
      </c>
      <c r="B327" s="20">
        <f t="shared" si="32"/>
        <v>51806</v>
      </c>
      <c r="C327" s="18">
        <f t="shared" si="38"/>
        <v>0</v>
      </c>
      <c r="D327" s="18">
        <f t="shared" si="33"/>
        <v>84118.49114284027</v>
      </c>
      <c r="E327" s="19">
        <f t="shared" si="34"/>
        <v>0</v>
      </c>
      <c r="F327" s="18">
        <f t="shared" si="35"/>
        <v>0</v>
      </c>
      <c r="G327" s="18">
        <f t="shared" si="36"/>
        <v>0</v>
      </c>
      <c r="H327" s="18">
        <f t="shared" si="39"/>
        <v>0</v>
      </c>
      <c r="I327" s="18">
        <f t="shared" si="37"/>
        <v>0</v>
      </c>
      <c r="J327" s="18">
        <f>SUM($H$18:$H327)</f>
        <v>1265559.4685704201</v>
      </c>
    </row>
    <row r="328" spans="1:10">
      <c r="A328" s="21">
        <f>IF(Values_Entered,A327+1,"")</f>
        <v>311</v>
      </c>
      <c r="B328" s="20">
        <f t="shared" si="32"/>
        <v>51836</v>
      </c>
      <c r="C328" s="18">
        <f t="shared" si="38"/>
        <v>0</v>
      </c>
      <c r="D328" s="18">
        <f t="shared" si="33"/>
        <v>84118.49114284027</v>
      </c>
      <c r="E328" s="19">
        <f t="shared" si="34"/>
        <v>0</v>
      </c>
      <c r="F328" s="18">
        <f t="shared" si="35"/>
        <v>0</v>
      </c>
      <c r="G328" s="18">
        <f t="shared" si="36"/>
        <v>0</v>
      </c>
      <c r="H328" s="18">
        <f t="shared" si="39"/>
        <v>0</v>
      </c>
      <c r="I328" s="18">
        <f t="shared" si="37"/>
        <v>0</v>
      </c>
      <c r="J328" s="18">
        <f>SUM($H$18:$H328)</f>
        <v>1265559.4685704201</v>
      </c>
    </row>
    <row r="329" spans="1:10">
      <c r="A329" s="21">
        <f>IF(Values_Entered,A328+1,"")</f>
        <v>312</v>
      </c>
      <c r="B329" s="20">
        <f t="shared" si="32"/>
        <v>51867</v>
      </c>
      <c r="C329" s="18">
        <f t="shared" si="38"/>
        <v>0</v>
      </c>
      <c r="D329" s="18">
        <f t="shared" si="33"/>
        <v>84118.49114284027</v>
      </c>
      <c r="E329" s="19">
        <f t="shared" si="34"/>
        <v>0</v>
      </c>
      <c r="F329" s="18">
        <f t="shared" si="35"/>
        <v>0</v>
      </c>
      <c r="G329" s="18">
        <f t="shared" si="36"/>
        <v>0</v>
      </c>
      <c r="H329" s="18">
        <f t="shared" si="39"/>
        <v>0</v>
      </c>
      <c r="I329" s="18">
        <f t="shared" si="37"/>
        <v>0</v>
      </c>
      <c r="J329" s="18">
        <f>SUM($H$18:$H329)</f>
        <v>1265559.4685704201</v>
      </c>
    </row>
    <row r="330" spans="1:10">
      <c r="A330" s="21">
        <f>IF(Values_Entered,A329+1,"")</f>
        <v>313</v>
      </c>
      <c r="B330" s="20">
        <f t="shared" si="32"/>
        <v>51898</v>
      </c>
      <c r="C330" s="18">
        <f t="shared" si="38"/>
        <v>0</v>
      </c>
      <c r="D330" s="18">
        <f t="shared" si="33"/>
        <v>84118.49114284027</v>
      </c>
      <c r="E330" s="19">
        <f t="shared" si="34"/>
        <v>0</v>
      </c>
      <c r="F330" s="18">
        <f t="shared" si="35"/>
        <v>0</v>
      </c>
      <c r="G330" s="18">
        <f t="shared" si="36"/>
        <v>0</v>
      </c>
      <c r="H330" s="18">
        <f t="shared" si="39"/>
        <v>0</v>
      </c>
      <c r="I330" s="18">
        <f t="shared" si="37"/>
        <v>0</v>
      </c>
      <c r="J330" s="18">
        <f>SUM($H$18:$H330)</f>
        <v>1265559.4685704201</v>
      </c>
    </row>
    <row r="331" spans="1:10">
      <c r="A331" s="21">
        <f>IF(Values_Entered,A330+1,"")</f>
        <v>314</v>
      </c>
      <c r="B331" s="20">
        <f t="shared" si="32"/>
        <v>51926</v>
      </c>
      <c r="C331" s="18">
        <f t="shared" si="38"/>
        <v>0</v>
      </c>
      <c r="D331" s="18">
        <f t="shared" si="33"/>
        <v>84118.49114284027</v>
      </c>
      <c r="E331" s="19">
        <f t="shared" si="34"/>
        <v>0</v>
      </c>
      <c r="F331" s="18">
        <f t="shared" si="35"/>
        <v>0</v>
      </c>
      <c r="G331" s="18">
        <f t="shared" si="36"/>
        <v>0</v>
      </c>
      <c r="H331" s="18">
        <f t="shared" si="39"/>
        <v>0</v>
      </c>
      <c r="I331" s="18">
        <f t="shared" si="37"/>
        <v>0</v>
      </c>
      <c r="J331" s="18">
        <f>SUM($H$18:$H331)</f>
        <v>1265559.4685704201</v>
      </c>
    </row>
    <row r="332" spans="1:10">
      <c r="A332" s="21">
        <f>IF(Values_Entered,A331+1,"")</f>
        <v>315</v>
      </c>
      <c r="B332" s="20">
        <f t="shared" si="32"/>
        <v>51957</v>
      </c>
      <c r="C332" s="18">
        <f t="shared" si="38"/>
        <v>0</v>
      </c>
      <c r="D332" s="18">
        <f t="shared" si="33"/>
        <v>84118.49114284027</v>
      </c>
      <c r="E332" s="19">
        <f t="shared" si="34"/>
        <v>0</v>
      </c>
      <c r="F332" s="18">
        <f t="shared" si="35"/>
        <v>0</v>
      </c>
      <c r="G332" s="18">
        <f t="shared" si="36"/>
        <v>0</v>
      </c>
      <c r="H332" s="18">
        <f t="shared" si="39"/>
        <v>0</v>
      </c>
      <c r="I332" s="18">
        <f t="shared" si="37"/>
        <v>0</v>
      </c>
      <c r="J332" s="18">
        <f>SUM($H$18:$H332)</f>
        <v>1265559.4685704201</v>
      </c>
    </row>
    <row r="333" spans="1:10">
      <c r="A333" s="21">
        <f>IF(Values_Entered,A332+1,"")</f>
        <v>316</v>
      </c>
      <c r="B333" s="20">
        <f t="shared" si="32"/>
        <v>51987</v>
      </c>
      <c r="C333" s="18">
        <f t="shared" si="38"/>
        <v>0</v>
      </c>
      <c r="D333" s="18">
        <f t="shared" si="33"/>
        <v>84118.49114284027</v>
      </c>
      <c r="E333" s="19">
        <f t="shared" si="34"/>
        <v>0</v>
      </c>
      <c r="F333" s="18">
        <f t="shared" si="35"/>
        <v>0</v>
      </c>
      <c r="G333" s="18">
        <f t="shared" si="36"/>
        <v>0</v>
      </c>
      <c r="H333" s="18">
        <f t="shared" si="39"/>
        <v>0</v>
      </c>
      <c r="I333" s="18">
        <f t="shared" si="37"/>
        <v>0</v>
      </c>
      <c r="J333" s="18">
        <f>SUM($H$18:$H333)</f>
        <v>1265559.4685704201</v>
      </c>
    </row>
    <row r="334" spans="1:10">
      <c r="A334" s="21">
        <f>IF(Values_Entered,A333+1,"")</f>
        <v>317</v>
      </c>
      <c r="B334" s="20">
        <f t="shared" si="32"/>
        <v>52018</v>
      </c>
      <c r="C334" s="18">
        <f t="shared" si="38"/>
        <v>0</v>
      </c>
      <c r="D334" s="18">
        <f t="shared" si="33"/>
        <v>84118.49114284027</v>
      </c>
      <c r="E334" s="19">
        <f t="shared" si="34"/>
        <v>0</v>
      </c>
      <c r="F334" s="18">
        <f t="shared" si="35"/>
        <v>0</v>
      </c>
      <c r="G334" s="18">
        <f t="shared" si="36"/>
        <v>0</v>
      </c>
      <c r="H334" s="18">
        <f t="shared" si="39"/>
        <v>0</v>
      </c>
      <c r="I334" s="18">
        <f t="shared" si="37"/>
        <v>0</v>
      </c>
      <c r="J334" s="18">
        <f>SUM($H$18:$H334)</f>
        <v>1265559.4685704201</v>
      </c>
    </row>
    <row r="335" spans="1:10">
      <c r="A335" s="21">
        <f>IF(Values_Entered,A334+1,"")</f>
        <v>318</v>
      </c>
      <c r="B335" s="20">
        <f t="shared" si="32"/>
        <v>52048</v>
      </c>
      <c r="C335" s="18">
        <f t="shared" si="38"/>
        <v>0</v>
      </c>
      <c r="D335" s="18">
        <f t="shared" si="33"/>
        <v>84118.49114284027</v>
      </c>
      <c r="E335" s="19">
        <f t="shared" si="34"/>
        <v>0</v>
      </c>
      <c r="F335" s="18">
        <f t="shared" si="35"/>
        <v>0</v>
      </c>
      <c r="G335" s="18">
        <f t="shared" si="36"/>
        <v>0</v>
      </c>
      <c r="H335" s="18">
        <f t="shared" si="39"/>
        <v>0</v>
      </c>
      <c r="I335" s="18">
        <f t="shared" si="37"/>
        <v>0</v>
      </c>
      <c r="J335" s="18">
        <f>SUM($H$18:$H335)</f>
        <v>1265559.4685704201</v>
      </c>
    </row>
    <row r="336" spans="1:10">
      <c r="A336" s="21">
        <f>IF(Values_Entered,A335+1,"")</f>
        <v>319</v>
      </c>
      <c r="B336" s="20">
        <f t="shared" si="32"/>
        <v>52079</v>
      </c>
      <c r="C336" s="18">
        <f t="shared" si="38"/>
        <v>0</v>
      </c>
      <c r="D336" s="18">
        <f t="shared" si="33"/>
        <v>84118.49114284027</v>
      </c>
      <c r="E336" s="19">
        <f t="shared" si="34"/>
        <v>0</v>
      </c>
      <c r="F336" s="18">
        <f t="shared" si="35"/>
        <v>0</v>
      </c>
      <c r="G336" s="18">
        <f t="shared" si="36"/>
        <v>0</v>
      </c>
      <c r="H336" s="18">
        <f t="shared" si="39"/>
        <v>0</v>
      </c>
      <c r="I336" s="18">
        <f t="shared" si="37"/>
        <v>0</v>
      </c>
      <c r="J336" s="18">
        <f>SUM($H$18:$H336)</f>
        <v>1265559.4685704201</v>
      </c>
    </row>
    <row r="337" spans="1:10">
      <c r="A337" s="21">
        <f>IF(Values_Entered,A336+1,"")</f>
        <v>320</v>
      </c>
      <c r="B337" s="20">
        <f t="shared" si="32"/>
        <v>52110</v>
      </c>
      <c r="C337" s="18">
        <f t="shared" si="38"/>
        <v>0</v>
      </c>
      <c r="D337" s="18">
        <f t="shared" si="33"/>
        <v>84118.49114284027</v>
      </c>
      <c r="E337" s="19">
        <f t="shared" si="34"/>
        <v>0</v>
      </c>
      <c r="F337" s="18">
        <f t="shared" si="35"/>
        <v>0</v>
      </c>
      <c r="G337" s="18">
        <f t="shared" si="36"/>
        <v>0</v>
      </c>
      <c r="H337" s="18">
        <f t="shared" si="39"/>
        <v>0</v>
      </c>
      <c r="I337" s="18">
        <f t="shared" si="37"/>
        <v>0</v>
      </c>
      <c r="J337" s="18">
        <f>SUM($H$18:$H337)</f>
        <v>1265559.4685704201</v>
      </c>
    </row>
    <row r="338" spans="1:10">
      <c r="A338" s="21">
        <f>IF(Values_Entered,A337+1,"")</f>
        <v>321</v>
      </c>
      <c r="B338" s="20">
        <f t="shared" ref="B338:B401" si="40">IF(Pay_Num&lt;&gt;"",DATE(YEAR(Loan_Start),MONTH(Loan_Start)+(Pay_Num)*12/Num_Pmt_Per_Year,DAY(Loan_Start)),"")</f>
        <v>52140</v>
      </c>
      <c r="C338" s="18">
        <f t="shared" si="38"/>
        <v>0</v>
      </c>
      <c r="D338" s="18">
        <f t="shared" ref="D338:D401" si="41">IF(Pay_Num&lt;&gt;"",Scheduled_Monthly_Payment,"")</f>
        <v>84118.49114284027</v>
      </c>
      <c r="E338" s="19">
        <f t="shared" ref="E338:E401" si="42">IF(AND(Pay_Num&lt;&gt;"",Sched_Pay+Scheduled_Extra_Payments&lt;Beg_Bal),Scheduled_Extra_Payments,IF(AND(Pay_Num&lt;&gt;"",Beg_Bal-Sched_Pay&gt;0),Beg_Bal-Sched_Pay,IF(Pay_Num&lt;&gt;"",0,"")))</f>
        <v>0</v>
      </c>
      <c r="F338" s="18">
        <f t="shared" ref="F338:F401" si="43">IF(AND(Pay_Num&lt;&gt;"",Sched_Pay+Extra_Pay&lt;Beg_Bal),Sched_Pay+Extra_Pay,IF(Pay_Num&lt;&gt;"",Beg_Bal,""))</f>
        <v>0</v>
      </c>
      <c r="G338" s="18">
        <f t="shared" ref="G338:G401" si="44">IF(Pay_Num&lt;&gt;"",Total_Pay-Int,"")</f>
        <v>0</v>
      </c>
      <c r="H338" s="18">
        <f t="shared" si="39"/>
        <v>0</v>
      </c>
      <c r="I338" s="18">
        <f t="shared" ref="I338:I401" si="45">IF(AND(Pay_Num&lt;&gt;"",Sched_Pay+Extra_Pay&lt;Beg_Bal),Beg_Bal-Princ,IF(Pay_Num&lt;&gt;"",0,""))</f>
        <v>0</v>
      </c>
      <c r="J338" s="18">
        <f>SUM($H$18:$H338)</f>
        <v>1265559.4685704201</v>
      </c>
    </row>
    <row r="339" spans="1:10">
      <c r="A339" s="21">
        <f>IF(Values_Entered,A338+1,"")</f>
        <v>322</v>
      </c>
      <c r="B339" s="20">
        <f t="shared" si="40"/>
        <v>52171</v>
      </c>
      <c r="C339" s="18">
        <f t="shared" ref="C339:C402" si="46">IF(Pay_Num&lt;&gt;"",I338,"")</f>
        <v>0</v>
      </c>
      <c r="D339" s="18">
        <f t="shared" si="41"/>
        <v>84118.49114284027</v>
      </c>
      <c r="E339" s="19">
        <f t="shared" si="42"/>
        <v>0</v>
      </c>
      <c r="F339" s="18">
        <f t="shared" si="43"/>
        <v>0</v>
      </c>
      <c r="G339" s="18">
        <f t="shared" si="44"/>
        <v>0</v>
      </c>
      <c r="H339" s="18">
        <f t="shared" ref="H339:H402" si="47">IF(Pay_Num&lt;&gt;"",Beg_Bal*Interest_Rate/Num_Pmt_Per_Year,"")</f>
        <v>0</v>
      </c>
      <c r="I339" s="18">
        <f t="shared" si="45"/>
        <v>0</v>
      </c>
      <c r="J339" s="18">
        <f>SUM($H$18:$H339)</f>
        <v>1265559.4685704201</v>
      </c>
    </row>
    <row r="340" spans="1:10">
      <c r="A340" s="21">
        <f>IF(Values_Entered,A339+1,"")</f>
        <v>323</v>
      </c>
      <c r="B340" s="20">
        <f t="shared" si="40"/>
        <v>52201</v>
      </c>
      <c r="C340" s="18">
        <f t="shared" si="46"/>
        <v>0</v>
      </c>
      <c r="D340" s="18">
        <f t="shared" si="41"/>
        <v>84118.49114284027</v>
      </c>
      <c r="E340" s="19">
        <f t="shared" si="42"/>
        <v>0</v>
      </c>
      <c r="F340" s="18">
        <f t="shared" si="43"/>
        <v>0</v>
      </c>
      <c r="G340" s="18">
        <f t="shared" si="44"/>
        <v>0</v>
      </c>
      <c r="H340" s="18">
        <f t="shared" si="47"/>
        <v>0</v>
      </c>
      <c r="I340" s="18">
        <f t="shared" si="45"/>
        <v>0</v>
      </c>
      <c r="J340" s="18">
        <f>SUM($H$18:$H340)</f>
        <v>1265559.4685704201</v>
      </c>
    </row>
    <row r="341" spans="1:10">
      <c r="A341" s="21">
        <f>IF(Values_Entered,A340+1,"")</f>
        <v>324</v>
      </c>
      <c r="B341" s="20">
        <f t="shared" si="40"/>
        <v>52232</v>
      </c>
      <c r="C341" s="18">
        <f t="shared" si="46"/>
        <v>0</v>
      </c>
      <c r="D341" s="18">
        <f t="shared" si="41"/>
        <v>84118.49114284027</v>
      </c>
      <c r="E341" s="19">
        <f t="shared" si="42"/>
        <v>0</v>
      </c>
      <c r="F341" s="18">
        <f t="shared" si="43"/>
        <v>0</v>
      </c>
      <c r="G341" s="18">
        <f t="shared" si="44"/>
        <v>0</v>
      </c>
      <c r="H341" s="18">
        <f t="shared" si="47"/>
        <v>0</v>
      </c>
      <c r="I341" s="18">
        <f t="shared" si="45"/>
        <v>0</v>
      </c>
      <c r="J341" s="18">
        <f>SUM($H$18:$H341)</f>
        <v>1265559.4685704201</v>
      </c>
    </row>
    <row r="342" spans="1:10">
      <c r="A342" s="21">
        <f>IF(Values_Entered,A341+1,"")</f>
        <v>325</v>
      </c>
      <c r="B342" s="20">
        <f t="shared" si="40"/>
        <v>52263</v>
      </c>
      <c r="C342" s="18">
        <f t="shared" si="46"/>
        <v>0</v>
      </c>
      <c r="D342" s="18">
        <f t="shared" si="41"/>
        <v>84118.49114284027</v>
      </c>
      <c r="E342" s="19">
        <f t="shared" si="42"/>
        <v>0</v>
      </c>
      <c r="F342" s="18">
        <f t="shared" si="43"/>
        <v>0</v>
      </c>
      <c r="G342" s="18">
        <f t="shared" si="44"/>
        <v>0</v>
      </c>
      <c r="H342" s="18">
        <f t="shared" si="47"/>
        <v>0</v>
      </c>
      <c r="I342" s="18">
        <f t="shared" si="45"/>
        <v>0</v>
      </c>
      <c r="J342" s="18">
        <f>SUM($H$18:$H342)</f>
        <v>1265559.4685704201</v>
      </c>
    </row>
    <row r="343" spans="1:10">
      <c r="A343" s="21">
        <f>IF(Values_Entered,A342+1,"")</f>
        <v>326</v>
      </c>
      <c r="B343" s="20">
        <f t="shared" si="40"/>
        <v>52291</v>
      </c>
      <c r="C343" s="18">
        <f t="shared" si="46"/>
        <v>0</v>
      </c>
      <c r="D343" s="18">
        <f t="shared" si="41"/>
        <v>84118.49114284027</v>
      </c>
      <c r="E343" s="19">
        <f t="shared" si="42"/>
        <v>0</v>
      </c>
      <c r="F343" s="18">
        <f t="shared" si="43"/>
        <v>0</v>
      </c>
      <c r="G343" s="18">
        <f t="shared" si="44"/>
        <v>0</v>
      </c>
      <c r="H343" s="18">
        <f t="shared" si="47"/>
        <v>0</v>
      </c>
      <c r="I343" s="18">
        <f t="shared" si="45"/>
        <v>0</v>
      </c>
      <c r="J343" s="18">
        <f>SUM($H$18:$H343)</f>
        <v>1265559.4685704201</v>
      </c>
    </row>
    <row r="344" spans="1:10">
      <c r="A344" s="21">
        <f>IF(Values_Entered,A343+1,"")</f>
        <v>327</v>
      </c>
      <c r="B344" s="20">
        <f t="shared" si="40"/>
        <v>52322</v>
      </c>
      <c r="C344" s="18">
        <f t="shared" si="46"/>
        <v>0</v>
      </c>
      <c r="D344" s="18">
        <f t="shared" si="41"/>
        <v>84118.49114284027</v>
      </c>
      <c r="E344" s="19">
        <f t="shared" si="42"/>
        <v>0</v>
      </c>
      <c r="F344" s="18">
        <f t="shared" si="43"/>
        <v>0</v>
      </c>
      <c r="G344" s="18">
        <f t="shared" si="44"/>
        <v>0</v>
      </c>
      <c r="H344" s="18">
        <f t="shared" si="47"/>
        <v>0</v>
      </c>
      <c r="I344" s="18">
        <f t="shared" si="45"/>
        <v>0</v>
      </c>
      <c r="J344" s="18">
        <f>SUM($H$18:$H344)</f>
        <v>1265559.4685704201</v>
      </c>
    </row>
    <row r="345" spans="1:10">
      <c r="A345" s="21">
        <f>IF(Values_Entered,A344+1,"")</f>
        <v>328</v>
      </c>
      <c r="B345" s="20">
        <f t="shared" si="40"/>
        <v>52352</v>
      </c>
      <c r="C345" s="18">
        <f t="shared" si="46"/>
        <v>0</v>
      </c>
      <c r="D345" s="18">
        <f t="shared" si="41"/>
        <v>84118.49114284027</v>
      </c>
      <c r="E345" s="19">
        <f t="shared" si="42"/>
        <v>0</v>
      </c>
      <c r="F345" s="18">
        <f t="shared" si="43"/>
        <v>0</v>
      </c>
      <c r="G345" s="18">
        <f t="shared" si="44"/>
        <v>0</v>
      </c>
      <c r="H345" s="18">
        <f t="shared" si="47"/>
        <v>0</v>
      </c>
      <c r="I345" s="18">
        <f t="shared" si="45"/>
        <v>0</v>
      </c>
      <c r="J345" s="18">
        <f>SUM($H$18:$H345)</f>
        <v>1265559.4685704201</v>
      </c>
    </row>
    <row r="346" spans="1:10">
      <c r="A346" s="21">
        <f>IF(Values_Entered,A345+1,"")</f>
        <v>329</v>
      </c>
      <c r="B346" s="20">
        <f t="shared" si="40"/>
        <v>52383</v>
      </c>
      <c r="C346" s="18">
        <f t="shared" si="46"/>
        <v>0</v>
      </c>
      <c r="D346" s="18">
        <f t="shared" si="41"/>
        <v>84118.49114284027</v>
      </c>
      <c r="E346" s="19">
        <f t="shared" si="42"/>
        <v>0</v>
      </c>
      <c r="F346" s="18">
        <f t="shared" si="43"/>
        <v>0</v>
      </c>
      <c r="G346" s="18">
        <f t="shared" si="44"/>
        <v>0</v>
      </c>
      <c r="H346" s="18">
        <f t="shared" si="47"/>
        <v>0</v>
      </c>
      <c r="I346" s="18">
        <f t="shared" si="45"/>
        <v>0</v>
      </c>
      <c r="J346" s="18">
        <f>SUM($H$18:$H346)</f>
        <v>1265559.4685704201</v>
      </c>
    </row>
    <row r="347" spans="1:10">
      <c r="A347" s="21">
        <f>IF(Values_Entered,A346+1,"")</f>
        <v>330</v>
      </c>
      <c r="B347" s="20">
        <f t="shared" si="40"/>
        <v>52413</v>
      </c>
      <c r="C347" s="18">
        <f t="shared" si="46"/>
        <v>0</v>
      </c>
      <c r="D347" s="18">
        <f t="shared" si="41"/>
        <v>84118.49114284027</v>
      </c>
      <c r="E347" s="19">
        <f t="shared" si="42"/>
        <v>0</v>
      </c>
      <c r="F347" s="18">
        <f t="shared" si="43"/>
        <v>0</v>
      </c>
      <c r="G347" s="18">
        <f t="shared" si="44"/>
        <v>0</v>
      </c>
      <c r="H347" s="18">
        <f t="shared" si="47"/>
        <v>0</v>
      </c>
      <c r="I347" s="18">
        <f t="shared" si="45"/>
        <v>0</v>
      </c>
      <c r="J347" s="18">
        <f>SUM($H$18:$H347)</f>
        <v>1265559.4685704201</v>
      </c>
    </row>
    <row r="348" spans="1:10">
      <c r="A348" s="21">
        <f>IF(Values_Entered,A347+1,"")</f>
        <v>331</v>
      </c>
      <c r="B348" s="20">
        <f t="shared" si="40"/>
        <v>52444</v>
      </c>
      <c r="C348" s="18">
        <f t="shared" si="46"/>
        <v>0</v>
      </c>
      <c r="D348" s="18">
        <f t="shared" si="41"/>
        <v>84118.49114284027</v>
      </c>
      <c r="E348" s="19">
        <f t="shared" si="42"/>
        <v>0</v>
      </c>
      <c r="F348" s="18">
        <f t="shared" si="43"/>
        <v>0</v>
      </c>
      <c r="G348" s="18">
        <f t="shared" si="44"/>
        <v>0</v>
      </c>
      <c r="H348" s="18">
        <f t="shared" si="47"/>
        <v>0</v>
      </c>
      <c r="I348" s="18">
        <f t="shared" si="45"/>
        <v>0</v>
      </c>
      <c r="J348" s="18">
        <f>SUM($H$18:$H348)</f>
        <v>1265559.4685704201</v>
      </c>
    </row>
    <row r="349" spans="1:10">
      <c r="A349" s="21">
        <f>IF(Values_Entered,A348+1,"")</f>
        <v>332</v>
      </c>
      <c r="B349" s="20">
        <f t="shared" si="40"/>
        <v>52475</v>
      </c>
      <c r="C349" s="18">
        <f t="shared" si="46"/>
        <v>0</v>
      </c>
      <c r="D349" s="18">
        <f t="shared" si="41"/>
        <v>84118.49114284027</v>
      </c>
      <c r="E349" s="19">
        <f t="shared" si="42"/>
        <v>0</v>
      </c>
      <c r="F349" s="18">
        <f t="shared" si="43"/>
        <v>0</v>
      </c>
      <c r="G349" s="18">
        <f t="shared" si="44"/>
        <v>0</v>
      </c>
      <c r="H349" s="18">
        <f t="shared" si="47"/>
        <v>0</v>
      </c>
      <c r="I349" s="18">
        <f t="shared" si="45"/>
        <v>0</v>
      </c>
      <c r="J349" s="18">
        <f>SUM($H$18:$H349)</f>
        <v>1265559.4685704201</v>
      </c>
    </row>
    <row r="350" spans="1:10">
      <c r="A350" s="21">
        <f>IF(Values_Entered,A349+1,"")</f>
        <v>333</v>
      </c>
      <c r="B350" s="20">
        <f t="shared" si="40"/>
        <v>52505</v>
      </c>
      <c r="C350" s="18">
        <f t="shared" si="46"/>
        <v>0</v>
      </c>
      <c r="D350" s="18">
        <f t="shared" si="41"/>
        <v>84118.49114284027</v>
      </c>
      <c r="E350" s="19">
        <f t="shared" si="42"/>
        <v>0</v>
      </c>
      <c r="F350" s="18">
        <f t="shared" si="43"/>
        <v>0</v>
      </c>
      <c r="G350" s="18">
        <f t="shared" si="44"/>
        <v>0</v>
      </c>
      <c r="H350" s="18">
        <f t="shared" si="47"/>
        <v>0</v>
      </c>
      <c r="I350" s="18">
        <f t="shared" si="45"/>
        <v>0</v>
      </c>
      <c r="J350" s="18">
        <f>SUM($H$18:$H350)</f>
        <v>1265559.4685704201</v>
      </c>
    </row>
    <row r="351" spans="1:10">
      <c r="A351" s="21">
        <f>IF(Values_Entered,A350+1,"")</f>
        <v>334</v>
      </c>
      <c r="B351" s="20">
        <f t="shared" si="40"/>
        <v>52536</v>
      </c>
      <c r="C351" s="18">
        <f t="shared" si="46"/>
        <v>0</v>
      </c>
      <c r="D351" s="18">
        <f t="shared" si="41"/>
        <v>84118.49114284027</v>
      </c>
      <c r="E351" s="19">
        <f t="shared" si="42"/>
        <v>0</v>
      </c>
      <c r="F351" s="18">
        <f t="shared" si="43"/>
        <v>0</v>
      </c>
      <c r="G351" s="18">
        <f t="shared" si="44"/>
        <v>0</v>
      </c>
      <c r="H351" s="18">
        <f t="shared" si="47"/>
        <v>0</v>
      </c>
      <c r="I351" s="18">
        <f t="shared" si="45"/>
        <v>0</v>
      </c>
      <c r="J351" s="18">
        <f>SUM($H$18:$H351)</f>
        <v>1265559.4685704201</v>
      </c>
    </row>
    <row r="352" spans="1:10">
      <c r="A352" s="21">
        <f>IF(Values_Entered,A351+1,"")</f>
        <v>335</v>
      </c>
      <c r="B352" s="20">
        <f t="shared" si="40"/>
        <v>52566</v>
      </c>
      <c r="C352" s="18">
        <f t="shared" si="46"/>
        <v>0</v>
      </c>
      <c r="D352" s="18">
        <f t="shared" si="41"/>
        <v>84118.49114284027</v>
      </c>
      <c r="E352" s="19">
        <f t="shared" si="42"/>
        <v>0</v>
      </c>
      <c r="F352" s="18">
        <f t="shared" si="43"/>
        <v>0</v>
      </c>
      <c r="G352" s="18">
        <f t="shared" si="44"/>
        <v>0</v>
      </c>
      <c r="H352" s="18">
        <f t="shared" si="47"/>
        <v>0</v>
      </c>
      <c r="I352" s="18">
        <f t="shared" si="45"/>
        <v>0</v>
      </c>
      <c r="J352" s="18">
        <f>SUM($H$18:$H352)</f>
        <v>1265559.4685704201</v>
      </c>
    </row>
    <row r="353" spans="1:10">
      <c r="A353" s="21">
        <f>IF(Values_Entered,A352+1,"")</f>
        <v>336</v>
      </c>
      <c r="B353" s="20">
        <f t="shared" si="40"/>
        <v>52597</v>
      </c>
      <c r="C353" s="18">
        <f t="shared" si="46"/>
        <v>0</v>
      </c>
      <c r="D353" s="18">
        <f t="shared" si="41"/>
        <v>84118.49114284027</v>
      </c>
      <c r="E353" s="19">
        <f t="shared" si="42"/>
        <v>0</v>
      </c>
      <c r="F353" s="18">
        <f t="shared" si="43"/>
        <v>0</v>
      </c>
      <c r="G353" s="18">
        <f t="shared" si="44"/>
        <v>0</v>
      </c>
      <c r="H353" s="18">
        <f t="shared" si="47"/>
        <v>0</v>
      </c>
      <c r="I353" s="18">
        <f t="shared" si="45"/>
        <v>0</v>
      </c>
      <c r="J353" s="18">
        <f>SUM($H$18:$H353)</f>
        <v>1265559.4685704201</v>
      </c>
    </row>
    <row r="354" spans="1:10">
      <c r="A354" s="21">
        <f>IF(Values_Entered,A353+1,"")</f>
        <v>337</v>
      </c>
      <c r="B354" s="20">
        <f t="shared" si="40"/>
        <v>52628</v>
      </c>
      <c r="C354" s="18">
        <f t="shared" si="46"/>
        <v>0</v>
      </c>
      <c r="D354" s="18">
        <f t="shared" si="41"/>
        <v>84118.49114284027</v>
      </c>
      <c r="E354" s="19">
        <f t="shared" si="42"/>
        <v>0</v>
      </c>
      <c r="F354" s="18">
        <f t="shared" si="43"/>
        <v>0</v>
      </c>
      <c r="G354" s="18">
        <f t="shared" si="44"/>
        <v>0</v>
      </c>
      <c r="H354" s="18">
        <f t="shared" si="47"/>
        <v>0</v>
      </c>
      <c r="I354" s="18">
        <f t="shared" si="45"/>
        <v>0</v>
      </c>
      <c r="J354" s="18">
        <f>SUM($H$18:$H354)</f>
        <v>1265559.4685704201</v>
      </c>
    </row>
    <row r="355" spans="1:10">
      <c r="A355" s="21">
        <f>IF(Values_Entered,A354+1,"")</f>
        <v>338</v>
      </c>
      <c r="B355" s="20">
        <f t="shared" si="40"/>
        <v>52657</v>
      </c>
      <c r="C355" s="18">
        <f t="shared" si="46"/>
        <v>0</v>
      </c>
      <c r="D355" s="18">
        <f t="shared" si="41"/>
        <v>84118.49114284027</v>
      </c>
      <c r="E355" s="19">
        <f t="shared" si="42"/>
        <v>0</v>
      </c>
      <c r="F355" s="18">
        <f t="shared" si="43"/>
        <v>0</v>
      </c>
      <c r="G355" s="18">
        <f t="shared" si="44"/>
        <v>0</v>
      </c>
      <c r="H355" s="18">
        <f t="shared" si="47"/>
        <v>0</v>
      </c>
      <c r="I355" s="18">
        <f t="shared" si="45"/>
        <v>0</v>
      </c>
      <c r="J355" s="18">
        <f>SUM($H$18:$H355)</f>
        <v>1265559.4685704201</v>
      </c>
    </row>
    <row r="356" spans="1:10">
      <c r="A356" s="21">
        <f>IF(Values_Entered,A355+1,"")</f>
        <v>339</v>
      </c>
      <c r="B356" s="20">
        <f t="shared" si="40"/>
        <v>52688</v>
      </c>
      <c r="C356" s="18">
        <f t="shared" si="46"/>
        <v>0</v>
      </c>
      <c r="D356" s="18">
        <f t="shared" si="41"/>
        <v>84118.49114284027</v>
      </c>
      <c r="E356" s="19">
        <f t="shared" si="42"/>
        <v>0</v>
      </c>
      <c r="F356" s="18">
        <f t="shared" si="43"/>
        <v>0</v>
      </c>
      <c r="G356" s="18">
        <f t="shared" si="44"/>
        <v>0</v>
      </c>
      <c r="H356" s="18">
        <f t="shared" si="47"/>
        <v>0</v>
      </c>
      <c r="I356" s="18">
        <f t="shared" si="45"/>
        <v>0</v>
      </c>
      <c r="J356" s="18">
        <f>SUM($H$18:$H356)</f>
        <v>1265559.4685704201</v>
      </c>
    </row>
    <row r="357" spans="1:10">
      <c r="A357" s="21">
        <f>IF(Values_Entered,A356+1,"")</f>
        <v>340</v>
      </c>
      <c r="B357" s="20">
        <f t="shared" si="40"/>
        <v>52718</v>
      </c>
      <c r="C357" s="18">
        <f t="shared" si="46"/>
        <v>0</v>
      </c>
      <c r="D357" s="18">
        <f t="shared" si="41"/>
        <v>84118.49114284027</v>
      </c>
      <c r="E357" s="19">
        <f t="shared" si="42"/>
        <v>0</v>
      </c>
      <c r="F357" s="18">
        <f t="shared" si="43"/>
        <v>0</v>
      </c>
      <c r="G357" s="18">
        <f t="shared" si="44"/>
        <v>0</v>
      </c>
      <c r="H357" s="18">
        <f t="shared" si="47"/>
        <v>0</v>
      </c>
      <c r="I357" s="18">
        <f t="shared" si="45"/>
        <v>0</v>
      </c>
      <c r="J357" s="18">
        <f>SUM($H$18:$H357)</f>
        <v>1265559.4685704201</v>
      </c>
    </row>
    <row r="358" spans="1:10">
      <c r="A358" s="21">
        <f>IF(Values_Entered,A357+1,"")</f>
        <v>341</v>
      </c>
      <c r="B358" s="20">
        <f t="shared" si="40"/>
        <v>52749</v>
      </c>
      <c r="C358" s="18">
        <f t="shared" si="46"/>
        <v>0</v>
      </c>
      <c r="D358" s="18">
        <f t="shared" si="41"/>
        <v>84118.49114284027</v>
      </c>
      <c r="E358" s="19">
        <f t="shared" si="42"/>
        <v>0</v>
      </c>
      <c r="F358" s="18">
        <f t="shared" si="43"/>
        <v>0</v>
      </c>
      <c r="G358" s="18">
        <f t="shared" si="44"/>
        <v>0</v>
      </c>
      <c r="H358" s="18">
        <f t="shared" si="47"/>
        <v>0</v>
      </c>
      <c r="I358" s="18">
        <f t="shared" si="45"/>
        <v>0</v>
      </c>
      <c r="J358" s="18">
        <f>SUM($H$18:$H358)</f>
        <v>1265559.4685704201</v>
      </c>
    </row>
    <row r="359" spans="1:10">
      <c r="A359" s="21">
        <f>IF(Values_Entered,A358+1,"")</f>
        <v>342</v>
      </c>
      <c r="B359" s="20">
        <f t="shared" si="40"/>
        <v>52779</v>
      </c>
      <c r="C359" s="18">
        <f t="shared" si="46"/>
        <v>0</v>
      </c>
      <c r="D359" s="18">
        <f t="shared" si="41"/>
        <v>84118.49114284027</v>
      </c>
      <c r="E359" s="19">
        <f t="shared" si="42"/>
        <v>0</v>
      </c>
      <c r="F359" s="18">
        <f t="shared" si="43"/>
        <v>0</v>
      </c>
      <c r="G359" s="18">
        <f t="shared" si="44"/>
        <v>0</v>
      </c>
      <c r="H359" s="18">
        <f t="shared" si="47"/>
        <v>0</v>
      </c>
      <c r="I359" s="18">
        <f t="shared" si="45"/>
        <v>0</v>
      </c>
      <c r="J359" s="18">
        <f>SUM($H$18:$H359)</f>
        <v>1265559.4685704201</v>
      </c>
    </row>
    <row r="360" spans="1:10">
      <c r="A360" s="21">
        <f>IF(Values_Entered,A359+1,"")</f>
        <v>343</v>
      </c>
      <c r="B360" s="20">
        <f t="shared" si="40"/>
        <v>52810</v>
      </c>
      <c r="C360" s="18">
        <f t="shared" si="46"/>
        <v>0</v>
      </c>
      <c r="D360" s="18">
        <f t="shared" si="41"/>
        <v>84118.49114284027</v>
      </c>
      <c r="E360" s="19">
        <f t="shared" si="42"/>
        <v>0</v>
      </c>
      <c r="F360" s="18">
        <f t="shared" si="43"/>
        <v>0</v>
      </c>
      <c r="G360" s="18">
        <f t="shared" si="44"/>
        <v>0</v>
      </c>
      <c r="H360" s="18">
        <f t="shared" si="47"/>
        <v>0</v>
      </c>
      <c r="I360" s="18">
        <f t="shared" si="45"/>
        <v>0</v>
      </c>
      <c r="J360" s="18">
        <f>SUM($H$18:$H360)</f>
        <v>1265559.4685704201</v>
      </c>
    </row>
    <row r="361" spans="1:10">
      <c r="A361" s="21">
        <f>IF(Values_Entered,A360+1,"")</f>
        <v>344</v>
      </c>
      <c r="B361" s="20">
        <f t="shared" si="40"/>
        <v>52841</v>
      </c>
      <c r="C361" s="18">
        <f t="shared" si="46"/>
        <v>0</v>
      </c>
      <c r="D361" s="18">
        <f t="shared" si="41"/>
        <v>84118.49114284027</v>
      </c>
      <c r="E361" s="19">
        <f t="shared" si="42"/>
        <v>0</v>
      </c>
      <c r="F361" s="18">
        <f t="shared" si="43"/>
        <v>0</v>
      </c>
      <c r="G361" s="18">
        <f t="shared" si="44"/>
        <v>0</v>
      </c>
      <c r="H361" s="18">
        <f t="shared" si="47"/>
        <v>0</v>
      </c>
      <c r="I361" s="18">
        <f t="shared" si="45"/>
        <v>0</v>
      </c>
      <c r="J361" s="18">
        <f>SUM($H$18:$H361)</f>
        <v>1265559.4685704201</v>
      </c>
    </row>
    <row r="362" spans="1:10">
      <c r="A362" s="21">
        <f>IF(Values_Entered,A361+1,"")</f>
        <v>345</v>
      </c>
      <c r="B362" s="20">
        <f t="shared" si="40"/>
        <v>52871</v>
      </c>
      <c r="C362" s="18">
        <f t="shared" si="46"/>
        <v>0</v>
      </c>
      <c r="D362" s="18">
        <f t="shared" si="41"/>
        <v>84118.49114284027</v>
      </c>
      <c r="E362" s="19">
        <f t="shared" si="42"/>
        <v>0</v>
      </c>
      <c r="F362" s="18">
        <f t="shared" si="43"/>
        <v>0</v>
      </c>
      <c r="G362" s="18">
        <f t="shared" si="44"/>
        <v>0</v>
      </c>
      <c r="H362" s="18">
        <f t="shared" si="47"/>
        <v>0</v>
      </c>
      <c r="I362" s="18">
        <f t="shared" si="45"/>
        <v>0</v>
      </c>
      <c r="J362" s="18">
        <f>SUM($H$18:$H362)</f>
        <v>1265559.4685704201</v>
      </c>
    </row>
    <row r="363" spans="1:10">
      <c r="A363" s="21">
        <f>IF(Values_Entered,A362+1,"")</f>
        <v>346</v>
      </c>
      <c r="B363" s="20">
        <f t="shared" si="40"/>
        <v>52902</v>
      </c>
      <c r="C363" s="18">
        <f t="shared" si="46"/>
        <v>0</v>
      </c>
      <c r="D363" s="18">
        <f t="shared" si="41"/>
        <v>84118.49114284027</v>
      </c>
      <c r="E363" s="19">
        <f t="shared" si="42"/>
        <v>0</v>
      </c>
      <c r="F363" s="18">
        <f t="shared" si="43"/>
        <v>0</v>
      </c>
      <c r="G363" s="18">
        <f t="shared" si="44"/>
        <v>0</v>
      </c>
      <c r="H363" s="18">
        <f t="shared" si="47"/>
        <v>0</v>
      </c>
      <c r="I363" s="18">
        <f t="shared" si="45"/>
        <v>0</v>
      </c>
      <c r="J363" s="18">
        <f>SUM($H$18:$H363)</f>
        <v>1265559.4685704201</v>
      </c>
    </row>
    <row r="364" spans="1:10">
      <c r="A364" s="21">
        <f>IF(Values_Entered,A363+1,"")</f>
        <v>347</v>
      </c>
      <c r="B364" s="20">
        <f t="shared" si="40"/>
        <v>52932</v>
      </c>
      <c r="C364" s="18">
        <f t="shared" si="46"/>
        <v>0</v>
      </c>
      <c r="D364" s="18">
        <f t="shared" si="41"/>
        <v>84118.49114284027</v>
      </c>
      <c r="E364" s="19">
        <f t="shared" si="42"/>
        <v>0</v>
      </c>
      <c r="F364" s="18">
        <f t="shared" si="43"/>
        <v>0</v>
      </c>
      <c r="G364" s="18">
        <f t="shared" si="44"/>
        <v>0</v>
      </c>
      <c r="H364" s="18">
        <f t="shared" si="47"/>
        <v>0</v>
      </c>
      <c r="I364" s="18">
        <f t="shared" si="45"/>
        <v>0</v>
      </c>
      <c r="J364" s="18">
        <f>SUM($H$18:$H364)</f>
        <v>1265559.4685704201</v>
      </c>
    </row>
    <row r="365" spans="1:10">
      <c r="A365" s="21">
        <f>IF(Values_Entered,A364+1,"")</f>
        <v>348</v>
      </c>
      <c r="B365" s="20">
        <f t="shared" si="40"/>
        <v>52963</v>
      </c>
      <c r="C365" s="18">
        <f t="shared" si="46"/>
        <v>0</v>
      </c>
      <c r="D365" s="18">
        <f t="shared" si="41"/>
        <v>84118.49114284027</v>
      </c>
      <c r="E365" s="19">
        <f t="shared" si="42"/>
        <v>0</v>
      </c>
      <c r="F365" s="18">
        <f t="shared" si="43"/>
        <v>0</v>
      </c>
      <c r="G365" s="18">
        <f t="shared" si="44"/>
        <v>0</v>
      </c>
      <c r="H365" s="18">
        <f t="shared" si="47"/>
        <v>0</v>
      </c>
      <c r="I365" s="18">
        <f t="shared" si="45"/>
        <v>0</v>
      </c>
      <c r="J365" s="18">
        <f>SUM($H$18:$H365)</f>
        <v>1265559.4685704201</v>
      </c>
    </row>
    <row r="366" spans="1:10">
      <c r="A366" s="21">
        <f>IF(Values_Entered,A365+1,"")</f>
        <v>349</v>
      </c>
      <c r="B366" s="20">
        <f t="shared" si="40"/>
        <v>52994</v>
      </c>
      <c r="C366" s="18">
        <f t="shared" si="46"/>
        <v>0</v>
      </c>
      <c r="D366" s="18">
        <f t="shared" si="41"/>
        <v>84118.49114284027</v>
      </c>
      <c r="E366" s="19">
        <f t="shared" si="42"/>
        <v>0</v>
      </c>
      <c r="F366" s="18">
        <f t="shared" si="43"/>
        <v>0</v>
      </c>
      <c r="G366" s="18">
        <f t="shared" si="44"/>
        <v>0</v>
      </c>
      <c r="H366" s="18">
        <f t="shared" si="47"/>
        <v>0</v>
      </c>
      <c r="I366" s="18">
        <f t="shared" si="45"/>
        <v>0</v>
      </c>
      <c r="J366" s="18">
        <f>SUM($H$18:$H366)</f>
        <v>1265559.4685704201</v>
      </c>
    </row>
    <row r="367" spans="1:10">
      <c r="A367" s="21">
        <f>IF(Values_Entered,A366+1,"")</f>
        <v>350</v>
      </c>
      <c r="B367" s="20">
        <f t="shared" si="40"/>
        <v>53022</v>
      </c>
      <c r="C367" s="18">
        <f t="shared" si="46"/>
        <v>0</v>
      </c>
      <c r="D367" s="18">
        <f t="shared" si="41"/>
        <v>84118.49114284027</v>
      </c>
      <c r="E367" s="19">
        <f t="shared" si="42"/>
        <v>0</v>
      </c>
      <c r="F367" s="18">
        <f t="shared" si="43"/>
        <v>0</v>
      </c>
      <c r="G367" s="18">
        <f t="shared" si="44"/>
        <v>0</v>
      </c>
      <c r="H367" s="18">
        <f t="shared" si="47"/>
        <v>0</v>
      </c>
      <c r="I367" s="18">
        <f t="shared" si="45"/>
        <v>0</v>
      </c>
      <c r="J367" s="18">
        <f>SUM($H$18:$H367)</f>
        <v>1265559.4685704201</v>
      </c>
    </row>
    <row r="368" spans="1:10">
      <c r="A368" s="21">
        <f>IF(Values_Entered,A367+1,"")</f>
        <v>351</v>
      </c>
      <c r="B368" s="20">
        <f t="shared" si="40"/>
        <v>53053</v>
      </c>
      <c r="C368" s="18">
        <f t="shared" si="46"/>
        <v>0</v>
      </c>
      <c r="D368" s="18">
        <f t="shared" si="41"/>
        <v>84118.49114284027</v>
      </c>
      <c r="E368" s="19">
        <f t="shared" si="42"/>
        <v>0</v>
      </c>
      <c r="F368" s="18">
        <f t="shared" si="43"/>
        <v>0</v>
      </c>
      <c r="G368" s="18">
        <f t="shared" si="44"/>
        <v>0</v>
      </c>
      <c r="H368" s="18">
        <f t="shared" si="47"/>
        <v>0</v>
      </c>
      <c r="I368" s="18">
        <f t="shared" si="45"/>
        <v>0</v>
      </c>
      <c r="J368" s="18">
        <f>SUM($H$18:$H368)</f>
        <v>1265559.4685704201</v>
      </c>
    </row>
    <row r="369" spans="1:10">
      <c r="A369" s="21">
        <f>IF(Values_Entered,A368+1,"")</f>
        <v>352</v>
      </c>
      <c r="B369" s="20">
        <f t="shared" si="40"/>
        <v>53083</v>
      </c>
      <c r="C369" s="18">
        <f t="shared" si="46"/>
        <v>0</v>
      </c>
      <c r="D369" s="18">
        <f t="shared" si="41"/>
        <v>84118.49114284027</v>
      </c>
      <c r="E369" s="19">
        <f t="shared" si="42"/>
        <v>0</v>
      </c>
      <c r="F369" s="18">
        <f t="shared" si="43"/>
        <v>0</v>
      </c>
      <c r="G369" s="18">
        <f t="shared" si="44"/>
        <v>0</v>
      </c>
      <c r="H369" s="18">
        <f t="shared" si="47"/>
        <v>0</v>
      </c>
      <c r="I369" s="18">
        <f t="shared" si="45"/>
        <v>0</v>
      </c>
      <c r="J369" s="18">
        <f>SUM($H$18:$H369)</f>
        <v>1265559.4685704201</v>
      </c>
    </row>
    <row r="370" spans="1:10">
      <c r="A370" s="21">
        <f>IF(Values_Entered,A369+1,"")</f>
        <v>353</v>
      </c>
      <c r="B370" s="20">
        <f t="shared" si="40"/>
        <v>53114</v>
      </c>
      <c r="C370" s="18">
        <f t="shared" si="46"/>
        <v>0</v>
      </c>
      <c r="D370" s="18">
        <f t="shared" si="41"/>
        <v>84118.49114284027</v>
      </c>
      <c r="E370" s="19">
        <f t="shared" si="42"/>
        <v>0</v>
      </c>
      <c r="F370" s="18">
        <f t="shared" si="43"/>
        <v>0</v>
      </c>
      <c r="G370" s="18">
        <f t="shared" si="44"/>
        <v>0</v>
      </c>
      <c r="H370" s="18">
        <f t="shared" si="47"/>
        <v>0</v>
      </c>
      <c r="I370" s="18">
        <f t="shared" si="45"/>
        <v>0</v>
      </c>
      <c r="J370" s="18">
        <f>SUM($H$18:$H370)</f>
        <v>1265559.4685704201</v>
      </c>
    </row>
    <row r="371" spans="1:10">
      <c r="A371" s="21">
        <f>IF(Values_Entered,A370+1,"")</f>
        <v>354</v>
      </c>
      <c r="B371" s="20">
        <f t="shared" si="40"/>
        <v>53144</v>
      </c>
      <c r="C371" s="18">
        <f t="shared" si="46"/>
        <v>0</v>
      </c>
      <c r="D371" s="18">
        <f t="shared" si="41"/>
        <v>84118.49114284027</v>
      </c>
      <c r="E371" s="19">
        <f t="shared" si="42"/>
        <v>0</v>
      </c>
      <c r="F371" s="18">
        <f t="shared" si="43"/>
        <v>0</v>
      </c>
      <c r="G371" s="18">
        <f t="shared" si="44"/>
        <v>0</v>
      </c>
      <c r="H371" s="18">
        <f t="shared" si="47"/>
        <v>0</v>
      </c>
      <c r="I371" s="18">
        <f t="shared" si="45"/>
        <v>0</v>
      </c>
      <c r="J371" s="18">
        <f>SUM($H$18:$H371)</f>
        <v>1265559.4685704201</v>
      </c>
    </row>
    <row r="372" spans="1:10">
      <c r="A372" s="21">
        <f>IF(Values_Entered,A371+1,"")</f>
        <v>355</v>
      </c>
      <c r="B372" s="20">
        <f t="shared" si="40"/>
        <v>53175</v>
      </c>
      <c r="C372" s="18">
        <f t="shared" si="46"/>
        <v>0</v>
      </c>
      <c r="D372" s="18">
        <f t="shared" si="41"/>
        <v>84118.49114284027</v>
      </c>
      <c r="E372" s="19">
        <f t="shared" si="42"/>
        <v>0</v>
      </c>
      <c r="F372" s="18">
        <f t="shared" si="43"/>
        <v>0</v>
      </c>
      <c r="G372" s="18">
        <f t="shared" si="44"/>
        <v>0</v>
      </c>
      <c r="H372" s="18">
        <f t="shared" si="47"/>
        <v>0</v>
      </c>
      <c r="I372" s="18">
        <f t="shared" si="45"/>
        <v>0</v>
      </c>
      <c r="J372" s="18">
        <f>SUM($H$18:$H372)</f>
        <v>1265559.4685704201</v>
      </c>
    </row>
    <row r="373" spans="1:10">
      <c r="A373" s="21">
        <f>IF(Values_Entered,A372+1,"")</f>
        <v>356</v>
      </c>
      <c r="B373" s="20">
        <f t="shared" si="40"/>
        <v>53206</v>
      </c>
      <c r="C373" s="18">
        <f t="shared" si="46"/>
        <v>0</v>
      </c>
      <c r="D373" s="18">
        <f t="shared" si="41"/>
        <v>84118.49114284027</v>
      </c>
      <c r="E373" s="19">
        <f t="shared" si="42"/>
        <v>0</v>
      </c>
      <c r="F373" s="18">
        <f t="shared" si="43"/>
        <v>0</v>
      </c>
      <c r="G373" s="18">
        <f t="shared" si="44"/>
        <v>0</v>
      </c>
      <c r="H373" s="18">
        <f t="shared" si="47"/>
        <v>0</v>
      </c>
      <c r="I373" s="18">
        <f t="shared" si="45"/>
        <v>0</v>
      </c>
      <c r="J373" s="18">
        <f>SUM($H$18:$H373)</f>
        <v>1265559.4685704201</v>
      </c>
    </row>
    <row r="374" spans="1:10">
      <c r="A374" s="21">
        <f>IF(Values_Entered,A373+1,"")</f>
        <v>357</v>
      </c>
      <c r="B374" s="20">
        <f t="shared" si="40"/>
        <v>53236</v>
      </c>
      <c r="C374" s="18">
        <f t="shared" si="46"/>
        <v>0</v>
      </c>
      <c r="D374" s="18">
        <f t="shared" si="41"/>
        <v>84118.49114284027</v>
      </c>
      <c r="E374" s="19">
        <f t="shared" si="42"/>
        <v>0</v>
      </c>
      <c r="F374" s="18">
        <f t="shared" si="43"/>
        <v>0</v>
      </c>
      <c r="G374" s="18">
        <f t="shared" si="44"/>
        <v>0</v>
      </c>
      <c r="H374" s="18">
        <f t="shared" si="47"/>
        <v>0</v>
      </c>
      <c r="I374" s="18">
        <f t="shared" si="45"/>
        <v>0</v>
      </c>
      <c r="J374" s="18">
        <f>SUM($H$18:$H374)</f>
        <v>1265559.4685704201</v>
      </c>
    </row>
    <row r="375" spans="1:10">
      <c r="A375" s="21">
        <f>IF(Values_Entered,A374+1,"")</f>
        <v>358</v>
      </c>
      <c r="B375" s="20">
        <f t="shared" si="40"/>
        <v>53267</v>
      </c>
      <c r="C375" s="18">
        <f t="shared" si="46"/>
        <v>0</v>
      </c>
      <c r="D375" s="18">
        <f t="shared" si="41"/>
        <v>84118.49114284027</v>
      </c>
      <c r="E375" s="19">
        <f t="shared" si="42"/>
        <v>0</v>
      </c>
      <c r="F375" s="18">
        <f t="shared" si="43"/>
        <v>0</v>
      </c>
      <c r="G375" s="18">
        <f t="shared" si="44"/>
        <v>0</v>
      </c>
      <c r="H375" s="18">
        <f t="shared" si="47"/>
        <v>0</v>
      </c>
      <c r="I375" s="18">
        <f t="shared" si="45"/>
        <v>0</v>
      </c>
      <c r="J375" s="18">
        <f>SUM($H$18:$H375)</f>
        <v>1265559.4685704201</v>
      </c>
    </row>
    <row r="376" spans="1:10">
      <c r="A376" s="21">
        <f>IF(Values_Entered,A375+1,"")</f>
        <v>359</v>
      </c>
      <c r="B376" s="20">
        <f t="shared" si="40"/>
        <v>53297</v>
      </c>
      <c r="C376" s="18">
        <f t="shared" si="46"/>
        <v>0</v>
      </c>
      <c r="D376" s="18">
        <f t="shared" si="41"/>
        <v>84118.49114284027</v>
      </c>
      <c r="E376" s="19">
        <f t="shared" si="42"/>
        <v>0</v>
      </c>
      <c r="F376" s="18">
        <f t="shared" si="43"/>
        <v>0</v>
      </c>
      <c r="G376" s="18">
        <f t="shared" si="44"/>
        <v>0</v>
      </c>
      <c r="H376" s="18">
        <f t="shared" si="47"/>
        <v>0</v>
      </c>
      <c r="I376" s="18">
        <f t="shared" si="45"/>
        <v>0</v>
      </c>
      <c r="J376" s="18">
        <f>SUM($H$18:$H376)</f>
        <v>1265559.4685704201</v>
      </c>
    </row>
    <row r="377" spans="1:10">
      <c r="A377" s="21">
        <f>IF(Values_Entered,A376+1,"")</f>
        <v>360</v>
      </c>
      <c r="B377" s="20">
        <f t="shared" si="40"/>
        <v>53328</v>
      </c>
      <c r="C377" s="18">
        <f t="shared" si="46"/>
        <v>0</v>
      </c>
      <c r="D377" s="18">
        <f t="shared" si="41"/>
        <v>84118.49114284027</v>
      </c>
      <c r="E377" s="19">
        <f t="shared" si="42"/>
        <v>0</v>
      </c>
      <c r="F377" s="18">
        <f t="shared" si="43"/>
        <v>0</v>
      </c>
      <c r="G377" s="18">
        <f t="shared" si="44"/>
        <v>0</v>
      </c>
      <c r="H377" s="18">
        <f t="shared" si="47"/>
        <v>0</v>
      </c>
      <c r="I377" s="18">
        <f t="shared" si="45"/>
        <v>0</v>
      </c>
      <c r="J377" s="18">
        <f>SUM($H$18:$H377)</f>
        <v>1265559.4685704201</v>
      </c>
    </row>
    <row r="378" spans="1:10">
      <c r="A378" s="21">
        <f>IF(Values_Entered,A377+1,"")</f>
        <v>361</v>
      </c>
      <c r="B378" s="20">
        <f t="shared" si="40"/>
        <v>53359</v>
      </c>
      <c r="C378" s="18">
        <f t="shared" si="46"/>
        <v>0</v>
      </c>
      <c r="D378" s="18">
        <f t="shared" si="41"/>
        <v>84118.49114284027</v>
      </c>
      <c r="E378" s="19">
        <f t="shared" si="42"/>
        <v>0</v>
      </c>
      <c r="F378" s="18">
        <f t="shared" si="43"/>
        <v>0</v>
      </c>
      <c r="G378" s="18">
        <f t="shared" si="44"/>
        <v>0</v>
      </c>
      <c r="H378" s="18">
        <f t="shared" si="47"/>
        <v>0</v>
      </c>
      <c r="I378" s="18">
        <f t="shared" si="45"/>
        <v>0</v>
      </c>
      <c r="J378" s="18">
        <f>SUM($H$18:$H378)</f>
        <v>1265559.4685704201</v>
      </c>
    </row>
    <row r="379" spans="1:10">
      <c r="A379" s="21">
        <f>IF(Values_Entered,A378+1,"")</f>
        <v>362</v>
      </c>
      <c r="B379" s="20">
        <f t="shared" si="40"/>
        <v>53387</v>
      </c>
      <c r="C379" s="18">
        <f t="shared" si="46"/>
        <v>0</v>
      </c>
      <c r="D379" s="18">
        <f t="shared" si="41"/>
        <v>84118.49114284027</v>
      </c>
      <c r="E379" s="19">
        <f t="shared" si="42"/>
        <v>0</v>
      </c>
      <c r="F379" s="18">
        <f t="shared" si="43"/>
        <v>0</v>
      </c>
      <c r="G379" s="18">
        <f t="shared" si="44"/>
        <v>0</v>
      </c>
      <c r="H379" s="18">
        <f t="shared" si="47"/>
        <v>0</v>
      </c>
      <c r="I379" s="18">
        <f t="shared" si="45"/>
        <v>0</v>
      </c>
      <c r="J379" s="18">
        <f>SUM($H$18:$H379)</f>
        <v>1265559.4685704201</v>
      </c>
    </row>
    <row r="380" spans="1:10">
      <c r="A380" s="21">
        <f>IF(Values_Entered,A379+1,"")</f>
        <v>363</v>
      </c>
      <c r="B380" s="20">
        <f t="shared" si="40"/>
        <v>53418</v>
      </c>
      <c r="C380" s="18">
        <f t="shared" si="46"/>
        <v>0</v>
      </c>
      <c r="D380" s="18">
        <f t="shared" si="41"/>
        <v>84118.49114284027</v>
      </c>
      <c r="E380" s="19">
        <f t="shared" si="42"/>
        <v>0</v>
      </c>
      <c r="F380" s="18">
        <f t="shared" si="43"/>
        <v>0</v>
      </c>
      <c r="G380" s="18">
        <f t="shared" si="44"/>
        <v>0</v>
      </c>
      <c r="H380" s="18">
        <f t="shared" si="47"/>
        <v>0</v>
      </c>
      <c r="I380" s="18">
        <f t="shared" si="45"/>
        <v>0</v>
      </c>
      <c r="J380" s="18">
        <f>SUM($H$18:$H380)</f>
        <v>1265559.4685704201</v>
      </c>
    </row>
    <row r="381" spans="1:10">
      <c r="A381" s="21">
        <f>IF(Values_Entered,A380+1,"")</f>
        <v>364</v>
      </c>
      <c r="B381" s="20">
        <f t="shared" si="40"/>
        <v>53448</v>
      </c>
      <c r="C381" s="18">
        <f t="shared" si="46"/>
        <v>0</v>
      </c>
      <c r="D381" s="18">
        <f t="shared" si="41"/>
        <v>84118.49114284027</v>
      </c>
      <c r="E381" s="19">
        <f t="shared" si="42"/>
        <v>0</v>
      </c>
      <c r="F381" s="18">
        <f t="shared" si="43"/>
        <v>0</v>
      </c>
      <c r="G381" s="18">
        <f t="shared" si="44"/>
        <v>0</v>
      </c>
      <c r="H381" s="18">
        <f t="shared" si="47"/>
        <v>0</v>
      </c>
      <c r="I381" s="18">
        <f t="shared" si="45"/>
        <v>0</v>
      </c>
      <c r="J381" s="18">
        <f>SUM($H$18:$H381)</f>
        <v>1265559.4685704201</v>
      </c>
    </row>
    <row r="382" spans="1:10">
      <c r="A382" s="21">
        <f>IF(Values_Entered,A381+1,"")</f>
        <v>365</v>
      </c>
      <c r="B382" s="20">
        <f t="shared" si="40"/>
        <v>53479</v>
      </c>
      <c r="C382" s="18">
        <f t="shared" si="46"/>
        <v>0</v>
      </c>
      <c r="D382" s="18">
        <f t="shared" si="41"/>
        <v>84118.49114284027</v>
      </c>
      <c r="E382" s="19">
        <f t="shared" si="42"/>
        <v>0</v>
      </c>
      <c r="F382" s="18">
        <f t="shared" si="43"/>
        <v>0</v>
      </c>
      <c r="G382" s="18">
        <f t="shared" si="44"/>
        <v>0</v>
      </c>
      <c r="H382" s="18">
        <f t="shared" si="47"/>
        <v>0</v>
      </c>
      <c r="I382" s="18">
        <f t="shared" si="45"/>
        <v>0</v>
      </c>
      <c r="J382" s="18">
        <f>SUM($H$18:$H382)</f>
        <v>1265559.4685704201</v>
      </c>
    </row>
    <row r="383" spans="1:10">
      <c r="A383" s="21">
        <f>IF(Values_Entered,A382+1,"")</f>
        <v>366</v>
      </c>
      <c r="B383" s="20">
        <f t="shared" si="40"/>
        <v>53509</v>
      </c>
      <c r="C383" s="18">
        <f t="shared" si="46"/>
        <v>0</v>
      </c>
      <c r="D383" s="18">
        <f t="shared" si="41"/>
        <v>84118.49114284027</v>
      </c>
      <c r="E383" s="19">
        <f t="shared" si="42"/>
        <v>0</v>
      </c>
      <c r="F383" s="18">
        <f t="shared" si="43"/>
        <v>0</v>
      </c>
      <c r="G383" s="18">
        <f t="shared" si="44"/>
        <v>0</v>
      </c>
      <c r="H383" s="18">
        <f t="shared" si="47"/>
        <v>0</v>
      </c>
      <c r="I383" s="18">
        <f t="shared" si="45"/>
        <v>0</v>
      </c>
      <c r="J383" s="18">
        <f>SUM($H$18:$H383)</f>
        <v>1265559.4685704201</v>
      </c>
    </row>
    <row r="384" spans="1:10">
      <c r="A384" s="21">
        <f>IF(Values_Entered,A383+1,"")</f>
        <v>367</v>
      </c>
      <c r="B384" s="20">
        <f t="shared" si="40"/>
        <v>53540</v>
      </c>
      <c r="C384" s="18">
        <f t="shared" si="46"/>
        <v>0</v>
      </c>
      <c r="D384" s="18">
        <f t="shared" si="41"/>
        <v>84118.49114284027</v>
      </c>
      <c r="E384" s="19">
        <f t="shared" si="42"/>
        <v>0</v>
      </c>
      <c r="F384" s="18">
        <f t="shared" si="43"/>
        <v>0</v>
      </c>
      <c r="G384" s="18">
        <f t="shared" si="44"/>
        <v>0</v>
      </c>
      <c r="H384" s="18">
        <f t="shared" si="47"/>
        <v>0</v>
      </c>
      <c r="I384" s="18">
        <f t="shared" si="45"/>
        <v>0</v>
      </c>
      <c r="J384" s="18">
        <f>SUM($H$18:$H384)</f>
        <v>1265559.4685704201</v>
      </c>
    </row>
    <row r="385" spans="1:10">
      <c r="A385" s="21">
        <f>IF(Values_Entered,A384+1,"")</f>
        <v>368</v>
      </c>
      <c r="B385" s="20">
        <f t="shared" si="40"/>
        <v>53571</v>
      </c>
      <c r="C385" s="18">
        <f t="shared" si="46"/>
        <v>0</v>
      </c>
      <c r="D385" s="18">
        <f t="shared" si="41"/>
        <v>84118.49114284027</v>
      </c>
      <c r="E385" s="19">
        <f t="shared" si="42"/>
        <v>0</v>
      </c>
      <c r="F385" s="18">
        <f t="shared" si="43"/>
        <v>0</v>
      </c>
      <c r="G385" s="18">
        <f t="shared" si="44"/>
        <v>0</v>
      </c>
      <c r="H385" s="18">
        <f t="shared" si="47"/>
        <v>0</v>
      </c>
      <c r="I385" s="18">
        <f t="shared" si="45"/>
        <v>0</v>
      </c>
      <c r="J385" s="18">
        <f>SUM($H$18:$H385)</f>
        <v>1265559.4685704201</v>
      </c>
    </row>
    <row r="386" spans="1:10">
      <c r="A386" s="21">
        <f>IF(Values_Entered,A385+1,"")</f>
        <v>369</v>
      </c>
      <c r="B386" s="20">
        <f t="shared" si="40"/>
        <v>53601</v>
      </c>
      <c r="C386" s="18">
        <f t="shared" si="46"/>
        <v>0</v>
      </c>
      <c r="D386" s="18">
        <f t="shared" si="41"/>
        <v>84118.49114284027</v>
      </c>
      <c r="E386" s="19">
        <f t="shared" si="42"/>
        <v>0</v>
      </c>
      <c r="F386" s="18">
        <f t="shared" si="43"/>
        <v>0</v>
      </c>
      <c r="G386" s="18">
        <f t="shared" si="44"/>
        <v>0</v>
      </c>
      <c r="H386" s="18">
        <f t="shared" si="47"/>
        <v>0</v>
      </c>
      <c r="I386" s="18">
        <f t="shared" si="45"/>
        <v>0</v>
      </c>
      <c r="J386" s="18">
        <f>SUM($H$18:$H386)</f>
        <v>1265559.4685704201</v>
      </c>
    </row>
    <row r="387" spans="1:10">
      <c r="A387" s="21">
        <f>IF(Values_Entered,A386+1,"")</f>
        <v>370</v>
      </c>
      <c r="B387" s="20">
        <f t="shared" si="40"/>
        <v>53632</v>
      </c>
      <c r="C387" s="18">
        <f t="shared" si="46"/>
        <v>0</v>
      </c>
      <c r="D387" s="18">
        <f t="shared" si="41"/>
        <v>84118.49114284027</v>
      </c>
      <c r="E387" s="19">
        <f t="shared" si="42"/>
        <v>0</v>
      </c>
      <c r="F387" s="18">
        <f t="shared" si="43"/>
        <v>0</v>
      </c>
      <c r="G387" s="18">
        <f t="shared" si="44"/>
        <v>0</v>
      </c>
      <c r="H387" s="18">
        <f t="shared" si="47"/>
        <v>0</v>
      </c>
      <c r="I387" s="18">
        <f t="shared" si="45"/>
        <v>0</v>
      </c>
      <c r="J387" s="18">
        <f>SUM($H$18:$H387)</f>
        <v>1265559.4685704201</v>
      </c>
    </row>
    <row r="388" spans="1:10">
      <c r="A388" s="21">
        <f>IF(Values_Entered,A387+1,"")</f>
        <v>371</v>
      </c>
      <c r="B388" s="20">
        <f t="shared" si="40"/>
        <v>53662</v>
      </c>
      <c r="C388" s="18">
        <f t="shared" si="46"/>
        <v>0</v>
      </c>
      <c r="D388" s="18">
        <f t="shared" si="41"/>
        <v>84118.49114284027</v>
      </c>
      <c r="E388" s="19">
        <f t="shared" si="42"/>
        <v>0</v>
      </c>
      <c r="F388" s="18">
        <f t="shared" si="43"/>
        <v>0</v>
      </c>
      <c r="G388" s="18">
        <f t="shared" si="44"/>
        <v>0</v>
      </c>
      <c r="H388" s="18">
        <f t="shared" si="47"/>
        <v>0</v>
      </c>
      <c r="I388" s="18">
        <f t="shared" si="45"/>
        <v>0</v>
      </c>
      <c r="J388" s="18">
        <f>SUM($H$18:$H388)</f>
        <v>1265559.4685704201</v>
      </c>
    </row>
    <row r="389" spans="1:10">
      <c r="A389" s="21">
        <f>IF(Values_Entered,A388+1,"")</f>
        <v>372</v>
      </c>
      <c r="B389" s="20">
        <f t="shared" si="40"/>
        <v>53693</v>
      </c>
      <c r="C389" s="18">
        <f t="shared" si="46"/>
        <v>0</v>
      </c>
      <c r="D389" s="18">
        <f t="shared" si="41"/>
        <v>84118.49114284027</v>
      </c>
      <c r="E389" s="19">
        <f t="shared" si="42"/>
        <v>0</v>
      </c>
      <c r="F389" s="18">
        <f t="shared" si="43"/>
        <v>0</v>
      </c>
      <c r="G389" s="18">
        <f t="shared" si="44"/>
        <v>0</v>
      </c>
      <c r="H389" s="18">
        <f t="shared" si="47"/>
        <v>0</v>
      </c>
      <c r="I389" s="18">
        <f t="shared" si="45"/>
        <v>0</v>
      </c>
      <c r="J389" s="18">
        <f>SUM($H$18:$H389)</f>
        <v>1265559.4685704201</v>
      </c>
    </row>
    <row r="390" spans="1:10">
      <c r="A390" s="21">
        <f>IF(Values_Entered,A389+1,"")</f>
        <v>373</v>
      </c>
      <c r="B390" s="20">
        <f t="shared" si="40"/>
        <v>53724</v>
      </c>
      <c r="C390" s="18">
        <f t="shared" si="46"/>
        <v>0</v>
      </c>
      <c r="D390" s="18">
        <f t="shared" si="41"/>
        <v>84118.49114284027</v>
      </c>
      <c r="E390" s="19">
        <f t="shared" si="42"/>
        <v>0</v>
      </c>
      <c r="F390" s="18">
        <f t="shared" si="43"/>
        <v>0</v>
      </c>
      <c r="G390" s="18">
        <f t="shared" si="44"/>
        <v>0</v>
      </c>
      <c r="H390" s="18">
        <f t="shared" si="47"/>
        <v>0</v>
      </c>
      <c r="I390" s="18">
        <f t="shared" si="45"/>
        <v>0</v>
      </c>
      <c r="J390" s="18">
        <f>SUM($H$18:$H390)</f>
        <v>1265559.4685704201</v>
      </c>
    </row>
    <row r="391" spans="1:10">
      <c r="A391" s="21">
        <f>IF(Values_Entered,A390+1,"")</f>
        <v>374</v>
      </c>
      <c r="B391" s="20">
        <f t="shared" si="40"/>
        <v>53752</v>
      </c>
      <c r="C391" s="18">
        <f t="shared" si="46"/>
        <v>0</v>
      </c>
      <c r="D391" s="18">
        <f t="shared" si="41"/>
        <v>84118.49114284027</v>
      </c>
      <c r="E391" s="19">
        <f t="shared" si="42"/>
        <v>0</v>
      </c>
      <c r="F391" s="18">
        <f t="shared" si="43"/>
        <v>0</v>
      </c>
      <c r="G391" s="18">
        <f t="shared" si="44"/>
        <v>0</v>
      </c>
      <c r="H391" s="18">
        <f t="shared" si="47"/>
        <v>0</v>
      </c>
      <c r="I391" s="18">
        <f t="shared" si="45"/>
        <v>0</v>
      </c>
      <c r="J391" s="18">
        <f>SUM($H$18:$H391)</f>
        <v>1265559.4685704201</v>
      </c>
    </row>
    <row r="392" spans="1:10">
      <c r="A392" s="21">
        <f>IF(Values_Entered,A391+1,"")</f>
        <v>375</v>
      </c>
      <c r="B392" s="20">
        <f t="shared" si="40"/>
        <v>53783</v>
      </c>
      <c r="C392" s="18">
        <f t="shared" si="46"/>
        <v>0</v>
      </c>
      <c r="D392" s="18">
        <f t="shared" si="41"/>
        <v>84118.49114284027</v>
      </c>
      <c r="E392" s="19">
        <f t="shared" si="42"/>
        <v>0</v>
      </c>
      <c r="F392" s="18">
        <f t="shared" si="43"/>
        <v>0</v>
      </c>
      <c r="G392" s="18">
        <f t="shared" si="44"/>
        <v>0</v>
      </c>
      <c r="H392" s="18">
        <f t="shared" si="47"/>
        <v>0</v>
      </c>
      <c r="I392" s="18">
        <f t="shared" si="45"/>
        <v>0</v>
      </c>
      <c r="J392" s="18">
        <f>SUM($H$18:$H392)</f>
        <v>1265559.4685704201</v>
      </c>
    </row>
    <row r="393" spans="1:10">
      <c r="A393" s="21">
        <f>IF(Values_Entered,A392+1,"")</f>
        <v>376</v>
      </c>
      <c r="B393" s="20">
        <f t="shared" si="40"/>
        <v>53813</v>
      </c>
      <c r="C393" s="18">
        <f t="shared" si="46"/>
        <v>0</v>
      </c>
      <c r="D393" s="18">
        <f t="shared" si="41"/>
        <v>84118.49114284027</v>
      </c>
      <c r="E393" s="19">
        <f t="shared" si="42"/>
        <v>0</v>
      </c>
      <c r="F393" s="18">
        <f t="shared" si="43"/>
        <v>0</v>
      </c>
      <c r="G393" s="18">
        <f t="shared" si="44"/>
        <v>0</v>
      </c>
      <c r="H393" s="18">
        <f t="shared" si="47"/>
        <v>0</v>
      </c>
      <c r="I393" s="18">
        <f t="shared" si="45"/>
        <v>0</v>
      </c>
      <c r="J393" s="18">
        <f>SUM($H$18:$H393)</f>
        <v>1265559.4685704201</v>
      </c>
    </row>
    <row r="394" spans="1:10">
      <c r="A394" s="21">
        <f>IF(Values_Entered,A393+1,"")</f>
        <v>377</v>
      </c>
      <c r="B394" s="20">
        <f t="shared" si="40"/>
        <v>53844</v>
      </c>
      <c r="C394" s="18">
        <f t="shared" si="46"/>
        <v>0</v>
      </c>
      <c r="D394" s="18">
        <f t="shared" si="41"/>
        <v>84118.49114284027</v>
      </c>
      <c r="E394" s="19">
        <f t="shared" si="42"/>
        <v>0</v>
      </c>
      <c r="F394" s="18">
        <f t="shared" si="43"/>
        <v>0</v>
      </c>
      <c r="G394" s="18">
        <f t="shared" si="44"/>
        <v>0</v>
      </c>
      <c r="H394" s="18">
        <f t="shared" si="47"/>
        <v>0</v>
      </c>
      <c r="I394" s="18">
        <f t="shared" si="45"/>
        <v>0</v>
      </c>
      <c r="J394" s="18">
        <f>SUM($H$18:$H394)</f>
        <v>1265559.4685704201</v>
      </c>
    </row>
    <row r="395" spans="1:10">
      <c r="A395" s="21">
        <f>IF(Values_Entered,A394+1,"")</f>
        <v>378</v>
      </c>
      <c r="B395" s="20">
        <f t="shared" si="40"/>
        <v>53874</v>
      </c>
      <c r="C395" s="18">
        <f t="shared" si="46"/>
        <v>0</v>
      </c>
      <c r="D395" s="18">
        <f t="shared" si="41"/>
        <v>84118.49114284027</v>
      </c>
      <c r="E395" s="19">
        <f t="shared" si="42"/>
        <v>0</v>
      </c>
      <c r="F395" s="18">
        <f t="shared" si="43"/>
        <v>0</v>
      </c>
      <c r="G395" s="18">
        <f t="shared" si="44"/>
        <v>0</v>
      </c>
      <c r="H395" s="18">
        <f t="shared" si="47"/>
        <v>0</v>
      </c>
      <c r="I395" s="18">
        <f t="shared" si="45"/>
        <v>0</v>
      </c>
      <c r="J395" s="18">
        <f>SUM($H$18:$H395)</f>
        <v>1265559.4685704201</v>
      </c>
    </row>
    <row r="396" spans="1:10">
      <c r="A396" s="21">
        <f>IF(Values_Entered,A395+1,"")</f>
        <v>379</v>
      </c>
      <c r="B396" s="20">
        <f t="shared" si="40"/>
        <v>53905</v>
      </c>
      <c r="C396" s="18">
        <f t="shared" si="46"/>
        <v>0</v>
      </c>
      <c r="D396" s="18">
        <f t="shared" si="41"/>
        <v>84118.49114284027</v>
      </c>
      <c r="E396" s="19">
        <f t="shared" si="42"/>
        <v>0</v>
      </c>
      <c r="F396" s="18">
        <f t="shared" si="43"/>
        <v>0</v>
      </c>
      <c r="G396" s="18">
        <f t="shared" si="44"/>
        <v>0</v>
      </c>
      <c r="H396" s="18">
        <f t="shared" si="47"/>
        <v>0</v>
      </c>
      <c r="I396" s="18">
        <f t="shared" si="45"/>
        <v>0</v>
      </c>
      <c r="J396" s="18">
        <f>SUM($H$18:$H396)</f>
        <v>1265559.4685704201</v>
      </c>
    </row>
    <row r="397" spans="1:10">
      <c r="A397" s="21">
        <f>IF(Values_Entered,A396+1,"")</f>
        <v>380</v>
      </c>
      <c r="B397" s="20">
        <f t="shared" si="40"/>
        <v>53936</v>
      </c>
      <c r="C397" s="18">
        <f t="shared" si="46"/>
        <v>0</v>
      </c>
      <c r="D397" s="18">
        <f t="shared" si="41"/>
        <v>84118.49114284027</v>
      </c>
      <c r="E397" s="19">
        <f t="shared" si="42"/>
        <v>0</v>
      </c>
      <c r="F397" s="18">
        <f t="shared" si="43"/>
        <v>0</v>
      </c>
      <c r="G397" s="18">
        <f t="shared" si="44"/>
        <v>0</v>
      </c>
      <c r="H397" s="18">
        <f t="shared" si="47"/>
        <v>0</v>
      </c>
      <c r="I397" s="18">
        <f t="shared" si="45"/>
        <v>0</v>
      </c>
      <c r="J397" s="18">
        <f>SUM($H$18:$H397)</f>
        <v>1265559.4685704201</v>
      </c>
    </row>
    <row r="398" spans="1:10">
      <c r="A398" s="21">
        <f>IF(Values_Entered,A397+1,"")</f>
        <v>381</v>
      </c>
      <c r="B398" s="20">
        <f t="shared" si="40"/>
        <v>53966</v>
      </c>
      <c r="C398" s="18">
        <f t="shared" si="46"/>
        <v>0</v>
      </c>
      <c r="D398" s="18">
        <f t="shared" si="41"/>
        <v>84118.49114284027</v>
      </c>
      <c r="E398" s="19">
        <f t="shared" si="42"/>
        <v>0</v>
      </c>
      <c r="F398" s="18">
        <f t="shared" si="43"/>
        <v>0</v>
      </c>
      <c r="G398" s="18">
        <f t="shared" si="44"/>
        <v>0</v>
      </c>
      <c r="H398" s="18">
        <f t="shared" si="47"/>
        <v>0</v>
      </c>
      <c r="I398" s="18">
        <f t="shared" si="45"/>
        <v>0</v>
      </c>
      <c r="J398" s="18">
        <f>SUM($H$18:$H398)</f>
        <v>1265559.4685704201</v>
      </c>
    </row>
    <row r="399" spans="1:10">
      <c r="A399" s="21">
        <f>IF(Values_Entered,A398+1,"")</f>
        <v>382</v>
      </c>
      <c r="B399" s="20">
        <f t="shared" si="40"/>
        <v>53997</v>
      </c>
      <c r="C399" s="18">
        <f t="shared" si="46"/>
        <v>0</v>
      </c>
      <c r="D399" s="18">
        <f t="shared" si="41"/>
        <v>84118.49114284027</v>
      </c>
      <c r="E399" s="19">
        <f t="shared" si="42"/>
        <v>0</v>
      </c>
      <c r="F399" s="18">
        <f t="shared" si="43"/>
        <v>0</v>
      </c>
      <c r="G399" s="18">
        <f t="shared" si="44"/>
        <v>0</v>
      </c>
      <c r="H399" s="18">
        <f t="shared" si="47"/>
        <v>0</v>
      </c>
      <c r="I399" s="18">
        <f t="shared" si="45"/>
        <v>0</v>
      </c>
      <c r="J399" s="18">
        <f>SUM($H$18:$H399)</f>
        <v>1265559.4685704201</v>
      </c>
    </row>
    <row r="400" spans="1:10">
      <c r="A400" s="21">
        <f>IF(Values_Entered,A399+1,"")</f>
        <v>383</v>
      </c>
      <c r="B400" s="20">
        <f t="shared" si="40"/>
        <v>54027</v>
      </c>
      <c r="C400" s="18">
        <f t="shared" si="46"/>
        <v>0</v>
      </c>
      <c r="D400" s="18">
        <f t="shared" si="41"/>
        <v>84118.49114284027</v>
      </c>
      <c r="E400" s="19">
        <f t="shared" si="42"/>
        <v>0</v>
      </c>
      <c r="F400" s="18">
        <f t="shared" si="43"/>
        <v>0</v>
      </c>
      <c r="G400" s="18">
        <f t="shared" si="44"/>
        <v>0</v>
      </c>
      <c r="H400" s="18">
        <f t="shared" si="47"/>
        <v>0</v>
      </c>
      <c r="I400" s="18">
        <f t="shared" si="45"/>
        <v>0</v>
      </c>
      <c r="J400" s="18">
        <f>SUM($H$18:$H400)</f>
        <v>1265559.4685704201</v>
      </c>
    </row>
    <row r="401" spans="1:10">
      <c r="A401" s="21">
        <f>IF(Values_Entered,A400+1,"")</f>
        <v>384</v>
      </c>
      <c r="B401" s="20">
        <f t="shared" si="40"/>
        <v>54058</v>
      </c>
      <c r="C401" s="18">
        <f t="shared" si="46"/>
        <v>0</v>
      </c>
      <c r="D401" s="18">
        <f t="shared" si="41"/>
        <v>84118.49114284027</v>
      </c>
      <c r="E401" s="19">
        <f t="shared" si="42"/>
        <v>0</v>
      </c>
      <c r="F401" s="18">
        <f t="shared" si="43"/>
        <v>0</v>
      </c>
      <c r="G401" s="18">
        <f t="shared" si="44"/>
        <v>0</v>
      </c>
      <c r="H401" s="18">
        <f t="shared" si="47"/>
        <v>0</v>
      </c>
      <c r="I401" s="18">
        <f t="shared" si="45"/>
        <v>0</v>
      </c>
      <c r="J401" s="18">
        <f>SUM($H$18:$H401)</f>
        <v>1265559.4685704201</v>
      </c>
    </row>
    <row r="402" spans="1:10">
      <c r="A402" s="21">
        <f>IF(Values_Entered,A401+1,"")</f>
        <v>385</v>
      </c>
      <c r="B402" s="20">
        <f t="shared" ref="B402:B465" si="48">IF(Pay_Num&lt;&gt;"",DATE(YEAR(Loan_Start),MONTH(Loan_Start)+(Pay_Num)*12/Num_Pmt_Per_Year,DAY(Loan_Start)),"")</f>
        <v>54089</v>
      </c>
      <c r="C402" s="18">
        <f t="shared" si="46"/>
        <v>0</v>
      </c>
      <c r="D402" s="18">
        <f t="shared" ref="D402:D465" si="49">IF(Pay_Num&lt;&gt;"",Scheduled_Monthly_Payment,"")</f>
        <v>84118.49114284027</v>
      </c>
      <c r="E402" s="19">
        <f t="shared" ref="E402:E465" si="50">IF(AND(Pay_Num&lt;&gt;"",Sched_Pay+Scheduled_Extra_Payments&lt;Beg_Bal),Scheduled_Extra_Payments,IF(AND(Pay_Num&lt;&gt;"",Beg_Bal-Sched_Pay&gt;0),Beg_Bal-Sched_Pay,IF(Pay_Num&lt;&gt;"",0,"")))</f>
        <v>0</v>
      </c>
      <c r="F402" s="18">
        <f t="shared" ref="F402:F465" si="51">IF(AND(Pay_Num&lt;&gt;"",Sched_Pay+Extra_Pay&lt;Beg_Bal),Sched_Pay+Extra_Pay,IF(Pay_Num&lt;&gt;"",Beg_Bal,""))</f>
        <v>0</v>
      </c>
      <c r="G402" s="18">
        <f t="shared" ref="G402:G465" si="52">IF(Pay_Num&lt;&gt;"",Total_Pay-Int,"")</f>
        <v>0</v>
      </c>
      <c r="H402" s="18">
        <f t="shared" si="47"/>
        <v>0</v>
      </c>
      <c r="I402" s="18">
        <f t="shared" ref="I402:I465" si="53">IF(AND(Pay_Num&lt;&gt;"",Sched_Pay+Extra_Pay&lt;Beg_Bal),Beg_Bal-Princ,IF(Pay_Num&lt;&gt;"",0,""))</f>
        <v>0</v>
      </c>
      <c r="J402" s="18">
        <f>SUM($H$18:$H402)</f>
        <v>1265559.4685704201</v>
      </c>
    </row>
    <row r="403" spans="1:10">
      <c r="A403" s="21">
        <f>IF(Values_Entered,A402+1,"")</f>
        <v>386</v>
      </c>
      <c r="B403" s="20">
        <f t="shared" si="48"/>
        <v>54118</v>
      </c>
      <c r="C403" s="18">
        <f t="shared" ref="C403:C466" si="54">IF(Pay_Num&lt;&gt;"",I402,"")</f>
        <v>0</v>
      </c>
      <c r="D403" s="18">
        <f t="shared" si="49"/>
        <v>84118.49114284027</v>
      </c>
      <c r="E403" s="19">
        <f t="shared" si="50"/>
        <v>0</v>
      </c>
      <c r="F403" s="18">
        <f t="shared" si="51"/>
        <v>0</v>
      </c>
      <c r="G403" s="18">
        <f t="shared" si="52"/>
        <v>0</v>
      </c>
      <c r="H403" s="18">
        <f t="shared" ref="H403:H466" si="55">IF(Pay_Num&lt;&gt;"",Beg_Bal*Interest_Rate/Num_Pmt_Per_Year,"")</f>
        <v>0</v>
      </c>
      <c r="I403" s="18">
        <f t="shared" si="53"/>
        <v>0</v>
      </c>
      <c r="J403" s="18">
        <f>SUM($H$18:$H403)</f>
        <v>1265559.4685704201</v>
      </c>
    </row>
    <row r="404" spans="1:10">
      <c r="A404" s="21">
        <f>IF(Values_Entered,A403+1,"")</f>
        <v>387</v>
      </c>
      <c r="B404" s="20">
        <f t="shared" si="48"/>
        <v>54149</v>
      </c>
      <c r="C404" s="18">
        <f t="shared" si="54"/>
        <v>0</v>
      </c>
      <c r="D404" s="18">
        <f t="shared" si="49"/>
        <v>84118.49114284027</v>
      </c>
      <c r="E404" s="19">
        <f t="shared" si="50"/>
        <v>0</v>
      </c>
      <c r="F404" s="18">
        <f t="shared" si="51"/>
        <v>0</v>
      </c>
      <c r="G404" s="18">
        <f t="shared" si="52"/>
        <v>0</v>
      </c>
      <c r="H404" s="18">
        <f t="shared" si="55"/>
        <v>0</v>
      </c>
      <c r="I404" s="18">
        <f t="shared" si="53"/>
        <v>0</v>
      </c>
      <c r="J404" s="18">
        <f>SUM($H$18:$H404)</f>
        <v>1265559.4685704201</v>
      </c>
    </row>
    <row r="405" spans="1:10">
      <c r="A405" s="21">
        <f>IF(Values_Entered,A404+1,"")</f>
        <v>388</v>
      </c>
      <c r="B405" s="20">
        <f t="shared" si="48"/>
        <v>54179</v>
      </c>
      <c r="C405" s="18">
        <f t="shared" si="54"/>
        <v>0</v>
      </c>
      <c r="D405" s="18">
        <f t="shared" si="49"/>
        <v>84118.49114284027</v>
      </c>
      <c r="E405" s="19">
        <f t="shared" si="50"/>
        <v>0</v>
      </c>
      <c r="F405" s="18">
        <f t="shared" si="51"/>
        <v>0</v>
      </c>
      <c r="G405" s="18">
        <f t="shared" si="52"/>
        <v>0</v>
      </c>
      <c r="H405" s="18">
        <f t="shared" si="55"/>
        <v>0</v>
      </c>
      <c r="I405" s="18">
        <f t="shared" si="53"/>
        <v>0</v>
      </c>
      <c r="J405" s="18">
        <f>SUM($H$18:$H405)</f>
        <v>1265559.4685704201</v>
      </c>
    </row>
    <row r="406" spans="1:10">
      <c r="A406" s="21">
        <f>IF(Values_Entered,A405+1,"")</f>
        <v>389</v>
      </c>
      <c r="B406" s="20">
        <f t="shared" si="48"/>
        <v>54210</v>
      </c>
      <c r="C406" s="18">
        <f t="shared" si="54"/>
        <v>0</v>
      </c>
      <c r="D406" s="18">
        <f t="shared" si="49"/>
        <v>84118.49114284027</v>
      </c>
      <c r="E406" s="19">
        <f t="shared" si="50"/>
        <v>0</v>
      </c>
      <c r="F406" s="18">
        <f t="shared" si="51"/>
        <v>0</v>
      </c>
      <c r="G406" s="18">
        <f t="shared" si="52"/>
        <v>0</v>
      </c>
      <c r="H406" s="18">
        <f t="shared" si="55"/>
        <v>0</v>
      </c>
      <c r="I406" s="18">
        <f t="shared" si="53"/>
        <v>0</v>
      </c>
      <c r="J406" s="18">
        <f>SUM($H$18:$H406)</f>
        <v>1265559.4685704201</v>
      </c>
    </row>
    <row r="407" spans="1:10">
      <c r="A407" s="21">
        <f>IF(Values_Entered,A406+1,"")</f>
        <v>390</v>
      </c>
      <c r="B407" s="20">
        <f t="shared" si="48"/>
        <v>54240</v>
      </c>
      <c r="C407" s="18">
        <f t="shared" si="54"/>
        <v>0</v>
      </c>
      <c r="D407" s="18">
        <f t="shared" si="49"/>
        <v>84118.49114284027</v>
      </c>
      <c r="E407" s="19">
        <f t="shared" si="50"/>
        <v>0</v>
      </c>
      <c r="F407" s="18">
        <f t="shared" si="51"/>
        <v>0</v>
      </c>
      <c r="G407" s="18">
        <f t="shared" si="52"/>
        <v>0</v>
      </c>
      <c r="H407" s="18">
        <f t="shared" si="55"/>
        <v>0</v>
      </c>
      <c r="I407" s="18">
        <f t="shared" si="53"/>
        <v>0</v>
      </c>
      <c r="J407" s="18">
        <f>SUM($H$18:$H407)</f>
        <v>1265559.4685704201</v>
      </c>
    </row>
    <row r="408" spans="1:10">
      <c r="A408" s="21">
        <f>IF(Values_Entered,A407+1,"")</f>
        <v>391</v>
      </c>
      <c r="B408" s="20">
        <f t="shared" si="48"/>
        <v>54271</v>
      </c>
      <c r="C408" s="18">
        <f t="shared" si="54"/>
        <v>0</v>
      </c>
      <c r="D408" s="18">
        <f t="shared" si="49"/>
        <v>84118.49114284027</v>
      </c>
      <c r="E408" s="19">
        <f t="shared" si="50"/>
        <v>0</v>
      </c>
      <c r="F408" s="18">
        <f t="shared" si="51"/>
        <v>0</v>
      </c>
      <c r="G408" s="18">
        <f t="shared" si="52"/>
        <v>0</v>
      </c>
      <c r="H408" s="18">
        <f t="shared" si="55"/>
        <v>0</v>
      </c>
      <c r="I408" s="18">
        <f t="shared" si="53"/>
        <v>0</v>
      </c>
      <c r="J408" s="18">
        <f>SUM($H$18:$H408)</f>
        <v>1265559.4685704201</v>
      </c>
    </row>
    <row r="409" spans="1:10">
      <c r="A409" s="21">
        <f>IF(Values_Entered,A408+1,"")</f>
        <v>392</v>
      </c>
      <c r="B409" s="20">
        <f t="shared" si="48"/>
        <v>54302</v>
      </c>
      <c r="C409" s="18">
        <f t="shared" si="54"/>
        <v>0</v>
      </c>
      <c r="D409" s="18">
        <f t="shared" si="49"/>
        <v>84118.49114284027</v>
      </c>
      <c r="E409" s="19">
        <f t="shared" si="50"/>
        <v>0</v>
      </c>
      <c r="F409" s="18">
        <f t="shared" si="51"/>
        <v>0</v>
      </c>
      <c r="G409" s="18">
        <f t="shared" si="52"/>
        <v>0</v>
      </c>
      <c r="H409" s="18">
        <f t="shared" si="55"/>
        <v>0</v>
      </c>
      <c r="I409" s="18">
        <f t="shared" si="53"/>
        <v>0</v>
      </c>
      <c r="J409" s="18">
        <f>SUM($H$18:$H409)</f>
        <v>1265559.4685704201</v>
      </c>
    </row>
    <row r="410" spans="1:10">
      <c r="A410" s="21">
        <f>IF(Values_Entered,A409+1,"")</f>
        <v>393</v>
      </c>
      <c r="B410" s="20">
        <f t="shared" si="48"/>
        <v>54332</v>
      </c>
      <c r="C410" s="18">
        <f t="shared" si="54"/>
        <v>0</v>
      </c>
      <c r="D410" s="18">
        <f t="shared" si="49"/>
        <v>84118.49114284027</v>
      </c>
      <c r="E410" s="19">
        <f t="shared" si="50"/>
        <v>0</v>
      </c>
      <c r="F410" s="18">
        <f t="shared" si="51"/>
        <v>0</v>
      </c>
      <c r="G410" s="18">
        <f t="shared" si="52"/>
        <v>0</v>
      </c>
      <c r="H410" s="18">
        <f t="shared" si="55"/>
        <v>0</v>
      </c>
      <c r="I410" s="18">
        <f t="shared" si="53"/>
        <v>0</v>
      </c>
      <c r="J410" s="18">
        <f>SUM($H$18:$H410)</f>
        <v>1265559.4685704201</v>
      </c>
    </row>
    <row r="411" spans="1:10">
      <c r="A411" s="21">
        <f>IF(Values_Entered,A410+1,"")</f>
        <v>394</v>
      </c>
      <c r="B411" s="20">
        <f t="shared" si="48"/>
        <v>54363</v>
      </c>
      <c r="C411" s="18">
        <f t="shared" si="54"/>
        <v>0</v>
      </c>
      <c r="D411" s="18">
        <f t="shared" si="49"/>
        <v>84118.49114284027</v>
      </c>
      <c r="E411" s="19">
        <f t="shared" si="50"/>
        <v>0</v>
      </c>
      <c r="F411" s="18">
        <f t="shared" si="51"/>
        <v>0</v>
      </c>
      <c r="G411" s="18">
        <f t="shared" si="52"/>
        <v>0</v>
      </c>
      <c r="H411" s="18">
        <f t="shared" si="55"/>
        <v>0</v>
      </c>
      <c r="I411" s="18">
        <f t="shared" si="53"/>
        <v>0</v>
      </c>
      <c r="J411" s="18">
        <f>SUM($H$18:$H411)</f>
        <v>1265559.4685704201</v>
      </c>
    </row>
    <row r="412" spans="1:10">
      <c r="A412" s="21">
        <f>IF(Values_Entered,A411+1,"")</f>
        <v>395</v>
      </c>
      <c r="B412" s="20">
        <f t="shared" si="48"/>
        <v>54393</v>
      </c>
      <c r="C412" s="18">
        <f t="shared" si="54"/>
        <v>0</v>
      </c>
      <c r="D412" s="18">
        <f t="shared" si="49"/>
        <v>84118.49114284027</v>
      </c>
      <c r="E412" s="19">
        <f t="shared" si="50"/>
        <v>0</v>
      </c>
      <c r="F412" s="18">
        <f t="shared" si="51"/>
        <v>0</v>
      </c>
      <c r="G412" s="18">
        <f t="shared" si="52"/>
        <v>0</v>
      </c>
      <c r="H412" s="18">
        <f t="shared" si="55"/>
        <v>0</v>
      </c>
      <c r="I412" s="18">
        <f t="shared" si="53"/>
        <v>0</v>
      </c>
      <c r="J412" s="18">
        <f>SUM($H$18:$H412)</f>
        <v>1265559.4685704201</v>
      </c>
    </row>
    <row r="413" spans="1:10">
      <c r="A413" s="21">
        <f>IF(Values_Entered,A412+1,"")</f>
        <v>396</v>
      </c>
      <c r="B413" s="20">
        <f t="shared" si="48"/>
        <v>54424</v>
      </c>
      <c r="C413" s="18">
        <f t="shared" si="54"/>
        <v>0</v>
      </c>
      <c r="D413" s="18">
        <f t="shared" si="49"/>
        <v>84118.49114284027</v>
      </c>
      <c r="E413" s="19">
        <f t="shared" si="50"/>
        <v>0</v>
      </c>
      <c r="F413" s="18">
        <f t="shared" si="51"/>
        <v>0</v>
      </c>
      <c r="G413" s="18">
        <f t="shared" si="52"/>
        <v>0</v>
      </c>
      <c r="H413" s="18">
        <f t="shared" si="55"/>
        <v>0</v>
      </c>
      <c r="I413" s="18">
        <f t="shared" si="53"/>
        <v>0</v>
      </c>
      <c r="J413" s="18">
        <f>SUM($H$18:$H413)</f>
        <v>1265559.4685704201</v>
      </c>
    </row>
    <row r="414" spans="1:10">
      <c r="A414" s="21">
        <f>IF(Values_Entered,A413+1,"")</f>
        <v>397</v>
      </c>
      <c r="B414" s="20">
        <f t="shared" si="48"/>
        <v>54455</v>
      </c>
      <c r="C414" s="18">
        <f t="shared" si="54"/>
        <v>0</v>
      </c>
      <c r="D414" s="18">
        <f t="shared" si="49"/>
        <v>84118.49114284027</v>
      </c>
      <c r="E414" s="19">
        <f t="shared" si="50"/>
        <v>0</v>
      </c>
      <c r="F414" s="18">
        <f t="shared" si="51"/>
        <v>0</v>
      </c>
      <c r="G414" s="18">
        <f t="shared" si="52"/>
        <v>0</v>
      </c>
      <c r="H414" s="18">
        <f t="shared" si="55"/>
        <v>0</v>
      </c>
      <c r="I414" s="18">
        <f t="shared" si="53"/>
        <v>0</v>
      </c>
      <c r="J414" s="18">
        <f>SUM($H$18:$H414)</f>
        <v>1265559.4685704201</v>
      </c>
    </row>
    <row r="415" spans="1:10">
      <c r="A415" s="21">
        <f>IF(Values_Entered,A414+1,"")</f>
        <v>398</v>
      </c>
      <c r="B415" s="20">
        <f t="shared" si="48"/>
        <v>54483</v>
      </c>
      <c r="C415" s="18">
        <f t="shared" si="54"/>
        <v>0</v>
      </c>
      <c r="D415" s="18">
        <f t="shared" si="49"/>
        <v>84118.49114284027</v>
      </c>
      <c r="E415" s="19">
        <f t="shared" si="50"/>
        <v>0</v>
      </c>
      <c r="F415" s="18">
        <f t="shared" si="51"/>
        <v>0</v>
      </c>
      <c r="G415" s="18">
        <f t="shared" si="52"/>
        <v>0</v>
      </c>
      <c r="H415" s="18">
        <f t="shared" si="55"/>
        <v>0</v>
      </c>
      <c r="I415" s="18">
        <f t="shared" si="53"/>
        <v>0</v>
      </c>
      <c r="J415" s="18">
        <f>SUM($H$18:$H415)</f>
        <v>1265559.4685704201</v>
      </c>
    </row>
    <row r="416" spans="1:10">
      <c r="A416" s="21">
        <f>IF(Values_Entered,A415+1,"")</f>
        <v>399</v>
      </c>
      <c r="B416" s="20">
        <f t="shared" si="48"/>
        <v>54514</v>
      </c>
      <c r="C416" s="18">
        <f t="shared" si="54"/>
        <v>0</v>
      </c>
      <c r="D416" s="18">
        <f t="shared" si="49"/>
        <v>84118.49114284027</v>
      </c>
      <c r="E416" s="19">
        <f t="shared" si="50"/>
        <v>0</v>
      </c>
      <c r="F416" s="18">
        <f t="shared" si="51"/>
        <v>0</v>
      </c>
      <c r="G416" s="18">
        <f t="shared" si="52"/>
        <v>0</v>
      </c>
      <c r="H416" s="18">
        <f t="shared" si="55"/>
        <v>0</v>
      </c>
      <c r="I416" s="18">
        <f t="shared" si="53"/>
        <v>0</v>
      </c>
      <c r="J416" s="18">
        <f>SUM($H$18:$H416)</f>
        <v>1265559.4685704201</v>
      </c>
    </row>
    <row r="417" spans="1:10">
      <c r="A417" s="21">
        <f>IF(Values_Entered,A416+1,"")</f>
        <v>400</v>
      </c>
      <c r="B417" s="20">
        <f t="shared" si="48"/>
        <v>54544</v>
      </c>
      <c r="C417" s="18">
        <f t="shared" si="54"/>
        <v>0</v>
      </c>
      <c r="D417" s="18">
        <f t="shared" si="49"/>
        <v>84118.49114284027</v>
      </c>
      <c r="E417" s="19">
        <f t="shared" si="50"/>
        <v>0</v>
      </c>
      <c r="F417" s="18">
        <f t="shared" si="51"/>
        <v>0</v>
      </c>
      <c r="G417" s="18">
        <f t="shared" si="52"/>
        <v>0</v>
      </c>
      <c r="H417" s="18">
        <f t="shared" si="55"/>
        <v>0</v>
      </c>
      <c r="I417" s="18">
        <f t="shared" si="53"/>
        <v>0</v>
      </c>
      <c r="J417" s="18">
        <f>SUM($H$18:$H417)</f>
        <v>1265559.4685704201</v>
      </c>
    </row>
    <row r="418" spans="1:10">
      <c r="A418" s="21">
        <f>IF(Values_Entered,A417+1,"")</f>
        <v>401</v>
      </c>
      <c r="B418" s="20">
        <f t="shared" si="48"/>
        <v>54575</v>
      </c>
      <c r="C418" s="18">
        <f t="shared" si="54"/>
        <v>0</v>
      </c>
      <c r="D418" s="18">
        <f t="shared" si="49"/>
        <v>84118.49114284027</v>
      </c>
      <c r="E418" s="19">
        <f t="shared" si="50"/>
        <v>0</v>
      </c>
      <c r="F418" s="18">
        <f t="shared" si="51"/>
        <v>0</v>
      </c>
      <c r="G418" s="18">
        <f t="shared" si="52"/>
        <v>0</v>
      </c>
      <c r="H418" s="18">
        <f t="shared" si="55"/>
        <v>0</v>
      </c>
      <c r="I418" s="18">
        <f t="shared" si="53"/>
        <v>0</v>
      </c>
      <c r="J418" s="18">
        <f>SUM($H$18:$H418)</f>
        <v>1265559.4685704201</v>
      </c>
    </row>
    <row r="419" spans="1:10">
      <c r="A419" s="21">
        <f>IF(Values_Entered,A418+1,"")</f>
        <v>402</v>
      </c>
      <c r="B419" s="20">
        <f t="shared" si="48"/>
        <v>54605</v>
      </c>
      <c r="C419" s="18">
        <f t="shared" si="54"/>
        <v>0</v>
      </c>
      <c r="D419" s="18">
        <f t="shared" si="49"/>
        <v>84118.49114284027</v>
      </c>
      <c r="E419" s="19">
        <f t="shared" si="50"/>
        <v>0</v>
      </c>
      <c r="F419" s="18">
        <f t="shared" si="51"/>
        <v>0</v>
      </c>
      <c r="G419" s="18">
        <f t="shared" si="52"/>
        <v>0</v>
      </c>
      <c r="H419" s="18">
        <f t="shared" si="55"/>
        <v>0</v>
      </c>
      <c r="I419" s="18">
        <f t="shared" si="53"/>
        <v>0</v>
      </c>
      <c r="J419" s="18">
        <f>SUM($H$18:$H419)</f>
        <v>1265559.4685704201</v>
      </c>
    </row>
    <row r="420" spans="1:10">
      <c r="A420" s="21">
        <f>IF(Values_Entered,A419+1,"")</f>
        <v>403</v>
      </c>
      <c r="B420" s="20">
        <f t="shared" si="48"/>
        <v>54636</v>
      </c>
      <c r="C420" s="18">
        <f t="shared" si="54"/>
        <v>0</v>
      </c>
      <c r="D420" s="18">
        <f t="shared" si="49"/>
        <v>84118.49114284027</v>
      </c>
      <c r="E420" s="19">
        <f t="shared" si="50"/>
        <v>0</v>
      </c>
      <c r="F420" s="18">
        <f t="shared" si="51"/>
        <v>0</v>
      </c>
      <c r="G420" s="18">
        <f t="shared" si="52"/>
        <v>0</v>
      </c>
      <c r="H420" s="18">
        <f t="shared" si="55"/>
        <v>0</v>
      </c>
      <c r="I420" s="18">
        <f t="shared" si="53"/>
        <v>0</v>
      </c>
      <c r="J420" s="18">
        <f>SUM($H$18:$H420)</f>
        <v>1265559.4685704201</v>
      </c>
    </row>
    <row r="421" spans="1:10">
      <c r="A421" s="21">
        <f>IF(Values_Entered,A420+1,"")</f>
        <v>404</v>
      </c>
      <c r="B421" s="20">
        <f t="shared" si="48"/>
        <v>54667</v>
      </c>
      <c r="C421" s="18">
        <f t="shared" si="54"/>
        <v>0</v>
      </c>
      <c r="D421" s="18">
        <f t="shared" si="49"/>
        <v>84118.49114284027</v>
      </c>
      <c r="E421" s="19">
        <f t="shared" si="50"/>
        <v>0</v>
      </c>
      <c r="F421" s="18">
        <f t="shared" si="51"/>
        <v>0</v>
      </c>
      <c r="G421" s="18">
        <f t="shared" si="52"/>
        <v>0</v>
      </c>
      <c r="H421" s="18">
        <f t="shared" si="55"/>
        <v>0</v>
      </c>
      <c r="I421" s="18">
        <f t="shared" si="53"/>
        <v>0</v>
      </c>
      <c r="J421" s="18">
        <f>SUM($H$18:$H421)</f>
        <v>1265559.4685704201</v>
      </c>
    </row>
    <row r="422" spans="1:10">
      <c r="A422" s="21">
        <f>IF(Values_Entered,A421+1,"")</f>
        <v>405</v>
      </c>
      <c r="B422" s="20">
        <f t="shared" si="48"/>
        <v>54697</v>
      </c>
      <c r="C422" s="18">
        <f t="shared" si="54"/>
        <v>0</v>
      </c>
      <c r="D422" s="18">
        <f t="shared" si="49"/>
        <v>84118.49114284027</v>
      </c>
      <c r="E422" s="19">
        <f t="shared" si="50"/>
        <v>0</v>
      </c>
      <c r="F422" s="18">
        <f t="shared" si="51"/>
        <v>0</v>
      </c>
      <c r="G422" s="18">
        <f t="shared" si="52"/>
        <v>0</v>
      </c>
      <c r="H422" s="18">
        <f t="shared" si="55"/>
        <v>0</v>
      </c>
      <c r="I422" s="18">
        <f t="shared" si="53"/>
        <v>0</v>
      </c>
      <c r="J422" s="18">
        <f>SUM($H$18:$H422)</f>
        <v>1265559.4685704201</v>
      </c>
    </row>
    <row r="423" spans="1:10">
      <c r="A423" s="21">
        <f>IF(Values_Entered,A422+1,"")</f>
        <v>406</v>
      </c>
      <c r="B423" s="20">
        <f t="shared" si="48"/>
        <v>54728</v>
      </c>
      <c r="C423" s="18">
        <f t="shared" si="54"/>
        <v>0</v>
      </c>
      <c r="D423" s="18">
        <f t="shared" si="49"/>
        <v>84118.49114284027</v>
      </c>
      <c r="E423" s="19">
        <f t="shared" si="50"/>
        <v>0</v>
      </c>
      <c r="F423" s="18">
        <f t="shared" si="51"/>
        <v>0</v>
      </c>
      <c r="G423" s="18">
        <f t="shared" si="52"/>
        <v>0</v>
      </c>
      <c r="H423" s="18">
        <f t="shared" si="55"/>
        <v>0</v>
      </c>
      <c r="I423" s="18">
        <f t="shared" si="53"/>
        <v>0</v>
      </c>
      <c r="J423" s="18">
        <f>SUM($H$18:$H423)</f>
        <v>1265559.4685704201</v>
      </c>
    </row>
    <row r="424" spans="1:10">
      <c r="A424" s="21">
        <f>IF(Values_Entered,A423+1,"")</f>
        <v>407</v>
      </c>
      <c r="B424" s="20">
        <f t="shared" si="48"/>
        <v>54758</v>
      </c>
      <c r="C424" s="18">
        <f t="shared" si="54"/>
        <v>0</v>
      </c>
      <c r="D424" s="18">
        <f t="shared" si="49"/>
        <v>84118.49114284027</v>
      </c>
      <c r="E424" s="19">
        <f t="shared" si="50"/>
        <v>0</v>
      </c>
      <c r="F424" s="18">
        <f t="shared" si="51"/>
        <v>0</v>
      </c>
      <c r="G424" s="18">
        <f t="shared" si="52"/>
        <v>0</v>
      </c>
      <c r="H424" s="18">
        <f t="shared" si="55"/>
        <v>0</v>
      </c>
      <c r="I424" s="18">
        <f t="shared" si="53"/>
        <v>0</v>
      </c>
      <c r="J424" s="18">
        <f>SUM($H$18:$H424)</f>
        <v>1265559.4685704201</v>
      </c>
    </row>
    <row r="425" spans="1:10">
      <c r="A425" s="21">
        <f>IF(Values_Entered,A424+1,"")</f>
        <v>408</v>
      </c>
      <c r="B425" s="20">
        <f t="shared" si="48"/>
        <v>54789</v>
      </c>
      <c r="C425" s="18">
        <f t="shared" si="54"/>
        <v>0</v>
      </c>
      <c r="D425" s="18">
        <f t="shared" si="49"/>
        <v>84118.49114284027</v>
      </c>
      <c r="E425" s="19">
        <f t="shared" si="50"/>
        <v>0</v>
      </c>
      <c r="F425" s="18">
        <f t="shared" si="51"/>
        <v>0</v>
      </c>
      <c r="G425" s="18">
        <f t="shared" si="52"/>
        <v>0</v>
      </c>
      <c r="H425" s="18">
        <f t="shared" si="55"/>
        <v>0</v>
      </c>
      <c r="I425" s="18">
        <f t="shared" si="53"/>
        <v>0</v>
      </c>
      <c r="J425" s="18">
        <f>SUM($H$18:$H425)</f>
        <v>1265559.4685704201</v>
      </c>
    </row>
    <row r="426" spans="1:10">
      <c r="A426" s="21">
        <f>IF(Values_Entered,A425+1,"")</f>
        <v>409</v>
      </c>
      <c r="B426" s="20">
        <f t="shared" si="48"/>
        <v>54820</v>
      </c>
      <c r="C426" s="18">
        <f t="shared" si="54"/>
        <v>0</v>
      </c>
      <c r="D426" s="18">
        <f t="shared" si="49"/>
        <v>84118.49114284027</v>
      </c>
      <c r="E426" s="19">
        <f t="shared" si="50"/>
        <v>0</v>
      </c>
      <c r="F426" s="18">
        <f t="shared" si="51"/>
        <v>0</v>
      </c>
      <c r="G426" s="18">
        <f t="shared" si="52"/>
        <v>0</v>
      </c>
      <c r="H426" s="18">
        <f t="shared" si="55"/>
        <v>0</v>
      </c>
      <c r="I426" s="18">
        <f t="shared" si="53"/>
        <v>0</v>
      </c>
      <c r="J426" s="18">
        <f>SUM($H$18:$H426)</f>
        <v>1265559.4685704201</v>
      </c>
    </row>
    <row r="427" spans="1:10">
      <c r="A427" s="21">
        <f>IF(Values_Entered,A426+1,"")</f>
        <v>410</v>
      </c>
      <c r="B427" s="20">
        <f t="shared" si="48"/>
        <v>54848</v>
      </c>
      <c r="C427" s="18">
        <f t="shared" si="54"/>
        <v>0</v>
      </c>
      <c r="D427" s="18">
        <f t="shared" si="49"/>
        <v>84118.49114284027</v>
      </c>
      <c r="E427" s="19">
        <f t="shared" si="50"/>
        <v>0</v>
      </c>
      <c r="F427" s="18">
        <f t="shared" si="51"/>
        <v>0</v>
      </c>
      <c r="G427" s="18">
        <f t="shared" si="52"/>
        <v>0</v>
      </c>
      <c r="H427" s="18">
        <f t="shared" si="55"/>
        <v>0</v>
      </c>
      <c r="I427" s="18">
        <f t="shared" si="53"/>
        <v>0</v>
      </c>
      <c r="J427" s="18">
        <f>SUM($H$18:$H427)</f>
        <v>1265559.4685704201</v>
      </c>
    </row>
    <row r="428" spans="1:10">
      <c r="A428" s="21">
        <f>IF(Values_Entered,A427+1,"")</f>
        <v>411</v>
      </c>
      <c r="B428" s="20">
        <f t="shared" si="48"/>
        <v>54879</v>
      </c>
      <c r="C428" s="18">
        <f t="shared" si="54"/>
        <v>0</v>
      </c>
      <c r="D428" s="18">
        <f t="shared" si="49"/>
        <v>84118.49114284027</v>
      </c>
      <c r="E428" s="19">
        <f t="shared" si="50"/>
        <v>0</v>
      </c>
      <c r="F428" s="18">
        <f t="shared" si="51"/>
        <v>0</v>
      </c>
      <c r="G428" s="18">
        <f t="shared" si="52"/>
        <v>0</v>
      </c>
      <c r="H428" s="18">
        <f t="shared" si="55"/>
        <v>0</v>
      </c>
      <c r="I428" s="18">
        <f t="shared" si="53"/>
        <v>0</v>
      </c>
      <c r="J428" s="18">
        <f>SUM($H$18:$H428)</f>
        <v>1265559.4685704201</v>
      </c>
    </row>
    <row r="429" spans="1:10">
      <c r="A429" s="21">
        <f>IF(Values_Entered,A428+1,"")</f>
        <v>412</v>
      </c>
      <c r="B429" s="20">
        <f t="shared" si="48"/>
        <v>54909</v>
      </c>
      <c r="C429" s="18">
        <f t="shared" si="54"/>
        <v>0</v>
      </c>
      <c r="D429" s="18">
        <f t="shared" si="49"/>
        <v>84118.49114284027</v>
      </c>
      <c r="E429" s="19">
        <f t="shared" si="50"/>
        <v>0</v>
      </c>
      <c r="F429" s="18">
        <f t="shared" si="51"/>
        <v>0</v>
      </c>
      <c r="G429" s="18">
        <f t="shared" si="52"/>
        <v>0</v>
      </c>
      <c r="H429" s="18">
        <f t="shared" si="55"/>
        <v>0</v>
      </c>
      <c r="I429" s="18">
        <f t="shared" si="53"/>
        <v>0</v>
      </c>
      <c r="J429" s="18">
        <f>SUM($H$18:$H429)</f>
        <v>1265559.4685704201</v>
      </c>
    </row>
    <row r="430" spans="1:10">
      <c r="A430" s="21">
        <f>IF(Values_Entered,A429+1,"")</f>
        <v>413</v>
      </c>
      <c r="B430" s="20">
        <f t="shared" si="48"/>
        <v>54940</v>
      </c>
      <c r="C430" s="18">
        <f t="shared" si="54"/>
        <v>0</v>
      </c>
      <c r="D430" s="18">
        <f t="shared" si="49"/>
        <v>84118.49114284027</v>
      </c>
      <c r="E430" s="19">
        <f t="shared" si="50"/>
        <v>0</v>
      </c>
      <c r="F430" s="18">
        <f t="shared" si="51"/>
        <v>0</v>
      </c>
      <c r="G430" s="18">
        <f t="shared" si="52"/>
        <v>0</v>
      </c>
      <c r="H430" s="18">
        <f t="shared" si="55"/>
        <v>0</v>
      </c>
      <c r="I430" s="18">
        <f t="shared" si="53"/>
        <v>0</v>
      </c>
      <c r="J430" s="18">
        <f>SUM($H$18:$H430)</f>
        <v>1265559.4685704201</v>
      </c>
    </row>
    <row r="431" spans="1:10">
      <c r="A431" s="21">
        <f>IF(Values_Entered,A430+1,"")</f>
        <v>414</v>
      </c>
      <c r="B431" s="20">
        <f t="shared" si="48"/>
        <v>54970</v>
      </c>
      <c r="C431" s="18">
        <f t="shared" si="54"/>
        <v>0</v>
      </c>
      <c r="D431" s="18">
        <f t="shared" si="49"/>
        <v>84118.49114284027</v>
      </c>
      <c r="E431" s="19">
        <f t="shared" si="50"/>
        <v>0</v>
      </c>
      <c r="F431" s="18">
        <f t="shared" si="51"/>
        <v>0</v>
      </c>
      <c r="G431" s="18">
        <f t="shared" si="52"/>
        <v>0</v>
      </c>
      <c r="H431" s="18">
        <f t="shared" si="55"/>
        <v>0</v>
      </c>
      <c r="I431" s="18">
        <f t="shared" si="53"/>
        <v>0</v>
      </c>
      <c r="J431" s="18">
        <f>SUM($H$18:$H431)</f>
        <v>1265559.4685704201</v>
      </c>
    </row>
    <row r="432" spans="1:10">
      <c r="A432" s="21">
        <f>IF(Values_Entered,A431+1,"")</f>
        <v>415</v>
      </c>
      <c r="B432" s="20">
        <f t="shared" si="48"/>
        <v>55001</v>
      </c>
      <c r="C432" s="18">
        <f t="shared" si="54"/>
        <v>0</v>
      </c>
      <c r="D432" s="18">
        <f t="shared" si="49"/>
        <v>84118.49114284027</v>
      </c>
      <c r="E432" s="19">
        <f t="shared" si="50"/>
        <v>0</v>
      </c>
      <c r="F432" s="18">
        <f t="shared" si="51"/>
        <v>0</v>
      </c>
      <c r="G432" s="18">
        <f t="shared" si="52"/>
        <v>0</v>
      </c>
      <c r="H432" s="18">
        <f t="shared" si="55"/>
        <v>0</v>
      </c>
      <c r="I432" s="18">
        <f t="shared" si="53"/>
        <v>0</v>
      </c>
      <c r="J432" s="18">
        <f>SUM($H$18:$H432)</f>
        <v>1265559.4685704201</v>
      </c>
    </row>
    <row r="433" spans="1:10">
      <c r="A433" s="21">
        <f>IF(Values_Entered,A432+1,"")</f>
        <v>416</v>
      </c>
      <c r="B433" s="20">
        <f t="shared" si="48"/>
        <v>55032</v>
      </c>
      <c r="C433" s="18">
        <f t="shared" si="54"/>
        <v>0</v>
      </c>
      <c r="D433" s="18">
        <f t="shared" si="49"/>
        <v>84118.49114284027</v>
      </c>
      <c r="E433" s="19">
        <f t="shared" si="50"/>
        <v>0</v>
      </c>
      <c r="F433" s="18">
        <f t="shared" si="51"/>
        <v>0</v>
      </c>
      <c r="G433" s="18">
        <f t="shared" si="52"/>
        <v>0</v>
      </c>
      <c r="H433" s="18">
        <f t="shared" si="55"/>
        <v>0</v>
      </c>
      <c r="I433" s="18">
        <f t="shared" si="53"/>
        <v>0</v>
      </c>
      <c r="J433" s="18">
        <f>SUM($H$18:$H433)</f>
        <v>1265559.4685704201</v>
      </c>
    </row>
    <row r="434" spans="1:10">
      <c r="A434" s="21">
        <f>IF(Values_Entered,A433+1,"")</f>
        <v>417</v>
      </c>
      <c r="B434" s="20">
        <f t="shared" si="48"/>
        <v>55062</v>
      </c>
      <c r="C434" s="18">
        <f t="shared" si="54"/>
        <v>0</v>
      </c>
      <c r="D434" s="18">
        <f t="shared" si="49"/>
        <v>84118.49114284027</v>
      </c>
      <c r="E434" s="19">
        <f t="shared" si="50"/>
        <v>0</v>
      </c>
      <c r="F434" s="18">
        <f t="shared" si="51"/>
        <v>0</v>
      </c>
      <c r="G434" s="18">
        <f t="shared" si="52"/>
        <v>0</v>
      </c>
      <c r="H434" s="18">
        <f t="shared" si="55"/>
        <v>0</v>
      </c>
      <c r="I434" s="18">
        <f t="shared" si="53"/>
        <v>0</v>
      </c>
      <c r="J434" s="18">
        <f>SUM($H$18:$H434)</f>
        <v>1265559.4685704201</v>
      </c>
    </row>
    <row r="435" spans="1:10">
      <c r="A435" s="21">
        <f>IF(Values_Entered,A434+1,"")</f>
        <v>418</v>
      </c>
      <c r="B435" s="20">
        <f t="shared" si="48"/>
        <v>55093</v>
      </c>
      <c r="C435" s="18">
        <f t="shared" si="54"/>
        <v>0</v>
      </c>
      <c r="D435" s="18">
        <f t="shared" si="49"/>
        <v>84118.49114284027</v>
      </c>
      <c r="E435" s="19">
        <f t="shared" si="50"/>
        <v>0</v>
      </c>
      <c r="F435" s="18">
        <f t="shared" si="51"/>
        <v>0</v>
      </c>
      <c r="G435" s="18">
        <f t="shared" si="52"/>
        <v>0</v>
      </c>
      <c r="H435" s="18">
        <f t="shared" si="55"/>
        <v>0</v>
      </c>
      <c r="I435" s="18">
        <f t="shared" si="53"/>
        <v>0</v>
      </c>
      <c r="J435" s="18">
        <f>SUM($H$18:$H435)</f>
        <v>1265559.4685704201</v>
      </c>
    </row>
    <row r="436" spans="1:10">
      <c r="A436" s="21">
        <f>IF(Values_Entered,A435+1,"")</f>
        <v>419</v>
      </c>
      <c r="B436" s="20">
        <f t="shared" si="48"/>
        <v>55123</v>
      </c>
      <c r="C436" s="18">
        <f t="shared" si="54"/>
        <v>0</v>
      </c>
      <c r="D436" s="18">
        <f t="shared" si="49"/>
        <v>84118.49114284027</v>
      </c>
      <c r="E436" s="19">
        <f t="shared" si="50"/>
        <v>0</v>
      </c>
      <c r="F436" s="18">
        <f t="shared" si="51"/>
        <v>0</v>
      </c>
      <c r="G436" s="18">
        <f t="shared" si="52"/>
        <v>0</v>
      </c>
      <c r="H436" s="18">
        <f t="shared" si="55"/>
        <v>0</v>
      </c>
      <c r="I436" s="18">
        <f t="shared" si="53"/>
        <v>0</v>
      </c>
      <c r="J436" s="18">
        <f>SUM($H$18:$H436)</f>
        <v>1265559.4685704201</v>
      </c>
    </row>
    <row r="437" spans="1:10">
      <c r="A437" s="21">
        <f>IF(Values_Entered,A436+1,"")</f>
        <v>420</v>
      </c>
      <c r="B437" s="20">
        <f t="shared" si="48"/>
        <v>55154</v>
      </c>
      <c r="C437" s="18">
        <f t="shared" si="54"/>
        <v>0</v>
      </c>
      <c r="D437" s="18">
        <f t="shared" si="49"/>
        <v>84118.49114284027</v>
      </c>
      <c r="E437" s="19">
        <f t="shared" si="50"/>
        <v>0</v>
      </c>
      <c r="F437" s="18">
        <f t="shared" si="51"/>
        <v>0</v>
      </c>
      <c r="G437" s="18">
        <f t="shared" si="52"/>
        <v>0</v>
      </c>
      <c r="H437" s="18">
        <f t="shared" si="55"/>
        <v>0</v>
      </c>
      <c r="I437" s="18">
        <f t="shared" si="53"/>
        <v>0</v>
      </c>
      <c r="J437" s="18">
        <f>SUM($H$18:$H437)</f>
        <v>1265559.4685704201</v>
      </c>
    </row>
    <row r="438" spans="1:10">
      <c r="A438" s="21">
        <f>IF(Values_Entered,A437+1,"")</f>
        <v>421</v>
      </c>
      <c r="B438" s="20">
        <f t="shared" si="48"/>
        <v>55185</v>
      </c>
      <c r="C438" s="18">
        <f t="shared" si="54"/>
        <v>0</v>
      </c>
      <c r="D438" s="18">
        <f t="shared" si="49"/>
        <v>84118.49114284027</v>
      </c>
      <c r="E438" s="19">
        <f t="shared" si="50"/>
        <v>0</v>
      </c>
      <c r="F438" s="18">
        <f t="shared" si="51"/>
        <v>0</v>
      </c>
      <c r="G438" s="18">
        <f t="shared" si="52"/>
        <v>0</v>
      </c>
      <c r="H438" s="18">
        <f t="shared" si="55"/>
        <v>0</v>
      </c>
      <c r="I438" s="18">
        <f t="shared" si="53"/>
        <v>0</v>
      </c>
      <c r="J438" s="18">
        <f>SUM($H$18:$H438)</f>
        <v>1265559.4685704201</v>
      </c>
    </row>
    <row r="439" spans="1:10">
      <c r="A439" s="21">
        <f>IF(Values_Entered,A438+1,"")</f>
        <v>422</v>
      </c>
      <c r="B439" s="20">
        <f t="shared" si="48"/>
        <v>55213</v>
      </c>
      <c r="C439" s="18">
        <f t="shared" si="54"/>
        <v>0</v>
      </c>
      <c r="D439" s="18">
        <f t="shared" si="49"/>
        <v>84118.49114284027</v>
      </c>
      <c r="E439" s="19">
        <f t="shared" si="50"/>
        <v>0</v>
      </c>
      <c r="F439" s="18">
        <f t="shared" si="51"/>
        <v>0</v>
      </c>
      <c r="G439" s="18">
        <f t="shared" si="52"/>
        <v>0</v>
      </c>
      <c r="H439" s="18">
        <f t="shared" si="55"/>
        <v>0</v>
      </c>
      <c r="I439" s="18">
        <f t="shared" si="53"/>
        <v>0</v>
      </c>
      <c r="J439" s="18">
        <f>SUM($H$18:$H439)</f>
        <v>1265559.4685704201</v>
      </c>
    </row>
    <row r="440" spans="1:10">
      <c r="A440" s="21">
        <f>IF(Values_Entered,A439+1,"")</f>
        <v>423</v>
      </c>
      <c r="B440" s="20">
        <f t="shared" si="48"/>
        <v>55244</v>
      </c>
      <c r="C440" s="18">
        <f t="shared" si="54"/>
        <v>0</v>
      </c>
      <c r="D440" s="18">
        <f t="shared" si="49"/>
        <v>84118.49114284027</v>
      </c>
      <c r="E440" s="19">
        <f t="shared" si="50"/>
        <v>0</v>
      </c>
      <c r="F440" s="18">
        <f t="shared" si="51"/>
        <v>0</v>
      </c>
      <c r="G440" s="18">
        <f t="shared" si="52"/>
        <v>0</v>
      </c>
      <c r="H440" s="18">
        <f t="shared" si="55"/>
        <v>0</v>
      </c>
      <c r="I440" s="18">
        <f t="shared" si="53"/>
        <v>0</v>
      </c>
      <c r="J440" s="18">
        <f>SUM($H$18:$H440)</f>
        <v>1265559.4685704201</v>
      </c>
    </row>
    <row r="441" spans="1:10">
      <c r="A441" s="21">
        <f>IF(Values_Entered,A440+1,"")</f>
        <v>424</v>
      </c>
      <c r="B441" s="20">
        <f t="shared" si="48"/>
        <v>55274</v>
      </c>
      <c r="C441" s="18">
        <f t="shared" si="54"/>
        <v>0</v>
      </c>
      <c r="D441" s="18">
        <f t="shared" si="49"/>
        <v>84118.49114284027</v>
      </c>
      <c r="E441" s="19">
        <f t="shared" si="50"/>
        <v>0</v>
      </c>
      <c r="F441" s="18">
        <f t="shared" si="51"/>
        <v>0</v>
      </c>
      <c r="G441" s="18">
        <f t="shared" si="52"/>
        <v>0</v>
      </c>
      <c r="H441" s="18">
        <f t="shared" si="55"/>
        <v>0</v>
      </c>
      <c r="I441" s="18">
        <f t="shared" si="53"/>
        <v>0</v>
      </c>
      <c r="J441" s="18">
        <f>SUM($H$18:$H441)</f>
        <v>1265559.4685704201</v>
      </c>
    </row>
    <row r="442" spans="1:10">
      <c r="A442" s="21">
        <f>IF(Values_Entered,A441+1,"")</f>
        <v>425</v>
      </c>
      <c r="B442" s="20">
        <f t="shared" si="48"/>
        <v>55305</v>
      </c>
      <c r="C442" s="18">
        <f t="shared" si="54"/>
        <v>0</v>
      </c>
      <c r="D442" s="18">
        <f t="shared" si="49"/>
        <v>84118.49114284027</v>
      </c>
      <c r="E442" s="19">
        <f t="shared" si="50"/>
        <v>0</v>
      </c>
      <c r="F442" s="18">
        <f t="shared" si="51"/>
        <v>0</v>
      </c>
      <c r="G442" s="18">
        <f t="shared" si="52"/>
        <v>0</v>
      </c>
      <c r="H442" s="18">
        <f t="shared" si="55"/>
        <v>0</v>
      </c>
      <c r="I442" s="18">
        <f t="shared" si="53"/>
        <v>0</v>
      </c>
      <c r="J442" s="18">
        <f>SUM($H$18:$H442)</f>
        <v>1265559.4685704201</v>
      </c>
    </row>
    <row r="443" spans="1:10">
      <c r="A443" s="21">
        <f>IF(Values_Entered,A442+1,"")</f>
        <v>426</v>
      </c>
      <c r="B443" s="20">
        <f t="shared" si="48"/>
        <v>55335</v>
      </c>
      <c r="C443" s="18">
        <f t="shared" si="54"/>
        <v>0</v>
      </c>
      <c r="D443" s="18">
        <f t="shared" si="49"/>
        <v>84118.49114284027</v>
      </c>
      <c r="E443" s="19">
        <f t="shared" si="50"/>
        <v>0</v>
      </c>
      <c r="F443" s="18">
        <f t="shared" si="51"/>
        <v>0</v>
      </c>
      <c r="G443" s="18">
        <f t="shared" si="52"/>
        <v>0</v>
      </c>
      <c r="H443" s="18">
        <f t="shared" si="55"/>
        <v>0</v>
      </c>
      <c r="I443" s="18">
        <f t="shared" si="53"/>
        <v>0</v>
      </c>
      <c r="J443" s="18">
        <f>SUM($H$18:$H443)</f>
        <v>1265559.4685704201</v>
      </c>
    </row>
    <row r="444" spans="1:10">
      <c r="A444" s="21">
        <f>IF(Values_Entered,A443+1,"")</f>
        <v>427</v>
      </c>
      <c r="B444" s="20">
        <f t="shared" si="48"/>
        <v>55366</v>
      </c>
      <c r="C444" s="18">
        <f t="shared" si="54"/>
        <v>0</v>
      </c>
      <c r="D444" s="18">
        <f t="shared" si="49"/>
        <v>84118.49114284027</v>
      </c>
      <c r="E444" s="19">
        <f t="shared" si="50"/>
        <v>0</v>
      </c>
      <c r="F444" s="18">
        <f t="shared" si="51"/>
        <v>0</v>
      </c>
      <c r="G444" s="18">
        <f t="shared" si="52"/>
        <v>0</v>
      </c>
      <c r="H444" s="18">
        <f t="shared" si="55"/>
        <v>0</v>
      </c>
      <c r="I444" s="18">
        <f t="shared" si="53"/>
        <v>0</v>
      </c>
      <c r="J444" s="18">
        <f>SUM($H$18:$H444)</f>
        <v>1265559.4685704201</v>
      </c>
    </row>
    <row r="445" spans="1:10">
      <c r="A445" s="21">
        <f>IF(Values_Entered,A444+1,"")</f>
        <v>428</v>
      </c>
      <c r="B445" s="20">
        <f t="shared" si="48"/>
        <v>55397</v>
      </c>
      <c r="C445" s="18">
        <f t="shared" si="54"/>
        <v>0</v>
      </c>
      <c r="D445" s="18">
        <f t="shared" si="49"/>
        <v>84118.49114284027</v>
      </c>
      <c r="E445" s="19">
        <f t="shared" si="50"/>
        <v>0</v>
      </c>
      <c r="F445" s="18">
        <f t="shared" si="51"/>
        <v>0</v>
      </c>
      <c r="G445" s="18">
        <f t="shared" si="52"/>
        <v>0</v>
      </c>
      <c r="H445" s="18">
        <f t="shared" si="55"/>
        <v>0</v>
      </c>
      <c r="I445" s="18">
        <f t="shared" si="53"/>
        <v>0</v>
      </c>
      <c r="J445" s="18">
        <f>SUM($H$18:$H445)</f>
        <v>1265559.4685704201</v>
      </c>
    </row>
    <row r="446" spans="1:10">
      <c r="A446" s="21">
        <f>IF(Values_Entered,A445+1,"")</f>
        <v>429</v>
      </c>
      <c r="B446" s="20">
        <f t="shared" si="48"/>
        <v>55427</v>
      </c>
      <c r="C446" s="18">
        <f t="shared" si="54"/>
        <v>0</v>
      </c>
      <c r="D446" s="18">
        <f t="shared" si="49"/>
        <v>84118.49114284027</v>
      </c>
      <c r="E446" s="19">
        <f t="shared" si="50"/>
        <v>0</v>
      </c>
      <c r="F446" s="18">
        <f t="shared" si="51"/>
        <v>0</v>
      </c>
      <c r="G446" s="18">
        <f t="shared" si="52"/>
        <v>0</v>
      </c>
      <c r="H446" s="18">
        <f t="shared" si="55"/>
        <v>0</v>
      </c>
      <c r="I446" s="18">
        <f t="shared" si="53"/>
        <v>0</v>
      </c>
      <c r="J446" s="18">
        <f>SUM($H$18:$H446)</f>
        <v>1265559.4685704201</v>
      </c>
    </row>
    <row r="447" spans="1:10">
      <c r="A447" s="21">
        <f>IF(Values_Entered,A446+1,"")</f>
        <v>430</v>
      </c>
      <c r="B447" s="20">
        <f t="shared" si="48"/>
        <v>55458</v>
      </c>
      <c r="C447" s="18">
        <f t="shared" si="54"/>
        <v>0</v>
      </c>
      <c r="D447" s="18">
        <f t="shared" si="49"/>
        <v>84118.49114284027</v>
      </c>
      <c r="E447" s="19">
        <f t="shared" si="50"/>
        <v>0</v>
      </c>
      <c r="F447" s="18">
        <f t="shared" si="51"/>
        <v>0</v>
      </c>
      <c r="G447" s="18">
        <f t="shared" si="52"/>
        <v>0</v>
      </c>
      <c r="H447" s="18">
        <f t="shared" si="55"/>
        <v>0</v>
      </c>
      <c r="I447" s="18">
        <f t="shared" si="53"/>
        <v>0</v>
      </c>
      <c r="J447" s="18">
        <f>SUM($H$18:$H447)</f>
        <v>1265559.4685704201</v>
      </c>
    </row>
    <row r="448" spans="1:10">
      <c r="A448" s="21">
        <f>IF(Values_Entered,A447+1,"")</f>
        <v>431</v>
      </c>
      <c r="B448" s="20">
        <f t="shared" si="48"/>
        <v>55488</v>
      </c>
      <c r="C448" s="18">
        <f t="shared" si="54"/>
        <v>0</v>
      </c>
      <c r="D448" s="18">
        <f t="shared" si="49"/>
        <v>84118.49114284027</v>
      </c>
      <c r="E448" s="19">
        <f t="shared" si="50"/>
        <v>0</v>
      </c>
      <c r="F448" s="18">
        <f t="shared" si="51"/>
        <v>0</v>
      </c>
      <c r="G448" s="18">
        <f t="shared" si="52"/>
        <v>0</v>
      </c>
      <c r="H448" s="18">
        <f t="shared" si="55"/>
        <v>0</v>
      </c>
      <c r="I448" s="18">
        <f t="shared" si="53"/>
        <v>0</v>
      </c>
      <c r="J448" s="18">
        <f>SUM($H$18:$H448)</f>
        <v>1265559.4685704201</v>
      </c>
    </row>
    <row r="449" spans="1:10">
      <c r="A449" s="21">
        <f>IF(Values_Entered,A448+1,"")</f>
        <v>432</v>
      </c>
      <c r="B449" s="20">
        <f t="shared" si="48"/>
        <v>55519</v>
      </c>
      <c r="C449" s="18">
        <f t="shared" si="54"/>
        <v>0</v>
      </c>
      <c r="D449" s="18">
        <f t="shared" si="49"/>
        <v>84118.49114284027</v>
      </c>
      <c r="E449" s="19">
        <f t="shared" si="50"/>
        <v>0</v>
      </c>
      <c r="F449" s="18">
        <f t="shared" si="51"/>
        <v>0</v>
      </c>
      <c r="G449" s="18">
        <f t="shared" si="52"/>
        <v>0</v>
      </c>
      <c r="H449" s="18">
        <f t="shared" si="55"/>
        <v>0</v>
      </c>
      <c r="I449" s="18">
        <f t="shared" si="53"/>
        <v>0</v>
      </c>
      <c r="J449" s="18">
        <f>SUM($H$18:$H449)</f>
        <v>1265559.4685704201</v>
      </c>
    </row>
    <row r="450" spans="1:10">
      <c r="A450" s="21">
        <f>IF(Values_Entered,A449+1,"")</f>
        <v>433</v>
      </c>
      <c r="B450" s="20">
        <f t="shared" si="48"/>
        <v>55550</v>
      </c>
      <c r="C450" s="18">
        <f t="shared" si="54"/>
        <v>0</v>
      </c>
      <c r="D450" s="18">
        <f t="shared" si="49"/>
        <v>84118.49114284027</v>
      </c>
      <c r="E450" s="19">
        <f t="shared" si="50"/>
        <v>0</v>
      </c>
      <c r="F450" s="18">
        <f t="shared" si="51"/>
        <v>0</v>
      </c>
      <c r="G450" s="18">
        <f t="shared" si="52"/>
        <v>0</v>
      </c>
      <c r="H450" s="18">
        <f t="shared" si="55"/>
        <v>0</v>
      </c>
      <c r="I450" s="18">
        <f t="shared" si="53"/>
        <v>0</v>
      </c>
      <c r="J450" s="18">
        <f>SUM($H$18:$H450)</f>
        <v>1265559.4685704201</v>
      </c>
    </row>
    <row r="451" spans="1:10">
      <c r="A451" s="21">
        <f>IF(Values_Entered,A450+1,"")</f>
        <v>434</v>
      </c>
      <c r="B451" s="20">
        <f t="shared" si="48"/>
        <v>55579</v>
      </c>
      <c r="C451" s="18">
        <f t="shared" si="54"/>
        <v>0</v>
      </c>
      <c r="D451" s="18">
        <f t="shared" si="49"/>
        <v>84118.49114284027</v>
      </c>
      <c r="E451" s="19">
        <f t="shared" si="50"/>
        <v>0</v>
      </c>
      <c r="F451" s="18">
        <f t="shared" si="51"/>
        <v>0</v>
      </c>
      <c r="G451" s="18">
        <f t="shared" si="52"/>
        <v>0</v>
      </c>
      <c r="H451" s="18">
        <f t="shared" si="55"/>
        <v>0</v>
      </c>
      <c r="I451" s="18">
        <f t="shared" si="53"/>
        <v>0</v>
      </c>
      <c r="J451" s="18">
        <f>SUM($H$18:$H451)</f>
        <v>1265559.4685704201</v>
      </c>
    </row>
    <row r="452" spans="1:10">
      <c r="A452" s="21">
        <f>IF(Values_Entered,A451+1,"")</f>
        <v>435</v>
      </c>
      <c r="B452" s="20">
        <f t="shared" si="48"/>
        <v>55610</v>
      </c>
      <c r="C452" s="18">
        <f t="shared" si="54"/>
        <v>0</v>
      </c>
      <c r="D452" s="18">
        <f t="shared" si="49"/>
        <v>84118.49114284027</v>
      </c>
      <c r="E452" s="19">
        <f t="shared" si="50"/>
        <v>0</v>
      </c>
      <c r="F452" s="18">
        <f t="shared" si="51"/>
        <v>0</v>
      </c>
      <c r="G452" s="18">
        <f t="shared" si="52"/>
        <v>0</v>
      </c>
      <c r="H452" s="18">
        <f t="shared" si="55"/>
        <v>0</v>
      </c>
      <c r="I452" s="18">
        <f t="shared" si="53"/>
        <v>0</v>
      </c>
      <c r="J452" s="18">
        <f>SUM($H$18:$H452)</f>
        <v>1265559.4685704201</v>
      </c>
    </row>
    <row r="453" spans="1:10">
      <c r="A453" s="21">
        <f>IF(Values_Entered,A452+1,"")</f>
        <v>436</v>
      </c>
      <c r="B453" s="20">
        <f t="shared" si="48"/>
        <v>55640</v>
      </c>
      <c r="C453" s="18">
        <f t="shared" si="54"/>
        <v>0</v>
      </c>
      <c r="D453" s="18">
        <f t="shared" si="49"/>
        <v>84118.49114284027</v>
      </c>
      <c r="E453" s="19">
        <f t="shared" si="50"/>
        <v>0</v>
      </c>
      <c r="F453" s="18">
        <f t="shared" si="51"/>
        <v>0</v>
      </c>
      <c r="G453" s="18">
        <f t="shared" si="52"/>
        <v>0</v>
      </c>
      <c r="H453" s="18">
        <f t="shared" si="55"/>
        <v>0</v>
      </c>
      <c r="I453" s="18">
        <f t="shared" si="53"/>
        <v>0</v>
      </c>
      <c r="J453" s="18">
        <f>SUM($H$18:$H453)</f>
        <v>1265559.4685704201</v>
      </c>
    </row>
    <row r="454" spans="1:10">
      <c r="A454" s="21">
        <f>IF(Values_Entered,A453+1,"")</f>
        <v>437</v>
      </c>
      <c r="B454" s="20">
        <f t="shared" si="48"/>
        <v>55671</v>
      </c>
      <c r="C454" s="18">
        <f t="shared" si="54"/>
        <v>0</v>
      </c>
      <c r="D454" s="18">
        <f t="shared" si="49"/>
        <v>84118.49114284027</v>
      </c>
      <c r="E454" s="19">
        <f t="shared" si="50"/>
        <v>0</v>
      </c>
      <c r="F454" s="18">
        <f t="shared" si="51"/>
        <v>0</v>
      </c>
      <c r="G454" s="18">
        <f t="shared" si="52"/>
        <v>0</v>
      </c>
      <c r="H454" s="18">
        <f t="shared" si="55"/>
        <v>0</v>
      </c>
      <c r="I454" s="18">
        <f t="shared" si="53"/>
        <v>0</v>
      </c>
      <c r="J454" s="18">
        <f>SUM($H$18:$H454)</f>
        <v>1265559.4685704201</v>
      </c>
    </row>
    <row r="455" spans="1:10">
      <c r="A455" s="21">
        <f>IF(Values_Entered,A454+1,"")</f>
        <v>438</v>
      </c>
      <c r="B455" s="20">
        <f t="shared" si="48"/>
        <v>55701</v>
      </c>
      <c r="C455" s="18">
        <f t="shared" si="54"/>
        <v>0</v>
      </c>
      <c r="D455" s="18">
        <f t="shared" si="49"/>
        <v>84118.49114284027</v>
      </c>
      <c r="E455" s="19">
        <f t="shared" si="50"/>
        <v>0</v>
      </c>
      <c r="F455" s="18">
        <f t="shared" si="51"/>
        <v>0</v>
      </c>
      <c r="G455" s="18">
        <f t="shared" si="52"/>
        <v>0</v>
      </c>
      <c r="H455" s="18">
        <f t="shared" si="55"/>
        <v>0</v>
      </c>
      <c r="I455" s="18">
        <f t="shared" si="53"/>
        <v>0</v>
      </c>
      <c r="J455" s="18">
        <f>SUM($H$18:$H455)</f>
        <v>1265559.4685704201</v>
      </c>
    </row>
    <row r="456" spans="1:10">
      <c r="A456" s="21">
        <f>IF(Values_Entered,A455+1,"")</f>
        <v>439</v>
      </c>
      <c r="B456" s="20">
        <f t="shared" si="48"/>
        <v>55732</v>
      </c>
      <c r="C456" s="18">
        <f t="shared" si="54"/>
        <v>0</v>
      </c>
      <c r="D456" s="18">
        <f t="shared" si="49"/>
        <v>84118.49114284027</v>
      </c>
      <c r="E456" s="19">
        <f t="shared" si="50"/>
        <v>0</v>
      </c>
      <c r="F456" s="18">
        <f t="shared" si="51"/>
        <v>0</v>
      </c>
      <c r="G456" s="18">
        <f t="shared" si="52"/>
        <v>0</v>
      </c>
      <c r="H456" s="18">
        <f t="shared" si="55"/>
        <v>0</v>
      </c>
      <c r="I456" s="18">
        <f t="shared" si="53"/>
        <v>0</v>
      </c>
      <c r="J456" s="18">
        <f>SUM($H$18:$H456)</f>
        <v>1265559.4685704201</v>
      </c>
    </row>
    <row r="457" spans="1:10">
      <c r="A457" s="21">
        <f>IF(Values_Entered,A456+1,"")</f>
        <v>440</v>
      </c>
      <c r="B457" s="20">
        <f t="shared" si="48"/>
        <v>55763</v>
      </c>
      <c r="C457" s="18">
        <f t="shared" si="54"/>
        <v>0</v>
      </c>
      <c r="D457" s="18">
        <f t="shared" si="49"/>
        <v>84118.49114284027</v>
      </c>
      <c r="E457" s="19">
        <f t="shared" si="50"/>
        <v>0</v>
      </c>
      <c r="F457" s="18">
        <f t="shared" si="51"/>
        <v>0</v>
      </c>
      <c r="G457" s="18">
        <f t="shared" si="52"/>
        <v>0</v>
      </c>
      <c r="H457" s="18">
        <f t="shared" si="55"/>
        <v>0</v>
      </c>
      <c r="I457" s="18">
        <f t="shared" si="53"/>
        <v>0</v>
      </c>
      <c r="J457" s="18">
        <f>SUM($H$18:$H457)</f>
        <v>1265559.4685704201</v>
      </c>
    </row>
    <row r="458" spans="1:10">
      <c r="A458" s="21">
        <f>IF(Values_Entered,A457+1,"")</f>
        <v>441</v>
      </c>
      <c r="B458" s="20">
        <f t="shared" si="48"/>
        <v>55793</v>
      </c>
      <c r="C458" s="18">
        <f t="shared" si="54"/>
        <v>0</v>
      </c>
      <c r="D458" s="18">
        <f t="shared" si="49"/>
        <v>84118.49114284027</v>
      </c>
      <c r="E458" s="19">
        <f t="shared" si="50"/>
        <v>0</v>
      </c>
      <c r="F458" s="18">
        <f t="shared" si="51"/>
        <v>0</v>
      </c>
      <c r="G458" s="18">
        <f t="shared" si="52"/>
        <v>0</v>
      </c>
      <c r="H458" s="18">
        <f t="shared" si="55"/>
        <v>0</v>
      </c>
      <c r="I458" s="18">
        <f t="shared" si="53"/>
        <v>0</v>
      </c>
      <c r="J458" s="18">
        <f>SUM($H$18:$H458)</f>
        <v>1265559.4685704201</v>
      </c>
    </row>
    <row r="459" spans="1:10">
      <c r="A459" s="21">
        <f>IF(Values_Entered,A458+1,"")</f>
        <v>442</v>
      </c>
      <c r="B459" s="20">
        <f t="shared" si="48"/>
        <v>55824</v>
      </c>
      <c r="C459" s="18">
        <f t="shared" si="54"/>
        <v>0</v>
      </c>
      <c r="D459" s="18">
        <f t="shared" si="49"/>
        <v>84118.49114284027</v>
      </c>
      <c r="E459" s="19">
        <f t="shared" si="50"/>
        <v>0</v>
      </c>
      <c r="F459" s="18">
        <f t="shared" si="51"/>
        <v>0</v>
      </c>
      <c r="G459" s="18">
        <f t="shared" si="52"/>
        <v>0</v>
      </c>
      <c r="H459" s="18">
        <f t="shared" si="55"/>
        <v>0</v>
      </c>
      <c r="I459" s="18">
        <f t="shared" si="53"/>
        <v>0</v>
      </c>
      <c r="J459" s="18">
        <f>SUM($H$18:$H459)</f>
        <v>1265559.4685704201</v>
      </c>
    </row>
    <row r="460" spans="1:10">
      <c r="A460" s="21">
        <f>IF(Values_Entered,A459+1,"")</f>
        <v>443</v>
      </c>
      <c r="B460" s="20">
        <f t="shared" si="48"/>
        <v>55854</v>
      </c>
      <c r="C460" s="18">
        <f t="shared" si="54"/>
        <v>0</v>
      </c>
      <c r="D460" s="18">
        <f t="shared" si="49"/>
        <v>84118.49114284027</v>
      </c>
      <c r="E460" s="19">
        <f t="shared" si="50"/>
        <v>0</v>
      </c>
      <c r="F460" s="18">
        <f t="shared" si="51"/>
        <v>0</v>
      </c>
      <c r="G460" s="18">
        <f t="shared" si="52"/>
        <v>0</v>
      </c>
      <c r="H460" s="18">
        <f t="shared" si="55"/>
        <v>0</v>
      </c>
      <c r="I460" s="18">
        <f t="shared" si="53"/>
        <v>0</v>
      </c>
      <c r="J460" s="18">
        <f>SUM($H$18:$H460)</f>
        <v>1265559.4685704201</v>
      </c>
    </row>
    <row r="461" spans="1:10">
      <c r="A461" s="21">
        <f>IF(Values_Entered,A460+1,"")</f>
        <v>444</v>
      </c>
      <c r="B461" s="20">
        <f t="shared" si="48"/>
        <v>55885</v>
      </c>
      <c r="C461" s="18">
        <f t="shared" si="54"/>
        <v>0</v>
      </c>
      <c r="D461" s="18">
        <f t="shared" si="49"/>
        <v>84118.49114284027</v>
      </c>
      <c r="E461" s="19">
        <f t="shared" si="50"/>
        <v>0</v>
      </c>
      <c r="F461" s="18">
        <f t="shared" si="51"/>
        <v>0</v>
      </c>
      <c r="G461" s="18">
        <f t="shared" si="52"/>
        <v>0</v>
      </c>
      <c r="H461" s="18">
        <f t="shared" si="55"/>
        <v>0</v>
      </c>
      <c r="I461" s="18">
        <f t="shared" si="53"/>
        <v>0</v>
      </c>
      <c r="J461" s="18">
        <f>SUM($H$18:$H461)</f>
        <v>1265559.4685704201</v>
      </c>
    </row>
    <row r="462" spans="1:10">
      <c r="A462" s="21">
        <f>IF(Values_Entered,A461+1,"")</f>
        <v>445</v>
      </c>
      <c r="B462" s="20">
        <f t="shared" si="48"/>
        <v>55916</v>
      </c>
      <c r="C462" s="18">
        <f t="shared" si="54"/>
        <v>0</v>
      </c>
      <c r="D462" s="18">
        <f t="shared" si="49"/>
        <v>84118.49114284027</v>
      </c>
      <c r="E462" s="19">
        <f t="shared" si="50"/>
        <v>0</v>
      </c>
      <c r="F462" s="18">
        <f t="shared" si="51"/>
        <v>0</v>
      </c>
      <c r="G462" s="18">
        <f t="shared" si="52"/>
        <v>0</v>
      </c>
      <c r="H462" s="18">
        <f t="shared" si="55"/>
        <v>0</v>
      </c>
      <c r="I462" s="18">
        <f t="shared" si="53"/>
        <v>0</v>
      </c>
      <c r="J462" s="18">
        <f>SUM($H$18:$H462)</f>
        <v>1265559.4685704201</v>
      </c>
    </row>
    <row r="463" spans="1:10">
      <c r="A463" s="21">
        <f>IF(Values_Entered,A462+1,"")</f>
        <v>446</v>
      </c>
      <c r="B463" s="20">
        <f t="shared" si="48"/>
        <v>55944</v>
      </c>
      <c r="C463" s="18">
        <f t="shared" si="54"/>
        <v>0</v>
      </c>
      <c r="D463" s="18">
        <f t="shared" si="49"/>
        <v>84118.49114284027</v>
      </c>
      <c r="E463" s="19">
        <f t="shared" si="50"/>
        <v>0</v>
      </c>
      <c r="F463" s="18">
        <f t="shared" si="51"/>
        <v>0</v>
      </c>
      <c r="G463" s="18">
        <f t="shared" si="52"/>
        <v>0</v>
      </c>
      <c r="H463" s="18">
        <f t="shared" si="55"/>
        <v>0</v>
      </c>
      <c r="I463" s="18">
        <f t="shared" si="53"/>
        <v>0</v>
      </c>
      <c r="J463" s="18">
        <f>SUM($H$18:$H463)</f>
        <v>1265559.4685704201</v>
      </c>
    </row>
    <row r="464" spans="1:10">
      <c r="A464" s="21">
        <f>IF(Values_Entered,A463+1,"")</f>
        <v>447</v>
      </c>
      <c r="B464" s="20">
        <f t="shared" si="48"/>
        <v>55975</v>
      </c>
      <c r="C464" s="18">
        <f t="shared" si="54"/>
        <v>0</v>
      </c>
      <c r="D464" s="18">
        <f t="shared" si="49"/>
        <v>84118.49114284027</v>
      </c>
      <c r="E464" s="19">
        <f t="shared" si="50"/>
        <v>0</v>
      </c>
      <c r="F464" s="18">
        <f t="shared" si="51"/>
        <v>0</v>
      </c>
      <c r="G464" s="18">
        <f t="shared" si="52"/>
        <v>0</v>
      </c>
      <c r="H464" s="18">
        <f t="shared" si="55"/>
        <v>0</v>
      </c>
      <c r="I464" s="18">
        <f t="shared" si="53"/>
        <v>0</v>
      </c>
      <c r="J464" s="18">
        <f>SUM($H$18:$H464)</f>
        <v>1265559.4685704201</v>
      </c>
    </row>
    <row r="465" spans="1:10">
      <c r="A465" s="21">
        <f>IF(Values_Entered,A464+1,"")</f>
        <v>448</v>
      </c>
      <c r="B465" s="20">
        <f t="shared" si="48"/>
        <v>56005</v>
      </c>
      <c r="C465" s="18">
        <f t="shared" si="54"/>
        <v>0</v>
      </c>
      <c r="D465" s="18">
        <f t="shared" si="49"/>
        <v>84118.49114284027</v>
      </c>
      <c r="E465" s="19">
        <f t="shared" si="50"/>
        <v>0</v>
      </c>
      <c r="F465" s="18">
        <f t="shared" si="51"/>
        <v>0</v>
      </c>
      <c r="G465" s="18">
        <f t="shared" si="52"/>
        <v>0</v>
      </c>
      <c r="H465" s="18">
        <f t="shared" si="55"/>
        <v>0</v>
      </c>
      <c r="I465" s="18">
        <f t="shared" si="53"/>
        <v>0</v>
      </c>
      <c r="J465" s="18">
        <f>SUM($H$18:$H465)</f>
        <v>1265559.4685704201</v>
      </c>
    </row>
    <row r="466" spans="1:10">
      <c r="A466" s="21">
        <f>IF(Values_Entered,A465+1,"")</f>
        <v>449</v>
      </c>
      <c r="B466" s="20">
        <f t="shared" ref="B466:B497" si="56">IF(Pay_Num&lt;&gt;"",DATE(YEAR(Loan_Start),MONTH(Loan_Start)+(Pay_Num)*12/Num_Pmt_Per_Year,DAY(Loan_Start)),"")</f>
        <v>56036</v>
      </c>
      <c r="C466" s="18">
        <f t="shared" si="54"/>
        <v>0</v>
      </c>
      <c r="D466" s="18">
        <f t="shared" ref="D466:D497" si="57">IF(Pay_Num&lt;&gt;"",Scheduled_Monthly_Payment,"")</f>
        <v>84118.49114284027</v>
      </c>
      <c r="E466" s="19">
        <f t="shared" ref="E466:E497" si="58">IF(AND(Pay_Num&lt;&gt;"",Sched_Pay+Scheduled_Extra_Payments&lt;Beg_Bal),Scheduled_Extra_Payments,IF(AND(Pay_Num&lt;&gt;"",Beg_Bal-Sched_Pay&gt;0),Beg_Bal-Sched_Pay,IF(Pay_Num&lt;&gt;"",0,"")))</f>
        <v>0</v>
      </c>
      <c r="F466" s="18">
        <f t="shared" ref="F466:F497" si="59">IF(AND(Pay_Num&lt;&gt;"",Sched_Pay+Extra_Pay&lt;Beg_Bal),Sched_Pay+Extra_Pay,IF(Pay_Num&lt;&gt;"",Beg_Bal,""))</f>
        <v>0</v>
      </c>
      <c r="G466" s="18">
        <f t="shared" ref="G466:G497" si="60">IF(Pay_Num&lt;&gt;"",Total_Pay-Int,"")</f>
        <v>0</v>
      </c>
      <c r="H466" s="18">
        <f t="shared" si="55"/>
        <v>0</v>
      </c>
      <c r="I466" s="18">
        <f t="shared" ref="I466:I497" si="61">IF(AND(Pay_Num&lt;&gt;"",Sched_Pay+Extra_Pay&lt;Beg_Bal),Beg_Bal-Princ,IF(Pay_Num&lt;&gt;"",0,""))</f>
        <v>0</v>
      </c>
      <c r="J466" s="18">
        <f>SUM($H$18:$H466)</f>
        <v>1265559.4685704201</v>
      </c>
    </row>
    <row r="467" spans="1:10">
      <c r="A467" s="21">
        <f>IF(Values_Entered,A466+1,"")</f>
        <v>450</v>
      </c>
      <c r="B467" s="20">
        <f t="shared" si="56"/>
        <v>56066</v>
      </c>
      <c r="C467" s="18">
        <f t="shared" ref="C467:C497" si="62">IF(Pay_Num&lt;&gt;"",I466,"")</f>
        <v>0</v>
      </c>
      <c r="D467" s="18">
        <f t="shared" si="57"/>
        <v>84118.49114284027</v>
      </c>
      <c r="E467" s="19">
        <f t="shared" si="58"/>
        <v>0</v>
      </c>
      <c r="F467" s="18">
        <f t="shared" si="59"/>
        <v>0</v>
      </c>
      <c r="G467" s="18">
        <f t="shared" si="60"/>
        <v>0</v>
      </c>
      <c r="H467" s="18">
        <f t="shared" ref="H467:H497" si="63">IF(Pay_Num&lt;&gt;"",Beg_Bal*Interest_Rate/Num_Pmt_Per_Year,"")</f>
        <v>0</v>
      </c>
      <c r="I467" s="18">
        <f t="shared" si="61"/>
        <v>0</v>
      </c>
      <c r="J467" s="18">
        <f>SUM($H$18:$H467)</f>
        <v>1265559.4685704201</v>
      </c>
    </row>
    <row r="468" spans="1:10">
      <c r="A468" s="21">
        <f>IF(Values_Entered,A467+1,"")</f>
        <v>451</v>
      </c>
      <c r="B468" s="20">
        <f t="shared" si="56"/>
        <v>56097</v>
      </c>
      <c r="C468" s="18">
        <f t="shared" si="62"/>
        <v>0</v>
      </c>
      <c r="D468" s="18">
        <f t="shared" si="57"/>
        <v>84118.49114284027</v>
      </c>
      <c r="E468" s="19">
        <f t="shared" si="58"/>
        <v>0</v>
      </c>
      <c r="F468" s="18">
        <f t="shared" si="59"/>
        <v>0</v>
      </c>
      <c r="G468" s="18">
        <f t="shared" si="60"/>
        <v>0</v>
      </c>
      <c r="H468" s="18">
        <f t="shared" si="63"/>
        <v>0</v>
      </c>
      <c r="I468" s="18">
        <f t="shared" si="61"/>
        <v>0</v>
      </c>
      <c r="J468" s="18">
        <f>SUM($H$18:$H468)</f>
        <v>1265559.4685704201</v>
      </c>
    </row>
    <row r="469" spans="1:10">
      <c r="A469" s="21">
        <f>IF(Values_Entered,A468+1,"")</f>
        <v>452</v>
      </c>
      <c r="B469" s="20">
        <f t="shared" si="56"/>
        <v>56128</v>
      </c>
      <c r="C469" s="18">
        <f t="shared" si="62"/>
        <v>0</v>
      </c>
      <c r="D469" s="18">
        <f t="shared" si="57"/>
        <v>84118.49114284027</v>
      </c>
      <c r="E469" s="19">
        <f t="shared" si="58"/>
        <v>0</v>
      </c>
      <c r="F469" s="18">
        <f t="shared" si="59"/>
        <v>0</v>
      </c>
      <c r="G469" s="18">
        <f t="shared" si="60"/>
        <v>0</v>
      </c>
      <c r="H469" s="18">
        <f t="shared" si="63"/>
        <v>0</v>
      </c>
      <c r="I469" s="18">
        <f t="shared" si="61"/>
        <v>0</v>
      </c>
      <c r="J469" s="18">
        <f>SUM($H$18:$H469)</f>
        <v>1265559.4685704201</v>
      </c>
    </row>
    <row r="470" spans="1:10">
      <c r="A470" s="21">
        <f>IF(Values_Entered,A469+1,"")</f>
        <v>453</v>
      </c>
      <c r="B470" s="20">
        <f t="shared" si="56"/>
        <v>56158</v>
      </c>
      <c r="C470" s="18">
        <f t="shared" si="62"/>
        <v>0</v>
      </c>
      <c r="D470" s="18">
        <f t="shared" si="57"/>
        <v>84118.49114284027</v>
      </c>
      <c r="E470" s="19">
        <f t="shared" si="58"/>
        <v>0</v>
      </c>
      <c r="F470" s="18">
        <f t="shared" si="59"/>
        <v>0</v>
      </c>
      <c r="G470" s="18">
        <f t="shared" si="60"/>
        <v>0</v>
      </c>
      <c r="H470" s="18">
        <f t="shared" si="63"/>
        <v>0</v>
      </c>
      <c r="I470" s="18">
        <f t="shared" si="61"/>
        <v>0</v>
      </c>
      <c r="J470" s="18">
        <f>SUM($H$18:$H470)</f>
        <v>1265559.4685704201</v>
      </c>
    </row>
    <row r="471" spans="1:10">
      <c r="A471" s="21">
        <f>IF(Values_Entered,A470+1,"")</f>
        <v>454</v>
      </c>
      <c r="B471" s="20">
        <f t="shared" si="56"/>
        <v>56189</v>
      </c>
      <c r="C471" s="18">
        <f t="shared" si="62"/>
        <v>0</v>
      </c>
      <c r="D471" s="18">
        <f t="shared" si="57"/>
        <v>84118.49114284027</v>
      </c>
      <c r="E471" s="19">
        <f t="shared" si="58"/>
        <v>0</v>
      </c>
      <c r="F471" s="18">
        <f t="shared" si="59"/>
        <v>0</v>
      </c>
      <c r="G471" s="18">
        <f t="shared" si="60"/>
        <v>0</v>
      </c>
      <c r="H471" s="18">
        <f t="shared" si="63"/>
        <v>0</v>
      </c>
      <c r="I471" s="18">
        <f t="shared" si="61"/>
        <v>0</v>
      </c>
      <c r="J471" s="18">
        <f>SUM($H$18:$H471)</f>
        <v>1265559.4685704201</v>
      </c>
    </row>
    <row r="472" spans="1:10">
      <c r="A472" s="21">
        <f>IF(Values_Entered,A471+1,"")</f>
        <v>455</v>
      </c>
      <c r="B472" s="20">
        <f t="shared" si="56"/>
        <v>56219</v>
      </c>
      <c r="C472" s="18">
        <f t="shared" si="62"/>
        <v>0</v>
      </c>
      <c r="D472" s="18">
        <f t="shared" si="57"/>
        <v>84118.49114284027</v>
      </c>
      <c r="E472" s="19">
        <f t="shared" si="58"/>
        <v>0</v>
      </c>
      <c r="F472" s="18">
        <f t="shared" si="59"/>
        <v>0</v>
      </c>
      <c r="G472" s="18">
        <f t="shared" si="60"/>
        <v>0</v>
      </c>
      <c r="H472" s="18">
        <f t="shared" si="63"/>
        <v>0</v>
      </c>
      <c r="I472" s="18">
        <f t="shared" si="61"/>
        <v>0</v>
      </c>
      <c r="J472" s="18">
        <f>SUM($H$18:$H472)</f>
        <v>1265559.4685704201</v>
      </c>
    </row>
    <row r="473" spans="1:10">
      <c r="A473" s="21">
        <f>IF(Values_Entered,A472+1,"")</f>
        <v>456</v>
      </c>
      <c r="B473" s="20">
        <f t="shared" si="56"/>
        <v>56250</v>
      </c>
      <c r="C473" s="18">
        <f t="shared" si="62"/>
        <v>0</v>
      </c>
      <c r="D473" s="18">
        <f t="shared" si="57"/>
        <v>84118.49114284027</v>
      </c>
      <c r="E473" s="19">
        <f t="shared" si="58"/>
        <v>0</v>
      </c>
      <c r="F473" s="18">
        <f t="shared" si="59"/>
        <v>0</v>
      </c>
      <c r="G473" s="18">
        <f t="shared" si="60"/>
        <v>0</v>
      </c>
      <c r="H473" s="18">
        <f t="shared" si="63"/>
        <v>0</v>
      </c>
      <c r="I473" s="18">
        <f t="shared" si="61"/>
        <v>0</v>
      </c>
      <c r="J473" s="18">
        <f>SUM($H$18:$H473)</f>
        <v>1265559.4685704201</v>
      </c>
    </row>
    <row r="474" spans="1:10">
      <c r="A474" s="21">
        <f>IF(Values_Entered,A473+1,"")</f>
        <v>457</v>
      </c>
      <c r="B474" s="20">
        <f t="shared" si="56"/>
        <v>56281</v>
      </c>
      <c r="C474" s="18">
        <f t="shared" si="62"/>
        <v>0</v>
      </c>
      <c r="D474" s="18">
        <f t="shared" si="57"/>
        <v>84118.49114284027</v>
      </c>
      <c r="E474" s="19">
        <f t="shared" si="58"/>
        <v>0</v>
      </c>
      <c r="F474" s="18">
        <f t="shared" si="59"/>
        <v>0</v>
      </c>
      <c r="G474" s="18">
        <f t="shared" si="60"/>
        <v>0</v>
      </c>
      <c r="H474" s="18">
        <f t="shared" si="63"/>
        <v>0</v>
      </c>
      <c r="I474" s="18">
        <f t="shared" si="61"/>
        <v>0</v>
      </c>
      <c r="J474" s="18">
        <f>SUM($H$18:$H474)</f>
        <v>1265559.4685704201</v>
      </c>
    </row>
    <row r="475" spans="1:10">
      <c r="A475" s="21">
        <f>IF(Values_Entered,A474+1,"")</f>
        <v>458</v>
      </c>
      <c r="B475" s="20">
        <f t="shared" si="56"/>
        <v>56309</v>
      </c>
      <c r="C475" s="18">
        <f t="shared" si="62"/>
        <v>0</v>
      </c>
      <c r="D475" s="18">
        <f t="shared" si="57"/>
        <v>84118.49114284027</v>
      </c>
      <c r="E475" s="19">
        <f t="shared" si="58"/>
        <v>0</v>
      </c>
      <c r="F475" s="18">
        <f t="shared" si="59"/>
        <v>0</v>
      </c>
      <c r="G475" s="18">
        <f t="shared" si="60"/>
        <v>0</v>
      </c>
      <c r="H475" s="18">
        <f t="shared" si="63"/>
        <v>0</v>
      </c>
      <c r="I475" s="18">
        <f t="shared" si="61"/>
        <v>0</v>
      </c>
      <c r="J475" s="18">
        <f>SUM($H$18:$H475)</f>
        <v>1265559.4685704201</v>
      </c>
    </row>
    <row r="476" spans="1:10">
      <c r="A476" s="21">
        <f>IF(Values_Entered,A475+1,"")</f>
        <v>459</v>
      </c>
      <c r="B476" s="20">
        <f t="shared" si="56"/>
        <v>56340</v>
      </c>
      <c r="C476" s="18">
        <f t="shared" si="62"/>
        <v>0</v>
      </c>
      <c r="D476" s="18">
        <f t="shared" si="57"/>
        <v>84118.49114284027</v>
      </c>
      <c r="E476" s="19">
        <f t="shared" si="58"/>
        <v>0</v>
      </c>
      <c r="F476" s="18">
        <f t="shared" si="59"/>
        <v>0</v>
      </c>
      <c r="G476" s="18">
        <f t="shared" si="60"/>
        <v>0</v>
      </c>
      <c r="H476" s="18">
        <f t="shared" si="63"/>
        <v>0</v>
      </c>
      <c r="I476" s="18">
        <f t="shared" si="61"/>
        <v>0</v>
      </c>
      <c r="J476" s="18">
        <f>SUM($H$18:$H476)</f>
        <v>1265559.4685704201</v>
      </c>
    </row>
    <row r="477" spans="1:10">
      <c r="A477" s="21">
        <f>IF(Values_Entered,A476+1,"")</f>
        <v>460</v>
      </c>
      <c r="B477" s="20">
        <f t="shared" si="56"/>
        <v>56370</v>
      </c>
      <c r="C477" s="18">
        <f t="shared" si="62"/>
        <v>0</v>
      </c>
      <c r="D477" s="18">
        <f t="shared" si="57"/>
        <v>84118.49114284027</v>
      </c>
      <c r="E477" s="19">
        <f t="shared" si="58"/>
        <v>0</v>
      </c>
      <c r="F477" s="18">
        <f t="shared" si="59"/>
        <v>0</v>
      </c>
      <c r="G477" s="18">
        <f t="shared" si="60"/>
        <v>0</v>
      </c>
      <c r="H477" s="18">
        <f t="shared" si="63"/>
        <v>0</v>
      </c>
      <c r="I477" s="18">
        <f t="shared" si="61"/>
        <v>0</v>
      </c>
      <c r="J477" s="18">
        <f>SUM($H$18:$H477)</f>
        <v>1265559.4685704201</v>
      </c>
    </row>
    <row r="478" spans="1:10">
      <c r="A478" s="21">
        <f>IF(Values_Entered,A477+1,"")</f>
        <v>461</v>
      </c>
      <c r="B478" s="20">
        <f t="shared" si="56"/>
        <v>56401</v>
      </c>
      <c r="C478" s="18">
        <f t="shared" si="62"/>
        <v>0</v>
      </c>
      <c r="D478" s="18">
        <f t="shared" si="57"/>
        <v>84118.49114284027</v>
      </c>
      <c r="E478" s="19">
        <f t="shared" si="58"/>
        <v>0</v>
      </c>
      <c r="F478" s="18">
        <f t="shared" si="59"/>
        <v>0</v>
      </c>
      <c r="G478" s="18">
        <f t="shared" si="60"/>
        <v>0</v>
      </c>
      <c r="H478" s="18">
        <f t="shared" si="63"/>
        <v>0</v>
      </c>
      <c r="I478" s="18">
        <f t="shared" si="61"/>
        <v>0</v>
      </c>
      <c r="J478" s="18">
        <f>SUM($H$18:$H478)</f>
        <v>1265559.4685704201</v>
      </c>
    </row>
    <row r="479" spans="1:10">
      <c r="A479" s="21">
        <f>IF(Values_Entered,A478+1,"")</f>
        <v>462</v>
      </c>
      <c r="B479" s="20">
        <f t="shared" si="56"/>
        <v>56431</v>
      </c>
      <c r="C479" s="18">
        <f t="shared" si="62"/>
        <v>0</v>
      </c>
      <c r="D479" s="18">
        <f t="shared" si="57"/>
        <v>84118.49114284027</v>
      </c>
      <c r="E479" s="19">
        <f t="shared" si="58"/>
        <v>0</v>
      </c>
      <c r="F479" s="18">
        <f t="shared" si="59"/>
        <v>0</v>
      </c>
      <c r="G479" s="18">
        <f t="shared" si="60"/>
        <v>0</v>
      </c>
      <c r="H479" s="18">
        <f t="shared" si="63"/>
        <v>0</v>
      </c>
      <c r="I479" s="18">
        <f t="shared" si="61"/>
        <v>0</v>
      </c>
      <c r="J479" s="18">
        <f>SUM($H$18:$H479)</f>
        <v>1265559.4685704201</v>
      </c>
    </row>
    <row r="480" spans="1:10">
      <c r="A480" s="21">
        <f>IF(Values_Entered,A479+1,"")</f>
        <v>463</v>
      </c>
      <c r="B480" s="20">
        <f t="shared" si="56"/>
        <v>56462</v>
      </c>
      <c r="C480" s="18">
        <f t="shared" si="62"/>
        <v>0</v>
      </c>
      <c r="D480" s="18">
        <f t="shared" si="57"/>
        <v>84118.49114284027</v>
      </c>
      <c r="E480" s="19">
        <f t="shared" si="58"/>
        <v>0</v>
      </c>
      <c r="F480" s="18">
        <f t="shared" si="59"/>
        <v>0</v>
      </c>
      <c r="G480" s="18">
        <f t="shared" si="60"/>
        <v>0</v>
      </c>
      <c r="H480" s="18">
        <f t="shared" si="63"/>
        <v>0</v>
      </c>
      <c r="I480" s="18">
        <f t="shared" si="61"/>
        <v>0</v>
      </c>
      <c r="J480" s="18">
        <f>SUM($H$18:$H480)</f>
        <v>1265559.4685704201</v>
      </c>
    </row>
    <row r="481" spans="1:10">
      <c r="A481" s="21">
        <f>IF(Values_Entered,A480+1,"")</f>
        <v>464</v>
      </c>
      <c r="B481" s="20">
        <f t="shared" si="56"/>
        <v>56493</v>
      </c>
      <c r="C481" s="18">
        <f t="shared" si="62"/>
        <v>0</v>
      </c>
      <c r="D481" s="18">
        <f t="shared" si="57"/>
        <v>84118.49114284027</v>
      </c>
      <c r="E481" s="19">
        <f t="shared" si="58"/>
        <v>0</v>
      </c>
      <c r="F481" s="18">
        <f t="shared" si="59"/>
        <v>0</v>
      </c>
      <c r="G481" s="18">
        <f t="shared" si="60"/>
        <v>0</v>
      </c>
      <c r="H481" s="18">
        <f t="shared" si="63"/>
        <v>0</v>
      </c>
      <c r="I481" s="18">
        <f t="shared" si="61"/>
        <v>0</v>
      </c>
      <c r="J481" s="18">
        <f>SUM($H$18:$H481)</f>
        <v>1265559.4685704201</v>
      </c>
    </row>
    <row r="482" spans="1:10">
      <c r="A482" s="21">
        <f>IF(Values_Entered,A481+1,"")</f>
        <v>465</v>
      </c>
      <c r="B482" s="20">
        <f t="shared" si="56"/>
        <v>56523</v>
      </c>
      <c r="C482" s="18">
        <f t="shared" si="62"/>
        <v>0</v>
      </c>
      <c r="D482" s="18">
        <f t="shared" si="57"/>
        <v>84118.49114284027</v>
      </c>
      <c r="E482" s="19">
        <f t="shared" si="58"/>
        <v>0</v>
      </c>
      <c r="F482" s="18">
        <f t="shared" si="59"/>
        <v>0</v>
      </c>
      <c r="G482" s="18">
        <f t="shared" si="60"/>
        <v>0</v>
      </c>
      <c r="H482" s="18">
        <f t="shared" si="63"/>
        <v>0</v>
      </c>
      <c r="I482" s="18">
        <f t="shared" si="61"/>
        <v>0</v>
      </c>
      <c r="J482" s="18">
        <f>SUM($H$18:$H482)</f>
        <v>1265559.4685704201</v>
      </c>
    </row>
    <row r="483" spans="1:10">
      <c r="A483" s="21">
        <f>IF(Values_Entered,A482+1,"")</f>
        <v>466</v>
      </c>
      <c r="B483" s="20">
        <f t="shared" si="56"/>
        <v>56554</v>
      </c>
      <c r="C483" s="18">
        <f t="shared" si="62"/>
        <v>0</v>
      </c>
      <c r="D483" s="18">
        <f t="shared" si="57"/>
        <v>84118.49114284027</v>
      </c>
      <c r="E483" s="19">
        <f t="shared" si="58"/>
        <v>0</v>
      </c>
      <c r="F483" s="18">
        <f t="shared" si="59"/>
        <v>0</v>
      </c>
      <c r="G483" s="18">
        <f t="shared" si="60"/>
        <v>0</v>
      </c>
      <c r="H483" s="18">
        <f t="shared" si="63"/>
        <v>0</v>
      </c>
      <c r="I483" s="18">
        <f t="shared" si="61"/>
        <v>0</v>
      </c>
      <c r="J483" s="18">
        <f>SUM($H$18:$H483)</f>
        <v>1265559.4685704201</v>
      </c>
    </row>
    <row r="484" spans="1:10">
      <c r="A484" s="21">
        <f>IF(Values_Entered,A483+1,"")</f>
        <v>467</v>
      </c>
      <c r="B484" s="20">
        <f t="shared" si="56"/>
        <v>56584</v>
      </c>
      <c r="C484" s="18">
        <f t="shared" si="62"/>
        <v>0</v>
      </c>
      <c r="D484" s="18">
        <f t="shared" si="57"/>
        <v>84118.49114284027</v>
      </c>
      <c r="E484" s="19">
        <f t="shared" si="58"/>
        <v>0</v>
      </c>
      <c r="F484" s="18">
        <f t="shared" si="59"/>
        <v>0</v>
      </c>
      <c r="G484" s="18">
        <f t="shared" si="60"/>
        <v>0</v>
      </c>
      <c r="H484" s="18">
        <f t="shared" si="63"/>
        <v>0</v>
      </c>
      <c r="I484" s="18">
        <f t="shared" si="61"/>
        <v>0</v>
      </c>
      <c r="J484" s="18">
        <f>SUM($H$18:$H484)</f>
        <v>1265559.4685704201</v>
      </c>
    </row>
    <row r="485" spans="1:10">
      <c r="A485" s="21">
        <f>IF(Values_Entered,A484+1,"")</f>
        <v>468</v>
      </c>
      <c r="B485" s="20">
        <f t="shared" si="56"/>
        <v>56615</v>
      </c>
      <c r="C485" s="18">
        <f t="shared" si="62"/>
        <v>0</v>
      </c>
      <c r="D485" s="18">
        <f t="shared" si="57"/>
        <v>84118.49114284027</v>
      </c>
      <c r="E485" s="19">
        <f t="shared" si="58"/>
        <v>0</v>
      </c>
      <c r="F485" s="18">
        <f t="shared" si="59"/>
        <v>0</v>
      </c>
      <c r="G485" s="18">
        <f t="shared" si="60"/>
        <v>0</v>
      </c>
      <c r="H485" s="18">
        <f t="shared" si="63"/>
        <v>0</v>
      </c>
      <c r="I485" s="18">
        <f t="shared" si="61"/>
        <v>0</v>
      </c>
      <c r="J485" s="18">
        <f>SUM($H$18:$H485)</f>
        <v>1265559.4685704201</v>
      </c>
    </row>
    <row r="486" spans="1:10">
      <c r="A486" s="21">
        <f>IF(Values_Entered,A485+1,"")</f>
        <v>469</v>
      </c>
      <c r="B486" s="20">
        <f t="shared" si="56"/>
        <v>56646</v>
      </c>
      <c r="C486" s="18">
        <f t="shared" si="62"/>
        <v>0</v>
      </c>
      <c r="D486" s="18">
        <f t="shared" si="57"/>
        <v>84118.49114284027</v>
      </c>
      <c r="E486" s="19">
        <f t="shared" si="58"/>
        <v>0</v>
      </c>
      <c r="F486" s="18">
        <f t="shared" si="59"/>
        <v>0</v>
      </c>
      <c r="G486" s="18">
        <f t="shared" si="60"/>
        <v>0</v>
      </c>
      <c r="H486" s="18">
        <f t="shared" si="63"/>
        <v>0</v>
      </c>
      <c r="I486" s="18">
        <f t="shared" si="61"/>
        <v>0</v>
      </c>
      <c r="J486" s="18">
        <f>SUM($H$18:$H486)</f>
        <v>1265559.4685704201</v>
      </c>
    </row>
    <row r="487" spans="1:10">
      <c r="A487" s="21">
        <f>IF(Values_Entered,A486+1,"")</f>
        <v>470</v>
      </c>
      <c r="B487" s="20">
        <f t="shared" si="56"/>
        <v>56674</v>
      </c>
      <c r="C487" s="18">
        <f t="shared" si="62"/>
        <v>0</v>
      </c>
      <c r="D487" s="18">
        <f t="shared" si="57"/>
        <v>84118.49114284027</v>
      </c>
      <c r="E487" s="19">
        <f t="shared" si="58"/>
        <v>0</v>
      </c>
      <c r="F487" s="18">
        <f t="shared" si="59"/>
        <v>0</v>
      </c>
      <c r="G487" s="18">
        <f t="shared" si="60"/>
        <v>0</v>
      </c>
      <c r="H487" s="18">
        <f t="shared" si="63"/>
        <v>0</v>
      </c>
      <c r="I487" s="18">
        <f t="shared" si="61"/>
        <v>0</v>
      </c>
      <c r="J487" s="18">
        <f>SUM($H$18:$H487)</f>
        <v>1265559.4685704201</v>
      </c>
    </row>
    <row r="488" spans="1:10">
      <c r="A488" s="21">
        <f>IF(Values_Entered,A487+1,"")</f>
        <v>471</v>
      </c>
      <c r="B488" s="20">
        <f t="shared" si="56"/>
        <v>56705</v>
      </c>
      <c r="C488" s="18">
        <f t="shared" si="62"/>
        <v>0</v>
      </c>
      <c r="D488" s="18">
        <f t="shared" si="57"/>
        <v>84118.49114284027</v>
      </c>
      <c r="E488" s="19">
        <f t="shared" si="58"/>
        <v>0</v>
      </c>
      <c r="F488" s="18">
        <f t="shared" si="59"/>
        <v>0</v>
      </c>
      <c r="G488" s="18">
        <f t="shared" si="60"/>
        <v>0</v>
      </c>
      <c r="H488" s="18">
        <f t="shared" si="63"/>
        <v>0</v>
      </c>
      <c r="I488" s="18">
        <f t="shared" si="61"/>
        <v>0</v>
      </c>
      <c r="J488" s="18">
        <f>SUM($H$18:$H488)</f>
        <v>1265559.4685704201</v>
      </c>
    </row>
    <row r="489" spans="1:10">
      <c r="A489" s="21">
        <f>IF(Values_Entered,A488+1,"")</f>
        <v>472</v>
      </c>
      <c r="B489" s="20">
        <f t="shared" si="56"/>
        <v>56735</v>
      </c>
      <c r="C489" s="18">
        <f t="shared" si="62"/>
        <v>0</v>
      </c>
      <c r="D489" s="18">
        <f t="shared" si="57"/>
        <v>84118.49114284027</v>
      </c>
      <c r="E489" s="19">
        <f t="shared" si="58"/>
        <v>0</v>
      </c>
      <c r="F489" s="18">
        <f t="shared" si="59"/>
        <v>0</v>
      </c>
      <c r="G489" s="18">
        <f t="shared" si="60"/>
        <v>0</v>
      </c>
      <c r="H489" s="18">
        <f t="shared" si="63"/>
        <v>0</v>
      </c>
      <c r="I489" s="18">
        <f t="shared" si="61"/>
        <v>0</v>
      </c>
      <c r="J489" s="18">
        <f>SUM($H$18:$H489)</f>
        <v>1265559.4685704201</v>
      </c>
    </row>
    <row r="490" spans="1:10">
      <c r="A490" s="21">
        <f>IF(Values_Entered,A489+1,"")</f>
        <v>473</v>
      </c>
      <c r="B490" s="20">
        <f t="shared" si="56"/>
        <v>56766</v>
      </c>
      <c r="C490" s="18">
        <f t="shared" si="62"/>
        <v>0</v>
      </c>
      <c r="D490" s="18">
        <f t="shared" si="57"/>
        <v>84118.49114284027</v>
      </c>
      <c r="E490" s="19">
        <f t="shared" si="58"/>
        <v>0</v>
      </c>
      <c r="F490" s="18">
        <f t="shared" si="59"/>
        <v>0</v>
      </c>
      <c r="G490" s="18">
        <f t="shared" si="60"/>
        <v>0</v>
      </c>
      <c r="H490" s="18">
        <f t="shared" si="63"/>
        <v>0</v>
      </c>
      <c r="I490" s="18">
        <f t="shared" si="61"/>
        <v>0</v>
      </c>
      <c r="J490" s="18">
        <f>SUM($H$18:$H490)</f>
        <v>1265559.4685704201</v>
      </c>
    </row>
    <row r="491" spans="1:10">
      <c r="A491" s="21">
        <f>IF(Values_Entered,A490+1,"")</f>
        <v>474</v>
      </c>
      <c r="B491" s="20">
        <f t="shared" si="56"/>
        <v>56796</v>
      </c>
      <c r="C491" s="18">
        <f t="shared" si="62"/>
        <v>0</v>
      </c>
      <c r="D491" s="18">
        <f t="shared" si="57"/>
        <v>84118.49114284027</v>
      </c>
      <c r="E491" s="19">
        <f t="shared" si="58"/>
        <v>0</v>
      </c>
      <c r="F491" s="18">
        <f t="shared" si="59"/>
        <v>0</v>
      </c>
      <c r="G491" s="18">
        <f t="shared" si="60"/>
        <v>0</v>
      </c>
      <c r="H491" s="18">
        <f t="shared" si="63"/>
        <v>0</v>
      </c>
      <c r="I491" s="18">
        <f t="shared" si="61"/>
        <v>0</v>
      </c>
      <c r="J491" s="18">
        <f>SUM($H$18:$H491)</f>
        <v>1265559.4685704201</v>
      </c>
    </row>
    <row r="492" spans="1:10">
      <c r="A492" s="21">
        <f>IF(Values_Entered,A491+1,"")</f>
        <v>475</v>
      </c>
      <c r="B492" s="20">
        <f t="shared" si="56"/>
        <v>56827</v>
      </c>
      <c r="C492" s="18">
        <f t="shared" si="62"/>
        <v>0</v>
      </c>
      <c r="D492" s="18">
        <f t="shared" si="57"/>
        <v>84118.49114284027</v>
      </c>
      <c r="E492" s="19">
        <f t="shared" si="58"/>
        <v>0</v>
      </c>
      <c r="F492" s="18">
        <f t="shared" si="59"/>
        <v>0</v>
      </c>
      <c r="G492" s="18">
        <f t="shared" si="60"/>
        <v>0</v>
      </c>
      <c r="H492" s="18">
        <f t="shared" si="63"/>
        <v>0</v>
      </c>
      <c r="I492" s="18">
        <f t="shared" si="61"/>
        <v>0</v>
      </c>
      <c r="J492" s="18">
        <f>SUM($H$18:$H492)</f>
        <v>1265559.4685704201</v>
      </c>
    </row>
    <row r="493" spans="1:10">
      <c r="A493" s="21">
        <f>IF(Values_Entered,A492+1,"")</f>
        <v>476</v>
      </c>
      <c r="B493" s="20">
        <f t="shared" si="56"/>
        <v>56858</v>
      </c>
      <c r="C493" s="18">
        <f t="shared" si="62"/>
        <v>0</v>
      </c>
      <c r="D493" s="18">
        <f t="shared" si="57"/>
        <v>84118.49114284027</v>
      </c>
      <c r="E493" s="19">
        <f t="shared" si="58"/>
        <v>0</v>
      </c>
      <c r="F493" s="18">
        <f t="shared" si="59"/>
        <v>0</v>
      </c>
      <c r="G493" s="18">
        <f t="shared" si="60"/>
        <v>0</v>
      </c>
      <c r="H493" s="18">
        <f t="shared" si="63"/>
        <v>0</v>
      </c>
      <c r="I493" s="18">
        <f t="shared" si="61"/>
        <v>0</v>
      </c>
      <c r="J493" s="18">
        <f>SUM($H$18:$H493)</f>
        <v>1265559.4685704201</v>
      </c>
    </row>
    <row r="494" spans="1:10">
      <c r="A494" s="21">
        <f>IF(Values_Entered,A493+1,"")</f>
        <v>477</v>
      </c>
      <c r="B494" s="20">
        <f t="shared" si="56"/>
        <v>56888</v>
      </c>
      <c r="C494" s="18">
        <f t="shared" si="62"/>
        <v>0</v>
      </c>
      <c r="D494" s="18">
        <f t="shared" si="57"/>
        <v>84118.49114284027</v>
      </c>
      <c r="E494" s="19">
        <f t="shared" si="58"/>
        <v>0</v>
      </c>
      <c r="F494" s="18">
        <f t="shared" si="59"/>
        <v>0</v>
      </c>
      <c r="G494" s="18">
        <f t="shared" si="60"/>
        <v>0</v>
      </c>
      <c r="H494" s="18">
        <f t="shared" si="63"/>
        <v>0</v>
      </c>
      <c r="I494" s="18">
        <f t="shared" si="61"/>
        <v>0</v>
      </c>
      <c r="J494" s="18">
        <f>SUM($H$18:$H494)</f>
        <v>1265559.4685704201</v>
      </c>
    </row>
    <row r="495" spans="1:10">
      <c r="A495" s="21">
        <f>IF(Values_Entered,A494+1,"")</f>
        <v>478</v>
      </c>
      <c r="B495" s="20">
        <f t="shared" si="56"/>
        <v>56919</v>
      </c>
      <c r="C495" s="18">
        <f t="shared" si="62"/>
        <v>0</v>
      </c>
      <c r="D495" s="18">
        <f t="shared" si="57"/>
        <v>84118.49114284027</v>
      </c>
      <c r="E495" s="19">
        <f t="shared" si="58"/>
        <v>0</v>
      </c>
      <c r="F495" s="18">
        <f t="shared" si="59"/>
        <v>0</v>
      </c>
      <c r="G495" s="18">
        <f t="shared" si="60"/>
        <v>0</v>
      </c>
      <c r="H495" s="18">
        <f t="shared" si="63"/>
        <v>0</v>
      </c>
      <c r="I495" s="18">
        <f t="shared" si="61"/>
        <v>0</v>
      </c>
      <c r="J495" s="18">
        <f>SUM($H$18:$H495)</f>
        <v>1265559.4685704201</v>
      </c>
    </row>
    <row r="496" spans="1:10">
      <c r="A496" s="21">
        <f>IF(Values_Entered,A495+1,"")</f>
        <v>479</v>
      </c>
      <c r="B496" s="20">
        <f t="shared" si="56"/>
        <v>56949</v>
      </c>
      <c r="C496" s="18">
        <f t="shared" si="62"/>
        <v>0</v>
      </c>
      <c r="D496" s="18">
        <f t="shared" si="57"/>
        <v>84118.49114284027</v>
      </c>
      <c r="E496" s="19">
        <f t="shared" si="58"/>
        <v>0</v>
      </c>
      <c r="F496" s="18">
        <f t="shared" si="59"/>
        <v>0</v>
      </c>
      <c r="G496" s="18">
        <f t="shared" si="60"/>
        <v>0</v>
      </c>
      <c r="H496" s="18">
        <f t="shared" si="63"/>
        <v>0</v>
      </c>
      <c r="I496" s="18">
        <f t="shared" si="61"/>
        <v>0</v>
      </c>
      <c r="J496" s="18">
        <f>SUM($H$18:$H496)</f>
        <v>1265559.4685704201</v>
      </c>
    </row>
    <row r="497" spans="1:10">
      <c r="A497" s="21">
        <f>IF(Values_Entered,A496+1,"")</f>
        <v>480</v>
      </c>
      <c r="B497" s="20">
        <f t="shared" si="56"/>
        <v>56980</v>
      </c>
      <c r="C497" s="18">
        <f t="shared" si="62"/>
        <v>0</v>
      </c>
      <c r="D497" s="18">
        <f t="shared" si="57"/>
        <v>84118.49114284027</v>
      </c>
      <c r="E497" s="19">
        <f t="shared" si="58"/>
        <v>0</v>
      </c>
      <c r="F497" s="18">
        <f t="shared" si="59"/>
        <v>0</v>
      </c>
      <c r="G497" s="18">
        <f t="shared" si="60"/>
        <v>0</v>
      </c>
      <c r="H497" s="18">
        <f t="shared" si="63"/>
        <v>0</v>
      </c>
      <c r="I497" s="18">
        <f t="shared" si="61"/>
        <v>0</v>
      </c>
      <c r="J497" s="18">
        <f>SUM($H$18:$H497)</f>
        <v>1265559.4685704201</v>
      </c>
    </row>
  </sheetData>
  <sheetProtection password="CE12" sheet="1" objects="1" scenarios="1"/>
  <mergeCells count="3">
    <mergeCell ref="C12:D12"/>
    <mergeCell ref="B4:D4"/>
    <mergeCell ref="H4:J4"/>
  </mergeCells>
  <conditionalFormatting sqref="A18:E497">
    <cfRule type="expression" dxfId="5" priority="4" stopIfTrue="1">
      <formula>IF(ROW(A18)&gt;Last_Row,TRUE, FALSE)</formula>
    </cfRule>
    <cfRule type="expression" dxfId="4" priority="5" stopIfTrue="1">
      <formula>IF(ROW(A18)=Last_Row,TRUE, FALSE)</formula>
    </cfRule>
    <cfRule type="expression" dxfId="3" priority="6" stopIfTrue="1">
      <formula>IF(ROW(A18)&lt;Last_Row,TRUE, FALSE)</formula>
    </cfRule>
  </conditionalFormatting>
  <conditionalFormatting sqref="F18:J497">
    <cfRule type="expression" dxfId="2" priority="1" stopIfTrue="1">
      <formula>IF(ROW(F18)&gt;Last_Row,TRUE, FALSE)</formula>
    </cfRule>
    <cfRule type="expression" dxfId="1" priority="2" stopIfTrue="1">
      <formula>IF(ROW(F18)=Last_Row,TRUE, FALSE)</formula>
    </cfRule>
    <cfRule type="expression" dxfId="0" priority="3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&#10;&#10;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Dairy Farm Calculator</vt:lpstr>
      <vt:lpstr>Loan Amortization Schedule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'Loan Amortization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2019-04-16T17:09:39Z</dcterms:modified>
</cp:coreProperties>
</file>