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Диаграмма Гантта" sheetId="1" state="visible" r:id="rId1"/>
    <sheet name="РесурсныйПлан" sheetId="2" state="visible" r:id="rId2"/>
    <sheet name="Бюджет" sheetId="3" state="visible" r:id="rId3"/>
  </sheets>
  <calcPr/>
</workbook>
</file>

<file path=xl/sharedStrings.xml><?xml version="1.0" encoding="utf-8"?>
<sst xmlns="http://schemas.openxmlformats.org/spreadsheetml/2006/main" count="160" uniqueCount="160">
  <si>
    <t>Задача</t>
  </si>
  <si>
    <t>Начало</t>
  </si>
  <si>
    <t>Длительность_дн.</t>
  </si>
  <si>
    <t>Окончание</t>
  </si>
  <si>
    <t>Ресурс</t>
  </si>
  <si>
    <t xml:space="preserve">Week 1
28.04–04.05</t>
  </si>
  <si>
    <t xml:space="preserve">Week 2
05.05–11.05</t>
  </si>
  <si>
    <t xml:space="preserve">Week 3
12.05–18.05</t>
  </si>
  <si>
    <t xml:space="preserve">Week 4
19.05–25.05</t>
  </si>
  <si>
    <t xml:space="preserve">Week 5
26.05–01.06</t>
  </si>
  <si>
    <t xml:space="preserve">Week 6
02.06–08.06</t>
  </si>
  <si>
    <t xml:space="preserve">Week 7
09.06–15.06</t>
  </si>
  <si>
    <t xml:space="preserve">Week 8
16.06–22.06</t>
  </si>
  <si>
    <t xml:space="preserve">Week 9
23.06–29.06</t>
  </si>
  <si>
    <t xml:space="preserve">Week 10
30.06–06.07</t>
  </si>
  <si>
    <t xml:space="preserve">Week 11
07.07–13.07</t>
  </si>
  <si>
    <t xml:space="preserve">Week 12
14.07–20.07</t>
  </si>
  <si>
    <t xml:space="preserve">Week 13
21.07–27.07</t>
  </si>
  <si>
    <t xml:space="preserve">Week 14
28.07–03.08</t>
  </si>
  <si>
    <t xml:space="preserve">Week 15
04.08–10.08</t>
  </si>
  <si>
    <t xml:space="preserve">Week 16
11.08–17.08</t>
  </si>
  <si>
    <t xml:space="preserve">Week 17
18.08–24.08</t>
  </si>
  <si>
    <t xml:space="preserve">Week 18
25.08–31.08</t>
  </si>
  <si>
    <t xml:space="preserve">Week 19
01.09–07.09</t>
  </si>
  <si>
    <t xml:space="preserve">Week 20
08.09–14.09</t>
  </si>
  <si>
    <t xml:space="preserve">Week 21
15.09–21.09</t>
  </si>
  <si>
    <t xml:space="preserve">Week 22
22.09–28.09</t>
  </si>
  <si>
    <t xml:space="preserve">Week 23
29.09–05.10</t>
  </si>
  <si>
    <t xml:space="preserve">Week 24
06.10–12.10</t>
  </si>
  <si>
    <t xml:space="preserve">Week 25
13.10–19.10</t>
  </si>
  <si>
    <t xml:space="preserve">Week 26
20.10–26.10</t>
  </si>
  <si>
    <t xml:space="preserve">Week 27
27.10–02.11</t>
  </si>
  <si>
    <t xml:space="preserve">Week 28
03.11–09.11</t>
  </si>
  <si>
    <t xml:space="preserve">Week 29
10.11–16.11</t>
  </si>
  <si>
    <t xml:space="preserve">Week 30
17.11–23.11</t>
  </si>
  <si>
    <t xml:space="preserve">Week 31
24.11–30.11</t>
  </si>
  <si>
    <t xml:space="preserve">Week 32
01.12–07.12</t>
  </si>
  <si>
    <t xml:space="preserve">Week 33
08.12–14.12</t>
  </si>
  <si>
    <t xml:space="preserve">Week 34
15.12–21.12</t>
  </si>
  <si>
    <t xml:space="preserve">Week 35
22.12–28.12</t>
  </si>
  <si>
    <t xml:space="preserve">Week 36
29.12–04.01</t>
  </si>
  <si>
    <t xml:space="preserve">Week 37
05.01–11.01</t>
  </si>
  <si>
    <t xml:space="preserve">Week 38
12.01–18.01</t>
  </si>
  <si>
    <t xml:space="preserve">Week 39
19.01–25.01</t>
  </si>
  <si>
    <t xml:space="preserve">Week 40
26.01–01.02</t>
  </si>
  <si>
    <t xml:space="preserve">Week 41
02.02–08.02</t>
  </si>
  <si>
    <t xml:space="preserve">Week 42
09.02–15.02</t>
  </si>
  <si>
    <t xml:space="preserve">Week 43
16.02–22.02</t>
  </si>
  <si>
    <t xml:space="preserve">Week 44
23.02–01.03</t>
  </si>
  <si>
    <t xml:space="preserve">Week 45
02.03–08.03</t>
  </si>
  <si>
    <t xml:space="preserve">Week 46
09.03–15.03</t>
  </si>
  <si>
    <t xml:space="preserve">Week 47
16.03–22.03</t>
  </si>
  <si>
    <t xml:space="preserve">Week 48
23.03–29.03</t>
  </si>
  <si>
    <t xml:space="preserve">Week 49
30.03–05.04</t>
  </si>
  <si>
    <t xml:space="preserve">Week 50
06.04–12.04</t>
  </si>
  <si>
    <t xml:space="preserve">Week 51
13.04–19.04</t>
  </si>
  <si>
    <t xml:space="preserve">Week 52
20.04–26.04</t>
  </si>
  <si>
    <t xml:space="preserve">Week 53
27.04–03.05</t>
  </si>
  <si>
    <t xml:space="preserve">Week 54
04.05–10.05</t>
  </si>
  <si>
    <t xml:space="preserve">Week 55
11.05–17.05</t>
  </si>
  <si>
    <t xml:space="preserve">Week 56
18.05–24.05</t>
  </si>
  <si>
    <t xml:space="preserve">Week 57
25.05–31.05</t>
  </si>
  <si>
    <t xml:space="preserve">Week 58
01.06–07.06</t>
  </si>
  <si>
    <t xml:space="preserve">Week 59
08.06–14.06</t>
  </si>
  <si>
    <t xml:space="preserve">Week 60
15.06–21.06</t>
  </si>
  <si>
    <t xml:space="preserve">Week 61
22.06–28.06</t>
  </si>
  <si>
    <t xml:space="preserve">Week 62
29.06–05.07</t>
  </si>
  <si>
    <t xml:space="preserve">Week 63
06.07–12.07</t>
  </si>
  <si>
    <t xml:space="preserve">Week 64
13.07–19.07</t>
  </si>
  <si>
    <t xml:space="preserve">Week 65
20.07–26.07</t>
  </si>
  <si>
    <t xml:space="preserve">Week 66
27.07–02.08</t>
  </si>
  <si>
    <t xml:space="preserve">Week 67
03.08–09.08</t>
  </si>
  <si>
    <t xml:space="preserve">Week 68
10.08–16.08</t>
  </si>
  <si>
    <t xml:space="preserve">Week 69
17.08–23.08</t>
  </si>
  <si>
    <t xml:space="preserve">Week 70
24.08–30.08</t>
  </si>
  <si>
    <t xml:space="preserve">Week 71
31.08–06.09</t>
  </si>
  <si>
    <t xml:space="preserve">Week 72
07.09–13.09</t>
  </si>
  <si>
    <t xml:space="preserve">Week 73
14.09–20.09</t>
  </si>
  <si>
    <t xml:space="preserve">Week 74
21.09–27.09</t>
  </si>
  <si>
    <t xml:space="preserve">Week 75
28.09–04.10</t>
  </si>
  <si>
    <t xml:space="preserve">Week 76
05.10–11.10</t>
  </si>
  <si>
    <t xml:space="preserve">Week 77
12.10–18.10</t>
  </si>
  <si>
    <t xml:space="preserve">Week 78
19.10–25.10</t>
  </si>
  <si>
    <t xml:space="preserve">Kick‑off встреча</t>
  </si>
  <si>
    <t xml:space="preserve">Анализ заинтересованных сторон</t>
  </si>
  <si>
    <t xml:space="preserve">Определить требования проекта</t>
  </si>
  <si>
    <t xml:space="preserve">Разработать план проекта</t>
  </si>
  <si>
    <t xml:space="preserve">Согласовать план проекта с заказчиком</t>
  </si>
  <si>
    <t xml:space="preserve">Утверждение предварительного бюджета</t>
  </si>
  <si>
    <t xml:space="preserve">Согласовать список событий с заказчиком</t>
  </si>
  <si>
    <t xml:space="preserve">Подготовиться к пилотному внедрению (выбрать предприятие, согласовать с заказчиком)</t>
  </si>
  <si>
    <t xml:space="preserve">Подготовиться к масштабированию</t>
  </si>
  <si>
    <t xml:space="preserve">Подготовить итоговый отчёт</t>
  </si>
  <si>
    <t xml:space="preserve">Передать проект заказчику</t>
  </si>
  <si>
    <t xml:space="preserve">Провести аудит текущих систем АСУ ТП</t>
  </si>
  <si>
    <t xml:space="preserve">Руководство прототипированием</t>
  </si>
  <si>
    <t>Интеграция SOC (пилот)</t>
  </si>
  <si>
    <t>Интеграция SOC (сайты 2‑4)</t>
  </si>
  <si>
    <t xml:space="preserve">Финальная валидация системы</t>
  </si>
  <si>
    <t xml:space="preserve">Собрать и нарисовать “карту” всех 16 АСУ ТП (топология + инвентарный перечень устройств на 4‑х площадках)</t>
  </si>
  <si>
    <t xml:space="preserve">Снять технические ограничения Siemens и Schneider: опросить контроллеры, понять, какие события они умеют отдавать</t>
  </si>
  <si>
    <t xml:space="preserve">Согласовать с SOC единый формат и канал логов (Syslog/CEF + VPN/OT‑DMZ)</t>
  </si>
  <si>
    <t xml:space="preserve">Сформировать черновик ТЗ на пилот: выбрать 1 предприятие, описать точки сбора, требования к лог‑коллектору</t>
  </si>
  <si>
    <t xml:space="preserve">Сделать прототип лог‑адаптера и показать первые события в SOC (лабораторная среда)</t>
  </si>
  <si>
    <t xml:space="preserve">Подготовить список типов событий для сбора</t>
  </si>
  <si>
    <t xml:space="preserve">Анализ результатов отчетов внешнего аудита систем АСУ ТП </t>
  </si>
  <si>
    <t xml:space="preserve">Разработать прототип системы сбора данных</t>
  </si>
  <si>
    <t xml:space="preserve">Протестировать совместимость прототипа</t>
  </si>
  <si>
    <t xml:space="preserve">Установить и настроить систему на пилотном предприятии</t>
  </si>
  <si>
    <t xml:space="preserve">Установка коллекторов (пилот)</t>
  </si>
  <si>
    <t xml:space="preserve">Протестировать функциональность системы</t>
  </si>
  <si>
    <t xml:space="preserve">Устранить выявленные проблемы</t>
  </si>
  <si>
    <t xml:space="preserve">Обучить персонал пилотного предприятия</t>
  </si>
  <si>
    <t xml:space="preserve">Установить и настроить систему на втором предприятии</t>
  </si>
  <si>
    <t xml:space="preserve">Установить и настроить систему на третьем предприятии</t>
  </si>
  <si>
    <t xml:space="preserve">Установить и настроить систему на четвёртом предприятии</t>
  </si>
  <si>
    <t xml:space="preserve">Обучить персонал на всех предприятиях</t>
  </si>
  <si>
    <t xml:space="preserve">Подготовка рабочих мест для прототипа</t>
  </si>
  <si>
    <t xml:space="preserve">Интеграция агентов (пилот)</t>
  </si>
  <si>
    <t xml:space="preserve">Полевые тесты (пилот)</t>
  </si>
  <si>
    <t xml:space="preserve">Установка коллекторов (сайт 4)</t>
  </si>
  <si>
    <t xml:space="preserve">Финальная доработка логирования</t>
  </si>
  <si>
    <t>Дополнить:</t>
  </si>
  <si>
    <t>Закупки</t>
  </si>
  <si>
    <t xml:space="preserve">импортозамещение сетевого оборудования</t>
  </si>
  <si>
    <t xml:space="preserve">внедрение СЗИ на конечных точках</t>
  </si>
  <si>
    <t xml:space="preserve">Управление доступом</t>
  </si>
  <si>
    <t xml:space="preserve">Защита периметра</t>
  </si>
  <si>
    <t xml:space="preserve">DMZ зона</t>
  </si>
  <si>
    <t xml:space="preserve">Резервное копирование</t>
  </si>
  <si>
    <t>Роль</t>
  </si>
  <si>
    <t xml:space="preserve">Ставка руб/дн</t>
  </si>
  <si>
    <t xml:space="preserve">Трудозатраты чел/дней</t>
  </si>
  <si>
    <t xml:space="preserve">Всего руб.</t>
  </si>
  <si>
    <t xml:space="preserve">Руководитель проекта</t>
  </si>
  <si>
    <t xml:space="preserve">Главный инженер</t>
  </si>
  <si>
    <t xml:space="preserve"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</si>
  <si>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</si>
  <si>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</si>
  <si>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</si>
  <si>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</si>
  <si>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</si>
  <si>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 xml:space="preserve">Внутренний труд</t>
  </si>
  <si>
    <t xml:space="preserve">Сумма трудозатрат</t>
  </si>
  <si>
    <t xml:space="preserve">Аудит АСУ ТП</t>
  </si>
  <si>
    <t xml:space="preserve">За объект 200000 руб. Тестовый Аудит будет проводиться сторонней организацией</t>
  </si>
  <si>
    <t xml:space="preserve">Лог‑коллекторы (HW+SW)</t>
  </si>
  <si>
    <t xml:space="preserve">≈16 шт. + резерв (На каждый объект)</t>
  </si>
  <si>
    <t xml:space="preserve">Лицензии для SOC</t>
  </si>
  <si>
    <t>SIEM‑коннекторы</t>
  </si>
  <si>
    <t xml:space="preserve">Обучение персонала</t>
  </si>
  <si>
    <t xml:space="preserve">32 чел. (по 2 человека на объект)</t>
  </si>
  <si>
    <t xml:space="preserve">Разработка ПО</t>
  </si>
  <si>
    <t xml:space="preserve">Для датчиков и коллекторов + тестирование ПО white black box</t>
  </si>
  <si>
    <t xml:space="preserve">Логистика и координация</t>
  </si>
  <si>
    <t xml:space="preserve">Путевые, связь</t>
  </si>
  <si>
    <t xml:space="preserve">Промежуточный итог</t>
  </si>
  <si>
    <t>—</t>
  </si>
  <si>
    <t>Резерв 15 %</t>
  </si>
  <si>
    <t>Непредвиденные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</si>
</sst>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</fills>
  <borders count="1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8">
    <xf fontId="0" fillId="0" borderId="0" numFmtId="0" xfId="0"/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 wrapText="1"/>
    </xf>
    <xf fontId="0" fillId="0" borderId="0" numFmtId="0" xfId="0" applyAlignment="1">
      <alignment wrapText="1"/>
    </xf>
    <xf fontId="0" fillId="0" borderId="2" numFmtId="0" xfId="0" applyBorder="1" applyAlignment="1">
      <alignment horizontal="left"/>
    </xf>
    <xf fontId="0" fillId="0" borderId="2" numFmtId="14" xfId="0" applyNumberFormat="1" applyBorder="1" applyAlignment="1">
      <alignment horizontal="center"/>
    </xf>
    <xf fontId="0" fillId="0" borderId="2" numFmtId="0" xfId="0" applyBorder="1" applyAlignment="1">
      <alignment horizontal="center"/>
    </xf>
    <xf fontId="0" fillId="2" borderId="3" numFmtId="0" xfId="0" applyFill="1" applyBorder="1" applyAlignment="1">
      <alignment horizontal="left" wrapText="1"/>
    </xf>
    <xf fontId="0" fillId="3" borderId="0" numFmtId="0" xfId="0" applyFill="1" applyAlignment="1">
      <alignment horizontal="left" wrapText="1"/>
    </xf>
    <xf fontId="0" fillId="0" borderId="0" numFmtId="0" xfId="0" applyAlignment="1">
      <alignment horizontal="left"/>
    </xf>
    <xf fontId="0" fillId="0" borderId="0" numFmtId="14" xfId="0" applyNumberFormat="1" applyAlignment="1">
      <alignment horizontal="center"/>
    </xf>
    <xf fontId="0" fillId="0" borderId="0" numFmtId="0" xfId="0" applyAlignment="1">
      <alignment horizontal="center"/>
    </xf>
    <xf fontId="0" fillId="2" borderId="4" numFmtId="0" xfId="0" applyFill="1" applyBorder="1" applyAlignment="1">
      <alignment horizontal="left" wrapText="1"/>
    </xf>
    <xf fontId="0" fillId="0" borderId="0" numFmtId="0" xfId="0" applyAlignment="1">
      <alignment horizontal="left"/>
    </xf>
    <xf fontId="0" fillId="0" borderId="0" numFmtId="0" xfId="0" applyAlignment="1">
      <alignment horizontal="left" wrapText="1"/>
    </xf>
    <xf fontId="0" fillId="3" borderId="0" numFmtId="0" xfId="0" applyFill="1"/>
    <xf fontId="0" fillId="0" borderId="0" numFmtId="0" xfId="0"/>
    <xf fontId="0" fillId="0" borderId="5" numFmtId="0" xfId="0" applyBorder="1" applyAlignment="1">
      <alignment horizontal="left" wrapText="1"/>
    </xf>
    <xf fontId="0" fillId="0" borderId="6" numFmtId="0" xfId="0" applyBorder="1" applyAlignment="1">
      <alignment horizontal="left" wrapText="1"/>
    </xf>
    <xf fontId="0" fillId="0" borderId="7" numFmtId="0" xfId="0" applyBorder="1"/>
    <xf fontId="0" fillId="0" borderId="7" numFmtId="0" xfId="0" applyBorder="1" applyAlignment="1">
      <alignment horizontal="left"/>
    </xf>
    <xf fontId="0" fillId="0" borderId="7" numFmtId="14" xfId="0" applyNumberFormat="1" applyBorder="1" applyAlignment="1">
      <alignment horizontal="center"/>
    </xf>
    <xf fontId="0" fillId="0" borderId="7" numFmtId="0" xfId="0" applyBorder="1" applyAlignment="1">
      <alignment horizontal="center"/>
    </xf>
    <xf fontId="0" fillId="2" borderId="8" numFmtId="0" xfId="0" applyFill="1" applyBorder="1" applyAlignment="1">
      <alignment horizontal="left" wrapText="1"/>
    </xf>
    <xf fontId="0" fillId="3" borderId="7" numFmtId="0" xfId="0" applyFill="1" applyBorder="1"/>
    <xf fontId="0" fillId="0" borderId="9" numFmtId="0" xfId="0" applyBorder="1" applyAlignment="1">
      <alignment horizontal="left" wrapText="1"/>
    </xf>
    <xf fontId="0" fillId="4" borderId="4" numFmtId="0" xfId="0" applyFill="1" applyBorder="1" applyAlignment="1">
      <alignment horizontal="left" wrapText="1"/>
    </xf>
    <xf fontId="0" fillId="4" borderId="0" numFmtId="0" xfId="0" applyFill="1"/>
    <xf fontId="0" fillId="5" borderId="0" numFmtId="0" xfId="0" applyFill="1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0" fillId="4" borderId="8" numFmtId="0" xfId="0" applyFill="1" applyBorder="1" applyAlignment="1">
      <alignment horizontal="left" wrapText="1"/>
    </xf>
    <xf fontId="0" fillId="5" borderId="7" numFmtId="0" xfId="0" applyFill="1" applyBorder="1" applyAlignment="1">
      <alignment horizontal="center"/>
    </xf>
    <xf fontId="0" fillId="0" borderId="9" numFmtId="0" xfId="0" applyBorder="1" applyAlignment="1">
      <alignment horizontal="center"/>
    </xf>
    <xf fontId="0" fillId="0" borderId="9" numFmtId="0" xfId="0" applyBorder="1"/>
    <xf fontId="0" fillId="6" borderId="4" numFmtId="0" xfId="0" applyFill="1" applyBorder="1" applyAlignment="1">
      <alignment horizontal="left" wrapText="1"/>
    </xf>
    <xf fontId="0" fillId="7" borderId="10" numFmtId="0" xfId="0" applyFill="1" applyBorder="1" applyAlignment="1">
      <alignment horizontal="center"/>
    </xf>
    <xf fontId="0" fillId="8" borderId="0" numFmtId="0" xfId="0" applyFill="1" applyAlignment="1">
      <alignment horizontal="center"/>
    </xf>
    <xf fontId="0" fillId="7" borderId="6" numFmtId="0" xfId="0" applyFill="1" applyBorder="1" applyAlignment="1">
      <alignment horizontal="center"/>
    </xf>
    <xf fontId="0" fillId="8" borderId="0" numFmtId="0" xfId="0" applyFill="1"/>
    <xf fontId="0" fillId="0" borderId="7" numFmtId="0" xfId="0" applyBorder="1" applyAlignment="1">
      <alignment horizontal="left"/>
    </xf>
    <xf fontId="0" fillId="6" borderId="8" numFmtId="0" xfId="0" applyFill="1" applyBorder="1" applyAlignment="1">
      <alignment horizontal="left" wrapText="1"/>
    </xf>
    <xf fontId="0" fillId="8" borderId="7" numFmtId="0" xfId="0" applyFill="1" applyBorder="1"/>
    <xf fontId="0" fillId="9" borderId="4" numFmtId="0" xfId="0" applyFill="1" applyBorder="1" applyAlignment="1">
      <alignment horizontal="left" wrapText="1"/>
    </xf>
    <xf fontId="0" fillId="10" borderId="0" numFmtId="0" xfId="0" applyFill="1"/>
    <xf fontId="0" fillId="0" borderId="0" numFmtId="0" xfId="0" applyAlignment="1">
      <alignment horizontal="center"/>
    </xf>
    <xf fontId="0" fillId="10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0" borderId="9" numFmtId="0" xfId="0" applyBorder="1" applyAlignment="1">
      <alignment horizontal="left"/>
    </xf>
    <xf fontId="0" fillId="0" borderId="9" numFmtId="14" xfId="0" applyNumberFormat="1" applyBorder="1" applyAlignment="1">
      <alignment horizontal="center"/>
    </xf>
    <xf fontId="0" fillId="9" borderId="11" numFmtId="0" xfId="0" applyFill="1" applyBorder="1" applyAlignment="1">
      <alignment horizontal="left" wrapText="1"/>
    </xf>
    <xf fontId="0" fillId="10" borderId="9" numFmtId="0" xfId="0" applyFill="1" applyBorder="1"/>
    <xf fontId="0" fillId="11" borderId="0" numFmtId="0" xfId="0" applyFill="1" applyAlignment="1">
      <alignment horizontal="left" wrapText="1"/>
    </xf>
    <xf fontId="0" fillId="0" borderId="0" numFmtId="0" xfId="0">
      <protection hidden="0" locked="1"/>
    </xf>
    <xf fontId="0" fillId="11" borderId="0" numFmtId="0" xfId="0" applyFill="1"/>
    <xf fontId="0" fillId="11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1" borderId="0" numFmtId="0" xfId="0" applyFill="1"/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/>
    <xf fontId="1" fillId="0" borderId="0" numFmtId="0" xfId="0" applyFont="1"/>
    <xf fontId="1" fillId="0" borderId="0" numFmtId="0" xfId="0" applyFont="1"/>
    <xf fontId="1" fillId="11" borderId="0" numFmtId="0" xfId="0" applyFont="1" applyFill="1"/>
    <xf fontId="0" fillId="0" borderId="0" numFmtId="0" xfId="0">
      <protection hidden="0" locked="1"/>
    </xf>
    <xf fontId="0" fillId="11" borderId="0" numFmtId="0" xfId="0" applyFill="1"/>
    <xf fontId="0" fillId="0" borderId="9" numFmtId="0" xfId="0" applyBorder="1" applyAlignment="1">
      <alignment horizontal="left"/>
    </xf>
    <xf fontId="0" fillId="11" borderId="9" numFmtId="0" xfId="0" applyFill="1" applyBorder="1" applyAlignment="1">
      <alignment horizontal="left" wrapText="1"/>
    </xf>
    <xf fontId="0" fillId="0" borderId="9" numFmtId="0" xfId="0" applyBorder="1">
      <protection hidden="0" locked="1"/>
    </xf>
    <xf fontId="0" fillId="0" borderId="9" numFmtId="0" xfId="0" applyBorder="1">
      <protection hidden="0" locked="1"/>
    </xf>
    <xf fontId="0" fillId="11" borderId="9" numFmtId="0" xfId="0" applyFill="1" applyBorder="1"/>
    <xf fontId="0" fillId="11" borderId="9" numFmtId="0" xfId="0" applyFill="1" applyBorder="1"/>
    <xf fontId="0" fillId="12" borderId="4" numFmtId="0" xfId="0" applyFill="1" applyBorder="1" applyAlignment="1">
      <alignment horizontal="left" wrapText="1"/>
    </xf>
    <xf fontId="0" fillId="12" borderId="0" numFmtId="0" xfId="0" applyFill="1" applyAlignment="1">
      <alignment horizontal="left" wrapText="1"/>
    </xf>
    <xf fontId="0" fillId="12" borderId="8" numFmtId="0" xfId="0" applyFill="1" applyBorder="1" applyAlignment="1">
      <alignment horizontal="left" wrapText="1"/>
    </xf>
    <xf fontId="0" fillId="0" borderId="0" numFmtId="14" xfId="0" applyNumberFormat="1"/>
    <xf fontId="0" fillId="0" borderId="1" numFmtId="0" xfId="0" applyBorder="1"/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W1" zoomScale="70" workbookViewId="0">
      <selection activeCell="F37" activeCellId="0" sqref="F37"/>
    </sheetView>
  </sheetViews>
  <sheetFormatPr defaultRowHeight="14.25"/>
  <cols>
    <col bestFit="1" customWidth="1" min="1" max="1" width="109.140625"/>
    <col customWidth="1" min="2" max="2" width="16.140625"/>
    <col customWidth="1" min="3" max="3" width="25.28515625"/>
    <col customWidth="1" min="4" max="4" width="11.42578125"/>
    <col customWidth="1" min="5" max="5" width="21.140625"/>
    <col customWidth="1" min="6" max="83" width="12.7109375"/>
  </cols>
  <sheetData>
    <row r="1" ht="28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</row>
    <row r="2" ht="42" customHeight="1">
      <c r="A2" s="4" t="s">
        <v>83</v>
      </c>
      <c r="B2" s="5">
        <v>45778</v>
      </c>
      <c r="C2" s="6">
        <v>1</v>
      </c>
      <c r="D2" s="5">
        <f t="shared" ref="D2:D15" si="0">B2+C2-1</f>
        <v>45778</v>
      </c>
      <c r="E2" s="7" t="str">
        <f t="shared" ref="E2:E3" si="1">"Новиков В.С."&amp;CHAR(10)&amp;"Руководитель проекта"</f>
        <v xml:space="preserve">Новиков В.С.
Руководитель проекта</v>
      </c>
      <c r="F2" s="8"/>
    </row>
    <row r="3" ht="30" customHeight="1">
      <c r="A3" s="9" t="s">
        <v>84</v>
      </c>
      <c r="B3" s="10">
        <v>45779</v>
      </c>
      <c r="C3" s="11">
        <v>14</v>
      </c>
      <c r="D3" s="10">
        <f t="shared" si="0"/>
        <v>45792</v>
      </c>
      <c r="E3" s="12" t="str">
        <f t="shared" si="1"/>
        <v xml:space="preserve">Новиков В.С.
Руководитель проекта</v>
      </c>
      <c r="F3" s="8"/>
      <c r="G3" s="8"/>
    </row>
    <row r="4" ht="30" customHeight="1">
      <c r="A4" s="13" t="s">
        <v>85</v>
      </c>
      <c r="B4" s="10">
        <v>45789</v>
      </c>
      <c r="C4" s="11">
        <v>14</v>
      </c>
      <c r="D4" s="10">
        <v>45803</v>
      </c>
      <c r="E4" s="12" t="str">
        <f>"Новиков В.С."&amp;CHAR(10)&amp;"Руководитель проекта"</f>
        <v xml:space="preserve">Новиков В.С.
Руководитель проекта</v>
      </c>
      <c r="F4" s="14"/>
      <c r="G4" s="14"/>
      <c r="H4" s="15"/>
      <c r="I4" s="15"/>
    </row>
    <row r="5" ht="30" customHeight="1">
      <c r="A5" s="13" t="s">
        <v>86</v>
      </c>
      <c r="B5" s="10">
        <v>45803</v>
      </c>
      <c r="C5" s="11">
        <v>14</v>
      </c>
      <c r="D5" s="10">
        <v>45817</v>
      </c>
      <c r="E5" s="12" t="str">
        <f>"Новиков В.С."&amp;CHAR(10)&amp;"Руководитель проекта"</f>
        <v xml:space="preserve">Новиков В.С.
Руководитель проекта</v>
      </c>
      <c r="F5" s="14"/>
      <c r="G5" s="14"/>
      <c r="J5" s="15"/>
      <c r="K5" s="15"/>
    </row>
    <row r="6" ht="30" customHeight="1">
      <c r="A6" s="13" t="s">
        <v>87</v>
      </c>
      <c r="B6" s="10">
        <v>45817</v>
      </c>
      <c r="C6" s="11">
        <v>14</v>
      </c>
      <c r="D6" s="10">
        <v>45839</v>
      </c>
      <c r="E6" s="12" t="str">
        <f>"Новиков В.С."&amp;CHAR(10)&amp;"Руководитель проекта"</f>
        <v xml:space="preserve">Новиков В.С.
Руководитель проекта</v>
      </c>
      <c r="F6" s="14"/>
      <c r="G6" s="14"/>
      <c r="J6" s="16"/>
      <c r="K6" s="16"/>
      <c r="L6" s="15"/>
      <c r="M6" s="15"/>
    </row>
    <row r="7" ht="30" customHeight="1">
      <c r="A7" s="9" t="s">
        <v>88</v>
      </c>
      <c r="B7" s="10">
        <v>45839</v>
      </c>
      <c r="C7" s="11">
        <v>14</v>
      </c>
      <c r="D7" s="10">
        <f t="shared" si="0"/>
        <v>45852</v>
      </c>
      <c r="E7" s="12" t="str">
        <f>"Новиков В.С."&amp;CHAR(10)&amp;"Руководитель проекта"</f>
        <v xml:space="preserve">Новиков В.С.
Руководитель проекта</v>
      </c>
      <c r="H7"/>
      <c r="I7"/>
      <c r="N7" s="8"/>
      <c r="O7" s="8"/>
    </row>
    <row r="8" ht="30" customHeight="1">
      <c r="A8" s="13" t="s">
        <v>89</v>
      </c>
      <c r="B8" s="10">
        <v>45845</v>
      </c>
      <c r="C8" s="11">
        <v>14</v>
      </c>
      <c r="D8" s="10">
        <f>B8+C8-1</f>
        <v>45858</v>
      </c>
      <c r="E8" s="12" t="str">
        <f>"Новиков В.С."&amp;CHAR(10)&amp;"Руководитель проекта"</f>
        <v xml:space="preserve">Новиков В.С.
Руководитель проекта</v>
      </c>
      <c r="H8" s="16"/>
      <c r="I8" s="16"/>
      <c r="N8" s="14"/>
      <c r="O8" s="14"/>
      <c r="P8" s="15"/>
      <c r="Q8" s="15"/>
    </row>
    <row r="9" ht="30" customHeight="1">
      <c r="A9" s="13" t="s">
        <v>90</v>
      </c>
      <c r="B9" s="10">
        <v>45943</v>
      </c>
      <c r="C9" s="11">
        <v>21</v>
      </c>
      <c r="D9" s="10">
        <v>45971</v>
      </c>
      <c r="E9" s="12" t="str">
        <f>"Новиков В.С."&amp;CHAR(10)&amp;"Руководитель проекта"</f>
        <v xml:space="preserve">Новиков В.С.
Руководитель проекта</v>
      </c>
      <c r="H9" s="16"/>
      <c r="I9" s="16"/>
      <c r="N9" s="14"/>
      <c r="O9" s="14"/>
      <c r="P9" s="16"/>
      <c r="Q9" s="16"/>
      <c r="AD9" s="15"/>
      <c r="AE9" s="15"/>
      <c r="AF9" s="15"/>
    </row>
    <row r="10" ht="30" customHeight="1">
      <c r="A10" s="13" t="s">
        <v>91</v>
      </c>
      <c r="B10" s="10">
        <v>46111</v>
      </c>
      <c r="C10" s="11">
        <v>28</v>
      </c>
      <c r="D10" s="10">
        <v>46132</v>
      </c>
      <c r="E10" s="12" t="str">
        <f>"Новиков В.С."&amp;CHAR(10)&amp;"Руководитель проекта"</f>
        <v xml:space="preserve">Новиков В.С.
Руководитель проекта</v>
      </c>
      <c r="H10" s="16"/>
      <c r="I10" s="16"/>
      <c r="N10" s="14"/>
      <c r="O10" s="14"/>
      <c r="P10" s="16"/>
      <c r="Q10" s="16"/>
      <c r="AC10"/>
      <c r="AD10" s="16"/>
      <c r="AE10" s="16"/>
      <c r="AF10" s="16"/>
      <c r="BB10" s="15"/>
      <c r="BC10" s="15"/>
      <c r="BD10" s="15"/>
      <c r="BE10" s="15"/>
    </row>
    <row r="11" ht="30" customHeight="1">
      <c r="A11" s="13" t="s">
        <v>92</v>
      </c>
      <c r="B11" s="10">
        <v>46251</v>
      </c>
      <c r="C11" s="11">
        <v>14</v>
      </c>
      <c r="D11" s="10">
        <f t="shared" si="0"/>
        <v>46264</v>
      </c>
      <c r="E11" s="12" t="str">
        <f>"Новиков В.С."&amp;CHAR(10)&amp;"Руководитель проекта"</f>
        <v xml:space="preserve">Новиков В.С.
Руководитель проекта</v>
      </c>
      <c r="BA11" s="17"/>
      <c r="BB11" s="18"/>
      <c r="BV11" s="15"/>
      <c r="BW11" s="15"/>
    </row>
    <row r="12" s="19" customFormat="1" ht="30" customHeight="1">
      <c r="A12" s="20" t="s">
        <v>93</v>
      </c>
      <c r="B12" s="21">
        <v>46265</v>
      </c>
      <c r="C12" s="22">
        <v>14</v>
      </c>
      <c r="D12" s="21">
        <f t="shared" si="0"/>
        <v>46278</v>
      </c>
      <c r="E12" s="23" t="str">
        <f>"Новиков В.С."&amp;CHAR(10)&amp;"Руководитель проекта"</f>
        <v xml:space="preserve">Новиков В.С.
Руководитель проекта</v>
      </c>
      <c r="BX12" s="24"/>
      <c r="BY12" s="24"/>
      <c r="CD12" s="25"/>
      <c r="CE12" s="25"/>
    </row>
    <row r="13" ht="30" customHeight="1">
      <c r="A13" s="13" t="s">
        <v>94</v>
      </c>
      <c r="B13" s="10">
        <v>45789</v>
      </c>
      <c r="C13" s="11">
        <v>14</v>
      </c>
      <c r="D13" s="10">
        <f t="shared" si="0"/>
        <v>45802</v>
      </c>
      <c r="E13" s="26" t="str">
        <f t="shared" ref="E13:E15" si="2">"Орлов И.Н."&amp;CHAR(10)&amp;"Главный инженер"</f>
        <v xml:space="preserve">Орлов И.Н.
Главный инженер</v>
      </c>
      <c r="H13" s="27"/>
      <c r="I13" s="27"/>
      <c r="R13" s="28"/>
      <c r="S13" s="28"/>
      <c r="T13" s="28"/>
    </row>
    <row r="14" ht="30" customHeight="1">
      <c r="A14" s="9" t="s">
        <v>95</v>
      </c>
      <c r="B14" s="10">
        <v>45925</v>
      </c>
      <c r="C14" s="11">
        <v>15</v>
      </c>
      <c r="D14" s="10">
        <f t="shared" si="0"/>
        <v>45939</v>
      </c>
      <c r="E14" s="26" t="str">
        <f t="shared" si="2"/>
        <v xml:space="preserve">Орлов И.Н.
Главный инженер</v>
      </c>
      <c r="Z14" s="28"/>
      <c r="AA14" s="28"/>
      <c r="AB14" s="28"/>
      <c r="AC14" s="28"/>
    </row>
    <row r="15" ht="30" customHeight="1">
      <c r="A15" s="9" t="s">
        <v>96</v>
      </c>
      <c r="B15" s="10">
        <v>46012</v>
      </c>
      <c r="C15" s="11">
        <v>30</v>
      </c>
      <c r="D15" s="10">
        <f t="shared" si="0"/>
        <v>46041</v>
      </c>
      <c r="E15" s="26" t="str">
        <f t="shared" si="2"/>
        <v xml:space="preserve">Орлов И.Н.
Главный инженер</v>
      </c>
      <c r="AL15" s="28"/>
      <c r="AM15" s="28"/>
      <c r="AN15" s="28"/>
      <c r="AO15" s="28"/>
      <c r="AP15" s="28"/>
      <c r="AQ15" s="28"/>
      <c r="AR15" s="28"/>
    </row>
    <row r="16" ht="30" customHeight="1">
      <c r="A16" s="9" t="s">
        <v>97</v>
      </c>
      <c r="B16" s="10">
        <v>46253</v>
      </c>
      <c r="C16" s="11">
        <v>20</v>
      </c>
      <c r="D16" s="10">
        <f>B16+C16-1</f>
        <v>46272</v>
      </c>
      <c r="E16" s="26" t="str">
        <f>"Орлов И.Н."&amp;CHAR(10)&amp;"Главный инженер"</f>
        <v xml:space="preserve">Орлов И.Н.
Главный инженер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8"/>
      <c r="BV16" s="28"/>
      <c r="BW16" s="28"/>
      <c r="BX16" s="28"/>
      <c r="BY16" s="28"/>
    </row>
    <row r="17" ht="30" customHeight="1">
      <c r="A17" s="13" t="s">
        <v>98</v>
      </c>
      <c r="B17" s="10">
        <v>46296</v>
      </c>
      <c r="C17" s="11">
        <v>10</v>
      </c>
      <c r="D17" s="10">
        <f>B17+C17-1</f>
        <v>46305</v>
      </c>
      <c r="E17" s="26" t="str">
        <f>"Орлов И.Н."&amp;CHAR(10)&amp;"Главный инженер"</f>
        <v xml:space="preserve">Орлов И.Н.
Главный инженер</v>
      </c>
      <c r="BU17" s="11"/>
      <c r="BV17" s="11"/>
      <c r="BW17" s="11"/>
      <c r="BX17" s="11"/>
      <c r="BY17" s="11"/>
    </row>
    <row r="18" s="19" customFormat="1" ht="30" customHeight="1">
      <c r="A18" s="20" t="s">
        <v>93</v>
      </c>
      <c r="B18" s="21">
        <v>46265</v>
      </c>
      <c r="C18" s="22">
        <v>14</v>
      </c>
      <c r="D18" s="21">
        <f>B18+C18-1</f>
        <v>46278</v>
      </c>
      <c r="E18" s="31" t="str">
        <f>"Орлов И.Н."&amp;CHAR(10)&amp;"Главный инженер"</f>
        <v xml:space="preserve">Орлов И.Н.
Главный инженер</v>
      </c>
      <c r="BX18" s="32"/>
      <c r="BY18" s="32"/>
      <c r="BZ18" s="33"/>
      <c r="CA18" s="33"/>
      <c r="CB18" s="33"/>
      <c r="CC18" s="33"/>
      <c r="CD18" s="34"/>
    </row>
    <row r="19" ht="30" customHeight="1">
      <c r="A19" s="9" t="s">
        <v>99</v>
      </c>
      <c r="B19" s="10">
        <v>45805</v>
      </c>
      <c r="C19" s="11">
        <v>21</v>
      </c>
      <c r="D19" s="10">
        <f t="shared" ref="D19:D54" si="3">B19+C19-1</f>
        <v>45825</v>
      </c>
      <c r="E19" s="35" t="str">
        <f t="shared" ref="E19:E23" si="4">"Садриев Б.А."&amp;CHAR(10)&amp;"Архитектор проекта"</f>
        <v xml:space="preserve">Садриев Б.А.
Архитектор проекта</v>
      </c>
      <c r="I19" s="36"/>
      <c r="J19" s="37"/>
      <c r="K19" s="37"/>
      <c r="L19" s="37"/>
      <c r="M19" s="37"/>
      <c r="N19" s="36"/>
      <c r="O19" s="38"/>
    </row>
    <row r="20" ht="30" customHeight="1">
      <c r="A20" s="9" t="s">
        <v>100</v>
      </c>
      <c r="B20" s="10">
        <v>45857</v>
      </c>
      <c r="C20" s="11">
        <v>25</v>
      </c>
      <c r="D20" s="10">
        <f t="shared" si="3"/>
        <v>45881</v>
      </c>
      <c r="E20" s="35" t="str">
        <f t="shared" si="4"/>
        <v xml:space="preserve">Садриев Б.А.
Архитектор проекта</v>
      </c>
      <c r="Q20" s="39"/>
      <c r="R20" s="39"/>
      <c r="S20" s="39"/>
      <c r="T20" s="39"/>
      <c r="U20" s="39"/>
      <c r="X20" s="36"/>
      <c r="Y20" s="36"/>
      <c r="Z20" s="36"/>
      <c r="AA20" s="36"/>
    </row>
    <row r="21" ht="30" customHeight="1">
      <c r="A21" s="9" t="s">
        <v>101</v>
      </c>
      <c r="B21" s="10">
        <v>45915</v>
      </c>
      <c r="C21" s="11">
        <v>25</v>
      </c>
      <c r="D21" s="10">
        <f t="shared" si="3"/>
        <v>45939</v>
      </c>
      <c r="E21" s="35" t="str">
        <f t="shared" si="4"/>
        <v xml:space="preserve">Садриев Б.А.
Архитектор проекта</v>
      </c>
      <c r="Z21" s="37"/>
      <c r="AA21" s="37"/>
      <c r="AB21" s="37"/>
      <c r="AC21" s="39"/>
    </row>
    <row r="22" ht="30" customHeight="1">
      <c r="A22" s="9" t="s">
        <v>102</v>
      </c>
      <c r="B22" s="10">
        <v>45997</v>
      </c>
      <c r="C22" s="11">
        <v>29</v>
      </c>
      <c r="D22" s="10">
        <f t="shared" si="3"/>
        <v>46025</v>
      </c>
      <c r="E22" s="35" t="str">
        <f t="shared" si="4"/>
        <v xml:space="preserve">Садриев Б.А.
Архитектор проекта</v>
      </c>
      <c r="AK22" s="39"/>
      <c r="AL22" s="39"/>
      <c r="AM22" s="39"/>
      <c r="AN22" s="39"/>
      <c r="AO22" s="39"/>
      <c r="AP22" s="39"/>
      <c r="AY22" s="36"/>
      <c r="AZ22" s="36"/>
      <c r="BA22" s="36"/>
      <c r="BB22" s="36"/>
    </row>
    <row r="23" s="19" customFormat="1" ht="30" customHeight="1">
      <c r="A23" s="40" t="s">
        <v>103</v>
      </c>
      <c r="B23" s="21">
        <v>46089</v>
      </c>
      <c r="C23" s="22">
        <v>25</v>
      </c>
      <c r="D23" s="21">
        <f t="shared" si="3"/>
        <v>46113</v>
      </c>
      <c r="E23" s="41" t="str">
        <f t="shared" si="4"/>
        <v xml:space="preserve">Садриев Б.А.
Архитектор проекта</v>
      </c>
      <c r="AX23" s="42"/>
      <c r="AY23" s="42"/>
      <c r="AZ23" s="42"/>
      <c r="BA23" s="42"/>
      <c r="BB23" s="42"/>
      <c r="BX23" s="36"/>
      <c r="BY23" s="36"/>
      <c r="BZ23" s="36"/>
      <c r="CA23" s="36"/>
    </row>
    <row r="24" ht="30" customHeight="1">
      <c r="A24" s="13" t="s">
        <v>104</v>
      </c>
      <c r="B24" s="10">
        <v>45831</v>
      </c>
      <c r="C24" s="11">
        <v>14</v>
      </c>
      <c r="D24" s="10">
        <v>45844</v>
      </c>
      <c r="E24" s="43" t="str">
        <f>"Белов С.В."&amp;CHAR(10)&amp;"Инженер"</f>
        <v xml:space="preserve">Белов С.В.
Инженер</v>
      </c>
      <c r="N24" s="44"/>
      <c r="O24" s="44"/>
      <c r="T24" s="45"/>
      <c r="U24" s="45"/>
      <c r="V24" s="45"/>
      <c r="W24" s="45"/>
    </row>
    <row r="25" ht="30" customHeight="1">
      <c r="A25" s="13" t="s">
        <v>105</v>
      </c>
      <c r="B25" s="10">
        <v>45859</v>
      </c>
      <c r="C25" s="11">
        <v>28</v>
      </c>
      <c r="D25" s="10">
        <v>45887</v>
      </c>
      <c r="E25" s="43" t="str">
        <f>"Белов С.В."&amp;CHAR(10)&amp;"Инженер"</f>
        <v xml:space="preserve">Белов С.В.
Инженер</v>
      </c>
      <c r="N25" s="16"/>
      <c r="O25" s="16"/>
      <c r="R25" s="44"/>
      <c r="S25" s="44"/>
      <c r="T25" s="46"/>
      <c r="U25" s="46"/>
      <c r="V25" s="45"/>
      <c r="W25" s="45"/>
    </row>
    <row r="26" ht="30" customHeight="1">
      <c r="A26" s="13" t="s">
        <v>106</v>
      </c>
      <c r="B26" s="10">
        <v>45887</v>
      </c>
      <c r="C26" s="11">
        <v>28</v>
      </c>
      <c r="D26" s="10">
        <v>45914</v>
      </c>
      <c r="E26" s="43" t="str">
        <f>"Белов С.В."&amp;CHAR(10)&amp;"Инженер"</f>
        <v xml:space="preserve">Белов С.В.
Инженер</v>
      </c>
      <c r="N26" s="16"/>
      <c r="O26" s="16"/>
      <c r="R26" s="16"/>
      <c r="S26" s="16"/>
      <c r="T26" s="45"/>
      <c r="U26" s="45"/>
      <c r="V26" s="46"/>
      <c r="W26" s="46"/>
      <c r="X26" s="44"/>
      <c r="Y26" s="44"/>
    </row>
    <row r="27" ht="30" customHeight="1">
      <c r="A27" s="13" t="s">
        <v>107</v>
      </c>
      <c r="B27" s="10">
        <v>45915</v>
      </c>
      <c r="C27" s="11">
        <v>28</v>
      </c>
      <c r="D27" s="10">
        <v>45942</v>
      </c>
      <c r="E27" s="43" t="str">
        <f>"Белов С.В."&amp;CHAR(10)&amp;"Инженер"</f>
        <v xml:space="preserve">Белов С.В.
Инженер</v>
      </c>
      <c r="N27" s="16"/>
      <c r="O27" s="16"/>
      <c r="R27" s="16"/>
      <c r="S27" s="16"/>
      <c r="T27" s="45"/>
      <c r="U27" s="45"/>
      <c r="V27" s="45"/>
      <c r="W27" s="45"/>
      <c r="X27" s="16"/>
      <c r="Y27" s="16"/>
      <c r="Z27" s="44"/>
      <c r="AA27" s="44"/>
      <c r="AB27" s="44"/>
      <c r="AC27" s="44"/>
    </row>
    <row r="28" ht="30" customHeight="1">
      <c r="A28" s="13" t="s">
        <v>108</v>
      </c>
      <c r="B28" s="10">
        <v>45971</v>
      </c>
      <c r="C28" s="11">
        <v>28</v>
      </c>
      <c r="D28" s="10">
        <v>45998</v>
      </c>
      <c r="E28" s="43" t="str">
        <f>"Белов С.В."&amp;CHAR(10)&amp;"Инженер"</f>
        <v xml:space="preserve">Белов С.В.
Инженер</v>
      </c>
      <c r="N28" s="16"/>
      <c r="O28" s="16"/>
      <c r="R28" s="16"/>
      <c r="S28" s="16"/>
      <c r="T28" s="45"/>
      <c r="U28" s="45"/>
      <c r="V28" s="45"/>
      <c r="W28" s="45"/>
      <c r="X28" s="16"/>
      <c r="Y28" s="16"/>
      <c r="Z28" s="16"/>
      <c r="AA28" s="16"/>
      <c r="AB28" s="16"/>
      <c r="AC28" s="16"/>
      <c r="AD28"/>
      <c r="AE28"/>
      <c r="AH28" s="44"/>
      <c r="AI28" s="44"/>
      <c r="AJ28" s="44"/>
      <c r="AK28" s="44"/>
    </row>
    <row r="29" ht="30" customHeight="1">
      <c r="A29" s="13" t="s">
        <v>109</v>
      </c>
      <c r="B29" s="10">
        <v>45998</v>
      </c>
      <c r="C29" s="11">
        <v>28</v>
      </c>
      <c r="D29" s="10">
        <f t="shared" si="3"/>
        <v>46025</v>
      </c>
      <c r="E29" s="43" t="str">
        <f>"Белов С.В."&amp;CHAR(10)&amp;"Инженер"</f>
        <v xml:space="preserve">Белов С.В.
Инженер</v>
      </c>
      <c r="T29"/>
      <c r="U29"/>
      <c r="V29"/>
      <c r="W29"/>
      <c r="AJ29" s="11"/>
      <c r="AK29" s="11"/>
      <c r="AL29" s="47"/>
      <c r="AM29" s="47"/>
      <c r="AN29" s="44"/>
      <c r="AO29" s="44"/>
    </row>
    <row r="30" ht="30" customHeight="1">
      <c r="A30" s="13" t="s">
        <v>110</v>
      </c>
      <c r="B30" s="10">
        <v>45662</v>
      </c>
      <c r="C30" s="11">
        <v>28</v>
      </c>
      <c r="D30" s="10">
        <v>45689</v>
      </c>
      <c r="E30" s="43" t="str">
        <f>"Белов С.В."&amp;CHAR(10)&amp;"Инженер"</f>
        <v xml:space="preserve">Белов С.В.
Инженер</v>
      </c>
      <c r="T30" s="16"/>
      <c r="U30" s="16"/>
      <c r="V30" s="16"/>
      <c r="W30" s="16"/>
      <c r="AJ30" s="45"/>
      <c r="AK30" s="45"/>
      <c r="AL30" s="45"/>
      <c r="AM30" s="45"/>
      <c r="AN30"/>
      <c r="AP30" s="44"/>
      <c r="AQ30" s="44"/>
      <c r="AR30" s="44"/>
      <c r="AS30" s="44"/>
    </row>
    <row r="31" ht="30" customHeight="1">
      <c r="A31" s="13" t="s">
        <v>111</v>
      </c>
      <c r="B31" s="10">
        <v>45690</v>
      </c>
      <c r="C31" s="11">
        <v>28</v>
      </c>
      <c r="D31" s="10">
        <f t="shared" si="3"/>
        <v>45717</v>
      </c>
      <c r="E31" s="43" t="str">
        <f>"Белов С.В."&amp;CHAR(10)&amp;"Инженер"</f>
        <v xml:space="preserve">Белов С.В.
Инженер</v>
      </c>
      <c r="AQ31" s="11"/>
      <c r="AR31" s="11"/>
      <c r="AS31" s="11"/>
      <c r="AT31" s="47"/>
      <c r="AU31" s="44"/>
      <c r="AV31" s="44"/>
      <c r="AW31" s="44"/>
    </row>
    <row r="32" ht="30" customHeight="1">
      <c r="A32" s="13" t="s">
        <v>112</v>
      </c>
      <c r="B32" s="10">
        <v>45718</v>
      </c>
      <c r="C32" s="11">
        <v>28</v>
      </c>
      <c r="D32" s="10">
        <f t="shared" si="3"/>
        <v>45745</v>
      </c>
      <c r="E32" s="43" t="str">
        <f>"Белов С.В."&amp;CHAR(10)&amp;"Инженер"</f>
        <v xml:space="preserve">Белов С.В.
Инженер</v>
      </c>
      <c r="AT32" s="11"/>
      <c r="AU32" s="11"/>
      <c r="AV32" s="11"/>
      <c r="AW32" s="11"/>
      <c r="AX32" s="47"/>
      <c r="AY32" s="47"/>
      <c r="AZ32" s="47"/>
      <c r="BA32" s="44"/>
    </row>
    <row r="33" ht="30" customHeight="1">
      <c r="A33" s="13" t="s">
        <v>113</v>
      </c>
      <c r="B33" s="10">
        <v>45774</v>
      </c>
      <c r="C33" s="11">
        <v>28</v>
      </c>
      <c r="D33" s="10">
        <f>B33+C33-1</f>
        <v>45801</v>
      </c>
      <c r="E33" s="43" t="str">
        <f>"Белов С.В."&amp;CHAR(10)&amp;"Инженер"</f>
        <v xml:space="preserve">Белов С.В.
Инженер</v>
      </c>
      <c r="AT33" s="45"/>
      <c r="AU33" s="45"/>
      <c r="AV33" s="45"/>
      <c r="AW33" s="45"/>
      <c r="AX33" s="45"/>
      <c r="AY33" s="45"/>
      <c r="AZ33" s="45"/>
      <c r="BA33" s="16"/>
      <c r="BF33" s="44"/>
      <c r="BG33" s="44"/>
      <c r="BH33" s="44"/>
      <c r="BI33" s="44"/>
    </row>
    <row r="34" ht="30" customHeight="1">
      <c r="A34" s="13" t="s">
        <v>114</v>
      </c>
      <c r="B34" s="10">
        <v>45802</v>
      </c>
      <c r="C34" s="11">
        <v>28</v>
      </c>
      <c r="D34" s="10">
        <f>B34+C34-1</f>
        <v>45829</v>
      </c>
      <c r="E34" s="43" t="str">
        <f>"Белов С.В."&amp;CHAR(10)&amp;"Инженер"</f>
        <v xml:space="preserve">Белов С.В.
Инженер</v>
      </c>
      <c r="AT34" s="45"/>
      <c r="AU34" s="45"/>
      <c r="AV34" s="45"/>
      <c r="AW34" s="45"/>
      <c r="AX34" s="45"/>
      <c r="AY34" s="45"/>
      <c r="AZ34" s="45"/>
      <c r="BA34" s="16"/>
      <c r="BJ34" s="44"/>
      <c r="BK34" s="44"/>
      <c r="BL34" s="44"/>
      <c r="BM34" s="44"/>
    </row>
    <row r="35" ht="30" customHeight="1">
      <c r="A35" s="13" t="s">
        <v>115</v>
      </c>
      <c r="B35" s="10">
        <v>45830</v>
      </c>
      <c r="C35" s="11">
        <v>28</v>
      </c>
      <c r="D35" s="10">
        <f>B35+C35-1</f>
        <v>45857</v>
      </c>
      <c r="E35" s="43" t="str">
        <f>"Белов С.В."&amp;CHAR(10)&amp;"Инженер"</f>
        <v xml:space="preserve">Белов С.В.
Инженер</v>
      </c>
      <c r="AT35" s="45"/>
      <c r="AU35" s="45"/>
      <c r="AV35" s="45"/>
      <c r="AW35" s="45"/>
      <c r="AX35" s="45"/>
      <c r="AY35" s="45"/>
      <c r="AZ35" s="45"/>
      <c r="BA35" s="16"/>
      <c r="BN35" s="44"/>
      <c r="BO35" s="44"/>
      <c r="BP35" s="44"/>
      <c r="BQ35" s="44"/>
    </row>
    <row r="36" s="34" customFormat="1" ht="30" customHeight="1">
      <c r="A36" s="48" t="s">
        <v>116</v>
      </c>
      <c r="B36" s="49">
        <v>45858</v>
      </c>
      <c r="C36" s="33">
        <v>28</v>
      </c>
      <c r="D36" s="49">
        <f>B36+C36-1</f>
        <v>45885</v>
      </c>
      <c r="E36" s="50" t="str">
        <f>"Белов С.В."&amp;CHAR(10)&amp;"Инженер"</f>
        <v xml:space="preserve">Белов С.В.
Инженер</v>
      </c>
      <c r="AT36" s="33"/>
      <c r="AU36" s="33"/>
      <c r="AV36" s="33"/>
      <c r="AW36" s="33"/>
      <c r="AX36" s="33"/>
      <c r="AY36" s="33"/>
      <c r="AZ36" s="33"/>
      <c r="BA36" s="34"/>
      <c r="BR36" s="51"/>
      <c r="BS36" s="51"/>
      <c r="BT36" s="51"/>
      <c r="BU36" s="51"/>
    </row>
    <row r="37" ht="30" customHeight="1">
      <c r="A37" s="9" t="s">
        <v>104</v>
      </c>
      <c r="B37" s="10">
        <v>45831</v>
      </c>
      <c r="C37" s="11">
        <v>14</v>
      </c>
      <c r="D37" s="10">
        <v>45844</v>
      </c>
      <c r="E37" s="52" t="str">
        <f>"Москвин В.Д."&amp;CHAR(10)&amp;"Инженер"</f>
        <v xml:space="preserve">Москвин В.Д.
Инженер</v>
      </c>
      <c r="F37" s="53"/>
      <c r="G37" s="29"/>
      <c r="H37" s="29"/>
      <c r="I37" s="29"/>
      <c r="J37" s="29"/>
      <c r="K37" s="29"/>
      <c r="L37" s="29"/>
      <c r="M37" s="29"/>
      <c r="N37" s="54"/>
      <c r="O37" s="54"/>
      <c r="P37" s="29"/>
      <c r="Q37" s="29"/>
      <c r="R37" s="29"/>
      <c r="S37" s="29"/>
      <c r="T37" s="11"/>
      <c r="U37" s="11"/>
      <c r="V37" s="45"/>
      <c r="W37" s="45"/>
      <c r="X37" s="30"/>
      <c r="Y37" s="30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</row>
    <row r="38" ht="30" customHeight="1">
      <c r="A38" s="9" t="s">
        <v>105</v>
      </c>
      <c r="B38" s="10">
        <v>45859</v>
      </c>
      <c r="C38" s="11">
        <v>28</v>
      </c>
      <c r="D38" s="10">
        <v>45887</v>
      </c>
      <c r="E38" s="52" t="str">
        <f>"Москвин В.Д."&amp;CHAR(10)&amp;"Инженер"</f>
        <v xml:space="preserve">Москвин В.Д.
Инженер</v>
      </c>
      <c r="F38" s="53"/>
      <c r="G38" s="29"/>
      <c r="H38" s="29"/>
      <c r="I38" s="29"/>
      <c r="J38" s="29"/>
      <c r="K38" s="29"/>
      <c r="L38" s="29"/>
      <c r="M38" s="29"/>
      <c r="N38"/>
      <c r="O38"/>
      <c r="P38" s="29"/>
      <c r="Q38" s="29"/>
      <c r="R38" s="54"/>
      <c r="S38" s="54"/>
      <c r="T38" s="55"/>
      <c r="U38" s="55"/>
      <c r="V38" s="45"/>
      <c r="W38" s="45"/>
      <c r="X38" s="30"/>
      <c r="Y38" s="30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</row>
    <row r="39" ht="30" customHeight="1">
      <c r="A39" s="9" t="s">
        <v>106</v>
      </c>
      <c r="B39" s="10">
        <v>45887</v>
      </c>
      <c r="C39" s="11">
        <v>28</v>
      </c>
      <c r="D39" s="10">
        <v>45914</v>
      </c>
      <c r="E39" s="52" t="str">
        <f>"Москвин В.Д."&amp;CHAR(10)&amp;"Инженер"</f>
        <v xml:space="preserve">Москвин В.Д.
Инженер</v>
      </c>
      <c r="F39" s="53"/>
      <c r="G39" s="29"/>
      <c r="H39" s="29"/>
      <c r="I39" s="29"/>
      <c r="J39" s="29"/>
      <c r="K39" s="29"/>
      <c r="L39" s="29"/>
      <c r="M39" s="29"/>
      <c r="N39"/>
      <c r="O39"/>
      <c r="P39" s="29"/>
      <c r="Q39" s="29"/>
      <c r="R39"/>
      <c r="S39"/>
      <c r="T39" s="11"/>
      <c r="U39" s="11"/>
      <c r="V39" s="56"/>
      <c r="W39" s="56"/>
      <c r="X39" s="57"/>
      <c r="Y39" s="57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</row>
    <row r="40" ht="30" customHeight="1">
      <c r="A40" s="9" t="s">
        <v>107</v>
      </c>
      <c r="B40" s="10">
        <v>45915</v>
      </c>
      <c r="C40" s="11">
        <v>28</v>
      </c>
      <c r="D40" s="10">
        <v>45942</v>
      </c>
      <c r="E40" s="52" t="str">
        <f>"Москвин В.Д."&amp;CHAR(10)&amp;"Инженер"</f>
        <v xml:space="preserve">Москвин В.Д.
Инженер</v>
      </c>
      <c r="F40" s="53"/>
      <c r="G40" s="29"/>
      <c r="H40" s="29"/>
      <c r="I40" s="29"/>
      <c r="J40" s="29"/>
      <c r="K40" s="29"/>
      <c r="L40" s="29"/>
      <c r="M40" s="29"/>
      <c r="N40"/>
      <c r="O40"/>
      <c r="P40" s="29"/>
      <c r="Q40" s="29"/>
      <c r="R40"/>
      <c r="S40"/>
      <c r="T40" s="11"/>
      <c r="U40" s="11"/>
      <c r="V40" s="45"/>
      <c r="W40" s="45"/>
      <c r="X40" s="58"/>
      <c r="Y40" s="58"/>
      <c r="Z40" s="54"/>
      <c r="AA40" s="54"/>
      <c r="AB40" s="54"/>
      <c r="AC40" s="54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</row>
    <row r="41" ht="30" customHeight="1">
      <c r="A41" s="9" t="s">
        <v>108</v>
      </c>
      <c r="B41" s="10">
        <v>45971</v>
      </c>
      <c r="C41" s="11">
        <v>28</v>
      </c>
      <c r="D41" s="10">
        <v>45998</v>
      </c>
      <c r="E41" s="52" t="str">
        <f>"Москвин В.Д."&amp;CHAR(10)&amp;"Инженер"</f>
        <v xml:space="preserve">Москвин В.Д.
Инженер</v>
      </c>
      <c r="F41" s="53"/>
      <c r="G41" s="29"/>
      <c r="H41" s="29"/>
      <c r="I41" s="29"/>
      <c r="J41" s="29"/>
      <c r="K41" s="29"/>
      <c r="L41" s="29"/>
      <c r="M41" s="29"/>
      <c r="N41"/>
      <c r="O41"/>
      <c r="P41" s="29"/>
      <c r="Q41" s="29"/>
      <c r="R41"/>
      <c r="S41"/>
      <c r="T41" s="11"/>
      <c r="U41" s="11"/>
      <c r="V41" s="45"/>
      <c r="W41" s="45"/>
      <c r="X41" s="58"/>
      <c r="Y41" s="58"/>
      <c r="Z41"/>
      <c r="AA41"/>
      <c r="AB41"/>
      <c r="AC41"/>
      <c r="AD41" s="29"/>
      <c r="AE41" s="29"/>
      <c r="AF41" s="29"/>
      <c r="AG41" s="29"/>
      <c r="AH41" s="54"/>
      <c r="AI41" s="54"/>
      <c r="AJ41" s="54"/>
      <c r="AK41" s="54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</row>
    <row r="42" ht="30" customHeight="1">
      <c r="A42" s="59" t="s">
        <v>109</v>
      </c>
      <c r="B42" s="10">
        <v>45998</v>
      </c>
      <c r="C42" s="11">
        <v>28</v>
      </c>
      <c r="D42" s="10">
        <f>B42+C42-1</f>
        <v>46025</v>
      </c>
      <c r="E42" s="52" t="str">
        <f>"Москвин В.Д."&amp;CHAR(10)&amp;"Инженер"</f>
        <v xml:space="preserve">Москвин В.Д.
Инженер</v>
      </c>
      <c r="F42" s="60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9"/>
      <c r="U42" s="29"/>
      <c r="V42" s="30"/>
      <c r="W42" s="30"/>
      <c r="X42" s="62"/>
      <c r="Y42" s="62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11"/>
      <c r="AK42" s="11"/>
      <c r="AL42" s="55"/>
      <c r="AM42" s="55"/>
      <c r="AN42" s="63"/>
      <c r="AO42" s="63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ht="30" customHeight="1">
      <c r="A43" s="9" t="s">
        <v>110</v>
      </c>
      <c r="B43" s="10">
        <v>45662</v>
      </c>
      <c r="C43" s="11">
        <v>28</v>
      </c>
      <c r="D43" s="10">
        <v>45689</v>
      </c>
      <c r="E43" s="52" t="str">
        <f>"Москвин В.Д."&amp;CHAR(10)&amp;"Инженер"</f>
        <v xml:space="preserve">Москвин В.Д.
Инженер</v>
      </c>
      <c r="F43" s="53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/>
      <c r="U43"/>
      <c r="V43" s="58"/>
      <c r="W43" s="58"/>
      <c r="X43" s="30"/>
      <c r="Y43" s="30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11"/>
      <c r="AK43" s="11"/>
      <c r="AL43" s="11"/>
      <c r="AM43" s="11"/>
      <c r="AN43" s="29"/>
      <c r="AO43" s="29"/>
      <c r="AP43" s="54"/>
      <c r="AQ43" s="54"/>
      <c r="AR43" s="54"/>
      <c r="AS43" s="54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</row>
    <row r="44" ht="30" customHeight="1">
      <c r="A44" s="9" t="s">
        <v>111</v>
      </c>
      <c r="B44" s="10">
        <v>45690</v>
      </c>
      <c r="C44" s="11">
        <v>28</v>
      </c>
      <c r="D44" s="10">
        <f>B44+C44-1</f>
        <v>45717</v>
      </c>
      <c r="E44" s="52" t="str">
        <f>"Москвин В.Д."&amp;CHAR(10)&amp;"Инженер"</f>
        <v xml:space="preserve">Москвин В.Д.
Инженер</v>
      </c>
      <c r="F44" s="53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11"/>
      <c r="AR44" s="11"/>
      <c r="AS44" s="11"/>
      <c r="AT44" s="55"/>
      <c r="AU44" s="54"/>
      <c r="AV44" s="54"/>
      <c r="AW44" s="54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</row>
    <row r="45" ht="30" customHeight="1">
      <c r="A45" s="9" t="s">
        <v>112</v>
      </c>
      <c r="B45" s="10">
        <v>45718</v>
      </c>
      <c r="C45" s="11">
        <v>28</v>
      </c>
      <c r="D45" s="10">
        <f>B45+C45-1</f>
        <v>45745</v>
      </c>
      <c r="E45" s="52" t="str">
        <f>"Москвин В.Д."&amp;CHAR(10)&amp;"Инженер"</f>
        <v xml:space="preserve">Москвин В.Д.
Инженер</v>
      </c>
      <c r="F45" s="53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11"/>
      <c r="AU45" s="11"/>
      <c r="AV45" s="11"/>
      <c r="AW45" s="11"/>
      <c r="AX45" s="55"/>
      <c r="AY45" s="55"/>
      <c r="AZ45" s="55"/>
      <c r="BA45" s="54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</row>
    <row r="46" ht="30" customHeight="1">
      <c r="A46" s="9" t="s">
        <v>113</v>
      </c>
      <c r="B46" s="10">
        <v>45774</v>
      </c>
      <c r="C46" s="11">
        <v>28</v>
      </c>
      <c r="D46" s="10">
        <f>B46+C46-1</f>
        <v>45801</v>
      </c>
      <c r="E46" s="52" t="str">
        <f>"Москвин В.Д."&amp;CHAR(10)&amp;"Инженер"</f>
        <v xml:space="preserve">Москвин В.Д.
Инженер</v>
      </c>
      <c r="F46" s="53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30"/>
      <c r="W46" s="30"/>
      <c r="X46" s="30"/>
      <c r="Y46" s="30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11"/>
      <c r="AU46" s="11"/>
      <c r="AV46" s="11"/>
      <c r="AW46" s="11"/>
      <c r="AX46" s="11"/>
      <c r="AY46" s="11"/>
      <c r="AZ46" s="11"/>
      <c r="BA46"/>
      <c r="BB46" s="29"/>
      <c r="BC46" s="29"/>
      <c r="BD46" s="29"/>
      <c r="BE46" s="29"/>
      <c r="BF46" s="54"/>
      <c r="BG46" s="54"/>
      <c r="BH46" s="54"/>
      <c r="BI46" s="54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</row>
    <row r="47" ht="30" customHeight="1">
      <c r="A47" s="9" t="s">
        <v>114</v>
      </c>
      <c r="B47" s="10">
        <v>45802</v>
      </c>
      <c r="C47" s="11">
        <v>28</v>
      </c>
      <c r="D47" s="10">
        <f>B47+C47-1</f>
        <v>45829</v>
      </c>
      <c r="E47" s="52" t="str">
        <f>"Москвин В.Д."&amp;CHAR(10)&amp;"Инженер"</f>
        <v xml:space="preserve">Москвин В.Д.
Инженер</v>
      </c>
      <c r="F47" s="53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64"/>
      <c r="AP47" s="64"/>
      <c r="AQ47" s="64"/>
      <c r="AR47" s="64"/>
      <c r="AS47" s="29"/>
      <c r="AT47" s="11"/>
      <c r="AU47" s="11"/>
      <c r="AV47" s="11"/>
      <c r="AW47" s="11"/>
      <c r="AX47" s="11"/>
      <c r="AY47" s="11"/>
      <c r="AZ47" s="11"/>
      <c r="BA47"/>
      <c r="BB47" s="29"/>
      <c r="BC47" s="29"/>
      <c r="BD47" s="29"/>
      <c r="BE47" s="29"/>
      <c r="BF47" s="29"/>
      <c r="BG47" s="29"/>
      <c r="BH47" s="29"/>
      <c r="BI47" s="29"/>
      <c r="BJ47" s="54"/>
      <c r="BK47" s="54"/>
      <c r="BL47" s="54"/>
      <c r="BM47" s="54"/>
      <c r="BN47" s="29"/>
      <c r="BO47" s="29"/>
      <c r="BP47" s="29"/>
      <c r="BQ47" s="29"/>
      <c r="BR47" s="29"/>
      <c r="BS47" s="29"/>
      <c r="BT47" s="29"/>
      <c r="BU47" s="29"/>
    </row>
    <row r="48" ht="30" customHeight="1">
      <c r="A48" s="9" t="s">
        <v>115</v>
      </c>
      <c r="B48" s="10">
        <v>45830</v>
      </c>
      <c r="C48" s="11">
        <v>28</v>
      </c>
      <c r="D48" s="10">
        <f>B48+C48-1</f>
        <v>45857</v>
      </c>
      <c r="E48" s="52" t="str">
        <f>"Москвин В.Д."&amp;CHAR(10)&amp;"Инженер"</f>
        <v xml:space="preserve">Москвин В.Д.
Инженер</v>
      </c>
      <c r="F48" s="53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11"/>
      <c r="AU48" s="11"/>
      <c r="AV48" s="11"/>
      <c r="AW48" s="11"/>
      <c r="AX48" s="11"/>
      <c r="AY48" s="11"/>
      <c r="AZ48" s="11"/>
      <c r="BA48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64"/>
      <c r="BM48" s="64"/>
      <c r="BN48" s="65"/>
      <c r="BO48" s="65"/>
      <c r="BP48" s="65"/>
      <c r="BQ48" s="65"/>
      <c r="BR48" s="29"/>
      <c r="BS48" s="29"/>
      <c r="BT48" s="29"/>
      <c r="BU48" s="29"/>
    </row>
    <row r="49" s="34" customFormat="1" ht="30" customHeight="1">
      <c r="A49" s="66" t="s">
        <v>116</v>
      </c>
      <c r="B49" s="49">
        <v>45858</v>
      </c>
      <c r="C49" s="33">
        <v>28</v>
      </c>
      <c r="D49" s="49">
        <f>B49+C49-1</f>
        <v>45885</v>
      </c>
      <c r="E49" s="67" t="str">
        <f>"Москвин В.Д."&amp;CHAR(10)&amp;"Инженер"</f>
        <v xml:space="preserve">Москвин В.Д.
Инженер</v>
      </c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33"/>
      <c r="AU49" s="33"/>
      <c r="AV49" s="33"/>
      <c r="AW49" s="33"/>
      <c r="AX49" s="33"/>
      <c r="AY49" s="33"/>
      <c r="AZ49" s="33"/>
      <c r="BA49" s="34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9"/>
      <c r="BR49" s="70"/>
      <c r="BS49" s="70"/>
      <c r="BT49" s="70"/>
      <c r="BU49" s="71"/>
    </row>
    <row r="50" ht="30" customHeight="1">
      <c r="A50" s="9" t="s">
        <v>117</v>
      </c>
      <c r="B50" s="10">
        <v>45915</v>
      </c>
      <c r="C50" s="11">
        <v>10</v>
      </c>
      <c r="D50" s="10">
        <f t="shared" si="3"/>
        <v>45924</v>
      </c>
      <c r="E50" s="72" t="str">
        <f t="shared" ref="E50:E54" si="5">"Фролов В.Д."&amp;CHAR(10)&amp;"Инженер"</f>
        <v xml:space="preserve">Фролов В.Д.
Инженер</v>
      </c>
      <c r="Y50" s="73"/>
      <c r="Z50" s="73"/>
      <c r="AA50" s="73"/>
    </row>
    <row r="51" ht="30" customHeight="1">
      <c r="A51" s="9" t="s">
        <v>118</v>
      </c>
      <c r="B51" s="10">
        <v>45993</v>
      </c>
      <c r="C51" s="11">
        <v>20</v>
      </c>
      <c r="D51" s="10">
        <f t="shared" si="3"/>
        <v>46012</v>
      </c>
      <c r="E51" s="72" t="str">
        <f t="shared" si="5"/>
        <v xml:space="preserve">Фролов В.Д.
Инженер</v>
      </c>
      <c r="AJ51" s="73"/>
      <c r="AK51" s="73"/>
      <c r="AL51" s="73"/>
      <c r="AM51" s="73"/>
    </row>
    <row r="52" ht="30" customHeight="1">
      <c r="A52" s="9" t="s">
        <v>119</v>
      </c>
      <c r="B52" s="10">
        <v>46068</v>
      </c>
      <c r="C52" s="11">
        <v>30</v>
      </c>
      <c r="D52" s="10">
        <f t="shared" si="3"/>
        <v>46097</v>
      </c>
      <c r="E52" s="72" t="str">
        <f t="shared" si="5"/>
        <v xml:space="preserve">Фролов В.Д.
Инженер</v>
      </c>
      <c r="AT52" s="73"/>
      <c r="AU52" s="73"/>
      <c r="AV52" s="73"/>
      <c r="AW52" s="73"/>
      <c r="AX52" s="73"/>
      <c r="AY52" s="73"/>
      <c r="AZ52" s="73"/>
    </row>
    <row r="53" ht="30" customHeight="1">
      <c r="A53" s="9" t="s">
        <v>120</v>
      </c>
      <c r="B53" s="10">
        <v>46223</v>
      </c>
      <c r="C53" s="11">
        <v>30</v>
      </c>
      <c r="D53" s="10">
        <f t="shared" si="3"/>
        <v>46252</v>
      </c>
      <c r="E53" s="72" t="str">
        <f t="shared" si="5"/>
        <v xml:space="preserve">Фролов В.Д.
Инженер</v>
      </c>
      <c r="BQ53" s="73"/>
      <c r="BR53" s="73"/>
      <c r="BS53" s="73"/>
      <c r="BT53" s="73"/>
      <c r="BU53" s="73"/>
      <c r="BV53" s="73"/>
    </row>
    <row r="54" s="19" customFormat="1" ht="30" customHeight="1">
      <c r="A54" s="40" t="s">
        <v>121</v>
      </c>
      <c r="B54" s="21">
        <v>46280</v>
      </c>
      <c r="C54" s="22">
        <v>8</v>
      </c>
      <c r="D54" s="21">
        <f t="shared" si="3"/>
        <v>46287</v>
      </c>
      <c r="E54" s="74" t="str">
        <f t="shared" si="5"/>
        <v xml:space="preserve">Фролов В.Д.
Инженер</v>
      </c>
      <c r="BY54" s="73"/>
      <c r="BZ54" s="73"/>
      <c r="CA54" s="73"/>
    </row>
    <row r="55">
      <c r="B55" s="75"/>
      <c r="D55" s="75"/>
    </row>
    <row r="56">
      <c r="B56" s="75"/>
      <c r="D56" s="75"/>
    </row>
    <row r="58" ht="14.25">
      <c r="A58" t="s">
        <v>122</v>
      </c>
    </row>
    <row r="59" ht="14.25">
      <c r="A59" t="s">
        <v>123</v>
      </c>
    </row>
    <row r="60" ht="14.25">
      <c r="A60" t="s">
        <v>124</v>
      </c>
    </row>
    <row r="61" ht="14.25">
      <c r="A61" t="s">
        <v>125</v>
      </c>
    </row>
    <row r="62" ht="14.25">
      <c r="A62" t="s">
        <v>126</v>
      </c>
    </row>
    <row r="63" ht="14.25">
      <c r="A63" t="s">
        <v>127</v>
      </c>
    </row>
    <row r="64" ht="14.25">
      <c r="A64" t="s">
        <v>128</v>
      </c>
    </row>
    <row r="65" ht="14.25">
      <c r="A65" t="s">
        <v>129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ummaryBelow="1" summaryRight="1" showOutlineSymbols="1"/>
    <pageSetUpPr autoPageBreaks="1" fitToPage="0"/>
  </sheetPr>
  <sheetViews>
    <sheetView zoomScale="100" workbookViewId="0">
      <selection activeCell="C18" activeCellId="0" sqref="C18"/>
    </sheetView>
  </sheetViews>
  <sheetFormatPr defaultRowHeight="14.25"/>
  <cols>
    <col customWidth="1" min="1" max="1" width="24.42578125"/>
    <col customWidth="1" min="2" max="2" width="22.85546875"/>
    <col customWidth="1" min="3" max="3" width="27.7109375"/>
    <col customWidth="1" min="4" max="4" width="18.5703125"/>
  </cols>
  <sheetData>
    <row r="1">
      <c r="A1" s="76" t="s">
        <v>130</v>
      </c>
      <c r="B1" s="76" t="s">
        <v>131</v>
      </c>
      <c r="C1" s="76" t="s">
        <v>132</v>
      </c>
      <c r="D1" s="76" t="s">
        <v>133</v>
      </c>
    </row>
    <row r="2">
      <c r="A2" s="76" t="s">
        <v>134</v>
      </c>
      <c r="B2" s="76">
        <v>18000</v>
      </c>
      <c r="C2" s="76">
        <f>ROUND(18*21*0.33,0)</f>
        <v>125</v>
      </c>
      <c r="D2" s="76">
        <f t="shared" ref="D2:D5" si="6">ROUND(B2*C2,0)</f>
        <v>2250000</v>
      </c>
    </row>
    <row r="3">
      <c r="A3" s="76" t="s">
        <v>135</v>
      </c>
      <c r="B3" s="76">
        <v>21000</v>
      </c>
      <c r="C3" s="76">
        <f>ROUND(18*21*0.33,0)*2</f>
        <v>250</v>
      </c>
      <c r="D3" s="76">
        <f t="shared" si="6"/>
        <v>5250000</v>
      </c>
    </row>
    <row r="4">
      <c r="A4" s="76" t="s">
        <v>136</v>
      </c>
      <c r="B4" s="76">
        <v>21000</v>
      </c>
      <c r="C4" s="76">
        <f>ROUND(18*21*0.33,0)</f>
        <v>125</v>
      </c>
      <c r="D4" s="76">
        <f t="shared" si="6"/>
        <v>2625000</v>
      </c>
    </row>
    <row r="5">
      <c r="A5" s="76" t="s">
        <v>137</v>
      </c>
      <c r="B5" s="76">
        <v>7000</v>
      </c>
      <c r="C5" s="76">
        <f>ROUND(18*21*0.6,0)*3</f>
        <v>681</v>
      </c>
      <c r="D5" s="76">
        <f t="shared" si="6"/>
        <v>4767000</v>
      </c>
    </row>
    <row r="6">
      <c r="A6" s="76" t="s">
        <v>138</v>
      </c>
      <c r="B6" s="76"/>
      <c r="C6" s="76">
        <f>SUM(C2:C5)</f>
        <v>1181</v>
      </c>
      <c r="D6" s="76">
        <f>SUM(D2:D5)</f>
        <v>14892000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3">
    <outlinePr applyStyles="0" summaryBelow="1" summaryRight="1" showOutlineSymbols="1"/>
    <pageSetUpPr autoPageBreaks="1" fitToPage="0"/>
  </sheetPr>
  <sheetViews>
    <sheetView zoomScale="100" workbookViewId="0">
      <selection activeCell="B13" activeCellId="0" sqref="B13"/>
    </sheetView>
  </sheetViews>
  <sheetFormatPr defaultRowHeight="14.25"/>
  <cols>
    <col customWidth="1" min="1" max="1" width="24.85546875"/>
    <col customWidth="1" min="2" max="2" width="16"/>
    <col bestFit="1" customWidth="1" min="3" max="3" width="75.28125"/>
  </cols>
  <sheetData>
    <row r="1">
      <c r="A1" s="76" t="s">
        <v>139</v>
      </c>
      <c r="B1" s="76" t="s">
        <v>140</v>
      </c>
      <c r="C1" s="76" t="s">
        <v>141</v>
      </c>
    </row>
    <row r="2">
      <c r="A2" s="76" t="s">
        <v>142</v>
      </c>
      <c r="B2" s="76">
        <v>14892000</v>
      </c>
      <c r="C2" s="76" t="s">
        <v>143</v>
      </c>
    </row>
    <row r="3">
      <c r="A3" s="76" t="s">
        <v>144</v>
      </c>
      <c r="B3" s="76">
        <f>800000</f>
        <v>800000</v>
      </c>
      <c r="C3" s="76" t="s">
        <v>145</v>
      </c>
    </row>
    <row r="4">
      <c r="A4" s="76" t="s">
        <v>146</v>
      </c>
      <c r="B4" s="76">
        <f>16*40000+200000</f>
        <v>840000</v>
      </c>
      <c r="C4" s="76" t="s">
        <v>147</v>
      </c>
    </row>
    <row r="5">
      <c r="A5" s="76" t="s">
        <v>148</v>
      </c>
      <c r="B5" s="76">
        <v>500000</v>
      </c>
      <c r="C5" s="76" t="s">
        <v>149</v>
      </c>
    </row>
    <row r="6">
      <c r="A6" s="76" t="s">
        <v>150</v>
      </c>
      <c r="B6" s="76">
        <v>800000</v>
      </c>
      <c r="C6" s="76" t="s">
        <v>151</v>
      </c>
    </row>
    <row r="7">
      <c r="A7" s="76" t="s">
        <v>152</v>
      </c>
      <c r="B7" s="76">
        <v>6000000</v>
      </c>
      <c r="C7" s="77" t="s">
        <v>153</v>
      </c>
    </row>
    <row r="8">
      <c r="A8" s="76" t="s">
        <v>154</v>
      </c>
      <c r="B8" s="76">
        <v>800000</v>
      </c>
      <c r="C8" s="76" t="s">
        <v>155</v>
      </c>
    </row>
    <row r="9">
      <c r="A9" s="76" t="s">
        <v>156</v>
      </c>
      <c r="B9" s="76">
        <f>SUM(B2:B8)</f>
        <v>24632000</v>
      </c>
      <c r="C9" s="76" t="s">
        <v>157</v>
      </c>
    </row>
    <row r="10">
      <c r="A10" s="76" t="s">
        <v>158</v>
      </c>
      <c r="B10" s="76">
        <f>ROUND(B9*0.15,0)</f>
        <v>3694800</v>
      </c>
      <c r="C10" s="76" t="s">
        <v>159</v>
      </c>
    </row>
    <row r="11">
      <c r="A11" s="76" t="s">
        <v>138</v>
      </c>
      <c r="B11" s="76">
        <f>SUM(B9:B10)</f>
        <v>28326800</v>
      </c>
      <c r="C11" s="76" t="s">
        <v>157</v>
      </c>
    </row>
    <row r="18" ht="14.25">
      <c r="A18" t="s">
        <v>122</v>
      </c>
    </row>
    <row r="19" ht="14.25">
      <c r="A19" t="s">
        <v>123</v>
      </c>
    </row>
    <row r="20" ht="14.25">
      <c r="A20" t="s">
        <v>124</v>
      </c>
    </row>
    <row r="21" ht="14.25">
      <c r="A21" t="s">
        <v>125</v>
      </c>
    </row>
    <row r="22" ht="14.25">
      <c r="A22" t="s">
        <v>126</v>
      </c>
    </row>
    <row r="23" ht="14.25">
      <c r="A23" t="s">
        <v>127</v>
      </c>
    </row>
    <row r="24" ht="14.25">
      <c r="A24" t="s">
        <v>128</v>
      </c>
    </row>
    <row r="25" ht="14.25">
      <c r="A25" t="s">
        <v>129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Виталий Новиков</cp:lastModifiedBy>
  <cp:revision>3</cp:revision>
  <dcterms:created xsi:type="dcterms:W3CDTF">2015-06-05T18:17:20Z</dcterms:created>
  <dcterms:modified xsi:type="dcterms:W3CDTF">2025-05-11T17:01:09Z</dcterms:modified>
</cp:coreProperties>
</file>