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Cybersecurity_HSE\HomeWorks\prom_CS\docs\"/>
    </mc:Choice>
  </mc:AlternateContent>
  <bookViews>
    <workbookView xWindow="0" yWindow="0" windowWidth="23040" windowHeight="9780" activeTab="2"/>
  </bookViews>
  <sheets>
    <sheet name="Диаграмма Гантта" sheetId="1" r:id="rId1"/>
    <sheet name="РесурсныйПлан" sheetId="2" r:id="rId2"/>
    <sheet name="Бюджет" sheetId="3" r:id="rId3"/>
  </sheets>
  <calcPr calcId="162913"/>
</workbook>
</file>

<file path=xl/calcChain.xml><?xml version="1.0" encoding="utf-8"?>
<calcChain xmlns="http://schemas.openxmlformats.org/spreadsheetml/2006/main">
  <c r="B14" i="3" l="1"/>
  <c r="B13" i="3"/>
  <c r="B12" i="3"/>
  <c r="G6" i="3" s="1"/>
  <c r="B11" i="3"/>
  <c r="G10" i="3"/>
  <c r="G9" i="3"/>
  <c r="B9" i="3"/>
  <c r="G8" i="3" s="1"/>
  <c r="G7" i="3"/>
  <c r="B4" i="3"/>
  <c r="B18" i="3" s="1"/>
  <c r="B3" i="3"/>
  <c r="C5" i="2"/>
  <c r="D5" i="2" s="1"/>
  <c r="C4" i="2"/>
  <c r="D4" i="2" s="1"/>
  <c r="C3" i="2"/>
  <c r="D3" i="2" s="1"/>
  <c r="C2" i="2"/>
  <c r="C6" i="2" s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3" i="1"/>
  <c r="D13" i="1"/>
  <c r="E12" i="1"/>
  <c r="D12" i="1"/>
  <c r="E11" i="1"/>
  <c r="D11" i="1"/>
  <c r="E10" i="1"/>
  <c r="E9" i="1"/>
  <c r="E8" i="1"/>
  <c r="D8" i="1"/>
  <c r="E7" i="1"/>
  <c r="D7" i="1"/>
  <c r="E6" i="1"/>
  <c r="E5" i="1"/>
  <c r="E4" i="1"/>
  <c r="E3" i="1"/>
  <c r="D3" i="1"/>
  <c r="E2" i="1"/>
  <c r="D2" i="1"/>
  <c r="B19" i="3" l="1"/>
  <c r="B20" i="3" s="1"/>
  <c r="D2" i="2"/>
  <c r="D6" i="2" s="1"/>
</calcChain>
</file>

<file path=xl/sharedStrings.xml><?xml version="1.0" encoding="utf-8"?>
<sst xmlns="http://schemas.openxmlformats.org/spreadsheetml/2006/main" count="487" uniqueCount="232">
  <si>
    <t>Задача</t>
  </si>
  <si>
    <t>Начало</t>
  </si>
  <si>
    <t>Длительность_дн.</t>
  </si>
  <si>
    <t>Окончание</t>
  </si>
  <si>
    <t>Ресурс</t>
  </si>
  <si>
    <t>Week 1_x000D_
28.04–04.05</t>
  </si>
  <si>
    <t>Week 2_x000D_
05.05–11.05</t>
  </si>
  <si>
    <t>Week 3_x000D_
12.05–18.05</t>
  </si>
  <si>
    <t>Week 4_x000D_
19.05–25.05</t>
  </si>
  <si>
    <t>Week 5_x000D_
26.05–01.06</t>
  </si>
  <si>
    <t>Week 6_x000D_
02.06–08.06</t>
  </si>
  <si>
    <t>Week 7_x000D_
09.06–15.06</t>
  </si>
  <si>
    <t>Week 8_x000D_
16.06–22.06</t>
  </si>
  <si>
    <t>Week 9_x000D_
23.06–29.06</t>
  </si>
  <si>
    <t>Week 10_x000D_
30.06–06.07</t>
  </si>
  <si>
    <t>Week 11_x000D_
07.07–13.07</t>
  </si>
  <si>
    <t>Week 12_x000D_
14.07–20.07</t>
  </si>
  <si>
    <t>Week 13_x000D_
21.07–27.07</t>
  </si>
  <si>
    <t>Week 14_x000D_
28.07–03.08</t>
  </si>
  <si>
    <t>Week 15_x000D_
04.08–10.08</t>
  </si>
  <si>
    <t>Week 16_x000D_
11.08–17.08</t>
  </si>
  <si>
    <t>Week 17_x000D_
18.08–24.08</t>
  </si>
  <si>
    <t>Week 18_x000D_
25.08–31.08</t>
  </si>
  <si>
    <t>Week 19_x000D_
01.09–07.09</t>
  </si>
  <si>
    <t>Week 20_x000D_
08.09–14.09</t>
  </si>
  <si>
    <t>Week 21_x000D_
15.09–21.09</t>
  </si>
  <si>
    <t>Week 22_x000D_
22.09–28.09</t>
  </si>
  <si>
    <t>Week 23_x000D_
29.09–05.10</t>
  </si>
  <si>
    <t>Week 24_x000D_
06.10–12.10</t>
  </si>
  <si>
    <t>Week 25_x000D_
13.10–19.10</t>
  </si>
  <si>
    <t>Week 26_x000D_
20.10–26.10</t>
  </si>
  <si>
    <t>Week 27_x000D_
27.10–02.11</t>
  </si>
  <si>
    <t>Week 28_x000D_
03.11–09.11</t>
  </si>
  <si>
    <t>Week 29_x000D_
10.11–16.11</t>
  </si>
  <si>
    <t>Week 30_x000D_
17.11–23.11</t>
  </si>
  <si>
    <t>Week 31_x000D_
24.11–30.11</t>
  </si>
  <si>
    <t>Week 32_x000D_
01.12–07.12</t>
  </si>
  <si>
    <t>Week 33_x000D_
08.12–14.12</t>
  </si>
  <si>
    <t>Week 34_x000D_
15.12–21.12</t>
  </si>
  <si>
    <t>Week 35_x000D_
22.12–28.12</t>
  </si>
  <si>
    <t>Week 36_x000D_
29.12–04.01</t>
  </si>
  <si>
    <t>Week 37_x000D_
05.01–11.01</t>
  </si>
  <si>
    <t>Week 38_x000D_
12.01–18.01</t>
  </si>
  <si>
    <t>Week 39_x000D_
19.01–25.01</t>
  </si>
  <si>
    <t>Week 40_x000D_
26.01–01.02</t>
  </si>
  <si>
    <t>Week 41_x000D_
02.02–08.02</t>
  </si>
  <si>
    <t>Week 42_x000D_
09.02–15.02</t>
  </si>
  <si>
    <t>Week 43_x000D_
16.02–22.02</t>
  </si>
  <si>
    <t>Week 44_x000D_
23.02–01.03</t>
  </si>
  <si>
    <t>Week 45_x000D_
02.03–08.03</t>
  </si>
  <si>
    <t>Week 46_x000D_
09.03–15.03</t>
  </si>
  <si>
    <t>Week 47_x000D_
16.03–22.03</t>
  </si>
  <si>
    <t>Week 48_x000D_
23.03–29.03</t>
  </si>
  <si>
    <t>Week 49_x000D_
30.03–05.04</t>
  </si>
  <si>
    <t>Week 50_x000D_
06.04–12.04</t>
  </si>
  <si>
    <t>Week 51_x000D_
13.04–19.04</t>
  </si>
  <si>
    <t>Week 52_x000D_
20.04–26.04</t>
  </si>
  <si>
    <t>Week 53_x000D_
27.04–03.05</t>
  </si>
  <si>
    <t>Week 54_x000D_
04.05–10.05</t>
  </si>
  <si>
    <t>Week 55_x000D_
11.05–17.05</t>
  </si>
  <si>
    <t>Week 56_x000D_
18.05–24.05</t>
  </si>
  <si>
    <t>Week 57_x000D_
25.05–31.05</t>
  </si>
  <si>
    <t>Week 58_x000D_
01.06–07.06</t>
  </si>
  <si>
    <t>Week 59_x000D_
08.06–14.06</t>
  </si>
  <si>
    <t>Week 60_x000D_
15.06–21.06</t>
  </si>
  <si>
    <t>Week 61_x000D_
22.06–28.06</t>
  </si>
  <si>
    <t>Week 62_x000D_
29.06–05.07</t>
  </si>
  <si>
    <t>Week 63_x000D_
06.07–12.07</t>
  </si>
  <si>
    <t>Week 64_x000D_
13.07–19.07</t>
  </si>
  <si>
    <t>Week 65_x000D_
20.07–26.07</t>
  </si>
  <si>
    <t>Week 66_x000D_
27.07–02.08</t>
  </si>
  <si>
    <t>Week 67_x000D_
03.08–09.08</t>
  </si>
  <si>
    <t>Week 68_x000D_
10.08–16.08</t>
  </si>
  <si>
    <t>Week 69_x000D_
17.08–23.08</t>
  </si>
  <si>
    <t>Week 70_x000D_
24.08–30.08</t>
  </si>
  <si>
    <t>Week 71_x000D_
31.08–06.09</t>
  </si>
  <si>
    <t>Week 72_x000D_
07.09–13.09</t>
  </si>
  <si>
    <t>Week 73_x000D_
14.09–20.09</t>
  </si>
  <si>
    <t>Week 74_x000D_
21.09–27.09</t>
  </si>
  <si>
    <t>Week 75_x000D_
28.09–04.10</t>
  </si>
  <si>
    <t>Week 76_x000D_
05.10–11.10</t>
  </si>
  <si>
    <t>Week 77_x000D_
12.10–18.10</t>
  </si>
  <si>
    <t>Week 78_x000D_
19.10–25.10</t>
  </si>
  <si>
    <t>Kick‑off встреча</t>
  </si>
  <si>
    <t>Анализ заинтересованных сторон</t>
  </si>
  <si>
    <t>Определить требования проекта</t>
  </si>
  <si>
    <t>Разработать план проекта</t>
  </si>
  <si>
    <t>Согласовать план проекта с заказчиком</t>
  </si>
  <si>
    <t>Утверждение предварительного бюджета</t>
  </si>
  <si>
    <t>Согласовать список событий с заказчиком</t>
  </si>
  <si>
    <t>Подготовиться к пилотному внедрению (выбрать предприятие, согласовать с заказчиком)</t>
  </si>
  <si>
    <t>Подготовиться к масштабированию</t>
  </si>
  <si>
    <t>Подготовить итоговый отчёт</t>
  </si>
  <si>
    <t>Передать проект заказчику</t>
  </si>
  <si>
    <t>Фаза поддержки и мониторинга</t>
  </si>
  <si>
    <t>Анализ требований ФСТЭК №239, изучение технических ограничений (SIEMENS, Schneider Electric)</t>
  </si>
  <si>
    <t>Орлов И.Н.
Главный инженер</t>
  </si>
  <si>
    <t> </t>
  </si>
  <si>
    <t>Инвентаризация ОКИИ (16 объектов), аудит текущих систем АСУ ТП (оценка рисков для критических процессов (химводоочистка))</t>
  </si>
  <si>
    <t>Разработка архитектуры интеграции АСУ ТП с SOC (выбор SIEM, log-коллекторов)</t>
  </si>
  <si>
    <t>Согласование решений с вендорами (Siemens, Schneider Electric)</t>
  </si>
  <si>
    <t>Внедрение log-коллекторов на 1 объекте (настройка, тестирование)</t>
  </si>
  <si>
    <t>Корректировка архитектуры на основе результатов пилота</t>
  </si>
  <si>
    <t>Подключение ОКИИ первого предприятия (настройка сбора логов, интеграция с SOC)</t>
  </si>
  <si>
    <t>Второе предприятие региона 1 (адаптация под отсутствующую документацию)</t>
  </si>
  <si>
    <t>Тестирование и устранение ошибок в регионе 1</t>
  </si>
  <si>
    <t>Обучение персонала региона 1</t>
  </si>
  <si>
    <t>Подключение ОКИИ третьего предприятия (разработка кастомных скриптов для логов)</t>
  </si>
  <si>
    <t>Четвертое предприятие региона 2 (настройка алертов для критических событий)</t>
  </si>
  <si>
    <t>Тестирование и устранение ошибок в регионе 2</t>
  </si>
  <si>
    <t>Обучение персонала региона 2</t>
  </si>
  <si>
    <t>Комплексное тестирование всех ОКИИ (моделирование аварий, проверка реакции SOC)</t>
  </si>
  <si>
    <t>Документирование системы, подготовка отчётов для ФСТЭК и Минэнерго</t>
  </si>
  <si>
    <t>Фаза поддержки и мониторинга (анализ работы системы, доработки; настройка алертов, участие в расследованиях; отчётность для заказчика)</t>
  </si>
  <si>
    <t>Собрать и нарисовать “карту” всех 16 АСУ ТП (топология + инвентарный перечень устройств на 4‑х площадках)</t>
  </si>
  <si>
    <t>Садриев Б.А.
Архитектор проекта</t>
  </si>
  <si>
    <t>Снять технические ограничения Siemens и Schneider: опросить контроллеры, понять, какие события они умеют отдавать</t>
  </si>
  <si>
    <t>Согласовать с SOC единый формат и канал логов (Syslog/CEF + VPN/OT‑DMZ)</t>
  </si>
  <si>
    <t>Сформировать черновик ТЗ на пилот: выбрать 1 предприятие, описать точки сбора, требования к лог‑коллектору</t>
  </si>
  <si>
    <t>Сделать прототип лог‑адаптера и показать первые события в SOC (лабораторная среда)</t>
  </si>
  <si>
    <t>Протестировать функциональность системы</t>
  </si>
  <si>
    <t>Устранить выявленные проблемы</t>
  </si>
  <si>
    <t>Обучить персонал пилотного предприятия</t>
  </si>
  <si>
    <t>Установить и настроить систему на втором предприятии</t>
  </si>
  <si>
    <t>Установить и настроить систему на третьем предприятии</t>
  </si>
  <si>
    <t>Установить и настроить систему на четвёртом предприятии</t>
  </si>
  <si>
    <t>Обучить персонал на всех предприятиях</t>
  </si>
  <si>
    <t>Подготовить список типов событий для сбора</t>
  </si>
  <si>
    <t xml:space="preserve">Анализ результатов отчетов внешнего аудита систем АСУ ТП </t>
  </si>
  <si>
    <t>Разработать прототип системы сбора данных</t>
  </si>
  <si>
    <t>Протестировать совместимость прототипа</t>
  </si>
  <si>
    <t>Установить и настроить систему на пилотном предприятии</t>
  </si>
  <si>
    <t>Установка коллекторов (пилот)</t>
  </si>
  <si>
    <t>Подготовка рабочих мест для прототипа</t>
  </si>
  <si>
    <t>Интеграция агентов (пилот)</t>
  </si>
  <si>
    <t>Полевые тесты (пилот)</t>
  </si>
  <si>
    <t>Установка коллекторов (сайт 4)</t>
  </si>
  <si>
    <t>Финальная доработка логирования</t>
  </si>
  <si>
    <t>Роль</t>
  </si>
  <si>
    <t>Ставка руб/дн</t>
  </si>
  <si>
    <t>Трудозатраты чел/дней</t>
  </si>
  <si>
    <t>Всего руб.</t>
  </si>
  <si>
    <t>Руководитель проекта</t>
  </si>
  <si>
    <t>Главный инженер</t>
  </si>
  <si>
    <t>Архитектор проекта</t>
  </si>
  <si>
    <t>Инженер</t>
  </si>
  <si>
    <t>ИТОГО</t>
  </si>
  <si>
    <t>Категория</t>
  </si>
  <si>
    <t>Оценка_руб</t>
  </si>
  <si>
    <t>Комментарий</t>
  </si>
  <si>
    <t>Внутренний труд</t>
  </si>
  <si>
    <t>Сумма трудозатрат</t>
  </si>
  <si>
    <t>Аудит АСУ ТП</t>
  </si>
  <si>
    <t>За объект 200000 руб. Тестовый Аудит будет проводиться сторонней организацией</t>
  </si>
  <si>
    <t>Лог‑коллекторы (HardWare+SoftWare)</t>
  </si>
  <si>
    <t>≈16 шт. + резерв (На каждый объект)</t>
  </si>
  <si>
    <t>Лицензии для SOC</t>
  </si>
  <si>
    <t>SIEM‑коннекторы</t>
  </si>
  <si>
    <t>Обучение персонала</t>
  </si>
  <si>
    <t>32 чел. (по 2 человека на объект)</t>
  </si>
  <si>
    <t>Защита конечных точек</t>
  </si>
  <si>
    <t>Разработка ПО</t>
  </si>
  <si>
    <t>Для датчиков и коллекторов + тестирование ПО white black box</t>
  </si>
  <si>
    <t>РКиВ</t>
  </si>
  <si>
    <t>Закупка СЗИ NGFW</t>
  </si>
  <si>
    <t xml:space="preserve">Клатер NGFW USerGate + внедрение </t>
  </si>
  <si>
    <t>Сетевая защита</t>
  </si>
  <si>
    <t>Закупка СЗИ криптошлюы</t>
  </si>
  <si>
    <t>Кластер криптошлюзы + внедрение АПКШ Континент 3.9 КШ и СОВ</t>
  </si>
  <si>
    <t>Анализ защищенности</t>
  </si>
  <si>
    <t>Закупка СЗИ АВЗ</t>
  </si>
  <si>
    <t>Лицензия от 4000 хостов</t>
  </si>
  <si>
    <t>Контроль УЗ и удаленного доступа</t>
  </si>
  <si>
    <t>Закупка СЗИ EDR/MDR</t>
  </si>
  <si>
    <t>По 300 хостов на объект (16 объектов)</t>
  </si>
  <si>
    <t>СЗИ от НСД</t>
  </si>
  <si>
    <t>Secret Net Studio 8</t>
  </si>
  <si>
    <t>PT ISIM</t>
  </si>
  <si>
    <t>PAM система дял контроля удаленного доступа</t>
  </si>
  <si>
    <t>PAM на 16 объектов</t>
  </si>
  <si>
    <t>Организация DMZ</t>
  </si>
  <si>
    <t>Работы подрядчика по архитектуре, организации DMZ зоны</t>
  </si>
  <si>
    <t>Ситема резервного копирования</t>
  </si>
  <si>
    <t>Система резервного копирования с проверкой бэкапов для 16 объектов</t>
  </si>
  <si>
    <t>Логистика и координация</t>
  </si>
  <si>
    <t>Путевые, связь</t>
  </si>
  <si>
    <t>Промежуточный итог</t>
  </si>
  <si>
    <t>—</t>
  </si>
  <si>
    <t>Резерв 15 %</t>
  </si>
  <si>
    <t>Непредвиденные</t>
  </si>
  <si>
    <t>Дополнить:</t>
  </si>
  <si>
    <t>Закупки</t>
  </si>
  <si>
    <t>+</t>
  </si>
  <si>
    <t>импортозамещение сетевого оборудования</t>
  </si>
  <si>
    <t>внедрение СЗИ на конечных точках</t>
  </si>
  <si>
    <t>Управление доступом</t>
  </si>
  <si>
    <t>Защита периметра</t>
  </si>
  <si>
    <t>DMZ зона</t>
  </si>
  <si>
    <t>Резервное копирование</t>
  </si>
  <si>
    <t>аудит</t>
  </si>
  <si>
    <t>успешный пилот</t>
  </si>
  <si>
    <t>полное тиражирование</t>
  </si>
  <si>
    <t>сдача проекта</t>
  </si>
  <si>
    <t>#</t>
  </si>
  <si>
    <t>Роль / позиция</t>
  </si>
  <si>
    <t>Задачи и зона ответственности</t>
  </si>
  <si>
    <t>Ключевые компетенции</t>
  </si>
  <si>
    <t>Загрузка по фазам проекта¹</t>
  </si>
  <si>
    <t>Руководитель проекта (PM)</t>
  </si>
  <si>
    <t>• формирование и защита устава, календаря и бюджета• управление контрактами и изменениями (change-control board)• коммуникации с ФСТЭК/Ростехнадзором и топ-менеджментом• управление рисками, подготовка ежемесячного статуса</t>
  </si>
  <si>
    <t>PMP / Prince2, опыт КИИ-проектов, переговоры, регуляторика 187-ФЗ</t>
  </si>
  <si>
    <r>
      <t xml:space="preserve">0,8 FTE в фазах 1-5 </t>
    </r>
    <r>
      <rPr>
        <i/>
        <sz val="11"/>
        <color theme="1"/>
        <rFont val="Calibri"/>
        <scheme val="minor"/>
      </rPr>
      <t>(20 ч/неделя)</t>
    </r>
  </si>
  <si>
    <t>Главный инженер проекта (Chief Engineer / Tech Lead)</t>
  </si>
  <si>
    <t>• техническое руководство и ревью НТД (ТЗ, ПИ, ЭД)• контроль интеграции Siemens PCS 7 / Schneider Triconex с SOC-шлюзами• проверка качества пилотных внедрений, FAT/SAT</t>
  </si>
  <si>
    <t>IEC 62443, OT-сегментация, сетевые протоколы ICS, методики ПД 239</t>
  </si>
  <si>
    <t>1,0 FTE весь цикл</t>
  </si>
  <si>
    <t>Архитектор OT/IT-безопасности</t>
  </si>
  <si>
    <t>• проектирование референс-архитектуры OT-IT DMZ• разработка схем резервирования и крипто-VPN• выбор СЗИ, подготовка пояснительной записки НДВ/КС1</t>
  </si>
  <si>
    <t>TOGAF, Zero Trust, криптограф. СЗИ, MaxPatrol SIEM</t>
  </si>
  <si>
    <t>0,6 FTE (фазы 1-3)</t>
  </si>
  <si>
    <t>Инженер-интегратор SIEM/SOAR</t>
  </si>
  <si>
    <t>• настройка лог-коллекторов, написание CEF/LEEF-коннекторов• создание корреляционных правил и SOAR-плейбуков• нагрузочное тестирование, построение отчётов SLA/SLO</t>
  </si>
  <si>
    <t>Regex, Python, MaxPatrol / R-Vision, MITRE ATT&amp;CK ICS</t>
  </si>
  <si>
    <t>1,0 FTE (фазы 2-4)</t>
  </si>
  <si>
    <t>Полевой инженер-монтажник</t>
  </si>
  <si>
    <t>• поставка и монтаж аппаратных лог-коллекторов и NGFW• коммутация, настройка L2/L3, испытания каналов связи• ведение исполнительной документации</t>
  </si>
  <si>
    <t>CCNP, электро-допуск IV гр., монтаж СКС, SD-WAN</t>
  </si>
  <si>
    <t>0,8 FTE (фазы 3-4)</t>
  </si>
  <si>
    <t>OT-сайт-инженер / Комиссионер</t>
  </si>
  <si>
    <t>• установка агентов на HMI/ESM, конфигурирование SCADA-export• координация с дежурными сменами, проведение PSSR• обучение персонала площадок, приёмка по чек-листам</t>
  </si>
  <si>
    <t>TIA Portal, Triconex TriStation, регламенты ПАЗ, методики HAZOP</t>
  </si>
  <si>
    <t>0,8 FTE (фазы 3-5)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</si>
</sst>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name val="Calibri"/>
    </font>
    <font>
      <sz val="11"/>
      <color indexed="64"/>
      <name val="Calibri"/>
    </font>
    <font>
      <sz val="11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indexed="65"/>
      </patternFill>
    </fill>
    <fill>
      <patternFill patternType="solid">
        <fgColor rgb="FF9BC2E6"/>
        <bgColor rgb="FF9BC2E6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7BFBE"/>
        <bgColor rgb="FFA7BFBE"/>
      </patternFill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6" xfId="0" applyFont="1" applyBorder="1" applyAlignment="1">
      <alignment horizontal="left"/>
    </xf>
    <xf numFmtId="14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left"/>
    </xf>
    <xf numFmtId="1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14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8" borderId="13" xfId="0" applyFont="1" applyFill="1" applyBorder="1" applyAlignment="1">
      <alignment horizontal="left"/>
    </xf>
    <xf numFmtId="0" fontId="0" fillId="0" borderId="11" xfId="0" applyBorder="1"/>
    <xf numFmtId="0" fontId="0" fillId="0" borderId="14" xfId="0" applyBorder="1" applyAlignment="1">
      <alignment horizontal="left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0" xfId="0" applyFill="1" applyAlignment="1">
      <alignment horizontal="left" wrapText="1"/>
    </xf>
    <xf numFmtId="0" fontId="3" fillId="0" borderId="6" xfId="0" applyFont="1" applyBorder="1" applyAlignment="1">
      <alignment horizontal="left"/>
    </xf>
    <xf numFmtId="0" fontId="0" fillId="10" borderId="11" xfId="0" applyFill="1" applyBorder="1" applyAlignment="1">
      <alignment horizontal="left" wrapText="1"/>
    </xf>
    <xf numFmtId="0" fontId="0" fillId="10" borderId="11" xfId="0" applyFill="1" applyBorder="1"/>
    <xf numFmtId="0" fontId="0" fillId="11" borderId="11" xfId="0" applyFill="1" applyBorder="1" applyAlignment="1">
      <alignment horizontal="left" wrapText="1"/>
    </xf>
    <xf numFmtId="14" fontId="0" fillId="0" borderId="0" xfId="0" applyNumberFormat="1"/>
    <xf numFmtId="0" fontId="0" fillId="0" borderId="15" xfId="0" applyBorder="1"/>
    <xf numFmtId="0" fontId="0" fillId="0" borderId="15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15" xfId="0" applyFill="1" applyBorder="1"/>
    <xf numFmtId="0" fontId="0" fillId="14" borderId="0" xfId="0" applyFill="1"/>
    <xf numFmtId="0" fontId="0" fillId="12" borderId="15" xfId="0" applyFill="1" applyBorder="1"/>
    <xf numFmtId="0" fontId="0" fillId="0" borderId="15" xfId="0" applyBorder="1"/>
    <xf numFmtId="0" fontId="0" fillId="13" borderId="15" xfId="0" applyFill="1" applyBorder="1"/>
    <xf numFmtId="0" fontId="0" fillId="0" borderId="16" xfId="0" applyBorder="1" applyAlignment="1">
      <alignment horizontal="center" wrapText="1"/>
    </xf>
    <xf numFmtId="0" fontId="0" fillId="2" borderId="5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4" borderId="13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6" borderId="13" xfId="0" applyFont="1" applyFill="1" applyBorder="1" applyAlignment="1">
      <alignment horizontal="left" wrapText="1"/>
    </xf>
    <xf numFmtId="0" fontId="0" fillId="9" borderId="0" xfId="0" applyFill="1" applyBorder="1" applyAlignment="1">
      <alignment horizontal="left" wrapText="1"/>
    </xf>
    <xf numFmtId="0" fontId="0" fillId="9" borderId="11" xfId="0" applyFill="1" applyBorder="1" applyAlignment="1">
      <alignment horizontal="left" wrapText="1"/>
    </xf>
    <xf numFmtId="0" fontId="0" fillId="11" borderId="0" xfId="0" applyFill="1" applyBorder="1" applyAlignment="1">
      <alignment horizontal="left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3" borderId="20" xfId="0" applyFill="1" applyBorder="1" applyAlignment="1">
      <alignment horizontal="left" wrapText="1"/>
    </xf>
    <xf numFmtId="0" fontId="0" fillId="0" borderId="0" xfId="0" applyBorder="1"/>
    <xf numFmtId="0" fontId="0" fillId="0" borderId="21" xfId="0" applyBorder="1"/>
    <xf numFmtId="0" fontId="0" fillId="3" borderId="0" xfId="0" applyFill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3" borderId="0" xfId="0" applyFill="1" applyBorder="1"/>
    <xf numFmtId="0" fontId="0" fillId="0" borderId="20" xfId="0" applyBorder="1"/>
    <xf numFmtId="0" fontId="0" fillId="3" borderId="21" xfId="0" applyFill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1" fillId="4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2" fillId="8" borderId="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10" borderId="0" xfId="0" applyFill="1" applyBorder="1"/>
    <xf numFmtId="0" fontId="0" fillId="0" borderId="0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3" fillId="0" borderId="20" xfId="0" applyFont="1" applyBorder="1"/>
    <xf numFmtId="0" fontId="3" fillId="0" borderId="0" xfId="0" applyFont="1" applyBorder="1"/>
    <xf numFmtId="0" fontId="0" fillId="1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11" borderId="21" xfId="0" applyFill="1" applyBorder="1" applyAlignment="1">
      <alignment horizontal="left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" borderId="20" xfId="0" applyFill="1" applyBorder="1"/>
    <xf numFmtId="0" fontId="1" fillId="4" borderId="13" xfId="0" applyFont="1" applyFill="1" applyBorder="1" applyAlignment="1">
      <alignment horizontal="left"/>
    </xf>
    <xf numFmtId="0" fontId="1" fillId="4" borderId="23" xfId="0" applyFont="1" applyFill="1" applyBorder="1" applyAlignment="1">
      <alignment horizontal="left"/>
    </xf>
    <xf numFmtId="0" fontId="2" fillId="8" borderId="20" xfId="0" applyFont="1" applyFill="1" applyBorder="1" applyAlignment="1">
      <alignment horizontal="left"/>
    </xf>
    <xf numFmtId="0" fontId="0" fillId="10" borderId="20" xfId="0" applyFill="1" applyBorder="1" applyAlignment="1">
      <alignment horizontal="center"/>
    </xf>
    <xf numFmtId="0" fontId="3" fillId="10" borderId="0" xfId="0" applyFont="1" applyFill="1" applyBorder="1"/>
    <xf numFmtId="0" fontId="3" fillId="0" borderId="21" xfId="0" applyFont="1" applyBorder="1"/>
    <xf numFmtId="0" fontId="0" fillId="0" borderId="20" xfId="0" applyBorder="1" applyAlignment="1">
      <alignment horizontal="center"/>
    </xf>
    <xf numFmtId="0" fontId="0" fillId="10" borderId="21" xfId="0" applyFill="1" applyBorder="1"/>
    <xf numFmtId="0" fontId="0" fillId="11" borderId="20" xfId="0" applyFill="1" applyBorder="1" applyAlignment="1">
      <alignment horizontal="left" wrapText="1"/>
    </xf>
    <xf numFmtId="0" fontId="0" fillId="3" borderId="23" xfId="0" applyFill="1" applyBorder="1"/>
    <xf numFmtId="0" fontId="1" fillId="4" borderId="22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10" borderId="20" xfId="0" applyFill="1" applyBorder="1"/>
    <xf numFmtId="0" fontId="0" fillId="11" borderId="27" xfId="0" applyFill="1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3" borderId="22" xfId="0" applyFill="1" applyBorder="1"/>
    <xf numFmtId="0" fontId="0" fillId="15" borderId="13" xfId="0" applyFill="1" applyBorder="1"/>
    <xf numFmtId="0" fontId="0" fillId="15" borderId="23" xfId="0" applyFill="1" applyBorder="1"/>
    <xf numFmtId="0" fontId="0" fillId="16" borderId="0" xfId="0" applyFill="1" applyBorder="1"/>
    <xf numFmtId="0" fontId="0" fillId="16" borderId="21" xfId="0" applyFill="1" applyBorder="1"/>
    <xf numFmtId="0" fontId="0" fillId="16" borderId="20" xfId="0" applyFill="1" applyBorder="1"/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G62"/>
  <sheetViews>
    <sheetView topLeftCell="A40" zoomScale="55" zoomScaleNormal="55" workbookViewId="0">
      <pane xSplit="1" topLeftCell="B1" activePane="topRight" state="frozen"/>
      <selection activeCell="N42" sqref="N42"/>
      <selection pane="topRight" activeCell="H56" sqref="H56"/>
    </sheetView>
  </sheetViews>
  <sheetFormatPr defaultRowHeight="14.4" x14ac:dyDescent="0.3"/>
  <cols>
    <col min="1" max="1" width="109.109375" bestFit="1" customWidth="1"/>
    <col min="2" max="2" width="16.109375" customWidth="1"/>
    <col min="3" max="3" width="25.33203125" customWidth="1"/>
    <col min="4" max="4" width="11.44140625" customWidth="1"/>
    <col min="5" max="5" width="21.109375" customWidth="1"/>
    <col min="6" max="83" width="12.6640625" customWidth="1"/>
  </cols>
  <sheetData>
    <row r="1" spans="1:83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54" t="s">
        <v>4</v>
      </c>
      <c r="F1" s="65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66" t="s">
        <v>21</v>
      </c>
      <c r="W1" s="66" t="s">
        <v>22</v>
      </c>
      <c r="X1" s="66" t="s">
        <v>23</v>
      </c>
      <c r="Y1" s="66" t="s">
        <v>24</v>
      </c>
      <c r="Z1" s="66" t="s">
        <v>25</v>
      </c>
      <c r="AA1" s="66" t="s">
        <v>26</v>
      </c>
      <c r="AB1" s="66" t="s">
        <v>27</v>
      </c>
      <c r="AC1" s="66" t="s">
        <v>28</v>
      </c>
      <c r="AD1" s="66" t="s">
        <v>29</v>
      </c>
      <c r="AE1" s="66" t="s">
        <v>30</v>
      </c>
      <c r="AF1" s="66" t="s">
        <v>31</v>
      </c>
      <c r="AG1" s="66" t="s">
        <v>32</v>
      </c>
      <c r="AH1" s="66" t="s">
        <v>33</v>
      </c>
      <c r="AI1" s="66" t="s">
        <v>34</v>
      </c>
      <c r="AJ1" s="66" t="s">
        <v>35</v>
      </c>
      <c r="AK1" s="66" t="s">
        <v>36</v>
      </c>
      <c r="AL1" s="67" t="s">
        <v>37</v>
      </c>
      <c r="AM1" s="65" t="s">
        <v>38</v>
      </c>
      <c r="AN1" s="66" t="s">
        <v>39</v>
      </c>
      <c r="AO1" s="66" t="s">
        <v>40</v>
      </c>
      <c r="AP1" s="66" t="s">
        <v>41</v>
      </c>
      <c r="AQ1" s="66" t="s">
        <v>42</v>
      </c>
      <c r="AR1" s="66" t="s">
        <v>43</v>
      </c>
      <c r="AS1" s="66" t="s">
        <v>44</v>
      </c>
      <c r="AT1" s="66" t="s">
        <v>45</v>
      </c>
      <c r="AU1" s="66" t="s">
        <v>46</v>
      </c>
      <c r="AV1" s="66" t="s">
        <v>47</v>
      </c>
      <c r="AW1" s="66" t="s">
        <v>48</v>
      </c>
      <c r="AX1" s="66" t="s">
        <v>49</v>
      </c>
      <c r="AY1" s="66" t="s">
        <v>50</v>
      </c>
      <c r="AZ1" s="66" t="s">
        <v>51</v>
      </c>
      <c r="BA1" s="66" t="s">
        <v>52</v>
      </c>
      <c r="BB1" s="66" t="s">
        <v>53</v>
      </c>
      <c r="BC1" s="66" t="s">
        <v>54</v>
      </c>
      <c r="BD1" s="66" t="s">
        <v>55</v>
      </c>
      <c r="BE1" s="66" t="s">
        <v>56</v>
      </c>
      <c r="BF1" s="66" t="s">
        <v>57</v>
      </c>
      <c r="BG1" s="66" t="s">
        <v>58</v>
      </c>
      <c r="BH1" s="66" t="s">
        <v>59</v>
      </c>
      <c r="BI1" s="66" t="s">
        <v>60</v>
      </c>
      <c r="BJ1" s="66" t="s">
        <v>61</v>
      </c>
      <c r="BK1" s="67" t="s">
        <v>62</v>
      </c>
      <c r="BL1" s="65" t="s">
        <v>63</v>
      </c>
      <c r="BM1" s="66" t="s">
        <v>64</v>
      </c>
      <c r="BN1" s="66" t="s">
        <v>65</v>
      </c>
      <c r="BO1" s="66" t="s">
        <v>66</v>
      </c>
      <c r="BP1" s="66" t="s">
        <v>67</v>
      </c>
      <c r="BQ1" s="66" t="s">
        <v>68</v>
      </c>
      <c r="BR1" s="66" t="s">
        <v>69</v>
      </c>
      <c r="BS1" s="66" t="s">
        <v>70</v>
      </c>
      <c r="BT1" s="66" t="s">
        <v>71</v>
      </c>
      <c r="BU1" s="66" t="s">
        <v>72</v>
      </c>
      <c r="BV1" s="66" t="s">
        <v>73</v>
      </c>
      <c r="BW1" s="66" t="s">
        <v>74</v>
      </c>
      <c r="BX1" s="66" t="s">
        <v>75</v>
      </c>
      <c r="BY1" s="66" t="s">
        <v>76</v>
      </c>
      <c r="BZ1" s="66" t="s">
        <v>77</v>
      </c>
      <c r="CA1" s="66" t="s">
        <v>78</v>
      </c>
      <c r="CB1" s="66" t="s">
        <v>79</v>
      </c>
      <c r="CC1" s="67" t="s">
        <v>80</v>
      </c>
      <c r="CD1" s="65" t="s">
        <v>81</v>
      </c>
      <c r="CE1" s="67" t="s">
        <v>82</v>
      </c>
    </row>
    <row r="2" spans="1:83" ht="42" customHeight="1" x14ac:dyDescent="0.3">
      <c r="A2" s="3" t="s">
        <v>83</v>
      </c>
      <c r="B2" s="4">
        <v>45778</v>
      </c>
      <c r="C2" s="5">
        <v>1</v>
      </c>
      <c r="D2" s="4">
        <f t="shared" ref="D2:D11" si="0">B2+C2-1</f>
        <v>45778</v>
      </c>
      <c r="E2" s="55" t="str">
        <f t="shared" ref="E2:E13" si="1">"Новиков В.С."&amp;CHAR(10)&amp;"Руководитель проекта"</f>
        <v>Новиков В.С.
Руководитель проекта</v>
      </c>
      <c r="F2" s="68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70"/>
      <c r="AM2" s="75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70"/>
      <c r="BL2" s="75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70"/>
      <c r="CD2" s="75"/>
      <c r="CE2" s="70"/>
    </row>
    <row r="3" spans="1:83" ht="30" customHeight="1" x14ac:dyDescent="0.3">
      <c r="A3" s="6" t="s">
        <v>84</v>
      </c>
      <c r="B3" s="7">
        <v>45779</v>
      </c>
      <c r="C3" s="8">
        <v>14</v>
      </c>
      <c r="D3" s="7">
        <f t="shared" si="0"/>
        <v>45792</v>
      </c>
      <c r="E3" s="56" t="str">
        <f t="shared" si="1"/>
        <v>Новиков В.С.
Руководитель проекта</v>
      </c>
      <c r="F3" s="68"/>
      <c r="G3" s="71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70"/>
      <c r="AM3" s="75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70"/>
      <c r="BL3" s="75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70"/>
      <c r="CD3" s="75"/>
      <c r="CE3" s="70"/>
    </row>
    <row r="4" spans="1:83" ht="30" customHeight="1" x14ac:dyDescent="0.3">
      <c r="A4" s="6" t="s">
        <v>85</v>
      </c>
      <c r="B4" s="7">
        <v>45789</v>
      </c>
      <c r="C4" s="8">
        <v>14</v>
      </c>
      <c r="D4" s="7">
        <v>45803</v>
      </c>
      <c r="E4" s="56" t="str">
        <f t="shared" si="1"/>
        <v>Новиков В.С.
Руководитель проекта</v>
      </c>
      <c r="F4" s="72"/>
      <c r="G4" s="73"/>
      <c r="H4" s="74"/>
      <c r="I4" s="74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70"/>
      <c r="AM4" s="75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70"/>
      <c r="BL4" s="75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70"/>
      <c r="CD4" s="75"/>
      <c r="CE4" s="70"/>
    </row>
    <row r="5" spans="1:83" ht="30" customHeight="1" x14ac:dyDescent="0.3">
      <c r="A5" s="6" t="s">
        <v>86</v>
      </c>
      <c r="B5" s="7">
        <v>45803</v>
      </c>
      <c r="C5" s="8">
        <v>14</v>
      </c>
      <c r="D5" s="7">
        <v>45817</v>
      </c>
      <c r="E5" s="56" t="str">
        <f t="shared" si="1"/>
        <v>Новиков В.С.
Руководитель проекта</v>
      </c>
      <c r="F5" s="72"/>
      <c r="G5" s="73"/>
      <c r="H5" s="69"/>
      <c r="I5" s="69"/>
      <c r="J5" s="74"/>
      <c r="K5" s="74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70"/>
      <c r="AM5" s="75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70"/>
      <c r="BL5" s="75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70"/>
      <c r="CD5" s="75"/>
      <c r="CE5" s="70"/>
    </row>
    <row r="6" spans="1:83" ht="30" customHeight="1" x14ac:dyDescent="0.3">
      <c r="A6" s="6" t="s">
        <v>87</v>
      </c>
      <c r="B6" s="7">
        <v>45817</v>
      </c>
      <c r="C6" s="8">
        <v>14</v>
      </c>
      <c r="D6" s="7">
        <v>45839</v>
      </c>
      <c r="E6" s="56" t="str">
        <f t="shared" si="1"/>
        <v>Новиков В.С.
Руководитель проекта</v>
      </c>
      <c r="F6" s="72"/>
      <c r="G6" s="73"/>
      <c r="H6" s="69"/>
      <c r="I6" s="69"/>
      <c r="J6" s="69"/>
      <c r="K6" s="69"/>
      <c r="L6" s="74"/>
      <c r="M6" s="74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70"/>
      <c r="AM6" s="75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70"/>
      <c r="BL6" s="75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70"/>
      <c r="CD6" s="75"/>
      <c r="CE6" s="70"/>
    </row>
    <row r="7" spans="1:83" ht="30" customHeight="1" x14ac:dyDescent="0.3">
      <c r="A7" s="6" t="s">
        <v>88</v>
      </c>
      <c r="B7" s="7">
        <v>45839</v>
      </c>
      <c r="C7" s="8">
        <v>14</v>
      </c>
      <c r="D7" s="7">
        <f t="shared" si="0"/>
        <v>45852</v>
      </c>
      <c r="E7" s="56" t="str">
        <f t="shared" si="1"/>
        <v>Новиков В.С.
Руководитель проекта</v>
      </c>
      <c r="F7" s="75"/>
      <c r="G7" s="69"/>
      <c r="H7" s="69"/>
      <c r="I7" s="69"/>
      <c r="J7" s="69"/>
      <c r="K7" s="69"/>
      <c r="L7" s="69"/>
      <c r="M7" s="69"/>
      <c r="N7" s="71"/>
      <c r="O7" s="71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75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70"/>
      <c r="BL7" s="75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70"/>
      <c r="CD7" s="75"/>
      <c r="CE7" s="70"/>
    </row>
    <row r="8" spans="1:83" ht="30" customHeight="1" x14ac:dyDescent="0.3">
      <c r="A8" s="6" t="s">
        <v>89</v>
      </c>
      <c r="B8" s="7">
        <v>45845</v>
      </c>
      <c r="C8" s="8">
        <v>14</v>
      </c>
      <c r="D8" s="7">
        <f t="shared" si="0"/>
        <v>45858</v>
      </c>
      <c r="E8" s="56" t="str">
        <f t="shared" si="1"/>
        <v>Новиков В.С.
Руководитель проекта</v>
      </c>
      <c r="F8" s="75"/>
      <c r="G8" s="69"/>
      <c r="H8" s="69"/>
      <c r="I8" s="69"/>
      <c r="J8" s="69"/>
      <c r="K8" s="69"/>
      <c r="L8" s="69"/>
      <c r="M8" s="69"/>
      <c r="N8" s="73"/>
      <c r="O8" s="73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69"/>
      <c r="AE8" s="69"/>
      <c r="AF8" s="69"/>
      <c r="AG8" s="69"/>
      <c r="AH8" s="69"/>
      <c r="AI8" s="69"/>
      <c r="AJ8" s="69"/>
      <c r="AK8" s="69"/>
      <c r="AL8" s="70"/>
      <c r="AM8" s="75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70"/>
      <c r="BL8" s="75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70"/>
      <c r="CD8" s="75"/>
      <c r="CE8" s="70"/>
    </row>
    <row r="9" spans="1:83" ht="30" customHeight="1" x14ac:dyDescent="0.3">
      <c r="A9" s="6" t="s">
        <v>90</v>
      </c>
      <c r="B9" s="7">
        <v>45943</v>
      </c>
      <c r="C9" s="8">
        <v>21</v>
      </c>
      <c r="D9" s="7">
        <v>45971</v>
      </c>
      <c r="E9" s="56" t="str">
        <f t="shared" si="1"/>
        <v>Новиков В.С.
Руководитель проекта</v>
      </c>
      <c r="F9" s="75"/>
      <c r="G9" s="69"/>
      <c r="H9" s="69"/>
      <c r="I9" s="69"/>
      <c r="J9" s="69"/>
      <c r="K9" s="69"/>
      <c r="L9" s="69"/>
      <c r="M9" s="69"/>
      <c r="N9" s="73"/>
      <c r="O9" s="73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4"/>
      <c r="AE9" s="74"/>
      <c r="AF9" s="74"/>
      <c r="AG9" s="69"/>
      <c r="AH9" s="69"/>
      <c r="AI9" s="69"/>
      <c r="AJ9" s="69"/>
      <c r="AK9" s="69"/>
      <c r="AL9" s="70"/>
      <c r="AM9" s="75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75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70"/>
      <c r="CD9" s="75"/>
      <c r="CE9" s="70"/>
    </row>
    <row r="10" spans="1:83" ht="30" customHeight="1" x14ac:dyDescent="0.3">
      <c r="A10" s="6" t="s">
        <v>91</v>
      </c>
      <c r="B10" s="7">
        <v>46111</v>
      </c>
      <c r="C10" s="8">
        <v>28</v>
      </c>
      <c r="D10" s="7">
        <v>46132</v>
      </c>
      <c r="E10" s="56" t="str">
        <f t="shared" si="1"/>
        <v>Новиков В.С.
Руководитель проекта</v>
      </c>
      <c r="F10" s="75"/>
      <c r="G10" s="69"/>
      <c r="H10" s="69"/>
      <c r="I10" s="69"/>
      <c r="J10" s="69"/>
      <c r="K10" s="69"/>
      <c r="L10" s="69"/>
      <c r="M10" s="69"/>
      <c r="N10" s="73"/>
      <c r="O10" s="73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74"/>
      <c r="AH10" s="74"/>
      <c r="AI10" s="74"/>
      <c r="AJ10" s="74"/>
      <c r="AK10" s="74"/>
      <c r="AL10" s="76"/>
      <c r="AM10" s="111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69"/>
      <c r="BG10" s="69"/>
      <c r="BH10" s="69"/>
      <c r="BI10" s="69"/>
      <c r="BJ10" s="69"/>
      <c r="BK10" s="70"/>
      <c r="BL10" s="75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70"/>
      <c r="CD10" s="75"/>
      <c r="CE10" s="70"/>
    </row>
    <row r="11" spans="1:83" ht="30" customHeight="1" x14ac:dyDescent="0.3">
      <c r="A11" s="6" t="s">
        <v>92</v>
      </c>
      <c r="B11" s="7">
        <v>46251</v>
      </c>
      <c r="C11" s="8">
        <v>14</v>
      </c>
      <c r="D11" s="7">
        <f t="shared" si="0"/>
        <v>46264</v>
      </c>
      <c r="E11" s="56" t="str">
        <f t="shared" si="1"/>
        <v>Новиков В.С.
Руководитель проекта</v>
      </c>
      <c r="F11" s="75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70"/>
      <c r="AM11" s="75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9"/>
      <c r="BB11" s="10"/>
      <c r="BC11" s="69"/>
      <c r="BD11" s="69"/>
      <c r="BE11" s="69"/>
      <c r="BF11" s="130"/>
      <c r="BG11" s="130"/>
      <c r="BH11" s="130"/>
      <c r="BI11" s="130"/>
      <c r="BJ11" s="130"/>
      <c r="BK11" s="131"/>
      <c r="BL11" s="132"/>
      <c r="BM11" s="130"/>
      <c r="BN11" s="130"/>
      <c r="BO11" s="130"/>
      <c r="BP11" s="130"/>
      <c r="BQ11" s="130"/>
      <c r="BR11" s="130"/>
      <c r="BS11" s="130"/>
      <c r="BT11" s="130"/>
      <c r="BU11" s="130"/>
      <c r="BV11" s="74"/>
      <c r="BW11" s="74"/>
      <c r="BX11" s="69"/>
      <c r="BY11" s="69"/>
      <c r="BZ11" s="69"/>
      <c r="CA11" s="69"/>
      <c r="CB11" s="69"/>
      <c r="CC11" s="70"/>
      <c r="CD11" s="75"/>
      <c r="CE11" s="70"/>
    </row>
    <row r="12" spans="1:83" s="11" customFormat="1" ht="30" customHeight="1" x14ac:dyDescent="0.3">
      <c r="A12" s="6" t="s">
        <v>93</v>
      </c>
      <c r="B12" s="7">
        <v>46265</v>
      </c>
      <c r="C12" s="8">
        <v>14</v>
      </c>
      <c r="D12" s="7">
        <f t="shared" ref="D12:D60" si="2">B12+C12-1</f>
        <v>46278</v>
      </c>
      <c r="E12" s="56" t="str">
        <f t="shared" si="1"/>
        <v>Новиков В.С.
Руководитель проекта</v>
      </c>
      <c r="F12" s="75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70"/>
      <c r="AM12" s="75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70"/>
      <c r="BL12" s="75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74"/>
      <c r="BY12" s="74"/>
      <c r="BZ12" s="130"/>
      <c r="CA12" s="130"/>
      <c r="CB12" s="130"/>
      <c r="CC12" s="131"/>
      <c r="CD12" s="72"/>
      <c r="CE12" s="126"/>
    </row>
    <row r="13" spans="1:83" s="12" customFormat="1" ht="30" customHeight="1" x14ac:dyDescent="0.3">
      <c r="A13" s="13" t="s">
        <v>94</v>
      </c>
      <c r="B13" s="7">
        <v>46279</v>
      </c>
      <c r="C13" s="14">
        <v>42</v>
      </c>
      <c r="D13" s="15">
        <f t="shared" si="2"/>
        <v>46320</v>
      </c>
      <c r="E13" s="57" t="str">
        <f t="shared" si="1"/>
        <v>Новиков В.С.
Руководитель проекта</v>
      </c>
      <c r="F13" s="77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9"/>
      <c r="AM13" s="77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9"/>
      <c r="BL13" s="77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128"/>
      <c r="CA13" s="128"/>
      <c r="CB13" s="128"/>
      <c r="CC13" s="129"/>
      <c r="CD13" s="127"/>
      <c r="CE13" s="121"/>
    </row>
    <row r="14" spans="1:83" ht="30" customHeight="1" x14ac:dyDescent="0.3">
      <c r="A14" s="16" t="s">
        <v>95</v>
      </c>
      <c r="B14" s="17">
        <v>45775</v>
      </c>
      <c r="C14" s="18">
        <v>7</v>
      </c>
      <c r="D14" s="4">
        <f t="shared" si="2"/>
        <v>45781</v>
      </c>
      <c r="E14" s="58" t="s">
        <v>96</v>
      </c>
      <c r="F14" s="80" t="s">
        <v>97</v>
      </c>
      <c r="G14" s="81"/>
      <c r="H14" s="69"/>
      <c r="I14" s="69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83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2"/>
      <c r="BL14" s="83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2"/>
      <c r="CD14" s="83"/>
      <c r="CE14" s="82"/>
    </row>
    <row r="15" spans="1:83" ht="30" customHeight="1" x14ac:dyDescent="0.3">
      <c r="A15" s="16" t="s">
        <v>98</v>
      </c>
      <c r="B15" s="19">
        <v>45782</v>
      </c>
      <c r="C15" s="18">
        <v>21</v>
      </c>
      <c r="D15" s="7">
        <f t="shared" si="2"/>
        <v>45802</v>
      </c>
      <c r="E15" s="58" t="s">
        <v>96</v>
      </c>
      <c r="F15" s="83"/>
      <c r="G15" s="84" t="s">
        <v>97</v>
      </c>
      <c r="H15" s="84" t="s">
        <v>97</v>
      </c>
      <c r="I15" s="84" t="s">
        <v>97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83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2"/>
      <c r="BL15" s="83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2"/>
      <c r="CD15" s="83"/>
      <c r="CE15" s="82"/>
    </row>
    <row r="16" spans="1:83" ht="30" customHeight="1" x14ac:dyDescent="0.3">
      <c r="A16" s="16" t="s">
        <v>99</v>
      </c>
      <c r="B16" s="19">
        <v>45803</v>
      </c>
      <c r="C16" s="18">
        <v>14</v>
      </c>
      <c r="D16" s="7">
        <f t="shared" si="2"/>
        <v>45816</v>
      </c>
      <c r="E16" s="58" t="s">
        <v>96</v>
      </c>
      <c r="F16" s="83"/>
      <c r="G16" s="81"/>
      <c r="H16" s="81"/>
      <c r="I16" s="81"/>
      <c r="J16" s="84" t="s">
        <v>97</v>
      </c>
      <c r="K16" s="84" t="s">
        <v>97</v>
      </c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83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2"/>
      <c r="BL16" s="83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2"/>
      <c r="CD16" s="83"/>
      <c r="CE16" s="82"/>
    </row>
    <row r="17" spans="1:319" ht="30" customHeight="1" x14ac:dyDescent="0.3">
      <c r="A17" s="16" t="s">
        <v>100</v>
      </c>
      <c r="B17" s="19">
        <v>45817</v>
      </c>
      <c r="C17" s="18">
        <v>14</v>
      </c>
      <c r="D17" s="7">
        <f t="shared" si="2"/>
        <v>45830</v>
      </c>
      <c r="E17" s="58" t="s">
        <v>96</v>
      </c>
      <c r="F17" s="83"/>
      <c r="G17" s="81"/>
      <c r="H17" s="81"/>
      <c r="I17" s="81"/>
      <c r="J17" s="81"/>
      <c r="K17" s="81"/>
      <c r="L17" s="84" t="s">
        <v>97</v>
      </c>
      <c r="M17" s="84" t="s">
        <v>97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83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2"/>
      <c r="BL17" s="83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2"/>
      <c r="CD17" s="83"/>
      <c r="CE17" s="82"/>
    </row>
    <row r="18" spans="1:319" ht="30" customHeight="1" x14ac:dyDescent="0.3">
      <c r="A18" s="16" t="s">
        <v>101</v>
      </c>
      <c r="B18" s="19">
        <v>45831</v>
      </c>
      <c r="C18" s="18">
        <v>14</v>
      </c>
      <c r="D18" s="7">
        <f t="shared" si="2"/>
        <v>45844</v>
      </c>
      <c r="E18" s="58" t="s">
        <v>96</v>
      </c>
      <c r="F18" s="83"/>
      <c r="G18" s="81"/>
      <c r="H18" s="81"/>
      <c r="I18" s="81"/>
      <c r="J18" s="81"/>
      <c r="K18" s="81"/>
      <c r="L18" s="81"/>
      <c r="M18" s="81"/>
      <c r="N18" s="84" t="s">
        <v>97</v>
      </c>
      <c r="O18" s="84" t="s">
        <v>97</v>
      </c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83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2"/>
      <c r="BL18" s="83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2"/>
      <c r="CD18" s="83"/>
      <c r="CE18" s="82"/>
    </row>
    <row r="19" spans="1:319" s="12" customFormat="1" ht="30" customHeight="1" x14ac:dyDescent="0.3">
      <c r="A19" s="16" t="s">
        <v>102</v>
      </c>
      <c r="B19" s="19">
        <v>45845</v>
      </c>
      <c r="C19" s="18">
        <v>14</v>
      </c>
      <c r="D19" s="7">
        <f t="shared" si="2"/>
        <v>45858</v>
      </c>
      <c r="E19" s="58" t="s">
        <v>96</v>
      </c>
      <c r="F19" s="83"/>
      <c r="G19" s="81"/>
      <c r="H19" s="81"/>
      <c r="I19" s="81"/>
      <c r="J19" s="81"/>
      <c r="K19" s="81"/>
      <c r="L19" s="81"/>
      <c r="M19" s="81"/>
      <c r="N19" s="81"/>
      <c r="O19" s="81"/>
      <c r="P19" s="84" t="s">
        <v>97</v>
      </c>
      <c r="Q19" s="84" t="s">
        <v>97</v>
      </c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83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2"/>
      <c r="BL19" s="83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2"/>
      <c r="CD19" s="83"/>
      <c r="CE19" s="82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</row>
    <row r="20" spans="1:319" ht="30" customHeight="1" x14ac:dyDescent="0.3">
      <c r="A20" s="16" t="s">
        <v>103</v>
      </c>
      <c r="B20" s="19">
        <v>45859</v>
      </c>
      <c r="C20" s="18">
        <v>28</v>
      </c>
      <c r="D20" s="7">
        <f t="shared" si="2"/>
        <v>45886</v>
      </c>
      <c r="E20" s="58" t="s">
        <v>96</v>
      </c>
      <c r="F20" s="83"/>
      <c r="G20" s="81"/>
      <c r="H20" s="69"/>
      <c r="I20" s="69"/>
      <c r="J20" s="69"/>
      <c r="K20" s="69"/>
      <c r="L20" s="69"/>
      <c r="M20" s="69"/>
      <c r="N20" s="81"/>
      <c r="O20" s="81"/>
      <c r="P20" s="81"/>
      <c r="Q20" s="81"/>
      <c r="R20" s="84" t="s">
        <v>97</v>
      </c>
      <c r="S20" s="84" t="s">
        <v>97</v>
      </c>
      <c r="T20" s="84" t="s">
        <v>97</v>
      </c>
      <c r="U20" s="84" t="s">
        <v>97</v>
      </c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3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2"/>
      <c r="BL20" s="83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2"/>
      <c r="CD20" s="83"/>
      <c r="CE20" s="82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</row>
    <row r="21" spans="1:319" ht="30" customHeight="1" x14ac:dyDescent="0.3">
      <c r="A21" s="16" t="s">
        <v>104</v>
      </c>
      <c r="B21" s="19">
        <v>45887</v>
      </c>
      <c r="C21" s="18">
        <v>28</v>
      </c>
      <c r="D21" s="7">
        <f t="shared" si="2"/>
        <v>45914</v>
      </c>
      <c r="E21" s="58" t="s">
        <v>96</v>
      </c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69"/>
      <c r="Q21" s="69"/>
      <c r="R21" s="69"/>
      <c r="S21" s="69"/>
      <c r="T21" s="69"/>
      <c r="U21" s="69"/>
      <c r="V21" s="84" t="s">
        <v>97</v>
      </c>
      <c r="W21" s="84" t="s">
        <v>97</v>
      </c>
      <c r="X21" s="84" t="s">
        <v>97</v>
      </c>
      <c r="Y21" s="84" t="s">
        <v>97</v>
      </c>
      <c r="Z21" s="85"/>
      <c r="AA21" s="85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3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2"/>
      <c r="BL21" s="83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2"/>
      <c r="CD21" s="83"/>
      <c r="CE21" s="82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</row>
    <row r="22" spans="1:319" ht="30" customHeight="1" x14ac:dyDescent="0.3">
      <c r="A22" s="16" t="s">
        <v>105</v>
      </c>
      <c r="B22" s="19">
        <v>45915</v>
      </c>
      <c r="C22" s="18">
        <v>28</v>
      </c>
      <c r="D22" s="7">
        <f t="shared" si="2"/>
        <v>45942</v>
      </c>
      <c r="E22" s="58" t="s">
        <v>96</v>
      </c>
      <c r="F22" s="83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4" t="s">
        <v>97</v>
      </c>
      <c r="AA22" s="84" t="s">
        <v>97</v>
      </c>
      <c r="AB22" s="84" t="s">
        <v>97</v>
      </c>
      <c r="AC22" s="84" t="s">
        <v>97</v>
      </c>
      <c r="AD22" s="81"/>
      <c r="AE22" s="81"/>
      <c r="AF22" s="81"/>
      <c r="AG22" s="81"/>
      <c r="AH22" s="81"/>
      <c r="AI22" s="81"/>
      <c r="AJ22" s="81"/>
      <c r="AK22" s="81"/>
      <c r="AL22" s="82"/>
      <c r="AM22" s="83"/>
      <c r="AN22" s="81"/>
      <c r="AO22" s="81"/>
      <c r="AP22" s="81"/>
      <c r="AQ22" s="81"/>
      <c r="AR22" s="81"/>
      <c r="AS22" s="81"/>
      <c r="AT22" s="81"/>
      <c r="AU22" s="81"/>
      <c r="AV22" s="81"/>
      <c r="AW22" s="69"/>
      <c r="AX22" s="69"/>
      <c r="AY22" s="69"/>
      <c r="AZ22" s="69"/>
      <c r="BA22" s="69"/>
      <c r="BB22" s="69"/>
      <c r="BC22" s="69"/>
      <c r="BD22" s="81"/>
      <c r="BE22" s="81"/>
      <c r="BF22" s="81"/>
      <c r="BG22" s="81"/>
      <c r="BH22" s="81"/>
      <c r="BI22" s="81"/>
      <c r="BJ22" s="81"/>
      <c r="BK22" s="82"/>
      <c r="BL22" s="83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2"/>
      <c r="CD22" s="83"/>
      <c r="CE22" s="82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</row>
    <row r="23" spans="1:319" ht="30" customHeight="1" x14ac:dyDescent="0.3">
      <c r="A23" s="16" t="s">
        <v>106</v>
      </c>
      <c r="B23" s="19">
        <v>45943</v>
      </c>
      <c r="C23" s="18">
        <v>28</v>
      </c>
      <c r="D23" s="7">
        <f t="shared" si="2"/>
        <v>45970</v>
      </c>
      <c r="E23" s="58" t="s">
        <v>96</v>
      </c>
      <c r="F23" s="83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4" t="s">
        <v>97</v>
      </c>
      <c r="AE23" s="84" t="s">
        <v>97</v>
      </c>
      <c r="AF23" s="84" t="s">
        <v>97</v>
      </c>
      <c r="AG23" s="84" t="s">
        <v>97</v>
      </c>
      <c r="AH23" s="81"/>
      <c r="AI23" s="81"/>
      <c r="AJ23" s="69"/>
      <c r="AK23" s="69"/>
      <c r="AL23" s="70"/>
      <c r="AM23" s="75"/>
      <c r="AN23" s="69"/>
      <c r="AO23" s="69"/>
      <c r="AP23" s="69"/>
      <c r="AQ23" s="69"/>
      <c r="AR23" s="69"/>
      <c r="AS23" s="81"/>
      <c r="AT23" s="81"/>
      <c r="AU23" s="81"/>
      <c r="AV23" s="81"/>
      <c r="AW23" s="69"/>
      <c r="AX23" s="69"/>
      <c r="AY23" s="69"/>
      <c r="AZ23" s="69"/>
      <c r="BA23" s="69"/>
      <c r="BB23" s="69"/>
      <c r="BC23" s="69"/>
      <c r="BD23" s="81"/>
      <c r="BE23" s="81"/>
      <c r="BF23" s="81"/>
      <c r="BG23" s="81"/>
      <c r="BH23" s="81"/>
      <c r="BI23" s="81"/>
      <c r="BJ23" s="81"/>
      <c r="BK23" s="82"/>
      <c r="BL23" s="83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2"/>
      <c r="CD23" s="83"/>
      <c r="CE23" s="82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</row>
    <row r="24" spans="1:319" s="12" customFormat="1" ht="30" customHeight="1" x14ac:dyDescent="0.3">
      <c r="A24" s="16" t="s">
        <v>107</v>
      </c>
      <c r="B24" s="19">
        <v>45971</v>
      </c>
      <c r="C24" s="18">
        <v>28</v>
      </c>
      <c r="D24" s="7">
        <f t="shared" si="2"/>
        <v>45998</v>
      </c>
      <c r="E24" s="58" t="s">
        <v>96</v>
      </c>
      <c r="F24" s="83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4" t="s">
        <v>97</v>
      </c>
      <c r="AI24" s="84" t="s">
        <v>97</v>
      </c>
      <c r="AJ24" s="84" t="s">
        <v>97</v>
      </c>
      <c r="AK24" s="84" t="s">
        <v>97</v>
      </c>
      <c r="AL24" s="82"/>
      <c r="AM24" s="83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2"/>
      <c r="BL24" s="83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2"/>
      <c r="CD24" s="83"/>
      <c r="CE24" s="82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</row>
    <row r="25" spans="1:319" ht="30" customHeight="1" x14ac:dyDescent="0.3">
      <c r="A25" s="16" t="s">
        <v>108</v>
      </c>
      <c r="B25" s="19">
        <v>45999</v>
      </c>
      <c r="C25" s="18">
        <v>28</v>
      </c>
      <c r="D25" s="7">
        <f t="shared" si="2"/>
        <v>46026</v>
      </c>
      <c r="E25" s="58" t="s">
        <v>96</v>
      </c>
      <c r="F25" s="83"/>
      <c r="G25" s="81"/>
      <c r="H25" s="81"/>
      <c r="I25" s="81"/>
      <c r="J25" s="81"/>
      <c r="K25" s="81"/>
      <c r="L25" s="8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81"/>
      <c r="AF25" s="81"/>
      <c r="AG25" s="81"/>
      <c r="AH25" s="81"/>
      <c r="AI25" s="81"/>
      <c r="AJ25" s="81"/>
      <c r="AK25" s="81"/>
      <c r="AL25" s="86" t="s">
        <v>97</v>
      </c>
      <c r="AM25" s="80" t="s">
        <v>97</v>
      </c>
      <c r="AN25" s="84" t="s">
        <v>97</v>
      </c>
      <c r="AO25" s="84" t="s">
        <v>97</v>
      </c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2"/>
      <c r="BL25" s="83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2"/>
      <c r="CD25" s="83"/>
      <c r="CE25" s="82"/>
    </row>
    <row r="26" spans="1:319" ht="30" customHeight="1" x14ac:dyDescent="0.3">
      <c r="A26" s="16" t="s">
        <v>109</v>
      </c>
      <c r="B26" s="19">
        <v>46027</v>
      </c>
      <c r="C26" s="18">
        <v>28</v>
      </c>
      <c r="D26" s="7">
        <f t="shared" si="2"/>
        <v>46054</v>
      </c>
      <c r="E26" s="58" t="s">
        <v>96</v>
      </c>
      <c r="F26" s="83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81"/>
      <c r="AF26" s="81"/>
      <c r="AG26" s="81"/>
      <c r="AH26" s="81"/>
      <c r="AI26" s="81"/>
      <c r="AJ26" s="81"/>
      <c r="AK26" s="81"/>
      <c r="AL26" s="82"/>
      <c r="AM26" s="83"/>
      <c r="AN26" s="81"/>
      <c r="AO26" s="81"/>
      <c r="AP26" s="84" t="s">
        <v>97</v>
      </c>
      <c r="AQ26" s="84" t="s">
        <v>97</v>
      </c>
      <c r="AR26" s="84" t="s">
        <v>97</v>
      </c>
      <c r="AS26" s="84" t="s">
        <v>97</v>
      </c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2"/>
      <c r="BL26" s="83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2"/>
      <c r="CD26" s="83"/>
      <c r="CE26" s="82"/>
    </row>
    <row r="27" spans="1:319" ht="30" customHeight="1" x14ac:dyDescent="0.3">
      <c r="A27" s="16" t="s">
        <v>110</v>
      </c>
      <c r="B27" s="19">
        <v>46055</v>
      </c>
      <c r="C27" s="18">
        <v>28</v>
      </c>
      <c r="D27" s="7">
        <f t="shared" si="2"/>
        <v>46082</v>
      </c>
      <c r="E27" s="58" t="s">
        <v>96</v>
      </c>
      <c r="F27" s="83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81"/>
      <c r="AF27" s="81"/>
      <c r="AG27" s="81"/>
      <c r="AH27" s="81"/>
      <c r="AI27" s="81"/>
      <c r="AJ27" s="81"/>
      <c r="AK27" s="81"/>
      <c r="AL27" s="82"/>
      <c r="AM27" s="83"/>
      <c r="AN27" s="81"/>
      <c r="AO27" s="81"/>
      <c r="AP27" s="81"/>
      <c r="AQ27" s="81"/>
      <c r="AR27" s="81"/>
      <c r="AS27" s="81"/>
      <c r="AT27" s="84" t="s">
        <v>97</v>
      </c>
      <c r="AU27" s="84" t="s">
        <v>97</v>
      </c>
      <c r="AV27" s="84" t="s">
        <v>97</v>
      </c>
      <c r="AW27" s="84" t="s">
        <v>97</v>
      </c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2"/>
      <c r="BL27" s="83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2"/>
      <c r="CD27" s="83"/>
      <c r="CE27" s="82"/>
    </row>
    <row r="28" spans="1:319" ht="30" customHeight="1" x14ac:dyDescent="0.3">
      <c r="A28" s="16" t="s">
        <v>111</v>
      </c>
      <c r="B28" s="19">
        <v>46083</v>
      </c>
      <c r="C28" s="18">
        <v>28</v>
      </c>
      <c r="D28" s="7">
        <f t="shared" si="2"/>
        <v>46110</v>
      </c>
      <c r="E28" s="58" t="s">
        <v>96</v>
      </c>
      <c r="F28" s="83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81"/>
      <c r="AF28" s="81"/>
      <c r="AG28" s="81"/>
      <c r="AH28" s="69"/>
      <c r="AI28" s="69"/>
      <c r="AJ28" s="69"/>
      <c r="AK28" s="69"/>
      <c r="AL28" s="70"/>
      <c r="AM28" s="75"/>
      <c r="AN28" s="69"/>
      <c r="AO28" s="69"/>
      <c r="AP28" s="81"/>
      <c r="AQ28" s="81"/>
      <c r="AR28" s="81"/>
      <c r="AS28" s="81"/>
      <c r="AT28" s="81"/>
      <c r="AU28" s="81"/>
      <c r="AV28" s="81"/>
      <c r="AW28" s="81"/>
      <c r="AX28" s="84" t="s">
        <v>97</v>
      </c>
      <c r="AY28" s="84" t="s">
        <v>97</v>
      </c>
      <c r="AZ28" s="84" t="s">
        <v>97</v>
      </c>
      <c r="BA28" s="84" t="s">
        <v>97</v>
      </c>
      <c r="BB28" s="81"/>
      <c r="BC28" s="81"/>
      <c r="BD28" s="81"/>
      <c r="BE28" s="81"/>
      <c r="BF28" s="81"/>
      <c r="BG28" s="81"/>
      <c r="BH28" s="81"/>
      <c r="BI28" s="81"/>
      <c r="BJ28" s="81"/>
      <c r="BK28" s="82"/>
      <c r="BL28" s="83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2"/>
      <c r="CD28" s="83"/>
      <c r="CE28" s="82"/>
    </row>
    <row r="29" spans="1:319" ht="30" customHeight="1" x14ac:dyDescent="0.3">
      <c r="A29" s="16" t="s">
        <v>112</v>
      </c>
      <c r="B29" s="19">
        <v>46111</v>
      </c>
      <c r="C29" s="18">
        <v>28</v>
      </c>
      <c r="D29" s="7">
        <f t="shared" si="2"/>
        <v>46138</v>
      </c>
      <c r="E29" s="58" t="s">
        <v>96</v>
      </c>
      <c r="F29" s="83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81"/>
      <c r="AF29" s="81"/>
      <c r="AG29" s="81"/>
      <c r="AH29" s="69"/>
      <c r="AI29" s="69"/>
      <c r="AJ29" s="69"/>
      <c r="AK29" s="69"/>
      <c r="AL29" s="70"/>
      <c r="AM29" s="75"/>
      <c r="AN29" s="69"/>
      <c r="AO29" s="69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4" t="s">
        <v>97</v>
      </c>
      <c r="BC29" s="84" t="s">
        <v>97</v>
      </c>
      <c r="BD29" s="84" t="s">
        <v>97</v>
      </c>
      <c r="BE29" s="84" t="s">
        <v>97</v>
      </c>
      <c r="BF29" s="81"/>
      <c r="BG29" s="81"/>
      <c r="BH29" s="81"/>
      <c r="BI29" s="81"/>
      <c r="BJ29" s="81"/>
      <c r="BK29" s="82"/>
      <c r="BL29" s="83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2"/>
      <c r="CD29" s="83"/>
      <c r="CE29" s="82"/>
    </row>
    <row r="30" spans="1:319" ht="30" customHeight="1" x14ac:dyDescent="0.3">
      <c r="A30" s="20" t="s">
        <v>113</v>
      </c>
      <c r="B30" s="21">
        <v>46139</v>
      </c>
      <c r="C30" s="22">
        <v>182</v>
      </c>
      <c r="D30" s="15">
        <f t="shared" si="2"/>
        <v>46320</v>
      </c>
      <c r="E30" s="59" t="s">
        <v>96</v>
      </c>
      <c r="F30" s="87" t="s">
        <v>97</v>
      </c>
      <c r="G30" s="88" t="s">
        <v>97</v>
      </c>
      <c r="H30" s="89" t="s">
        <v>97</v>
      </c>
      <c r="I30" s="89" t="s">
        <v>97</v>
      </c>
      <c r="J30" s="89" t="s">
        <v>97</v>
      </c>
      <c r="K30" s="89" t="s">
        <v>97</v>
      </c>
      <c r="L30" s="89" t="s">
        <v>97</v>
      </c>
      <c r="M30" s="89" t="s">
        <v>97</v>
      </c>
      <c r="N30" s="89" t="s">
        <v>97</v>
      </c>
      <c r="O30" s="89" t="s">
        <v>97</v>
      </c>
      <c r="P30" s="89" t="s">
        <v>97</v>
      </c>
      <c r="Q30" s="88" t="s">
        <v>97</v>
      </c>
      <c r="R30" s="88" t="s">
        <v>97</v>
      </c>
      <c r="S30" s="88" t="s">
        <v>97</v>
      </c>
      <c r="T30" s="88" t="s">
        <v>97</v>
      </c>
      <c r="U30" s="88" t="s">
        <v>97</v>
      </c>
      <c r="V30" s="88" t="s">
        <v>97</v>
      </c>
      <c r="W30" s="23" t="s">
        <v>97</v>
      </c>
      <c r="X30" s="23" t="s">
        <v>97</v>
      </c>
      <c r="Y30" s="23" t="s">
        <v>97</v>
      </c>
      <c r="Z30" s="23" t="s">
        <v>97</v>
      </c>
      <c r="AA30" s="23" t="s">
        <v>97</v>
      </c>
      <c r="AB30" s="23" t="s">
        <v>97</v>
      </c>
      <c r="AC30" s="23" t="s">
        <v>97</v>
      </c>
      <c r="AD30" s="23" t="s">
        <v>97</v>
      </c>
      <c r="AE30" s="88" t="s">
        <v>97</v>
      </c>
      <c r="AF30" s="88" t="s">
        <v>97</v>
      </c>
      <c r="AG30" s="88" t="s">
        <v>97</v>
      </c>
      <c r="AH30" s="88" t="s">
        <v>97</v>
      </c>
      <c r="AI30" s="88" t="s">
        <v>97</v>
      </c>
      <c r="AJ30" s="88" t="s">
        <v>97</v>
      </c>
      <c r="AK30" s="88" t="s">
        <v>97</v>
      </c>
      <c r="AL30" s="90" t="s">
        <v>97</v>
      </c>
      <c r="AM30" s="87" t="s">
        <v>97</v>
      </c>
      <c r="AN30" s="88" t="s">
        <v>97</v>
      </c>
      <c r="AO30" s="88" t="s">
        <v>97</v>
      </c>
      <c r="AP30" s="88" t="s">
        <v>97</v>
      </c>
      <c r="AQ30" s="88" t="s">
        <v>97</v>
      </c>
      <c r="AR30" s="88" t="s">
        <v>97</v>
      </c>
      <c r="AS30" s="88" t="s">
        <v>97</v>
      </c>
      <c r="AT30" s="88" t="s">
        <v>97</v>
      </c>
      <c r="AU30" s="88" t="s">
        <v>97</v>
      </c>
      <c r="AV30" s="88" t="s">
        <v>97</v>
      </c>
      <c r="AW30" s="88" t="s">
        <v>97</v>
      </c>
      <c r="AX30" s="88" t="s">
        <v>97</v>
      </c>
      <c r="AY30" s="88" t="s">
        <v>97</v>
      </c>
      <c r="AZ30" s="88" t="s">
        <v>97</v>
      </c>
      <c r="BA30" s="88" t="s">
        <v>97</v>
      </c>
      <c r="BB30" s="88" t="s">
        <v>97</v>
      </c>
      <c r="BC30" s="88" t="s">
        <v>97</v>
      </c>
      <c r="BD30" s="88" t="s">
        <v>97</v>
      </c>
      <c r="BE30" s="88" t="s">
        <v>97</v>
      </c>
      <c r="BF30" s="112" t="s">
        <v>97</v>
      </c>
      <c r="BG30" s="112" t="s">
        <v>97</v>
      </c>
      <c r="BH30" s="112" t="s">
        <v>97</v>
      </c>
      <c r="BI30" s="112" t="s">
        <v>97</v>
      </c>
      <c r="BJ30" s="112" t="s">
        <v>97</v>
      </c>
      <c r="BK30" s="113" t="s">
        <v>97</v>
      </c>
      <c r="BL30" s="122" t="s">
        <v>97</v>
      </c>
      <c r="BM30" s="112" t="s">
        <v>97</v>
      </c>
      <c r="BN30" s="112" t="s">
        <v>97</v>
      </c>
      <c r="BO30" s="112" t="s">
        <v>97</v>
      </c>
      <c r="BP30" s="112" t="s">
        <v>97</v>
      </c>
      <c r="BQ30" s="112" t="s">
        <v>97</v>
      </c>
      <c r="BR30" s="112" t="s">
        <v>97</v>
      </c>
      <c r="BS30" s="112" t="s">
        <v>97</v>
      </c>
      <c r="BT30" s="112" t="s">
        <v>97</v>
      </c>
      <c r="BU30" s="112" t="s">
        <v>97</v>
      </c>
      <c r="BV30" s="112" t="s">
        <v>97</v>
      </c>
      <c r="BW30" s="112" t="s">
        <v>97</v>
      </c>
      <c r="BX30" s="112" t="s">
        <v>97</v>
      </c>
      <c r="BY30" s="112" t="s">
        <v>97</v>
      </c>
      <c r="BZ30" s="112" t="s">
        <v>97</v>
      </c>
      <c r="CA30" s="112" t="s">
        <v>97</v>
      </c>
      <c r="CB30" s="112" t="s">
        <v>97</v>
      </c>
      <c r="CC30" s="113" t="s">
        <v>97</v>
      </c>
      <c r="CD30" s="122" t="s">
        <v>97</v>
      </c>
      <c r="CE30" s="113" t="s">
        <v>97</v>
      </c>
    </row>
    <row r="31" spans="1:319" ht="30" customHeight="1" x14ac:dyDescent="0.3">
      <c r="A31" s="24" t="s">
        <v>114</v>
      </c>
      <c r="B31" s="25">
        <v>45805</v>
      </c>
      <c r="C31" s="26">
        <v>21</v>
      </c>
      <c r="D31" s="25">
        <v>45825</v>
      </c>
      <c r="E31" s="60" t="s">
        <v>115</v>
      </c>
      <c r="F31" s="91"/>
      <c r="G31" s="89"/>
      <c r="H31" s="27"/>
      <c r="I31" s="28" t="s">
        <v>97</v>
      </c>
      <c r="J31" s="29" t="s">
        <v>97</v>
      </c>
      <c r="K31" s="29" t="s">
        <v>97</v>
      </c>
      <c r="L31" s="29" t="s">
        <v>97</v>
      </c>
      <c r="M31" s="29" t="s">
        <v>97</v>
      </c>
      <c r="N31" s="27"/>
      <c r="O31" s="27"/>
      <c r="P31" s="27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92"/>
      <c r="AM31" s="91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92"/>
      <c r="BL31" s="91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92"/>
      <c r="CD31" s="91"/>
      <c r="CE31" s="92"/>
    </row>
    <row r="32" spans="1:319" ht="30" customHeight="1" x14ac:dyDescent="0.3">
      <c r="A32" s="24" t="s">
        <v>116</v>
      </c>
      <c r="B32" s="25">
        <v>45857</v>
      </c>
      <c r="C32" s="26">
        <v>25</v>
      </c>
      <c r="D32" s="25">
        <v>45881</v>
      </c>
      <c r="E32" s="60" t="s">
        <v>115</v>
      </c>
      <c r="F32" s="91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3" t="s">
        <v>97</v>
      </c>
      <c r="R32" s="93" t="s">
        <v>97</v>
      </c>
      <c r="S32" s="93" t="s">
        <v>97</v>
      </c>
      <c r="T32" s="93" t="s">
        <v>97</v>
      </c>
      <c r="U32" s="93" t="s">
        <v>97</v>
      </c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92"/>
      <c r="AM32" s="91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92"/>
      <c r="BL32" s="91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92"/>
      <c r="CD32" s="91"/>
      <c r="CE32" s="92"/>
    </row>
    <row r="33" spans="1:83" ht="30" customHeight="1" x14ac:dyDescent="0.3">
      <c r="A33" s="24" t="s">
        <v>117</v>
      </c>
      <c r="B33" s="25">
        <v>45915</v>
      </c>
      <c r="C33" s="26">
        <v>25</v>
      </c>
      <c r="D33" s="25">
        <v>45939</v>
      </c>
      <c r="E33" s="60" t="s">
        <v>115</v>
      </c>
      <c r="F33" s="91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94" t="s">
        <v>97</v>
      </c>
      <c r="AA33" s="94" t="s">
        <v>97</v>
      </c>
      <c r="AB33" s="94" t="s">
        <v>97</v>
      </c>
      <c r="AC33" s="93" t="s">
        <v>97</v>
      </c>
      <c r="AD33" s="89"/>
      <c r="AE33" s="89"/>
      <c r="AF33" s="89"/>
      <c r="AG33" s="89"/>
      <c r="AH33" s="89"/>
      <c r="AI33" s="89"/>
      <c r="AJ33" s="89"/>
      <c r="AK33" s="89"/>
      <c r="AL33" s="92"/>
      <c r="AM33" s="91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92"/>
      <c r="BL33" s="91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92"/>
      <c r="CD33" s="91"/>
      <c r="CE33" s="92"/>
    </row>
    <row r="34" spans="1:83" ht="30" customHeight="1" x14ac:dyDescent="0.3">
      <c r="A34" s="24" t="s">
        <v>118</v>
      </c>
      <c r="B34" s="25">
        <v>45997</v>
      </c>
      <c r="C34" s="26">
        <v>29</v>
      </c>
      <c r="D34" s="25">
        <v>46025</v>
      </c>
      <c r="E34" s="60" t="s">
        <v>115</v>
      </c>
      <c r="F34" s="91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93" t="s">
        <v>97</v>
      </c>
      <c r="AL34" s="95" t="s">
        <v>97</v>
      </c>
      <c r="AM34" s="114" t="s">
        <v>97</v>
      </c>
      <c r="AN34" s="93" t="s">
        <v>97</v>
      </c>
      <c r="AO34" s="93" t="s">
        <v>97</v>
      </c>
      <c r="AP34" s="93" t="s">
        <v>97</v>
      </c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92"/>
      <c r="BL34" s="91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2"/>
      <c r="CD34" s="91"/>
      <c r="CE34" s="92"/>
    </row>
    <row r="35" spans="1:83" ht="30" customHeight="1" x14ac:dyDescent="0.3">
      <c r="A35" s="30" t="s">
        <v>119</v>
      </c>
      <c r="B35" s="31">
        <v>46089</v>
      </c>
      <c r="C35" s="32">
        <v>25</v>
      </c>
      <c r="D35" s="31">
        <v>46113</v>
      </c>
      <c r="E35" s="61" t="s">
        <v>115</v>
      </c>
      <c r="F35" s="96" t="s">
        <v>97</v>
      </c>
      <c r="G35" s="33" t="s">
        <v>97</v>
      </c>
      <c r="H35" s="33" t="s">
        <v>97</v>
      </c>
      <c r="I35" s="33" t="s">
        <v>97</v>
      </c>
      <c r="J35" s="33" t="s">
        <v>97</v>
      </c>
      <c r="K35" s="33" t="s">
        <v>97</v>
      </c>
      <c r="L35" s="33" t="s">
        <v>97</v>
      </c>
      <c r="M35" s="33" t="s">
        <v>97</v>
      </c>
      <c r="N35" s="33" t="s">
        <v>97</v>
      </c>
      <c r="O35" s="33" t="s">
        <v>97</v>
      </c>
      <c r="P35" s="33" t="s">
        <v>97</v>
      </c>
      <c r="Q35" s="33" t="s">
        <v>97</v>
      </c>
      <c r="R35" s="33" t="s">
        <v>97</v>
      </c>
      <c r="S35" s="33" t="s">
        <v>97</v>
      </c>
      <c r="T35" s="33" t="s">
        <v>97</v>
      </c>
      <c r="U35" s="33" t="s">
        <v>97</v>
      </c>
      <c r="V35" s="33" t="s">
        <v>97</v>
      </c>
      <c r="W35" s="33" t="s">
        <v>97</v>
      </c>
      <c r="X35" s="33" t="s">
        <v>97</v>
      </c>
      <c r="Y35" s="33" t="s">
        <v>97</v>
      </c>
      <c r="Z35" s="33" t="s">
        <v>97</v>
      </c>
      <c r="AA35" s="33" t="s">
        <v>97</v>
      </c>
      <c r="AB35" s="33" t="s">
        <v>97</v>
      </c>
      <c r="AC35" s="33" t="s">
        <v>97</v>
      </c>
      <c r="AD35" s="33" t="s">
        <v>97</v>
      </c>
      <c r="AE35" s="33" t="s">
        <v>97</v>
      </c>
      <c r="AF35" s="33" t="s">
        <v>97</v>
      </c>
      <c r="AG35" s="33" t="s">
        <v>97</v>
      </c>
      <c r="AH35" s="33" t="s">
        <v>97</v>
      </c>
      <c r="AI35" s="33" t="s">
        <v>97</v>
      </c>
      <c r="AJ35" s="33" t="s">
        <v>97</v>
      </c>
      <c r="AK35" s="33" t="s">
        <v>97</v>
      </c>
      <c r="AL35" s="97" t="s">
        <v>97</v>
      </c>
      <c r="AM35" s="96" t="s">
        <v>97</v>
      </c>
      <c r="AN35" s="33" t="s">
        <v>97</v>
      </c>
      <c r="AO35" s="33" t="s">
        <v>97</v>
      </c>
      <c r="AP35" s="33" t="s">
        <v>97</v>
      </c>
      <c r="AQ35" s="33" t="s">
        <v>97</v>
      </c>
      <c r="AR35" s="33" t="s">
        <v>97</v>
      </c>
      <c r="AS35" s="33" t="s">
        <v>97</v>
      </c>
      <c r="AT35" s="33" t="s">
        <v>97</v>
      </c>
      <c r="AU35" s="33" t="s">
        <v>97</v>
      </c>
      <c r="AV35" s="33" t="s">
        <v>97</v>
      </c>
      <c r="AW35" s="33" t="s">
        <v>97</v>
      </c>
      <c r="AX35" s="34" t="s">
        <v>97</v>
      </c>
      <c r="AY35" s="34" t="s">
        <v>97</v>
      </c>
      <c r="AZ35" s="34" t="s">
        <v>97</v>
      </c>
      <c r="BA35" s="34" t="s">
        <v>97</v>
      </c>
      <c r="BB35" s="34" t="s">
        <v>97</v>
      </c>
      <c r="BC35" s="33" t="s">
        <v>97</v>
      </c>
      <c r="BD35" s="33" t="s">
        <v>97</v>
      </c>
      <c r="BE35" s="33" t="s">
        <v>97</v>
      </c>
      <c r="BF35" s="33" t="s">
        <v>97</v>
      </c>
      <c r="BG35" s="33" t="s">
        <v>97</v>
      </c>
      <c r="BH35" s="33" t="s">
        <v>97</v>
      </c>
      <c r="BI35" s="33" t="s">
        <v>97</v>
      </c>
      <c r="BJ35" s="33" t="s">
        <v>97</v>
      </c>
      <c r="BK35" s="97" t="s">
        <v>97</v>
      </c>
      <c r="BL35" s="96" t="s">
        <v>97</v>
      </c>
      <c r="BM35" s="33" t="s">
        <v>97</v>
      </c>
      <c r="BN35" s="33" t="s">
        <v>97</v>
      </c>
      <c r="BO35" s="33" t="s">
        <v>97</v>
      </c>
      <c r="BP35" s="33" t="s">
        <v>97</v>
      </c>
      <c r="BQ35" s="33" t="s">
        <v>97</v>
      </c>
      <c r="BR35" s="33" t="s">
        <v>97</v>
      </c>
      <c r="BS35" s="33" t="s">
        <v>97</v>
      </c>
      <c r="BT35" s="33" t="s">
        <v>97</v>
      </c>
      <c r="BU35" s="33" t="s">
        <v>97</v>
      </c>
      <c r="BV35" s="23"/>
      <c r="BW35" s="23"/>
      <c r="BX35" s="23"/>
      <c r="BY35" s="23"/>
      <c r="BZ35" s="23"/>
      <c r="CA35" s="23"/>
      <c r="CB35" s="23"/>
      <c r="CC35" s="123"/>
      <c r="CD35" s="96" t="s">
        <v>97</v>
      </c>
      <c r="CE35" s="97" t="s">
        <v>97</v>
      </c>
    </row>
    <row r="36" spans="1:83" ht="30" customHeight="1" x14ac:dyDescent="0.3">
      <c r="A36" s="6" t="s">
        <v>120</v>
      </c>
      <c r="B36" s="7">
        <v>45662</v>
      </c>
      <c r="C36" s="8">
        <v>28</v>
      </c>
      <c r="D36" s="4">
        <f t="shared" si="2"/>
        <v>45689</v>
      </c>
      <c r="E36" s="62" t="str">
        <f t="shared" ref="E36:E42" si="3">"Белов С.В."&amp;CHAR(10)&amp;"Инженер"</f>
        <v>Белов С.В.
Инженер</v>
      </c>
      <c r="F36" s="75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70"/>
      <c r="AM36" s="75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70"/>
      <c r="BL36" s="75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70"/>
      <c r="CD36" s="75"/>
      <c r="CE36" s="70"/>
    </row>
    <row r="37" spans="1:83" ht="30" customHeight="1" x14ac:dyDescent="0.3">
      <c r="A37" s="6" t="s">
        <v>121</v>
      </c>
      <c r="B37" s="7">
        <v>45690</v>
      </c>
      <c r="C37" s="8">
        <v>28</v>
      </c>
      <c r="D37" s="7">
        <f t="shared" si="2"/>
        <v>45717</v>
      </c>
      <c r="E37" s="62" t="str">
        <f t="shared" si="3"/>
        <v>Белов С.В.
Инженер</v>
      </c>
      <c r="F37" s="75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70"/>
      <c r="AM37" s="75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70"/>
      <c r="BL37" s="75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70"/>
      <c r="CD37" s="75"/>
      <c r="CE37" s="70"/>
    </row>
    <row r="38" spans="1:83" ht="30" customHeight="1" x14ac:dyDescent="0.3">
      <c r="A38" s="6" t="s">
        <v>122</v>
      </c>
      <c r="B38" s="7">
        <v>45718</v>
      </c>
      <c r="C38" s="8">
        <v>28</v>
      </c>
      <c r="D38" s="7">
        <f t="shared" si="2"/>
        <v>45745</v>
      </c>
      <c r="E38" s="62" t="str">
        <f t="shared" si="3"/>
        <v>Белов С.В.
Инженер</v>
      </c>
      <c r="F38" s="75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70"/>
      <c r="AM38" s="75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70"/>
      <c r="BL38" s="75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70"/>
      <c r="CD38" s="75"/>
      <c r="CE38" s="70"/>
    </row>
    <row r="39" spans="1:83" ht="30" customHeight="1" x14ac:dyDescent="0.3">
      <c r="A39" s="6" t="s">
        <v>123</v>
      </c>
      <c r="B39" s="7">
        <v>45774</v>
      </c>
      <c r="C39" s="8">
        <v>28</v>
      </c>
      <c r="D39" s="7">
        <f t="shared" si="2"/>
        <v>45801</v>
      </c>
      <c r="E39" s="62" t="str">
        <f t="shared" si="3"/>
        <v>Белов С.В.
Инженер</v>
      </c>
      <c r="F39" s="75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70"/>
      <c r="AM39" s="75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70"/>
      <c r="BL39" s="75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70"/>
      <c r="CD39" s="75"/>
      <c r="CE39" s="70"/>
    </row>
    <row r="40" spans="1:83" ht="30" customHeight="1" x14ac:dyDescent="0.3">
      <c r="A40" s="6" t="s">
        <v>124</v>
      </c>
      <c r="B40" s="7">
        <v>45802</v>
      </c>
      <c r="C40" s="8">
        <v>28</v>
      </c>
      <c r="D40" s="7">
        <f t="shared" si="2"/>
        <v>45829</v>
      </c>
      <c r="E40" s="62" t="str">
        <f t="shared" si="3"/>
        <v>Белов С.В.
Инженер</v>
      </c>
      <c r="F40" s="75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70"/>
      <c r="AM40" s="75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70"/>
      <c r="BL40" s="75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70"/>
      <c r="CD40" s="75"/>
      <c r="CE40" s="70"/>
    </row>
    <row r="41" spans="1:83" ht="30" customHeight="1" x14ac:dyDescent="0.3">
      <c r="A41" s="6" t="s">
        <v>125</v>
      </c>
      <c r="B41" s="7">
        <v>45830</v>
      </c>
      <c r="C41" s="8">
        <v>28</v>
      </c>
      <c r="D41" s="7">
        <f t="shared" si="2"/>
        <v>45857</v>
      </c>
      <c r="E41" s="62" t="str">
        <f t="shared" si="3"/>
        <v>Белов С.В.
Инженер</v>
      </c>
      <c r="F41" s="75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70"/>
      <c r="AM41" s="75"/>
      <c r="AN41" s="69"/>
      <c r="AO41" s="69"/>
      <c r="AP41" s="69"/>
      <c r="AQ41" s="69"/>
      <c r="AR41" s="69"/>
      <c r="AS41" s="69"/>
      <c r="AT41" s="101"/>
      <c r="AU41" s="101"/>
      <c r="AV41" s="101"/>
      <c r="AW41" s="101"/>
      <c r="AX41" s="101"/>
      <c r="AY41" s="101"/>
      <c r="AZ41" s="101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70"/>
      <c r="BL41" s="75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70"/>
      <c r="CD41" s="75"/>
      <c r="CE41" s="70"/>
    </row>
    <row r="42" spans="1:83" s="35" customFormat="1" ht="30" customHeight="1" x14ac:dyDescent="0.3">
      <c r="A42" s="36" t="s">
        <v>126</v>
      </c>
      <c r="B42" s="37">
        <v>45858</v>
      </c>
      <c r="C42" s="38">
        <v>28</v>
      </c>
      <c r="D42" s="15">
        <f t="shared" si="2"/>
        <v>45885</v>
      </c>
      <c r="E42" s="63" t="str">
        <f t="shared" si="3"/>
        <v>Белов С.В.
Инженер</v>
      </c>
      <c r="F42" s="98"/>
      <c r="AL42" s="99"/>
      <c r="AM42" s="98"/>
      <c r="AT42" s="38"/>
      <c r="AU42" s="38"/>
      <c r="AV42" s="38"/>
      <c r="AW42" s="38"/>
      <c r="AX42" s="38"/>
      <c r="AY42" s="38"/>
      <c r="AZ42" s="38"/>
      <c r="BK42" s="99"/>
      <c r="BL42" s="98"/>
      <c r="CC42" s="99"/>
      <c r="CD42" s="98"/>
      <c r="CE42" s="99"/>
    </row>
    <row r="43" spans="1:83" ht="30" customHeight="1" x14ac:dyDescent="0.3">
      <c r="A43" s="6" t="s">
        <v>127</v>
      </c>
      <c r="B43" s="7">
        <v>45831</v>
      </c>
      <c r="C43" s="8">
        <v>14</v>
      </c>
      <c r="D43" s="4">
        <f t="shared" si="2"/>
        <v>45844</v>
      </c>
      <c r="E43" s="39" t="str">
        <f t="shared" ref="E43:E55" si="4">"Москвин В.Д."&amp;CHAR(10)&amp;"Инженер"</f>
        <v>Москвин В.Д.
Инженер</v>
      </c>
      <c r="F43" s="75"/>
      <c r="G43" s="69"/>
      <c r="H43" s="69"/>
      <c r="I43" s="69"/>
      <c r="J43" s="69"/>
      <c r="K43" s="69"/>
      <c r="L43" s="69"/>
      <c r="M43" s="69"/>
      <c r="N43" s="100"/>
      <c r="O43" s="100"/>
      <c r="P43" s="69"/>
      <c r="Q43" s="69"/>
      <c r="R43" s="69"/>
      <c r="S43" s="69"/>
      <c r="T43" s="101"/>
      <c r="U43" s="101"/>
      <c r="V43" s="101"/>
      <c r="W43" s="101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70"/>
      <c r="AM43" s="75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70"/>
      <c r="BL43" s="75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70"/>
      <c r="CD43" s="75"/>
      <c r="CE43" s="70"/>
    </row>
    <row r="44" spans="1:83" ht="30" customHeight="1" x14ac:dyDescent="0.3">
      <c r="A44" s="6" t="s">
        <v>128</v>
      </c>
      <c r="B44" s="7">
        <v>45859</v>
      </c>
      <c r="C44" s="8">
        <v>28</v>
      </c>
      <c r="D44" s="7">
        <f t="shared" si="2"/>
        <v>45886</v>
      </c>
      <c r="E44" s="39" t="str">
        <f t="shared" si="4"/>
        <v>Москвин В.Д.
Инженер</v>
      </c>
      <c r="F44" s="75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100"/>
      <c r="S44" s="100"/>
      <c r="T44" s="102"/>
      <c r="U44" s="102"/>
      <c r="V44" s="101"/>
      <c r="W44" s="101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70"/>
      <c r="AM44" s="75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70"/>
      <c r="BL44" s="75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70"/>
      <c r="CD44" s="75"/>
      <c r="CE44" s="70"/>
    </row>
    <row r="45" spans="1:83" ht="30" customHeight="1" x14ac:dyDescent="0.3">
      <c r="A45" s="6" t="s">
        <v>129</v>
      </c>
      <c r="B45" s="7">
        <v>45887</v>
      </c>
      <c r="C45" s="8">
        <v>28</v>
      </c>
      <c r="D45" s="7">
        <f t="shared" si="2"/>
        <v>45914</v>
      </c>
      <c r="E45" s="39" t="str">
        <f t="shared" si="4"/>
        <v>Москвин В.Д.
Инженер</v>
      </c>
      <c r="F45" s="75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101"/>
      <c r="U45" s="101"/>
      <c r="V45" s="102"/>
      <c r="W45" s="102"/>
      <c r="X45" s="100"/>
      <c r="Y45" s="100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70"/>
      <c r="AM45" s="75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70"/>
      <c r="BL45" s="75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70"/>
      <c r="CD45" s="75"/>
      <c r="CE45" s="70"/>
    </row>
    <row r="46" spans="1:83" ht="30" customHeight="1" x14ac:dyDescent="0.3">
      <c r="A46" s="6" t="s">
        <v>130</v>
      </c>
      <c r="B46" s="7">
        <v>45915</v>
      </c>
      <c r="C46" s="8">
        <v>28</v>
      </c>
      <c r="D46" s="7">
        <f t="shared" si="2"/>
        <v>45942</v>
      </c>
      <c r="E46" s="39" t="str">
        <f t="shared" si="4"/>
        <v>Москвин В.Д.
Инженер</v>
      </c>
      <c r="F46" s="75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101"/>
      <c r="U46" s="101"/>
      <c r="V46" s="101"/>
      <c r="W46" s="101"/>
      <c r="X46" s="69"/>
      <c r="Y46" s="69"/>
      <c r="Z46" s="100"/>
      <c r="AA46" s="100"/>
      <c r="AB46" s="100"/>
      <c r="AC46" s="100"/>
      <c r="AD46" s="69"/>
      <c r="AE46" s="69"/>
      <c r="AF46" s="69"/>
      <c r="AG46" s="69"/>
      <c r="AH46" s="69"/>
      <c r="AI46" s="69"/>
      <c r="AJ46" s="69"/>
      <c r="AK46" s="69"/>
      <c r="AL46" s="70"/>
      <c r="AM46" s="75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70"/>
      <c r="BL46" s="75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70"/>
      <c r="CD46" s="75"/>
      <c r="CE46" s="70"/>
    </row>
    <row r="47" spans="1:83" ht="30" customHeight="1" x14ac:dyDescent="0.3">
      <c r="A47" s="6" t="s">
        <v>131</v>
      </c>
      <c r="B47" s="7">
        <v>45971</v>
      </c>
      <c r="C47" s="8">
        <v>28</v>
      </c>
      <c r="D47" s="7">
        <f t="shared" si="2"/>
        <v>45998</v>
      </c>
      <c r="E47" s="39" t="str">
        <f t="shared" si="4"/>
        <v>Москвин В.Д.
Инженер</v>
      </c>
      <c r="F47" s="75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101"/>
      <c r="U47" s="101"/>
      <c r="V47" s="101"/>
      <c r="W47" s="101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100"/>
      <c r="AI47" s="100"/>
      <c r="AJ47" s="100"/>
      <c r="AK47" s="100"/>
      <c r="AL47" s="70"/>
      <c r="AM47" s="75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70"/>
      <c r="BL47" s="75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70"/>
      <c r="CD47" s="75"/>
      <c r="CE47" s="70"/>
    </row>
    <row r="48" spans="1:83" ht="30" customHeight="1" x14ac:dyDescent="0.3">
      <c r="A48" s="40" t="s">
        <v>132</v>
      </c>
      <c r="B48" s="7">
        <v>45998</v>
      </c>
      <c r="C48" s="8">
        <v>28</v>
      </c>
      <c r="D48" s="7">
        <f t="shared" si="2"/>
        <v>46025</v>
      </c>
      <c r="E48" s="39" t="str">
        <f t="shared" si="4"/>
        <v>Москвин В.Д.
Инженер</v>
      </c>
      <c r="F48" s="103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69"/>
      <c r="U48" s="69"/>
      <c r="V48" s="69"/>
      <c r="W48" s="69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1"/>
      <c r="AK48" s="101"/>
      <c r="AL48" s="105"/>
      <c r="AM48" s="115"/>
      <c r="AN48" s="116"/>
      <c r="AO48" s="116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17"/>
      <c r="BL48" s="103"/>
      <c r="BM48" s="104"/>
      <c r="BN48" s="104"/>
      <c r="BO48" s="104"/>
      <c r="BP48" s="104"/>
      <c r="BQ48" s="104"/>
      <c r="BR48" s="104"/>
      <c r="BS48" s="104"/>
      <c r="BT48" s="104"/>
      <c r="BU48" s="104"/>
      <c r="BV48" s="69"/>
      <c r="BW48" s="69"/>
      <c r="BX48" s="69"/>
      <c r="BY48" s="69"/>
      <c r="BZ48" s="69"/>
      <c r="CA48" s="69"/>
      <c r="CB48" s="69"/>
      <c r="CC48" s="70"/>
      <c r="CD48" s="75"/>
      <c r="CE48" s="70"/>
    </row>
    <row r="49" spans="1:83" ht="30" customHeight="1" x14ac:dyDescent="0.3">
      <c r="A49" s="6" t="s">
        <v>120</v>
      </c>
      <c r="B49" s="7">
        <v>45662</v>
      </c>
      <c r="C49" s="8">
        <v>28</v>
      </c>
      <c r="D49" s="7">
        <f t="shared" si="2"/>
        <v>45689</v>
      </c>
      <c r="E49" s="39" t="str">
        <f t="shared" si="4"/>
        <v>Москвин В.Д.
Инженер</v>
      </c>
      <c r="F49" s="75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101"/>
      <c r="AK49" s="101"/>
      <c r="AL49" s="106"/>
      <c r="AM49" s="118"/>
      <c r="AN49" s="69"/>
      <c r="AO49" s="69"/>
      <c r="AP49" s="100"/>
      <c r="AQ49" s="100"/>
      <c r="AR49" s="100"/>
      <c r="AS49" s="100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70"/>
      <c r="BL49" s="75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70"/>
      <c r="CD49" s="75"/>
      <c r="CE49" s="70"/>
    </row>
    <row r="50" spans="1:83" ht="30" customHeight="1" x14ac:dyDescent="0.3">
      <c r="A50" s="6" t="s">
        <v>121</v>
      </c>
      <c r="B50" s="7">
        <v>45690</v>
      </c>
      <c r="C50" s="8">
        <v>28</v>
      </c>
      <c r="D50" s="7">
        <f t="shared" si="2"/>
        <v>45717</v>
      </c>
      <c r="E50" s="39" t="str">
        <f t="shared" si="4"/>
        <v>Москвин В.Д.
Инженер</v>
      </c>
      <c r="F50" s="75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70"/>
      <c r="AM50" s="75"/>
      <c r="AN50" s="69"/>
      <c r="AO50" s="69"/>
      <c r="AP50" s="69"/>
      <c r="AQ50" s="101"/>
      <c r="AR50" s="101"/>
      <c r="AS50" s="101"/>
      <c r="AT50" s="102"/>
      <c r="AU50" s="100"/>
      <c r="AV50" s="100"/>
      <c r="AW50" s="100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70"/>
      <c r="BL50" s="75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70"/>
      <c r="CD50" s="75"/>
      <c r="CE50" s="70"/>
    </row>
    <row r="51" spans="1:83" ht="30" customHeight="1" x14ac:dyDescent="0.3">
      <c r="A51" s="6" t="s">
        <v>122</v>
      </c>
      <c r="B51" s="7">
        <v>45718</v>
      </c>
      <c r="C51" s="8">
        <v>28</v>
      </c>
      <c r="D51" s="7">
        <f t="shared" si="2"/>
        <v>45745</v>
      </c>
      <c r="E51" s="39" t="str">
        <f t="shared" si="4"/>
        <v>Москвин В.Д.
Инженер</v>
      </c>
      <c r="F51" s="75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70"/>
      <c r="AM51" s="75"/>
      <c r="AN51" s="69"/>
      <c r="AO51" s="69"/>
      <c r="AP51" s="69"/>
      <c r="AQ51" s="69"/>
      <c r="AR51" s="69"/>
      <c r="AS51" s="69"/>
      <c r="AT51" s="101"/>
      <c r="AU51" s="101"/>
      <c r="AV51" s="101"/>
      <c r="AW51" s="101"/>
      <c r="AX51" s="102"/>
      <c r="AY51" s="102"/>
      <c r="AZ51" s="102"/>
      <c r="BA51" s="100"/>
      <c r="BB51" s="69"/>
      <c r="BC51" s="69"/>
      <c r="BD51" s="69"/>
      <c r="BE51" s="69"/>
      <c r="BF51" s="69"/>
      <c r="BG51" s="69"/>
      <c r="BH51" s="69"/>
      <c r="BI51" s="69"/>
      <c r="BJ51" s="69"/>
      <c r="BK51" s="70"/>
      <c r="BL51" s="75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70"/>
      <c r="CD51" s="75"/>
      <c r="CE51" s="70"/>
    </row>
    <row r="52" spans="1:83" ht="30" customHeight="1" x14ac:dyDescent="0.3">
      <c r="A52" s="6" t="s">
        <v>123</v>
      </c>
      <c r="B52" s="7">
        <v>45774</v>
      </c>
      <c r="C52" s="8">
        <v>28</v>
      </c>
      <c r="D52" s="7">
        <f t="shared" si="2"/>
        <v>45801</v>
      </c>
      <c r="E52" s="39" t="str">
        <f t="shared" si="4"/>
        <v>Москвин В.Д.
Инженер</v>
      </c>
      <c r="F52" s="75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70"/>
      <c r="AM52" s="75"/>
      <c r="AN52" s="69"/>
      <c r="AO52" s="69"/>
      <c r="AP52" s="69"/>
      <c r="AQ52" s="69"/>
      <c r="AR52" s="69"/>
      <c r="AS52" s="69"/>
      <c r="AT52" s="101"/>
      <c r="AU52" s="101"/>
      <c r="AV52" s="101"/>
      <c r="AW52" s="101"/>
      <c r="AX52" s="101"/>
      <c r="AY52" s="101"/>
      <c r="AZ52" s="101"/>
      <c r="BA52" s="69"/>
      <c r="BB52" s="69"/>
      <c r="BC52" s="69"/>
      <c r="BD52" s="69"/>
      <c r="BE52" s="69"/>
      <c r="BF52" s="100"/>
      <c r="BG52" s="100"/>
      <c r="BH52" s="100"/>
      <c r="BI52" s="100"/>
      <c r="BJ52" s="69"/>
      <c r="BK52" s="70"/>
      <c r="BL52" s="75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70"/>
      <c r="CD52" s="75"/>
      <c r="CE52" s="70"/>
    </row>
    <row r="53" spans="1:83" ht="30" customHeight="1" x14ac:dyDescent="0.3">
      <c r="A53" s="6" t="s">
        <v>124</v>
      </c>
      <c r="B53" s="7">
        <v>45802</v>
      </c>
      <c r="C53" s="8">
        <v>28</v>
      </c>
      <c r="D53" s="7">
        <f t="shared" si="2"/>
        <v>45829</v>
      </c>
      <c r="E53" s="39" t="str">
        <f t="shared" si="4"/>
        <v>Москвин В.Д.
Инженер</v>
      </c>
      <c r="F53" s="75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70"/>
      <c r="AM53" s="75"/>
      <c r="AN53" s="69"/>
      <c r="AO53" s="69"/>
      <c r="AP53" s="69"/>
      <c r="AQ53" s="69"/>
      <c r="AR53" s="69"/>
      <c r="AS53" s="69"/>
      <c r="AT53" s="101"/>
      <c r="AU53" s="101"/>
      <c r="AV53" s="101"/>
      <c r="AW53" s="101"/>
      <c r="AX53" s="101"/>
      <c r="AY53" s="101"/>
      <c r="AZ53" s="101"/>
      <c r="BA53" s="69"/>
      <c r="BB53" s="69"/>
      <c r="BC53" s="69"/>
      <c r="BD53" s="69"/>
      <c r="BE53" s="69"/>
      <c r="BF53" s="69"/>
      <c r="BG53" s="69"/>
      <c r="BH53" s="69"/>
      <c r="BI53" s="69"/>
      <c r="BJ53" s="100"/>
      <c r="BK53" s="119"/>
      <c r="BL53" s="124"/>
      <c r="BM53" s="100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70"/>
      <c r="CD53" s="75"/>
      <c r="CE53" s="70"/>
    </row>
    <row r="54" spans="1:83" ht="30" customHeight="1" x14ac:dyDescent="0.3">
      <c r="A54" s="6" t="s">
        <v>125</v>
      </c>
      <c r="B54" s="7">
        <v>45830</v>
      </c>
      <c r="C54" s="8">
        <v>28</v>
      </c>
      <c r="D54" s="7">
        <f t="shared" si="2"/>
        <v>45857</v>
      </c>
      <c r="E54" s="39" t="str">
        <f t="shared" si="4"/>
        <v>Москвин В.Д.
Инженер</v>
      </c>
      <c r="F54" s="75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70"/>
      <c r="AM54" s="75"/>
      <c r="AN54" s="69"/>
      <c r="AO54" s="69"/>
      <c r="AP54" s="69"/>
      <c r="AQ54" s="69"/>
      <c r="AR54" s="69"/>
      <c r="AS54" s="69"/>
      <c r="AT54" s="101"/>
      <c r="AU54" s="101"/>
      <c r="AV54" s="101"/>
      <c r="AW54" s="101"/>
      <c r="AX54" s="101"/>
      <c r="AY54" s="101"/>
      <c r="AZ54" s="101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70"/>
      <c r="BL54" s="75"/>
      <c r="BM54" s="69"/>
      <c r="BN54" s="100"/>
      <c r="BO54" s="100"/>
      <c r="BP54" s="100"/>
      <c r="BQ54" s="100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70"/>
      <c r="CD54" s="75"/>
      <c r="CE54" s="70"/>
    </row>
    <row r="55" spans="1:83" s="35" customFormat="1" ht="30" customHeight="1" x14ac:dyDescent="0.3">
      <c r="A55" s="36" t="s">
        <v>126</v>
      </c>
      <c r="B55" s="37">
        <v>45858</v>
      </c>
      <c r="C55" s="38">
        <v>28</v>
      </c>
      <c r="D55" s="15">
        <f t="shared" si="2"/>
        <v>45885</v>
      </c>
      <c r="E55" s="41" t="str">
        <f t="shared" si="4"/>
        <v>Москвин В.Д.
Инженер</v>
      </c>
      <c r="F55" s="98"/>
      <c r="AL55" s="99"/>
      <c r="AM55" s="98"/>
      <c r="AT55" s="38"/>
      <c r="AU55" s="38"/>
      <c r="AV55" s="38"/>
      <c r="AW55" s="38"/>
      <c r="AX55" s="38"/>
      <c r="AY55" s="38"/>
      <c r="AZ55" s="38"/>
      <c r="BK55" s="99"/>
      <c r="BL55" s="98"/>
      <c r="BR55" s="42"/>
      <c r="BS55" s="42"/>
      <c r="BT55" s="42"/>
      <c r="BU55" s="42"/>
      <c r="CC55" s="99"/>
      <c r="CD55" s="98"/>
      <c r="CE55" s="99"/>
    </row>
    <row r="56" spans="1:83" ht="30" customHeight="1" x14ac:dyDescent="0.3">
      <c r="A56" s="6" t="s">
        <v>133</v>
      </c>
      <c r="B56" s="7">
        <v>45915</v>
      </c>
      <c r="C56" s="8">
        <v>10</v>
      </c>
      <c r="D56" s="4">
        <f t="shared" si="2"/>
        <v>45924</v>
      </c>
      <c r="E56" s="64" t="str">
        <f t="shared" ref="E56:E60" si="5">"Фролов В.Д."&amp;CHAR(10)&amp;"Инженер"</f>
        <v>Фролов В.Д.
Инженер</v>
      </c>
      <c r="F56" s="75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4"/>
      <c r="Z56" s="64"/>
      <c r="AA56" s="64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70"/>
      <c r="AM56" s="75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70"/>
      <c r="BL56" s="75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70"/>
      <c r="CD56" s="75"/>
      <c r="CE56" s="70"/>
    </row>
    <row r="57" spans="1:83" ht="30" customHeight="1" x14ac:dyDescent="0.3">
      <c r="A57" s="6" t="s">
        <v>134</v>
      </c>
      <c r="B57" s="7">
        <v>45993</v>
      </c>
      <c r="C57" s="8">
        <v>20</v>
      </c>
      <c r="D57" s="7">
        <f t="shared" si="2"/>
        <v>46012</v>
      </c>
      <c r="E57" s="64" t="str">
        <f t="shared" si="5"/>
        <v>Фролов В.Д.
Инженер</v>
      </c>
      <c r="F57" s="7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4"/>
      <c r="AK57" s="64"/>
      <c r="AL57" s="107"/>
      <c r="AM57" s="120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70"/>
      <c r="BL57" s="75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70"/>
      <c r="CD57" s="75"/>
      <c r="CE57" s="70"/>
    </row>
    <row r="58" spans="1:83" ht="30" customHeight="1" x14ac:dyDescent="0.3">
      <c r="A58" s="6" t="s">
        <v>135</v>
      </c>
      <c r="B58" s="7">
        <v>46068</v>
      </c>
      <c r="C58" s="8">
        <v>30</v>
      </c>
      <c r="D58" s="7">
        <f t="shared" si="2"/>
        <v>46097</v>
      </c>
      <c r="E58" s="64" t="str">
        <f t="shared" si="5"/>
        <v>Фролов В.Д.
Инженер</v>
      </c>
      <c r="F58" s="7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70"/>
      <c r="AM58" s="75"/>
      <c r="AN58" s="69"/>
      <c r="AO58" s="69"/>
      <c r="AP58" s="69"/>
      <c r="AQ58" s="69"/>
      <c r="AR58" s="69"/>
      <c r="AS58" s="69"/>
      <c r="AT58" s="64"/>
      <c r="AU58" s="64"/>
      <c r="AV58" s="64"/>
      <c r="AW58" s="64"/>
      <c r="AX58" s="64"/>
      <c r="AY58" s="64"/>
      <c r="AZ58" s="64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70"/>
      <c r="BL58" s="75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70"/>
      <c r="CD58" s="75"/>
      <c r="CE58" s="70"/>
    </row>
    <row r="59" spans="1:83" ht="30" customHeight="1" x14ac:dyDescent="0.3">
      <c r="A59" s="6" t="s">
        <v>136</v>
      </c>
      <c r="B59" s="7">
        <v>46223</v>
      </c>
      <c r="C59" s="8">
        <v>30</v>
      </c>
      <c r="D59" s="7">
        <f t="shared" si="2"/>
        <v>46252</v>
      </c>
      <c r="E59" s="64" t="str">
        <f t="shared" si="5"/>
        <v>Фролов В.Д.
Инженер</v>
      </c>
      <c r="F59" s="75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70"/>
      <c r="AM59" s="75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70"/>
      <c r="BL59" s="75"/>
      <c r="BM59" s="69"/>
      <c r="BN59" s="69"/>
      <c r="BO59" s="69"/>
      <c r="BP59" s="69"/>
      <c r="BQ59" s="64"/>
      <c r="BR59" s="64"/>
      <c r="BS59" s="64"/>
      <c r="BT59" s="64"/>
      <c r="BU59" s="64"/>
      <c r="BV59" s="64"/>
      <c r="BW59" s="69"/>
      <c r="BX59" s="69"/>
      <c r="BY59" s="69"/>
      <c r="BZ59" s="69"/>
      <c r="CA59" s="69"/>
      <c r="CB59" s="69"/>
      <c r="CC59" s="70"/>
      <c r="CD59" s="75"/>
      <c r="CE59" s="70"/>
    </row>
    <row r="60" spans="1:83" s="12" customFormat="1" ht="30" customHeight="1" thickBot="1" x14ac:dyDescent="0.35">
      <c r="A60" s="36" t="s">
        <v>137</v>
      </c>
      <c r="B60" s="37">
        <v>46280</v>
      </c>
      <c r="C60" s="38">
        <v>8</v>
      </c>
      <c r="D60" s="37">
        <f t="shared" si="2"/>
        <v>46287</v>
      </c>
      <c r="E60" s="43" t="str">
        <f t="shared" si="5"/>
        <v>Фролов В.Д.
Инженер</v>
      </c>
      <c r="F60" s="108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10"/>
      <c r="AM60" s="108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10"/>
      <c r="BL60" s="108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25"/>
      <c r="BZ60" s="125"/>
      <c r="CA60" s="125"/>
      <c r="CB60" s="109"/>
      <c r="CC60" s="110"/>
      <c r="CD60" s="108"/>
      <c r="CE60" s="110"/>
    </row>
    <row r="61" spans="1:83" x14ac:dyDescent="0.3">
      <c r="B61" s="44"/>
      <c r="D61" s="44"/>
      <c r="F61" s="133" t="s">
        <v>199</v>
      </c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 t="s">
        <v>200</v>
      </c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 t="s">
        <v>201</v>
      </c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4" t="s">
        <v>202</v>
      </c>
      <c r="CE61" s="134"/>
    </row>
    <row r="62" spans="1:83" x14ac:dyDescent="0.3">
      <c r="B62" s="44"/>
      <c r="D62" s="44"/>
    </row>
  </sheetData>
  <mergeCells count="4">
    <mergeCell ref="F61:AL61"/>
    <mergeCell ref="AM61:BK61"/>
    <mergeCell ref="BL61:CC61"/>
    <mergeCell ref="CD61:CE6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topLeftCell="B1" workbookViewId="0">
      <selection activeCell="C10" sqref="C10"/>
    </sheetView>
  </sheetViews>
  <sheetFormatPr defaultRowHeight="14.4" x14ac:dyDescent="0.3"/>
  <cols>
    <col min="1" max="1" width="24.44140625" customWidth="1"/>
    <col min="2" max="2" width="22.88671875" customWidth="1"/>
    <col min="3" max="3" width="27.6640625" customWidth="1"/>
    <col min="4" max="4" width="18.5546875" customWidth="1"/>
    <col min="5" max="5" width="8.88671875" customWidth="1"/>
    <col min="7" max="7" width="17" customWidth="1"/>
    <col min="8" max="8" width="39.77734375" customWidth="1"/>
    <col min="9" max="9" width="32.6640625" customWidth="1"/>
    <col min="10" max="10" width="24.77734375" customWidth="1"/>
  </cols>
  <sheetData>
    <row r="1" spans="1:10" x14ac:dyDescent="0.3">
      <c r="A1" s="45" t="s">
        <v>138</v>
      </c>
      <c r="B1" s="45" t="s">
        <v>139</v>
      </c>
      <c r="C1" s="45" t="s">
        <v>140</v>
      </c>
      <c r="D1" s="45" t="s">
        <v>141</v>
      </c>
    </row>
    <row r="2" spans="1:10" x14ac:dyDescent="0.3">
      <c r="A2" s="45" t="s">
        <v>142</v>
      </c>
      <c r="B2" s="45">
        <v>18000</v>
      </c>
      <c r="C2" s="45">
        <f>ROUND(18*21*0.33,0)</f>
        <v>125</v>
      </c>
      <c r="D2" s="45">
        <f t="shared" ref="D2:D5" si="0">ROUND(B2*C2,0)</f>
        <v>2250000</v>
      </c>
    </row>
    <row r="3" spans="1:10" x14ac:dyDescent="0.3">
      <c r="A3" s="45" t="s">
        <v>143</v>
      </c>
      <c r="B3" s="45">
        <v>21000</v>
      </c>
      <c r="C3" s="45">
        <f>ROUND(18*21*0.33,0)*2</f>
        <v>250</v>
      </c>
      <c r="D3" s="45">
        <f t="shared" si="0"/>
        <v>5250000</v>
      </c>
    </row>
    <row r="4" spans="1:10" x14ac:dyDescent="0.3">
      <c r="A4" s="45" t="s">
        <v>144</v>
      </c>
      <c r="B4" s="45">
        <v>21000</v>
      </c>
      <c r="C4" s="45">
        <f>ROUND(18*21*0.33,0)</f>
        <v>125</v>
      </c>
      <c r="D4" s="45">
        <f t="shared" si="0"/>
        <v>2625000</v>
      </c>
    </row>
    <row r="5" spans="1:10" x14ac:dyDescent="0.3">
      <c r="A5" s="45" t="s">
        <v>145</v>
      </c>
      <c r="B5" s="45">
        <v>7000</v>
      </c>
      <c r="C5" s="45">
        <f>ROUND(18*21*0.6,0)*3</f>
        <v>681</v>
      </c>
      <c r="D5" s="45">
        <f t="shared" si="0"/>
        <v>4767000</v>
      </c>
    </row>
    <row r="6" spans="1:10" x14ac:dyDescent="0.3">
      <c r="A6" s="45" t="s">
        <v>146</v>
      </c>
      <c r="B6" s="45"/>
      <c r="C6" s="45">
        <f>SUM(C2:C5)</f>
        <v>1181</v>
      </c>
      <c r="D6" s="45">
        <f>SUM(D2:D5)</f>
        <v>14892000</v>
      </c>
    </row>
    <row r="9" spans="1:10" ht="28.8" x14ac:dyDescent="0.3">
      <c r="F9" s="135" t="s">
        <v>203</v>
      </c>
      <c r="G9" s="135" t="s">
        <v>204</v>
      </c>
      <c r="H9" s="135" t="s">
        <v>205</v>
      </c>
      <c r="I9" s="135" t="s">
        <v>206</v>
      </c>
      <c r="J9" s="135" t="s">
        <v>207</v>
      </c>
    </row>
    <row r="10" spans="1:10" ht="100.8" x14ac:dyDescent="0.3">
      <c r="F10" s="137">
        <v>1</v>
      </c>
      <c r="G10" s="137" t="s">
        <v>208</v>
      </c>
      <c r="H10" s="136" t="s">
        <v>209</v>
      </c>
      <c r="I10" s="136" t="s">
        <v>210</v>
      </c>
      <c r="J10" s="136" t="s">
        <v>211</v>
      </c>
    </row>
    <row r="11" spans="1:10" ht="72" x14ac:dyDescent="0.3">
      <c r="F11" s="137">
        <v>2</v>
      </c>
      <c r="G11" s="137" t="s">
        <v>212</v>
      </c>
      <c r="H11" s="136" t="s">
        <v>213</v>
      </c>
      <c r="I11" s="136" t="s">
        <v>214</v>
      </c>
      <c r="J11" s="136" t="s">
        <v>215</v>
      </c>
    </row>
    <row r="12" spans="1:10" ht="72" x14ac:dyDescent="0.3">
      <c r="F12" s="137">
        <v>3</v>
      </c>
      <c r="G12" s="137" t="s">
        <v>216</v>
      </c>
      <c r="H12" s="136" t="s">
        <v>217</v>
      </c>
      <c r="I12" s="136" t="s">
        <v>218</v>
      </c>
      <c r="J12" s="136" t="s">
        <v>219</v>
      </c>
    </row>
    <row r="13" spans="1:10" ht="72" x14ac:dyDescent="0.3">
      <c r="F13" s="137">
        <v>4</v>
      </c>
      <c r="G13" s="137" t="s">
        <v>220</v>
      </c>
      <c r="H13" s="136" t="s">
        <v>221</v>
      </c>
      <c r="I13" s="136" t="s">
        <v>222</v>
      </c>
      <c r="J13" s="136" t="s">
        <v>223</v>
      </c>
    </row>
    <row r="14" spans="1:10" ht="57.6" x14ac:dyDescent="0.3">
      <c r="F14" s="137">
        <v>5</v>
      </c>
      <c r="G14" s="137" t="s">
        <v>224</v>
      </c>
      <c r="H14" s="136" t="s">
        <v>225</v>
      </c>
      <c r="I14" s="136" t="s">
        <v>226</v>
      </c>
      <c r="J14" s="136" t="s">
        <v>227</v>
      </c>
    </row>
    <row r="15" spans="1:10" ht="72" x14ac:dyDescent="0.3">
      <c r="F15" s="137">
        <v>6</v>
      </c>
      <c r="G15" s="137" t="s">
        <v>228</v>
      </c>
      <c r="H15" s="136" t="s">
        <v>229</v>
      </c>
      <c r="I15" s="136" t="s">
        <v>230</v>
      </c>
      <c r="J15" s="136" t="s">
        <v>231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4"/>
  <sheetViews>
    <sheetView tabSelected="1" workbookViewId="0">
      <selection activeCell="C13" sqref="C13"/>
    </sheetView>
  </sheetViews>
  <sheetFormatPr defaultRowHeight="14.4" x14ac:dyDescent="0.3"/>
  <cols>
    <col min="1" max="1" width="24.88671875" customWidth="1"/>
    <col min="2" max="2" width="16" customWidth="1"/>
    <col min="3" max="3" width="75.33203125" bestFit="1" customWidth="1"/>
    <col min="6" max="6" width="32.109375" customWidth="1"/>
  </cols>
  <sheetData>
    <row r="1" spans="1:7" x14ac:dyDescent="0.3">
      <c r="A1" s="45" t="s">
        <v>147</v>
      </c>
      <c r="B1" s="45" t="s">
        <v>148</v>
      </c>
      <c r="C1" s="45" t="s">
        <v>149</v>
      </c>
    </row>
    <row r="2" spans="1:7" x14ac:dyDescent="0.3">
      <c r="A2" s="45" t="s">
        <v>150</v>
      </c>
      <c r="B2" s="45">
        <v>14892000</v>
      </c>
      <c r="C2" s="45" t="s">
        <v>151</v>
      </c>
    </row>
    <row r="3" spans="1:7" x14ac:dyDescent="0.3">
      <c r="A3" s="45" t="s">
        <v>152</v>
      </c>
      <c r="B3" s="45">
        <f>800000</f>
        <v>800000</v>
      </c>
      <c r="C3" s="45" t="s">
        <v>153</v>
      </c>
    </row>
    <row r="4" spans="1:7" ht="28.8" x14ac:dyDescent="0.3">
      <c r="A4" s="46" t="s">
        <v>154</v>
      </c>
      <c r="B4" s="45">
        <f>16*40000+200000</f>
        <v>840000</v>
      </c>
      <c r="C4" s="45" t="s">
        <v>155</v>
      </c>
    </row>
    <row r="5" spans="1:7" x14ac:dyDescent="0.3">
      <c r="A5" s="45" t="s">
        <v>156</v>
      </c>
      <c r="B5" s="45">
        <v>500000</v>
      </c>
      <c r="C5" s="45" t="s">
        <v>157</v>
      </c>
    </row>
    <row r="6" spans="1:7" x14ac:dyDescent="0.3">
      <c r="A6" s="45" t="s">
        <v>158</v>
      </c>
      <c r="B6" s="45">
        <v>800000</v>
      </c>
      <c r="C6" s="45" t="s">
        <v>159</v>
      </c>
      <c r="F6" s="47" t="s">
        <v>160</v>
      </c>
      <c r="G6">
        <f>B10+B11+B12</f>
        <v>41200000</v>
      </c>
    </row>
    <row r="7" spans="1:7" x14ac:dyDescent="0.3">
      <c r="A7" s="45" t="s">
        <v>161</v>
      </c>
      <c r="B7" s="45">
        <v>6000000</v>
      </c>
      <c r="C7" s="45" t="s">
        <v>162</v>
      </c>
      <c r="F7" s="48" t="s">
        <v>163</v>
      </c>
      <c r="G7">
        <f>B16</f>
        <v>15000000</v>
      </c>
    </row>
    <row r="8" spans="1:7" x14ac:dyDescent="0.3">
      <c r="A8" s="49" t="s">
        <v>164</v>
      </c>
      <c r="B8" s="45">
        <v>4000000</v>
      </c>
      <c r="C8" s="45" t="s">
        <v>165</v>
      </c>
      <c r="F8" s="50" t="s">
        <v>166</v>
      </c>
      <c r="G8">
        <f>B8+B9</f>
        <v>7200000</v>
      </c>
    </row>
    <row r="9" spans="1:7" x14ac:dyDescent="0.3">
      <c r="A9" s="49" t="s">
        <v>167</v>
      </c>
      <c r="B9" s="45">
        <f>4*800000</f>
        <v>3200000</v>
      </c>
      <c r="C9" s="45" t="s">
        <v>168</v>
      </c>
      <c r="F9" t="s">
        <v>169</v>
      </c>
      <c r="G9">
        <f t="shared" ref="G9:G10" si="0">B13</f>
        <v>2000000</v>
      </c>
    </row>
    <row r="10" spans="1:7" x14ac:dyDescent="0.3">
      <c r="A10" s="51" t="s">
        <v>170</v>
      </c>
      <c r="B10" s="45">
        <v>1200000</v>
      </c>
      <c r="C10" s="45" t="s">
        <v>171</v>
      </c>
      <c r="F10" t="s">
        <v>172</v>
      </c>
      <c r="G10">
        <f t="shared" si="0"/>
        <v>11200000</v>
      </c>
    </row>
    <row r="11" spans="1:7" x14ac:dyDescent="0.3">
      <c r="A11" s="51" t="s">
        <v>173</v>
      </c>
      <c r="B11" s="45">
        <f>700000*16</f>
        <v>11200000</v>
      </c>
      <c r="C11" s="45" t="s">
        <v>174</v>
      </c>
    </row>
    <row r="12" spans="1:7" x14ac:dyDescent="0.3">
      <c r="A12" s="51" t="s">
        <v>175</v>
      </c>
      <c r="B12" s="45">
        <f>6000*300*16</f>
        <v>28800000</v>
      </c>
      <c r="C12" s="45" t="s">
        <v>176</v>
      </c>
    </row>
    <row r="13" spans="1:7" x14ac:dyDescent="0.3">
      <c r="A13" s="45" t="s">
        <v>169</v>
      </c>
      <c r="B13" s="45">
        <f>4*500000</f>
        <v>2000000</v>
      </c>
      <c r="C13" s="52" t="s">
        <v>177</v>
      </c>
    </row>
    <row r="14" spans="1:7" ht="28.8" x14ac:dyDescent="0.3">
      <c r="A14" s="46" t="s">
        <v>178</v>
      </c>
      <c r="B14" s="45">
        <f>700000*16</f>
        <v>11200000</v>
      </c>
      <c r="C14" s="45" t="s">
        <v>179</v>
      </c>
    </row>
    <row r="15" spans="1:7" x14ac:dyDescent="0.3">
      <c r="A15" s="45" t="s">
        <v>180</v>
      </c>
      <c r="B15" s="45">
        <v>2000000</v>
      </c>
      <c r="C15" s="45" t="s">
        <v>181</v>
      </c>
    </row>
    <row r="16" spans="1:7" x14ac:dyDescent="0.3">
      <c r="A16" s="53" t="s">
        <v>182</v>
      </c>
      <c r="B16" s="45">
        <v>15000000</v>
      </c>
      <c r="C16" s="45" t="s">
        <v>183</v>
      </c>
    </row>
    <row r="17" spans="1:3" x14ac:dyDescent="0.3">
      <c r="A17" s="45" t="s">
        <v>184</v>
      </c>
      <c r="B17" s="45">
        <v>800000</v>
      </c>
      <c r="C17" s="45" t="s">
        <v>185</v>
      </c>
    </row>
    <row r="18" spans="1:3" x14ac:dyDescent="0.3">
      <c r="A18" s="45" t="s">
        <v>186</v>
      </c>
      <c r="B18" s="45">
        <f>SUM(B2:B17)</f>
        <v>103232000</v>
      </c>
      <c r="C18" s="45" t="s">
        <v>187</v>
      </c>
    </row>
    <row r="19" spans="1:3" x14ac:dyDescent="0.3">
      <c r="A19" s="45" t="s">
        <v>188</v>
      </c>
      <c r="B19" s="45">
        <f>ROUND(B18*0.15,0)</f>
        <v>15484800</v>
      </c>
      <c r="C19" s="45" t="s">
        <v>189</v>
      </c>
    </row>
    <row r="20" spans="1:3" x14ac:dyDescent="0.3">
      <c r="A20" s="45" t="s">
        <v>146</v>
      </c>
      <c r="B20" s="45">
        <f>SUM(B18:B19)</f>
        <v>118716800</v>
      </c>
      <c r="C20" s="45" t="s">
        <v>187</v>
      </c>
    </row>
    <row r="27" spans="1:3" x14ac:dyDescent="0.3">
      <c r="A27" t="s">
        <v>190</v>
      </c>
    </row>
    <row r="28" spans="1:3" x14ac:dyDescent="0.3">
      <c r="A28" t="s">
        <v>191</v>
      </c>
      <c r="B28" t="s">
        <v>192</v>
      </c>
    </row>
    <row r="29" spans="1:3" x14ac:dyDescent="0.3">
      <c r="A29" t="s">
        <v>193</v>
      </c>
      <c r="B29" t="s">
        <v>192</v>
      </c>
    </row>
    <row r="30" spans="1:3" x14ac:dyDescent="0.3">
      <c r="A30" t="s">
        <v>194</v>
      </c>
      <c r="B30" t="s">
        <v>192</v>
      </c>
    </row>
    <row r="31" spans="1:3" x14ac:dyDescent="0.3">
      <c r="A31" t="s">
        <v>195</v>
      </c>
      <c r="B31" t="s">
        <v>192</v>
      </c>
    </row>
    <row r="32" spans="1:3" x14ac:dyDescent="0.3">
      <c r="A32" t="s">
        <v>196</v>
      </c>
      <c r="B32" t="s">
        <v>192</v>
      </c>
    </row>
    <row r="33" spans="1:2" x14ac:dyDescent="0.3">
      <c r="A33" t="s">
        <v>197</v>
      </c>
      <c r="B33" t="s">
        <v>192</v>
      </c>
    </row>
    <row r="34" spans="1:2" x14ac:dyDescent="0.3">
      <c r="A34" t="s">
        <v>198</v>
      </c>
      <c r="B34" t="s">
        <v>192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 Гантта</vt:lpstr>
      <vt:lpstr>РесурсныйПлан</vt:lpstr>
      <vt:lpstr>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Sadriev</dc:creator>
  <cp:lastModifiedBy>vit81</cp:lastModifiedBy>
  <cp:revision>7</cp:revision>
  <dcterms:created xsi:type="dcterms:W3CDTF">2015-06-05T18:17:20Z</dcterms:created>
  <dcterms:modified xsi:type="dcterms:W3CDTF">2025-06-09T17:46:01Z</dcterms:modified>
</cp:coreProperties>
</file>