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Cybersecurity_HSE\HomeWorks\prom_CS\HW03\"/>
    </mc:Choice>
  </mc:AlternateContent>
  <bookViews>
    <workbookView xWindow="0" yWindow="0" windowWidth="16272" windowHeight="5772"/>
  </bookViews>
  <sheets>
    <sheet name="Диаграмма Гантта" sheetId="1" r:id="rId1"/>
    <sheet name="РесурсныйПлан" sheetId="2" r:id="rId2"/>
    <sheet name="Бюджет" sheetId="3" r:id="rId3"/>
  </sheets>
  <calcPr calcId="162913"/>
</workbook>
</file>

<file path=xl/calcChain.xml><?xml version="1.0" encoding="utf-8"?>
<calcChain xmlns="http://schemas.openxmlformats.org/spreadsheetml/2006/main">
  <c r="B12" i="3" l="1"/>
  <c r="B11" i="3"/>
  <c r="B4" i="3"/>
  <c r="B3" i="3"/>
  <c r="C5" i="2"/>
  <c r="D5" i="2" s="1"/>
  <c r="C4" i="2"/>
  <c r="D4" i="2" s="1"/>
  <c r="C3" i="2"/>
  <c r="D3" i="2" s="1"/>
  <c r="C2" i="2"/>
  <c r="D2" i="2" s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E42" i="1"/>
  <c r="D42" i="1"/>
  <c r="E41" i="1"/>
  <c r="E40" i="1"/>
  <c r="E39" i="1"/>
  <c r="E38" i="1"/>
  <c r="E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E29" i="1"/>
  <c r="D29" i="1"/>
  <c r="E28" i="1"/>
  <c r="E27" i="1"/>
  <c r="E26" i="1"/>
  <c r="E25" i="1"/>
  <c r="E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E9" i="1"/>
  <c r="E8" i="1"/>
  <c r="D8" i="1"/>
  <c r="E7" i="1"/>
  <c r="D7" i="1"/>
  <c r="E6" i="1"/>
  <c r="E5" i="1"/>
  <c r="E4" i="1"/>
  <c r="E3" i="1"/>
  <c r="D3" i="1"/>
  <c r="E2" i="1"/>
  <c r="D2" i="1"/>
  <c r="B16" i="3" l="1"/>
  <c r="B17" i="3" s="1"/>
  <c r="B18" i="3" s="1"/>
  <c r="D6" i="2"/>
  <c r="C6" i="2"/>
</calcChain>
</file>

<file path=xl/sharedStrings.xml><?xml version="1.0" encoding="utf-8"?>
<sst xmlns="http://schemas.openxmlformats.org/spreadsheetml/2006/main" count="208" uniqueCount="178">
  <si>
    <t>Задача</t>
  </si>
  <si>
    <t>Начало</t>
  </si>
  <si>
    <t>Длительность_дн.</t>
  </si>
  <si>
    <t>Окончание</t>
  </si>
  <si>
    <t>Ресурс</t>
  </si>
  <si>
    <t>Week 1_x000D_
28.04–04.05</t>
  </si>
  <si>
    <t>Week 2_x000D_
05.05–11.05</t>
  </si>
  <si>
    <t>Week 3_x000D_
12.05–18.05</t>
  </si>
  <si>
    <t>Week 4_x000D_
19.05–25.05</t>
  </si>
  <si>
    <t>Week 5_x000D_
26.05–01.06</t>
  </si>
  <si>
    <t>Week 6_x000D_
02.06–08.06</t>
  </si>
  <si>
    <t>Week 7_x000D_
09.06–15.06</t>
  </si>
  <si>
    <t>Week 8_x000D_
16.06–22.06</t>
  </si>
  <si>
    <t>Week 9_x000D_
23.06–29.06</t>
  </si>
  <si>
    <t>Week 10_x000D_
30.06–06.07</t>
  </si>
  <si>
    <t>Week 11_x000D_
07.07–13.07</t>
  </si>
  <si>
    <t>Week 12_x000D_
14.07–20.07</t>
  </si>
  <si>
    <t>Week 13_x000D_
21.07–27.07</t>
  </si>
  <si>
    <t>Week 14_x000D_
28.07–03.08</t>
  </si>
  <si>
    <t>Week 15_x000D_
04.08–10.08</t>
  </si>
  <si>
    <t>Week 16_x000D_
11.08–17.08</t>
  </si>
  <si>
    <t>Week 17_x000D_
18.08–24.08</t>
  </si>
  <si>
    <t>Week 18_x000D_
25.08–31.08</t>
  </si>
  <si>
    <t>Week 19_x000D_
01.09–07.09</t>
  </si>
  <si>
    <t>Week 20_x000D_
08.09–14.09</t>
  </si>
  <si>
    <t>Week 21_x000D_
15.09–21.09</t>
  </si>
  <si>
    <t>Week 22_x000D_
22.09–28.09</t>
  </si>
  <si>
    <t>Week 23_x000D_
29.09–05.10</t>
  </si>
  <si>
    <t>Week 24_x000D_
06.10–12.10</t>
  </si>
  <si>
    <t>Week 25_x000D_
13.10–19.10</t>
  </si>
  <si>
    <t>Week 26_x000D_
20.10–26.10</t>
  </si>
  <si>
    <t>Week 27_x000D_
27.10–02.11</t>
  </si>
  <si>
    <t>Week 28_x000D_
03.11–09.11</t>
  </si>
  <si>
    <t>Week 29_x000D_
10.11–16.11</t>
  </si>
  <si>
    <t>Week 30_x000D_
17.11–23.11</t>
  </si>
  <si>
    <t>Week 31_x000D_
24.11–30.11</t>
  </si>
  <si>
    <t>Week 32_x000D_
01.12–07.12</t>
  </si>
  <si>
    <t>Week 33_x000D_
08.12–14.12</t>
  </si>
  <si>
    <t>Week 34_x000D_
15.12–21.12</t>
  </si>
  <si>
    <t>Week 35_x000D_
22.12–28.12</t>
  </si>
  <si>
    <t>Week 36_x000D_
29.12–04.01</t>
  </si>
  <si>
    <t>Week 37_x000D_
05.01–11.01</t>
  </si>
  <si>
    <t>Week 38_x000D_
12.01–18.01</t>
  </si>
  <si>
    <t>Week 39_x000D_
19.01–25.01</t>
  </si>
  <si>
    <t>Week 40_x000D_
26.01–01.02</t>
  </si>
  <si>
    <t>Week 41_x000D_
02.02–08.02</t>
  </si>
  <si>
    <t>Week 42_x000D_
09.02–15.02</t>
  </si>
  <si>
    <t>Week 43_x000D_
16.02–22.02</t>
  </si>
  <si>
    <t>Week 44_x000D_
23.02–01.03</t>
  </si>
  <si>
    <t>Week 45_x000D_
02.03–08.03</t>
  </si>
  <si>
    <t>Week 46_x000D_
09.03–15.03</t>
  </si>
  <si>
    <t>Week 47_x000D_
16.03–22.03</t>
  </si>
  <si>
    <t>Week 48_x000D_
23.03–29.03</t>
  </si>
  <si>
    <t>Week 49_x000D_
30.03–05.04</t>
  </si>
  <si>
    <t>Week 50_x000D_
06.04–12.04</t>
  </si>
  <si>
    <t>Week 51_x000D_
13.04–19.04</t>
  </si>
  <si>
    <t>Week 52_x000D_
20.04–26.04</t>
  </si>
  <si>
    <t>Week 53_x000D_
27.04–03.05</t>
  </si>
  <si>
    <t>Week 54_x000D_
04.05–10.05</t>
  </si>
  <si>
    <t>Week 55_x000D_
11.05–17.05</t>
  </si>
  <si>
    <t>Week 56_x000D_
18.05–24.05</t>
  </si>
  <si>
    <t>Week 57_x000D_
25.05–31.05</t>
  </si>
  <si>
    <t>Week 58_x000D_
01.06–07.06</t>
  </si>
  <si>
    <t>Week 59_x000D_
08.06–14.06</t>
  </si>
  <si>
    <t>Week 60_x000D_
15.06–21.06</t>
  </si>
  <si>
    <t>Week 61_x000D_
22.06–28.06</t>
  </si>
  <si>
    <t>Week 62_x000D_
29.06–05.07</t>
  </si>
  <si>
    <t>Week 63_x000D_
06.07–12.07</t>
  </si>
  <si>
    <t>Week 64_x000D_
13.07–19.07</t>
  </si>
  <si>
    <t>Week 65_x000D_
20.07–26.07</t>
  </si>
  <si>
    <t>Week 66_x000D_
27.07–02.08</t>
  </si>
  <si>
    <t>Week 67_x000D_
03.08–09.08</t>
  </si>
  <si>
    <t>Week 68_x000D_
10.08–16.08</t>
  </si>
  <si>
    <t>Week 69_x000D_
17.08–23.08</t>
  </si>
  <si>
    <t>Week 70_x000D_
24.08–30.08</t>
  </si>
  <si>
    <t>Week 71_x000D_
31.08–06.09</t>
  </si>
  <si>
    <t>Week 72_x000D_
07.09–13.09</t>
  </si>
  <si>
    <t>Week 73_x000D_
14.09–20.09</t>
  </si>
  <si>
    <t>Week 74_x000D_
21.09–27.09</t>
  </si>
  <si>
    <t>Week 75_x000D_
28.09–04.10</t>
  </si>
  <si>
    <t>Week 76_x000D_
05.10–11.10</t>
  </si>
  <si>
    <t>Week 77_x000D_
12.10–18.10</t>
  </si>
  <si>
    <t>Week 78_x000D_
19.10–25.10</t>
  </si>
  <si>
    <t>Kick‑off встреча</t>
  </si>
  <si>
    <t>Анализ заинтересованных сторон</t>
  </si>
  <si>
    <t>Определить требования проекта</t>
  </si>
  <si>
    <t>Разработать план проекта</t>
  </si>
  <si>
    <t>Согласовать план проекта с заказчиком</t>
  </si>
  <si>
    <t>Утверждение предварительного бюджета</t>
  </si>
  <si>
    <t>Согласовать список событий с заказчиком</t>
  </si>
  <si>
    <t>Подготовиться к пилотному внедрению (выбрать предприятие, согласовать с заказчиком)</t>
  </si>
  <si>
    <t>Подготовиться к масштабированию</t>
  </si>
  <si>
    <t>Подготовить итоговый отчёт</t>
  </si>
  <si>
    <t>Передать проект заказчику</t>
  </si>
  <si>
    <t>Провести аудит текущих систем АСУ ТП</t>
  </si>
  <si>
    <t>Руководство прототипированием</t>
  </si>
  <si>
    <t>Интеграция SOC (пилот)</t>
  </si>
  <si>
    <t>Интеграция SOC (сайты 2‑4)</t>
  </si>
  <si>
    <t>Финальная валидация системы</t>
  </si>
  <si>
    <t>Собрать и нарисовать “карту” всех 16 АСУ ТП (топология + инвентарный перечень устройств на 4‑х площадках)</t>
  </si>
  <si>
    <t>Снять технические ограничения Siemens и Schneider: опросить контроллеры, понять, какие события они умеют отдавать</t>
  </si>
  <si>
    <t>Согласовать с SOC единый формат и канал логов (Syslog/CEF + VPN/OT‑DMZ)</t>
  </si>
  <si>
    <t>Сформировать черновик ТЗ на пилот: выбрать 1 предприятие, описать точки сбора, требования к лог‑коллектору</t>
  </si>
  <si>
    <t>Сделать прототип лог‑адаптера и показать первые события в SOC (лабораторная среда)</t>
  </si>
  <si>
    <t>Подготовить список типов событий для сбора</t>
  </si>
  <si>
    <t xml:space="preserve">Анализ результатов отчетов внешнего аудита систем АСУ ТП </t>
  </si>
  <si>
    <t>Разработать прототип системы сбора данных</t>
  </si>
  <si>
    <t>Протестировать совместимость прототипа</t>
  </si>
  <si>
    <t>Установить и настроить систему на пилотном предприятии</t>
  </si>
  <si>
    <t>Установка коллекторов (пилот)</t>
  </si>
  <si>
    <t>Протестировать функциональность системы</t>
  </si>
  <si>
    <t>Устранить выявленные проблемы</t>
  </si>
  <si>
    <t>Обучить персонал пилотного предприятия</t>
  </si>
  <si>
    <t>Установить и настроить систему на втором предприятии</t>
  </si>
  <si>
    <t>Установить и настроить систему на третьем предприятии</t>
  </si>
  <si>
    <t>Установить и настроить систему на четвёртом предприятии</t>
  </si>
  <si>
    <t>Обучить персонал на всех предприятиях</t>
  </si>
  <si>
    <t>Подготовка рабочих мест для прототипа</t>
  </si>
  <si>
    <t>Интеграция агентов (пилот)</t>
  </si>
  <si>
    <t>Полевые тесты (пилот)</t>
  </si>
  <si>
    <t>Установка коллекторов (сайт 4)</t>
  </si>
  <si>
    <t>Финальная доработка логирования</t>
  </si>
  <si>
    <t>Дополнить:</t>
  </si>
  <si>
    <t>Закупки</t>
  </si>
  <si>
    <t>импортозамещение сетевого оборудования</t>
  </si>
  <si>
    <t>внедрение СЗИ на конечных точках</t>
  </si>
  <si>
    <t>Управление доступом</t>
  </si>
  <si>
    <t>Защита периметра</t>
  </si>
  <si>
    <t>DMZ зона</t>
  </si>
  <si>
    <t>Резервное копирование</t>
  </si>
  <si>
    <t>Роль</t>
  </si>
  <si>
    <t>Ставка руб/дн</t>
  </si>
  <si>
    <t>Трудозатраты чел/дней</t>
  </si>
  <si>
    <t>Всего руб.</t>
  </si>
  <si>
    <t>Руководитель проекта</t>
  </si>
  <si>
    <t>Главный инженер</t>
  </si>
  <si>
    <t>Архитектор проекта</t>
  </si>
  <si>
    <t>Инженер</t>
  </si>
  <si>
    <t>ИТОГО</t>
  </si>
  <si>
    <t>Категория</t>
  </si>
  <si>
    <t>Оценка_руб</t>
  </si>
  <si>
    <t>Комментарий</t>
  </si>
  <si>
    <t>Внутренний труд</t>
  </si>
  <si>
    <t>Сумма трудозатрат</t>
  </si>
  <si>
    <t>Аудит АСУ ТП</t>
  </si>
  <si>
    <t>За объект 200000 руб. Тестовый Аудит будет проводиться сторонней организацией</t>
  </si>
  <si>
    <t>≈16 шт. + резерв (На каждый объект)</t>
  </si>
  <si>
    <t>Лицензии для SOC</t>
  </si>
  <si>
    <t>SIEM‑коннекторы</t>
  </si>
  <si>
    <t>Обучение персонала</t>
  </si>
  <si>
    <t>32 чел. (по 2 человека на объект)</t>
  </si>
  <si>
    <t>Разработка ПО</t>
  </si>
  <si>
    <t>Для датчиков и коллекторов + тестирование ПО white black box</t>
  </si>
  <si>
    <t>Логистика и координация</t>
  </si>
  <si>
    <t>Путевые, связь</t>
  </si>
  <si>
    <t>Промежуточный итог</t>
  </si>
  <si>
    <t>—</t>
  </si>
  <si>
    <t>Резерв 15 %</t>
  </si>
  <si>
    <t>Непредвиденные</t>
  </si>
  <si>
    <t>Лог‑коллекторы (HardWare+SoftWare)</t>
  </si>
  <si>
    <t>Закупка СЗИ NGFW</t>
  </si>
  <si>
    <t>Закупка СЗИ криптошлюы</t>
  </si>
  <si>
    <t>Закупка СЗИ АВЗ</t>
  </si>
  <si>
    <t>Закупка СЗИ EDR/MDR</t>
  </si>
  <si>
    <t xml:space="preserve">Клатер NGFW USerGate + внедрение </t>
  </si>
  <si>
    <t>Кластер криптошлюзы + внедрение</t>
  </si>
  <si>
    <t>Лицензия от 4000 хостов</t>
  </si>
  <si>
    <t>По 300 хостов на объект (16 объектов)</t>
  </si>
  <si>
    <t>Организация DMZ</t>
  </si>
  <si>
    <t>Работы подрядчика по архитектуре, организации DMZ зоны</t>
  </si>
  <si>
    <t>Ситема резервного копирования</t>
  </si>
  <si>
    <t>Система резервного копирования с проверкой бэкапов для 16 объектов</t>
  </si>
  <si>
    <t>PAM система дял контроля удаленного доступа</t>
  </si>
  <si>
    <t>PAM на 16 объектов</t>
  </si>
  <si>
    <t>+</t>
  </si>
  <si>
    <t>завершение аудита</t>
  </si>
  <si>
    <t xml:space="preserve"> успешный пилот — июнь 2026</t>
  </si>
  <si>
    <t>полное тиражирование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</si>
</sst>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A7BFBE"/>
        <bgColor rgb="FFA7BFB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4" tint="0.39997558519241921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14" fontId="0" fillId="0" borderId="4" xfId="0" applyNumberFormat="1" applyBorder="1" applyAlignment="1">
      <alignment horizontal="center"/>
    </xf>
    <xf numFmtId="0" fontId="0" fillId="9" borderId="4" xfId="0" applyFill="1" applyBorder="1"/>
    <xf numFmtId="0" fontId="0" fillId="0" borderId="0" xfId="0"/>
    <xf numFmtId="0" fontId="0" fillId="10" borderId="4" xfId="0" applyFill="1" applyBorder="1" applyAlignment="1">
      <alignment horizontal="left" wrapText="1"/>
    </xf>
    <xf numFmtId="0" fontId="0" fillId="0" borderId="4" xfId="0" applyBorder="1"/>
    <xf numFmtId="0" fontId="0" fillId="10" borderId="4" xfId="0" applyFill="1" applyBorder="1"/>
    <xf numFmtId="14" fontId="0" fillId="0" borderId="0" xfId="0" applyNumberFormat="1"/>
    <xf numFmtId="0" fontId="0" fillId="0" borderId="1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horizontal="left"/>
    </xf>
    <xf numFmtId="0" fontId="0" fillId="3" borderId="0" xfId="0" applyFill="1" applyBorder="1" applyAlignment="1">
      <alignment horizontal="left" wrapText="1"/>
    </xf>
    <xf numFmtId="0" fontId="0" fillId="0" borderId="0" xfId="0" applyBorder="1"/>
    <xf numFmtId="0" fontId="0" fillId="0" borderId="10" xfId="0" applyBorder="1"/>
    <xf numFmtId="0" fontId="0" fillId="0" borderId="11" xfId="0" applyBorder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wrapText="1"/>
    </xf>
    <xf numFmtId="0" fontId="0" fillId="3" borderId="0" xfId="0" applyFill="1" applyBorder="1"/>
    <xf numFmtId="0" fontId="0" fillId="0" borderId="12" xfId="0" applyBorder="1" applyAlignment="1">
      <alignment horizontal="left"/>
    </xf>
    <xf numFmtId="0" fontId="0" fillId="4" borderId="0" xfId="0" applyFill="1" applyBorder="1"/>
    <xf numFmtId="0" fontId="0" fillId="5" borderId="0" xfId="0" applyFill="1" applyBorder="1" applyAlignment="1">
      <alignment horizontal="center"/>
    </xf>
    <xf numFmtId="0" fontId="0" fillId="0" borderId="14" xfId="0" applyBorder="1"/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3" xfId="0" applyBorder="1"/>
    <xf numFmtId="0" fontId="0" fillId="10" borderId="0" xfId="0" applyFill="1" applyBorder="1" applyAlignment="1">
      <alignment horizontal="left" wrapText="1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0" xfId="0" applyFont="1" applyBorder="1"/>
    <xf numFmtId="0" fontId="1" fillId="10" borderId="0" xfId="0" applyFont="1" applyFill="1" applyBorder="1"/>
    <xf numFmtId="0" fontId="0" fillId="11" borderId="0" xfId="0" applyFill="1" applyBorder="1" applyAlignment="1">
      <alignment horizontal="left" wrapText="1"/>
    </xf>
    <xf numFmtId="0" fontId="0" fillId="0" borderId="16" xfId="0" applyBorder="1" applyAlignment="1">
      <alignment horizontal="left"/>
    </xf>
    <xf numFmtId="1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11" borderId="17" xfId="0" applyFill="1" applyBorder="1" applyAlignment="1">
      <alignment horizontal="left" wrapText="1"/>
    </xf>
    <xf numFmtId="0" fontId="0" fillId="0" borderId="18" xfId="0" applyBorder="1"/>
    <xf numFmtId="0" fontId="0" fillId="12" borderId="0" xfId="0" applyFill="1" applyBorder="1"/>
    <xf numFmtId="0" fontId="0" fillId="0" borderId="19" xfId="0" applyBorder="1" applyAlignment="1">
      <alignment horizontal="center" wrapText="1"/>
    </xf>
    <xf numFmtId="0" fontId="0" fillId="2" borderId="2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4" borderId="0" xfId="0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  <xf numFmtId="0" fontId="0" fillId="6" borderId="0" xfId="0" applyFill="1" applyBorder="1" applyAlignment="1">
      <alignment horizontal="left" wrapText="1"/>
    </xf>
    <xf numFmtId="0" fontId="0" fillId="6" borderId="3" xfId="0" applyFill="1" applyBorder="1" applyAlignment="1">
      <alignment horizontal="left" wrapText="1"/>
    </xf>
    <xf numFmtId="0" fontId="0" fillId="8" borderId="0" xfId="0" applyFill="1" applyBorder="1" applyAlignment="1">
      <alignment horizontal="left" wrapText="1"/>
    </xf>
    <xf numFmtId="0" fontId="0" fillId="8" borderId="4" xfId="0" applyFill="1" applyBorder="1" applyAlignment="1">
      <alignment horizontal="left" wrapText="1"/>
    </xf>
    <xf numFmtId="0" fontId="0" fillId="0" borderId="20" xfId="0" applyBorder="1" applyAlignment="1">
      <alignment wrapText="1"/>
    </xf>
    <xf numFmtId="0" fontId="0" fillId="3" borderId="11" xfId="0" applyFill="1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1" xfId="0" applyBorder="1"/>
    <xf numFmtId="0" fontId="0" fillId="12" borderId="10" xfId="0" applyFill="1" applyBorder="1"/>
    <xf numFmtId="0" fontId="0" fillId="0" borderId="12" xfId="0" applyBorder="1"/>
    <xf numFmtId="0" fontId="0" fillId="5" borderId="10" xfId="0" applyFill="1" applyBorder="1" applyAlignment="1">
      <alignment horizontal="center"/>
    </xf>
    <xf numFmtId="0" fontId="0" fillId="7" borderId="10" xfId="0" applyFill="1" applyBorder="1"/>
    <xf numFmtId="0" fontId="0" fillId="9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/>
    <xf numFmtId="0" fontId="1" fillId="0" borderId="11" xfId="0" applyFont="1" applyBorder="1"/>
    <xf numFmtId="0" fontId="0" fillId="10" borderId="10" xfId="0" applyFill="1" applyBorder="1" applyAlignment="1">
      <alignment horizontal="center"/>
    </xf>
    <xf numFmtId="0" fontId="0" fillId="11" borderId="10" xfId="0" applyFill="1" applyBorder="1" applyAlignment="1">
      <alignment horizontal="left" wrapText="1"/>
    </xf>
    <xf numFmtId="0" fontId="0" fillId="0" borderId="16" xfId="0" applyBorder="1"/>
    <xf numFmtId="0" fontId="0" fillId="12" borderId="11" xfId="0" applyFill="1" applyBorder="1"/>
    <xf numFmtId="0" fontId="0" fillId="5" borderId="11" xfId="0" applyFill="1" applyBorder="1" applyAlignment="1">
      <alignment horizontal="center"/>
    </xf>
    <xf numFmtId="0" fontId="0" fillId="7" borderId="11" xfId="0" applyFill="1" applyBorder="1"/>
    <xf numFmtId="0" fontId="0" fillId="9" borderId="11" xfId="0" applyFill="1" applyBorder="1"/>
    <xf numFmtId="0" fontId="0" fillId="9" borderId="10" xfId="0" applyFill="1" applyBorder="1"/>
    <xf numFmtId="0" fontId="1" fillId="10" borderId="11" xfId="0" applyFont="1" applyFill="1" applyBorder="1"/>
    <xf numFmtId="0" fontId="1" fillId="0" borderId="10" xfId="0" applyFont="1" applyBorder="1"/>
    <xf numFmtId="0" fontId="0" fillId="10" borderId="10" xfId="0" applyFill="1" applyBorder="1"/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0" borderId="11" xfId="0" applyFill="1" applyBorder="1"/>
    <xf numFmtId="0" fontId="0" fillId="0" borderId="3" xfId="0" applyFill="1" applyBorder="1"/>
    <xf numFmtId="0" fontId="0" fillId="12" borderId="4" xfId="0" applyFill="1" applyBorder="1" applyAlignment="1">
      <alignment horizontal="left" wrapText="1"/>
    </xf>
    <xf numFmtId="0" fontId="0" fillId="12" borderId="13" xfId="0" applyFill="1" applyBorder="1" applyAlignment="1">
      <alignment horizontal="left" wrapText="1"/>
    </xf>
    <xf numFmtId="0" fontId="0" fillId="13" borderId="4" xfId="0" applyFill="1" applyBorder="1"/>
    <xf numFmtId="0" fontId="0" fillId="13" borderId="14" xfId="0" applyFill="1" applyBorder="1"/>
    <xf numFmtId="0" fontId="0" fillId="14" borderId="3" xfId="0" applyFill="1" applyBorder="1"/>
    <xf numFmtId="0" fontId="0" fillId="14" borderId="14" xfId="0" applyFill="1" applyBorder="1"/>
    <xf numFmtId="0" fontId="0" fillId="15" borderId="3" xfId="0" applyFill="1" applyBorder="1"/>
    <xf numFmtId="0" fontId="0" fillId="14" borderId="0" xfId="0" applyFill="1" applyBorder="1"/>
    <xf numFmtId="0" fontId="0" fillId="14" borderId="1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E65"/>
  <sheetViews>
    <sheetView tabSelected="1" topLeftCell="T1" zoomScale="25" zoomScaleNormal="25" workbookViewId="0">
      <selection activeCell="AI22" sqref="AI22"/>
    </sheetView>
  </sheetViews>
  <sheetFormatPr defaultRowHeight="14.4" x14ac:dyDescent="0.3"/>
  <cols>
    <col min="1" max="1" width="109.109375" bestFit="1" customWidth="1"/>
    <col min="2" max="2" width="16.109375" customWidth="1"/>
    <col min="3" max="3" width="25.33203125" customWidth="1"/>
    <col min="4" max="4" width="11.44140625" customWidth="1"/>
    <col min="5" max="5" width="21.109375" customWidth="1"/>
    <col min="6" max="83" width="12.6640625" customWidth="1"/>
  </cols>
  <sheetData>
    <row r="1" spans="1:83" ht="28.8" x14ac:dyDescent="0.3">
      <c r="A1" s="19" t="s">
        <v>0</v>
      </c>
      <c r="B1" s="20" t="s">
        <v>1</v>
      </c>
      <c r="C1" s="20" t="s">
        <v>2</v>
      </c>
      <c r="D1" s="20" t="s">
        <v>3</v>
      </c>
      <c r="E1" s="56" t="s">
        <v>4</v>
      </c>
      <c r="F1" s="66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  <c r="AC1" s="21" t="s">
        <v>28</v>
      </c>
      <c r="AD1" s="21" t="s">
        <v>29</v>
      </c>
      <c r="AE1" s="21" t="s">
        <v>30</v>
      </c>
      <c r="AF1" s="21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21" t="s">
        <v>36</v>
      </c>
      <c r="AL1" s="21" t="s">
        <v>37</v>
      </c>
      <c r="AM1" s="22" t="s">
        <v>38</v>
      </c>
      <c r="AN1" s="66" t="s">
        <v>39</v>
      </c>
      <c r="AO1" s="21" t="s">
        <v>40</v>
      </c>
      <c r="AP1" s="21" t="s">
        <v>41</v>
      </c>
      <c r="AQ1" s="21" t="s">
        <v>42</v>
      </c>
      <c r="AR1" s="21" t="s">
        <v>43</v>
      </c>
      <c r="AS1" s="21" t="s">
        <v>44</v>
      </c>
      <c r="AT1" s="21" t="s">
        <v>45</v>
      </c>
      <c r="AU1" s="21" t="s">
        <v>46</v>
      </c>
      <c r="AV1" s="21" t="s">
        <v>47</v>
      </c>
      <c r="AW1" s="21" t="s">
        <v>48</v>
      </c>
      <c r="AX1" s="21" t="s">
        <v>49</v>
      </c>
      <c r="AY1" s="21" t="s">
        <v>50</v>
      </c>
      <c r="AZ1" s="21" t="s">
        <v>51</v>
      </c>
      <c r="BA1" s="21" t="s">
        <v>52</v>
      </c>
      <c r="BB1" s="21" t="s">
        <v>53</v>
      </c>
      <c r="BC1" s="21" t="s">
        <v>54</v>
      </c>
      <c r="BD1" s="21" t="s">
        <v>55</v>
      </c>
      <c r="BE1" s="21" t="s">
        <v>56</v>
      </c>
      <c r="BF1" s="21" t="s">
        <v>57</v>
      </c>
      <c r="BG1" s="21" t="s">
        <v>58</v>
      </c>
      <c r="BH1" s="21" t="s">
        <v>59</v>
      </c>
      <c r="BI1" s="21" t="s">
        <v>60</v>
      </c>
      <c r="BJ1" s="21" t="s">
        <v>61</v>
      </c>
      <c r="BK1" s="22" t="s">
        <v>62</v>
      </c>
      <c r="BL1" s="66" t="s">
        <v>63</v>
      </c>
      <c r="BM1" s="21" t="s">
        <v>64</v>
      </c>
      <c r="BN1" s="21" t="s">
        <v>65</v>
      </c>
      <c r="BO1" s="21" t="s">
        <v>66</v>
      </c>
      <c r="BP1" s="21" t="s">
        <v>67</v>
      </c>
      <c r="BQ1" s="21" t="s">
        <v>68</v>
      </c>
      <c r="BR1" s="21" t="s">
        <v>69</v>
      </c>
      <c r="BS1" s="21" t="s">
        <v>70</v>
      </c>
      <c r="BT1" s="21" t="s">
        <v>71</v>
      </c>
      <c r="BU1" s="21" t="s">
        <v>72</v>
      </c>
      <c r="BV1" s="21" t="s">
        <v>73</v>
      </c>
      <c r="BW1" s="21" t="s">
        <v>74</v>
      </c>
      <c r="BX1" s="21" t="s">
        <v>75</v>
      </c>
      <c r="BY1" s="21" t="s">
        <v>76</v>
      </c>
      <c r="BZ1" s="21" t="s">
        <v>77</v>
      </c>
      <c r="CA1" s="21" t="s">
        <v>78</v>
      </c>
      <c r="CB1" s="21" t="s">
        <v>79</v>
      </c>
      <c r="CC1" s="22" t="s">
        <v>80</v>
      </c>
      <c r="CD1" s="21" t="s">
        <v>81</v>
      </c>
      <c r="CE1" s="22" t="s">
        <v>82</v>
      </c>
    </row>
    <row r="2" spans="1:83" ht="42" customHeight="1" x14ac:dyDescent="0.3">
      <c r="A2" s="23" t="s">
        <v>83</v>
      </c>
      <c r="B2" s="1">
        <v>45778</v>
      </c>
      <c r="C2" s="2">
        <v>1</v>
      </c>
      <c r="D2" s="1">
        <f t="shared" ref="D2:D15" si="0">B2+C2-1</f>
        <v>45778</v>
      </c>
      <c r="E2" s="57" t="str">
        <f t="shared" ref="E2:E3" si="1">"Новиков В.С."&amp;CHAR(10)&amp;"Руководитель проекта"</f>
        <v>Новиков В.С.
Руководитель проекта</v>
      </c>
      <c r="F2" s="67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6"/>
      <c r="AN2" s="69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6"/>
      <c r="BL2" s="69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6"/>
      <c r="CD2" s="25"/>
      <c r="CE2" s="26"/>
    </row>
    <row r="3" spans="1:83" ht="30" customHeight="1" x14ac:dyDescent="0.3">
      <c r="A3" s="27" t="s">
        <v>84</v>
      </c>
      <c r="B3" s="28">
        <v>45779</v>
      </c>
      <c r="C3" s="29">
        <v>14</v>
      </c>
      <c r="D3" s="28">
        <f t="shared" si="0"/>
        <v>45792</v>
      </c>
      <c r="E3" s="58" t="str">
        <f t="shared" si="1"/>
        <v>Новиков В.С.
Руководитель проекта</v>
      </c>
      <c r="F3" s="67"/>
      <c r="G3" s="24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6"/>
      <c r="AN3" s="69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6"/>
      <c r="BL3" s="69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6"/>
      <c r="CD3" s="25"/>
      <c r="CE3" s="26"/>
    </row>
    <row r="4" spans="1:83" ht="30" customHeight="1" x14ac:dyDescent="0.3">
      <c r="A4" s="27" t="s">
        <v>85</v>
      </c>
      <c r="B4" s="28">
        <v>45789</v>
      </c>
      <c r="C4" s="29">
        <v>14</v>
      </c>
      <c r="D4" s="28">
        <v>45803</v>
      </c>
      <c r="E4" s="58" t="str">
        <f t="shared" ref="E4:E12" si="2">"Новиков В.С."&amp;CHAR(10)&amp;"Руководитель проекта"</f>
        <v>Новиков В.С.
Руководитель проекта</v>
      </c>
      <c r="F4" s="68"/>
      <c r="G4" s="30"/>
      <c r="H4" s="31"/>
      <c r="I4" s="31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69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6"/>
      <c r="BL4" s="69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6"/>
      <c r="CD4" s="25"/>
      <c r="CE4" s="26"/>
    </row>
    <row r="5" spans="1:83" ht="30" customHeight="1" x14ac:dyDescent="0.3">
      <c r="A5" s="27" t="s">
        <v>86</v>
      </c>
      <c r="B5" s="28">
        <v>45803</v>
      </c>
      <c r="C5" s="29">
        <v>14</v>
      </c>
      <c r="D5" s="28">
        <v>45817</v>
      </c>
      <c r="E5" s="58" t="str">
        <f t="shared" si="2"/>
        <v>Новиков В.С.
Руководитель проекта</v>
      </c>
      <c r="F5" s="68"/>
      <c r="G5" s="30"/>
      <c r="H5" s="25"/>
      <c r="I5" s="25"/>
      <c r="J5" s="31"/>
      <c r="K5" s="31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6"/>
      <c r="AN5" s="69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6"/>
      <c r="BL5" s="69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6"/>
      <c r="CD5" s="25"/>
      <c r="CE5" s="26"/>
    </row>
    <row r="6" spans="1:83" ht="30" customHeight="1" x14ac:dyDescent="0.3">
      <c r="A6" s="27" t="s">
        <v>87</v>
      </c>
      <c r="B6" s="28">
        <v>45817</v>
      </c>
      <c r="C6" s="29">
        <v>14</v>
      </c>
      <c r="D6" s="28">
        <v>45839</v>
      </c>
      <c r="E6" s="58" t="str">
        <f t="shared" si="2"/>
        <v>Новиков В.С.
Руководитель проекта</v>
      </c>
      <c r="F6" s="68"/>
      <c r="G6" s="30"/>
      <c r="H6" s="25"/>
      <c r="I6" s="25"/>
      <c r="J6" s="25"/>
      <c r="K6" s="25"/>
      <c r="L6" s="31"/>
      <c r="M6" s="31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6"/>
      <c r="AN6" s="69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6"/>
      <c r="BL6" s="69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6"/>
      <c r="CD6" s="25"/>
      <c r="CE6" s="26"/>
    </row>
    <row r="7" spans="1:83" ht="30" customHeight="1" x14ac:dyDescent="0.3">
      <c r="A7" s="27" t="s">
        <v>88</v>
      </c>
      <c r="B7" s="28">
        <v>45839</v>
      </c>
      <c r="C7" s="29">
        <v>14</v>
      </c>
      <c r="D7" s="28">
        <f t="shared" si="0"/>
        <v>45852</v>
      </c>
      <c r="E7" s="58" t="str">
        <f t="shared" si="2"/>
        <v>Новиков В.С.
Руководитель проекта</v>
      </c>
      <c r="F7" s="69"/>
      <c r="G7" s="25"/>
      <c r="H7" s="25"/>
      <c r="I7" s="25"/>
      <c r="J7" s="25"/>
      <c r="K7" s="25"/>
      <c r="L7" s="25"/>
      <c r="M7" s="25"/>
      <c r="N7" s="24"/>
      <c r="O7" s="24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6"/>
      <c r="AN7" s="69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6"/>
      <c r="BL7" s="69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6"/>
      <c r="CD7" s="25"/>
      <c r="CE7" s="26"/>
    </row>
    <row r="8" spans="1:83" ht="30" customHeight="1" x14ac:dyDescent="0.3">
      <c r="A8" s="27" t="s">
        <v>89</v>
      </c>
      <c r="B8" s="28">
        <v>45845</v>
      </c>
      <c r="C8" s="29">
        <v>14</v>
      </c>
      <c r="D8" s="28">
        <f>B8+C8-1</f>
        <v>45858</v>
      </c>
      <c r="E8" s="58" t="str">
        <f t="shared" si="2"/>
        <v>Новиков В.С.
Руководитель проекта</v>
      </c>
      <c r="F8" s="69"/>
      <c r="G8" s="25"/>
      <c r="H8" s="25"/>
      <c r="I8" s="25"/>
      <c r="J8" s="25"/>
      <c r="K8" s="25"/>
      <c r="L8" s="25"/>
      <c r="M8" s="25"/>
      <c r="N8" s="30"/>
      <c r="O8" s="30"/>
      <c r="P8" s="31"/>
      <c r="Q8" s="31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6"/>
      <c r="AN8" s="69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6"/>
      <c r="BL8" s="69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6"/>
      <c r="CD8" s="25"/>
      <c r="CE8" s="26"/>
    </row>
    <row r="9" spans="1:83" ht="30" customHeight="1" x14ac:dyDescent="0.3">
      <c r="A9" s="27" t="s">
        <v>90</v>
      </c>
      <c r="B9" s="28">
        <v>45943</v>
      </c>
      <c r="C9" s="29">
        <v>21</v>
      </c>
      <c r="D9" s="28">
        <v>45971</v>
      </c>
      <c r="E9" s="58" t="str">
        <f t="shared" si="2"/>
        <v>Новиков В.С.
Руководитель проекта</v>
      </c>
      <c r="F9" s="69"/>
      <c r="G9" s="25"/>
      <c r="H9" s="25"/>
      <c r="I9" s="25"/>
      <c r="J9" s="25"/>
      <c r="K9" s="25"/>
      <c r="L9" s="25"/>
      <c r="M9" s="25"/>
      <c r="N9" s="30"/>
      <c r="O9" s="30"/>
      <c r="P9" s="25"/>
      <c r="Q9" s="2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31"/>
      <c r="AE9" s="31"/>
      <c r="AF9" s="31"/>
      <c r="AG9" s="25"/>
      <c r="AH9" s="25"/>
      <c r="AI9" s="25"/>
      <c r="AJ9" s="25"/>
      <c r="AK9" s="25"/>
      <c r="AL9" s="25"/>
      <c r="AM9" s="26"/>
      <c r="AN9" s="69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6"/>
      <c r="BL9" s="69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6"/>
      <c r="CD9" s="25"/>
      <c r="CE9" s="26"/>
    </row>
    <row r="10" spans="1:83" ht="30" customHeight="1" x14ac:dyDescent="0.3">
      <c r="A10" s="27" t="s">
        <v>91</v>
      </c>
      <c r="B10" s="28">
        <v>46111</v>
      </c>
      <c r="C10" s="29">
        <v>28</v>
      </c>
      <c r="D10" s="28">
        <v>46132</v>
      </c>
      <c r="E10" s="58" t="str">
        <f t="shared" si="2"/>
        <v>Новиков В.С.
Руководитель проекта</v>
      </c>
      <c r="F10" s="69"/>
      <c r="G10" s="25"/>
      <c r="H10" s="25"/>
      <c r="I10" s="25"/>
      <c r="J10" s="25"/>
      <c r="K10" s="25"/>
      <c r="L10" s="25"/>
      <c r="M10" s="25"/>
      <c r="N10" s="30"/>
      <c r="O10" s="30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55"/>
      <c r="AH10" s="55"/>
      <c r="AI10" s="55"/>
      <c r="AJ10" s="55"/>
      <c r="AK10" s="55"/>
      <c r="AL10" s="55"/>
      <c r="AM10" s="70"/>
      <c r="AN10" s="81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31"/>
      <c r="BC10" s="31"/>
      <c r="BD10" s="31"/>
      <c r="BE10" s="31"/>
      <c r="BF10" s="25"/>
      <c r="BG10" s="25"/>
      <c r="BH10" s="25"/>
      <c r="BI10" s="25"/>
      <c r="BJ10" s="25"/>
      <c r="BK10" s="26"/>
      <c r="BL10" s="69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6"/>
      <c r="CD10" s="25"/>
      <c r="CE10" s="26"/>
    </row>
    <row r="11" spans="1:83" ht="30" customHeight="1" x14ac:dyDescent="0.3">
      <c r="A11" s="27" t="s">
        <v>92</v>
      </c>
      <c r="B11" s="28">
        <v>46251</v>
      </c>
      <c r="C11" s="29">
        <v>14</v>
      </c>
      <c r="D11" s="28">
        <f t="shared" si="0"/>
        <v>46264</v>
      </c>
      <c r="E11" s="58" t="str">
        <f t="shared" si="2"/>
        <v>Новиков В.С.
Руководитель проекта</v>
      </c>
      <c r="F11" s="69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6"/>
      <c r="AN11" s="69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6"/>
      <c r="BL11" s="69"/>
      <c r="BM11" s="25"/>
      <c r="BN11" s="25"/>
      <c r="BO11" s="25"/>
      <c r="BP11" s="25"/>
      <c r="BQ11" s="25"/>
      <c r="BR11" s="25"/>
      <c r="BS11" s="25"/>
      <c r="BT11" s="25"/>
      <c r="BU11" s="25"/>
      <c r="BV11" s="31"/>
      <c r="BW11" s="31"/>
      <c r="BX11" s="25"/>
      <c r="BY11" s="25"/>
      <c r="BZ11" s="25"/>
      <c r="CA11" s="25"/>
      <c r="CB11" s="25"/>
      <c r="CC11" s="26"/>
      <c r="CD11" s="25"/>
      <c r="CE11" s="26"/>
    </row>
    <row r="12" spans="1:83" s="3" customFormat="1" ht="30" customHeight="1" x14ac:dyDescent="0.3">
      <c r="A12" s="32" t="s">
        <v>93</v>
      </c>
      <c r="B12" s="4">
        <v>46265</v>
      </c>
      <c r="C12" s="5">
        <v>14</v>
      </c>
      <c r="D12" s="4">
        <f t="shared" si="0"/>
        <v>46278</v>
      </c>
      <c r="E12" s="59" t="str">
        <f t="shared" si="2"/>
        <v>Новиков В.С.
Руководитель проекта</v>
      </c>
      <c r="F12" s="71"/>
      <c r="AM12" s="35"/>
      <c r="AN12" s="71"/>
      <c r="BK12" s="35"/>
      <c r="BL12" s="71"/>
      <c r="BX12" s="92"/>
      <c r="BY12" s="92"/>
      <c r="CC12" s="35"/>
      <c r="CD12" s="93"/>
      <c r="CE12" s="94"/>
    </row>
    <row r="13" spans="1:83" ht="30" customHeight="1" x14ac:dyDescent="0.3">
      <c r="A13" s="27" t="s">
        <v>94</v>
      </c>
      <c r="B13" s="28">
        <v>45789</v>
      </c>
      <c r="C13" s="29">
        <v>14</v>
      </c>
      <c r="D13" s="28">
        <f t="shared" si="0"/>
        <v>45802</v>
      </c>
      <c r="E13" s="60" t="str">
        <f t="shared" ref="E13:E15" si="3">"Орлов И.Н."&amp;CHAR(10)&amp;"Главный инженер"</f>
        <v>Орлов И.Н.
Главный инженер</v>
      </c>
      <c r="F13" s="69"/>
      <c r="G13" s="25"/>
      <c r="H13" s="33"/>
      <c r="I13" s="33"/>
      <c r="J13" s="25"/>
      <c r="K13" s="25"/>
      <c r="L13" s="25"/>
      <c r="M13" s="25"/>
      <c r="N13" s="25"/>
      <c r="O13" s="25"/>
      <c r="P13" s="25"/>
      <c r="Q13" s="25"/>
      <c r="R13" s="34"/>
      <c r="S13" s="34"/>
      <c r="T13" s="34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6"/>
      <c r="AN13" s="69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6"/>
      <c r="BL13" s="69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6"/>
      <c r="CD13" s="25"/>
      <c r="CE13" s="26"/>
    </row>
    <row r="14" spans="1:83" ht="30" customHeight="1" x14ac:dyDescent="0.3">
      <c r="A14" s="27" t="s">
        <v>95</v>
      </c>
      <c r="B14" s="28">
        <v>45925</v>
      </c>
      <c r="C14" s="29">
        <v>15</v>
      </c>
      <c r="D14" s="28">
        <f t="shared" si="0"/>
        <v>45939</v>
      </c>
      <c r="E14" s="60" t="str">
        <f t="shared" si="3"/>
        <v>Орлов И.Н.
Главный инженер</v>
      </c>
      <c r="F14" s="69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34"/>
      <c r="AA14" s="34"/>
      <c r="AB14" s="34"/>
      <c r="AC14" s="34"/>
      <c r="AD14" s="25"/>
      <c r="AE14" s="25"/>
      <c r="AF14" s="25"/>
      <c r="AG14" s="25"/>
      <c r="AH14" s="25"/>
      <c r="AI14" s="25"/>
      <c r="AJ14" s="25"/>
      <c r="AK14" s="25"/>
      <c r="AL14" s="25"/>
      <c r="AM14" s="26"/>
      <c r="AN14" s="69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6"/>
      <c r="BL14" s="69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6"/>
      <c r="CD14" s="25"/>
      <c r="CE14" s="26"/>
    </row>
    <row r="15" spans="1:83" ht="30" customHeight="1" x14ac:dyDescent="0.3">
      <c r="A15" s="27" t="s">
        <v>96</v>
      </c>
      <c r="B15" s="28">
        <v>46012</v>
      </c>
      <c r="C15" s="29">
        <v>30</v>
      </c>
      <c r="D15" s="28">
        <f t="shared" si="0"/>
        <v>46041</v>
      </c>
      <c r="E15" s="60" t="str">
        <f t="shared" si="3"/>
        <v>Орлов И.Н.
Главный инженер</v>
      </c>
      <c r="F15" s="69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34"/>
      <c r="AM15" s="72"/>
      <c r="AN15" s="82"/>
      <c r="AO15" s="34"/>
      <c r="AP15" s="34"/>
      <c r="AQ15" s="34"/>
      <c r="AR15" s="34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6"/>
      <c r="BL15" s="69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6"/>
      <c r="CD15" s="25"/>
      <c r="CE15" s="26"/>
    </row>
    <row r="16" spans="1:83" ht="30" customHeight="1" x14ac:dyDescent="0.3">
      <c r="A16" s="27" t="s">
        <v>97</v>
      </c>
      <c r="B16" s="28">
        <v>46253</v>
      </c>
      <c r="C16" s="29">
        <v>20</v>
      </c>
      <c r="D16" s="28">
        <f>B16+C16-1</f>
        <v>46272</v>
      </c>
      <c r="E16" s="60" t="str">
        <f>"Орлов И.Н."&amp;CHAR(10)&amp;"Главный инженер"</f>
        <v>Орлов И.Н.
Главный инженер</v>
      </c>
      <c r="F16" s="6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6"/>
      <c r="AN16" s="69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6"/>
      <c r="BL16" s="69"/>
      <c r="BM16" s="25"/>
      <c r="BN16" s="25"/>
      <c r="BO16" s="25"/>
      <c r="BP16" s="25"/>
      <c r="BQ16" s="25"/>
      <c r="BR16" s="25"/>
      <c r="BS16" s="25"/>
      <c r="BT16" s="25"/>
      <c r="BU16" s="34"/>
      <c r="BV16" s="34"/>
      <c r="BW16" s="34"/>
      <c r="BX16" s="34"/>
      <c r="BY16" s="34"/>
      <c r="BZ16" s="25"/>
      <c r="CA16" s="25"/>
      <c r="CB16" s="25"/>
      <c r="CC16" s="26"/>
      <c r="CD16" s="25"/>
      <c r="CE16" s="26"/>
    </row>
    <row r="17" spans="1:83" ht="30" customHeight="1" x14ac:dyDescent="0.3">
      <c r="A17" s="27" t="s">
        <v>98</v>
      </c>
      <c r="B17" s="28">
        <v>46296</v>
      </c>
      <c r="C17" s="29">
        <v>10</v>
      </c>
      <c r="D17" s="28">
        <f>B17+C17-1</f>
        <v>46305</v>
      </c>
      <c r="E17" s="60" t="str">
        <f>"Орлов И.Н."&amp;CHAR(10)&amp;"Главный инженер"</f>
        <v>Орлов И.Н.
Главный инженер</v>
      </c>
      <c r="F17" s="6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6"/>
      <c r="AN17" s="69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6"/>
      <c r="BL17" s="69"/>
      <c r="BM17" s="25"/>
      <c r="BN17" s="25"/>
      <c r="BO17" s="25"/>
      <c r="BP17" s="25"/>
      <c r="BQ17" s="25"/>
      <c r="BR17" s="25"/>
      <c r="BS17" s="25"/>
      <c r="BT17" s="25"/>
      <c r="BU17" s="29"/>
      <c r="BV17" s="29"/>
      <c r="BW17" s="29"/>
      <c r="BX17" s="29"/>
      <c r="BY17" s="29"/>
      <c r="BZ17" s="25"/>
      <c r="CA17" s="25"/>
      <c r="CB17" s="25"/>
      <c r="CC17" s="26"/>
      <c r="CD17" s="25"/>
      <c r="CE17" s="26"/>
    </row>
    <row r="18" spans="1:83" s="3" customFormat="1" ht="30" customHeight="1" x14ac:dyDescent="0.3">
      <c r="A18" s="32" t="s">
        <v>93</v>
      </c>
      <c r="B18" s="4">
        <v>46265</v>
      </c>
      <c r="C18" s="5">
        <v>14</v>
      </c>
      <c r="D18" s="4">
        <f>B18+C18-1</f>
        <v>46278</v>
      </c>
      <c r="E18" s="61" t="str">
        <f>"Орлов И.Н."&amp;CHAR(10)&amp;"Главный инженер"</f>
        <v>Орлов И.Н.
Главный инженер</v>
      </c>
      <c r="F18" s="71"/>
      <c r="AM18" s="35"/>
      <c r="AN18" s="71"/>
      <c r="BK18" s="35"/>
      <c r="BL18" s="71"/>
      <c r="BX18" s="6"/>
      <c r="BY18" s="6"/>
      <c r="BZ18" s="7"/>
      <c r="CA18" s="7"/>
      <c r="CB18" s="7"/>
      <c r="CC18" s="90"/>
      <c r="CD18" s="95"/>
      <c r="CE18" s="96"/>
    </row>
    <row r="19" spans="1:83" ht="30" customHeight="1" x14ac:dyDescent="0.3">
      <c r="A19" s="27" t="s">
        <v>99</v>
      </c>
      <c r="B19" s="28">
        <v>45805</v>
      </c>
      <c r="C19" s="29">
        <v>21</v>
      </c>
      <c r="D19" s="28">
        <f t="shared" ref="D19:D54" si="4">B19+C19-1</f>
        <v>45825</v>
      </c>
      <c r="E19" s="62" t="str">
        <f t="shared" ref="E19:E23" si="5">"Садриев Б.А."&amp;CHAR(10)&amp;"Архитектор проекта"</f>
        <v>Садриев Б.А.
Архитектор проекта</v>
      </c>
      <c r="F19" s="69"/>
      <c r="G19" s="25"/>
      <c r="H19" s="25"/>
      <c r="I19" s="25"/>
      <c r="J19" s="36"/>
      <c r="K19" s="36"/>
      <c r="L19" s="36"/>
      <c r="M19" s="36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6"/>
      <c r="AN19" s="69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6"/>
      <c r="BL19" s="69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6"/>
      <c r="CD19" s="25"/>
      <c r="CE19" s="26"/>
    </row>
    <row r="20" spans="1:83" ht="30" customHeight="1" x14ac:dyDescent="0.3">
      <c r="A20" s="27" t="s">
        <v>100</v>
      </c>
      <c r="B20" s="28">
        <v>45857</v>
      </c>
      <c r="C20" s="29">
        <v>25</v>
      </c>
      <c r="D20" s="28">
        <f t="shared" si="4"/>
        <v>45881</v>
      </c>
      <c r="E20" s="62" t="str">
        <f t="shared" si="5"/>
        <v>Садриев Б.А.
Архитектор проекта</v>
      </c>
      <c r="F20" s="69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37"/>
      <c r="R20" s="37"/>
      <c r="S20" s="37"/>
      <c r="T20" s="37"/>
      <c r="U20" s="37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6"/>
      <c r="AN20" s="69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6"/>
      <c r="BL20" s="69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6"/>
      <c r="CD20" s="25"/>
      <c r="CE20" s="26"/>
    </row>
    <row r="21" spans="1:83" ht="30" customHeight="1" x14ac:dyDescent="0.3">
      <c r="A21" s="27" t="s">
        <v>101</v>
      </c>
      <c r="B21" s="28">
        <v>45915</v>
      </c>
      <c r="C21" s="29">
        <v>25</v>
      </c>
      <c r="D21" s="28">
        <f t="shared" si="4"/>
        <v>45939</v>
      </c>
      <c r="E21" s="62" t="str">
        <f t="shared" si="5"/>
        <v>Садриев Б.А.
Архитектор проекта</v>
      </c>
      <c r="F21" s="69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36"/>
      <c r="AA21" s="36"/>
      <c r="AB21" s="36"/>
      <c r="AC21" s="37"/>
      <c r="AD21" s="25"/>
      <c r="AE21" s="25"/>
      <c r="AF21" s="25"/>
      <c r="AG21" s="25"/>
      <c r="AH21" s="25"/>
      <c r="AI21" s="25"/>
      <c r="AJ21" s="25"/>
      <c r="AK21" s="25"/>
      <c r="AL21" s="25"/>
      <c r="AM21" s="26"/>
      <c r="AN21" s="69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6"/>
      <c r="BL21" s="69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6"/>
      <c r="CD21" s="25"/>
      <c r="CE21" s="26"/>
    </row>
    <row r="22" spans="1:83" ht="30" customHeight="1" x14ac:dyDescent="0.3">
      <c r="A22" s="27" t="s">
        <v>102</v>
      </c>
      <c r="B22" s="28">
        <v>45997</v>
      </c>
      <c r="C22" s="29">
        <v>29</v>
      </c>
      <c r="D22" s="28">
        <f t="shared" si="4"/>
        <v>46025</v>
      </c>
      <c r="E22" s="62" t="str">
        <f t="shared" si="5"/>
        <v>Садриев Б.А.
Архитектор проекта</v>
      </c>
      <c r="F22" s="69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37"/>
      <c r="AL22" s="37"/>
      <c r="AM22" s="73"/>
      <c r="AN22" s="83"/>
      <c r="AO22" s="37"/>
      <c r="AP22" s="37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1"/>
      <c r="BL22" s="69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6"/>
      <c r="CD22" s="25"/>
      <c r="CE22" s="26"/>
    </row>
    <row r="23" spans="1:83" s="3" customFormat="1" ht="30" customHeight="1" x14ac:dyDescent="0.3">
      <c r="A23" s="32" t="s">
        <v>103</v>
      </c>
      <c r="B23" s="4">
        <v>46089</v>
      </c>
      <c r="C23" s="5">
        <v>25</v>
      </c>
      <c r="D23" s="4">
        <f t="shared" si="4"/>
        <v>46113</v>
      </c>
      <c r="E23" s="63" t="str">
        <f t="shared" si="5"/>
        <v>Садриев Б.А.
Архитектор проекта</v>
      </c>
      <c r="F23" s="71"/>
      <c r="AM23" s="35"/>
      <c r="AN23" s="71"/>
      <c r="AX23" s="99"/>
      <c r="AY23" s="99"/>
      <c r="AZ23" s="99"/>
      <c r="BA23" s="99"/>
      <c r="BB23" s="99"/>
      <c r="BK23" s="35"/>
      <c r="BL23" s="71"/>
      <c r="CC23" s="35"/>
      <c r="CD23" s="97"/>
      <c r="CE23" s="98"/>
    </row>
    <row r="24" spans="1:83" ht="30" customHeight="1" x14ac:dyDescent="0.3">
      <c r="A24" s="27" t="s">
        <v>104</v>
      </c>
      <c r="B24" s="28">
        <v>45831</v>
      </c>
      <c r="C24" s="29">
        <v>14</v>
      </c>
      <c r="D24" s="28">
        <v>45844</v>
      </c>
      <c r="E24" s="64" t="str">
        <f t="shared" ref="E24:E36" si="6">"Белов С.В."&amp;CHAR(10)&amp;"Инженер"</f>
        <v>Белов С.В.
Инженер</v>
      </c>
      <c r="F24" s="69"/>
      <c r="G24" s="25"/>
      <c r="H24" s="25"/>
      <c r="I24" s="25"/>
      <c r="J24" s="25"/>
      <c r="K24" s="25"/>
      <c r="L24" s="25"/>
      <c r="M24" s="25"/>
      <c r="N24" s="38"/>
      <c r="O24" s="38"/>
      <c r="P24" s="25"/>
      <c r="Q24" s="25"/>
      <c r="R24" s="25"/>
      <c r="S24" s="25"/>
      <c r="T24" s="29"/>
      <c r="U24" s="29"/>
      <c r="V24" s="29"/>
      <c r="W24" s="29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6"/>
      <c r="AN24" s="69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6"/>
      <c r="BL24" s="69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6"/>
      <c r="CD24" s="25"/>
      <c r="CE24" s="26"/>
    </row>
    <row r="25" spans="1:83" ht="30" customHeight="1" x14ac:dyDescent="0.3">
      <c r="A25" s="27" t="s">
        <v>105</v>
      </c>
      <c r="B25" s="28">
        <v>45859</v>
      </c>
      <c r="C25" s="29">
        <v>28</v>
      </c>
      <c r="D25" s="28">
        <v>45887</v>
      </c>
      <c r="E25" s="64" t="str">
        <f t="shared" si="6"/>
        <v>Белов С.В.
Инженер</v>
      </c>
      <c r="F25" s="69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38"/>
      <c r="S25" s="38"/>
      <c r="T25" s="39"/>
      <c r="U25" s="39"/>
      <c r="V25" s="29"/>
      <c r="W25" s="29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6"/>
      <c r="AN25" s="69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6"/>
      <c r="BL25" s="69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6"/>
      <c r="CD25" s="25"/>
      <c r="CE25" s="26"/>
    </row>
    <row r="26" spans="1:83" ht="30" customHeight="1" x14ac:dyDescent="0.3">
      <c r="A26" s="27" t="s">
        <v>106</v>
      </c>
      <c r="B26" s="28">
        <v>45887</v>
      </c>
      <c r="C26" s="29">
        <v>28</v>
      </c>
      <c r="D26" s="28">
        <v>45914</v>
      </c>
      <c r="E26" s="64" t="str">
        <f t="shared" si="6"/>
        <v>Белов С.В.
Инженер</v>
      </c>
      <c r="F26" s="69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9"/>
      <c r="U26" s="29"/>
      <c r="V26" s="39"/>
      <c r="W26" s="39"/>
      <c r="X26" s="38"/>
      <c r="Y26" s="38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6"/>
      <c r="AN26" s="69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6"/>
      <c r="BL26" s="69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6"/>
      <c r="CD26" s="25"/>
      <c r="CE26" s="26"/>
    </row>
    <row r="27" spans="1:83" ht="30" customHeight="1" x14ac:dyDescent="0.3">
      <c r="A27" s="27" t="s">
        <v>107</v>
      </c>
      <c r="B27" s="28">
        <v>45915</v>
      </c>
      <c r="C27" s="29">
        <v>28</v>
      </c>
      <c r="D27" s="28">
        <v>45942</v>
      </c>
      <c r="E27" s="64" t="str">
        <f t="shared" si="6"/>
        <v>Белов С.В.
Инженер</v>
      </c>
      <c r="F27" s="69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9"/>
      <c r="U27" s="29"/>
      <c r="V27" s="29"/>
      <c r="W27" s="29"/>
      <c r="X27" s="25"/>
      <c r="Y27" s="25"/>
      <c r="Z27" s="38"/>
      <c r="AA27" s="38"/>
      <c r="AB27" s="38"/>
      <c r="AC27" s="38"/>
      <c r="AD27" s="25"/>
      <c r="AE27" s="25"/>
      <c r="AF27" s="25"/>
      <c r="AG27" s="25"/>
      <c r="AH27" s="25"/>
      <c r="AI27" s="25"/>
      <c r="AJ27" s="25"/>
      <c r="AK27" s="25"/>
      <c r="AL27" s="25"/>
      <c r="AM27" s="26"/>
      <c r="AN27" s="69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6"/>
      <c r="BL27" s="69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6"/>
      <c r="CD27" s="25"/>
      <c r="CE27" s="26"/>
    </row>
    <row r="28" spans="1:83" ht="30" customHeight="1" x14ac:dyDescent="0.3">
      <c r="A28" s="27" t="s">
        <v>108</v>
      </c>
      <c r="B28" s="28">
        <v>45971</v>
      </c>
      <c r="C28" s="29">
        <v>28</v>
      </c>
      <c r="D28" s="28">
        <v>45998</v>
      </c>
      <c r="E28" s="64" t="str">
        <f t="shared" si="6"/>
        <v>Белов С.В.
Инженер</v>
      </c>
      <c r="F28" s="69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9"/>
      <c r="U28" s="29"/>
      <c r="V28" s="29"/>
      <c r="W28" s="29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38"/>
      <c r="AI28" s="38"/>
      <c r="AJ28" s="38"/>
      <c r="AK28" s="38"/>
      <c r="AL28" s="25"/>
      <c r="AM28" s="26"/>
      <c r="AN28" s="69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6"/>
      <c r="BL28" s="69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6"/>
      <c r="CD28" s="25"/>
      <c r="CE28" s="26"/>
    </row>
    <row r="29" spans="1:83" ht="30" customHeight="1" x14ac:dyDescent="0.3">
      <c r="A29" s="27" t="s">
        <v>109</v>
      </c>
      <c r="B29" s="28">
        <v>45998</v>
      </c>
      <c r="C29" s="29">
        <v>28</v>
      </c>
      <c r="D29" s="28">
        <f t="shared" si="4"/>
        <v>46025</v>
      </c>
      <c r="E29" s="64" t="str">
        <f t="shared" si="6"/>
        <v>Белов С.В.
Инженер</v>
      </c>
      <c r="F29" s="69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9"/>
      <c r="AK29" s="29"/>
      <c r="AL29" s="39"/>
      <c r="AM29" s="74"/>
      <c r="AN29" s="84"/>
      <c r="AO29" s="38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6"/>
      <c r="BL29" s="69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6"/>
      <c r="CD29" s="25"/>
      <c r="CE29" s="26"/>
    </row>
    <row r="30" spans="1:83" ht="30" customHeight="1" x14ac:dyDescent="0.3">
      <c r="A30" s="27" t="s">
        <v>110</v>
      </c>
      <c r="B30" s="28">
        <v>45662</v>
      </c>
      <c r="C30" s="29">
        <v>28</v>
      </c>
      <c r="D30" s="28">
        <v>45689</v>
      </c>
      <c r="E30" s="64" t="str">
        <f t="shared" si="6"/>
        <v>Белов С.В.
Инженер</v>
      </c>
      <c r="F30" s="69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9"/>
      <c r="AK30" s="29"/>
      <c r="AL30" s="29"/>
      <c r="AM30" s="75"/>
      <c r="AN30" s="69"/>
      <c r="AO30" s="25"/>
      <c r="AP30" s="38"/>
      <c r="AQ30" s="38"/>
      <c r="AR30" s="38"/>
      <c r="AS30" s="38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6"/>
      <c r="BL30" s="69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6"/>
      <c r="CD30" s="25"/>
      <c r="CE30" s="26"/>
    </row>
    <row r="31" spans="1:83" ht="30" customHeight="1" x14ac:dyDescent="0.3">
      <c r="A31" s="27" t="s">
        <v>111</v>
      </c>
      <c r="B31" s="28">
        <v>45690</v>
      </c>
      <c r="C31" s="29">
        <v>28</v>
      </c>
      <c r="D31" s="28">
        <f t="shared" si="4"/>
        <v>45717</v>
      </c>
      <c r="E31" s="64" t="str">
        <f t="shared" si="6"/>
        <v>Белов С.В.
Инженер</v>
      </c>
      <c r="F31" s="69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6"/>
      <c r="AN31" s="69"/>
      <c r="AO31" s="25"/>
      <c r="AP31" s="25"/>
      <c r="AQ31" s="29"/>
      <c r="AR31" s="29"/>
      <c r="AS31" s="29"/>
      <c r="AT31" s="39"/>
      <c r="AU31" s="38"/>
      <c r="AV31" s="38"/>
      <c r="AW31" s="38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6"/>
      <c r="BL31" s="69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6"/>
      <c r="CD31" s="25"/>
      <c r="CE31" s="26"/>
    </row>
    <row r="32" spans="1:83" ht="30" customHeight="1" x14ac:dyDescent="0.3">
      <c r="A32" s="27" t="s">
        <v>112</v>
      </c>
      <c r="B32" s="28">
        <v>45718</v>
      </c>
      <c r="C32" s="29">
        <v>28</v>
      </c>
      <c r="D32" s="28">
        <f t="shared" si="4"/>
        <v>45745</v>
      </c>
      <c r="E32" s="64" t="str">
        <f t="shared" si="6"/>
        <v>Белов С.В.
Инженер</v>
      </c>
      <c r="F32" s="69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6"/>
      <c r="AN32" s="69"/>
      <c r="AO32" s="25"/>
      <c r="AP32" s="25"/>
      <c r="AQ32" s="25"/>
      <c r="AR32" s="25"/>
      <c r="AS32" s="25"/>
      <c r="AT32" s="29"/>
      <c r="AU32" s="29"/>
      <c r="AV32" s="29"/>
      <c r="AW32" s="29"/>
      <c r="AX32" s="39"/>
      <c r="AY32" s="39"/>
      <c r="AZ32" s="39"/>
      <c r="BA32" s="38"/>
      <c r="BB32" s="25"/>
      <c r="BC32" s="25"/>
      <c r="BD32" s="25"/>
      <c r="BE32" s="25"/>
      <c r="BF32" s="25"/>
      <c r="BG32" s="25"/>
      <c r="BH32" s="25"/>
      <c r="BI32" s="25"/>
      <c r="BJ32" s="25"/>
      <c r="BK32" s="26"/>
      <c r="BL32" s="69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6"/>
      <c r="CD32" s="25"/>
      <c r="CE32" s="26"/>
    </row>
    <row r="33" spans="1:83" ht="30" customHeight="1" x14ac:dyDescent="0.3">
      <c r="A33" s="27" t="s">
        <v>113</v>
      </c>
      <c r="B33" s="28">
        <v>45774</v>
      </c>
      <c r="C33" s="29">
        <v>28</v>
      </c>
      <c r="D33" s="28">
        <f>B33+C33-1</f>
        <v>45801</v>
      </c>
      <c r="E33" s="64" t="str">
        <f t="shared" si="6"/>
        <v>Белов С.В.
Инженер</v>
      </c>
      <c r="F33" s="69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6"/>
      <c r="AN33" s="69"/>
      <c r="AO33" s="25"/>
      <c r="AP33" s="25"/>
      <c r="AQ33" s="25"/>
      <c r="AR33" s="25"/>
      <c r="AS33" s="25"/>
      <c r="AT33" s="29"/>
      <c r="AU33" s="29"/>
      <c r="AV33" s="29"/>
      <c r="AW33" s="29"/>
      <c r="AX33" s="29"/>
      <c r="AY33" s="29"/>
      <c r="AZ33" s="29"/>
      <c r="BA33" s="25"/>
      <c r="BB33" s="25"/>
      <c r="BC33" s="25"/>
      <c r="BD33" s="25"/>
      <c r="BE33" s="25"/>
      <c r="BF33" s="38"/>
      <c r="BG33" s="38"/>
      <c r="BH33" s="38"/>
      <c r="BI33" s="38"/>
      <c r="BJ33" s="25"/>
      <c r="BK33" s="26"/>
      <c r="BL33" s="69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6"/>
      <c r="CD33" s="25"/>
      <c r="CE33" s="26"/>
    </row>
    <row r="34" spans="1:83" ht="30" customHeight="1" x14ac:dyDescent="0.3">
      <c r="A34" s="27" t="s">
        <v>114</v>
      </c>
      <c r="B34" s="28">
        <v>45802</v>
      </c>
      <c r="C34" s="29">
        <v>28</v>
      </c>
      <c r="D34" s="28">
        <f>B34+C34-1</f>
        <v>45829</v>
      </c>
      <c r="E34" s="64" t="str">
        <f t="shared" si="6"/>
        <v>Белов С.В.
Инженер</v>
      </c>
      <c r="F34" s="69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6"/>
      <c r="AN34" s="69"/>
      <c r="AO34" s="25"/>
      <c r="AP34" s="25"/>
      <c r="AQ34" s="25"/>
      <c r="AR34" s="25"/>
      <c r="AS34" s="25"/>
      <c r="AT34" s="29"/>
      <c r="AU34" s="29"/>
      <c r="AV34" s="29"/>
      <c r="AW34" s="29"/>
      <c r="AX34" s="29"/>
      <c r="AY34" s="29"/>
      <c r="AZ34" s="29"/>
      <c r="BA34" s="25"/>
      <c r="BB34" s="25"/>
      <c r="BC34" s="25"/>
      <c r="BD34" s="25"/>
      <c r="BE34" s="25"/>
      <c r="BF34" s="25"/>
      <c r="BG34" s="25"/>
      <c r="BH34" s="25"/>
      <c r="BI34" s="25"/>
      <c r="BJ34" s="38"/>
      <c r="BK34" s="85"/>
      <c r="BL34" s="84"/>
      <c r="BM34" s="38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6"/>
      <c r="CD34" s="25"/>
      <c r="CE34" s="26"/>
    </row>
    <row r="35" spans="1:83" ht="30" customHeight="1" x14ac:dyDescent="0.3">
      <c r="A35" s="27" t="s">
        <v>115</v>
      </c>
      <c r="B35" s="28">
        <v>45830</v>
      </c>
      <c r="C35" s="29">
        <v>28</v>
      </c>
      <c r="D35" s="28">
        <f>B35+C35-1</f>
        <v>45857</v>
      </c>
      <c r="E35" s="64" t="str">
        <f t="shared" si="6"/>
        <v>Белов С.В.
Инженер</v>
      </c>
      <c r="F35" s="69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6"/>
      <c r="AN35" s="69"/>
      <c r="AO35" s="25"/>
      <c r="AP35" s="25"/>
      <c r="AQ35" s="25"/>
      <c r="AR35" s="25"/>
      <c r="AS35" s="25"/>
      <c r="AT35" s="29"/>
      <c r="AU35" s="29"/>
      <c r="AV35" s="29"/>
      <c r="AW35" s="29"/>
      <c r="AX35" s="29"/>
      <c r="AY35" s="29"/>
      <c r="AZ35" s="29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6"/>
      <c r="BL35" s="69"/>
      <c r="BM35" s="25"/>
      <c r="BN35" s="38"/>
      <c r="BO35" s="38"/>
      <c r="BP35" s="38"/>
      <c r="BQ35" s="38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6"/>
      <c r="CD35" s="25"/>
      <c r="CE35" s="26"/>
    </row>
    <row r="36" spans="1:83" s="8" customFormat="1" ht="30" customHeight="1" x14ac:dyDescent="0.3">
      <c r="A36" s="40" t="s">
        <v>116</v>
      </c>
      <c r="B36" s="9">
        <v>45858</v>
      </c>
      <c r="C36" s="7">
        <v>28</v>
      </c>
      <c r="D36" s="9">
        <f>B36+C36-1</f>
        <v>45885</v>
      </c>
      <c r="E36" s="65" t="str">
        <f t="shared" si="6"/>
        <v>Белов С.В.
Инженер</v>
      </c>
      <c r="F36" s="76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41"/>
      <c r="AN36" s="76"/>
      <c r="AO36" s="13"/>
      <c r="AP36" s="13"/>
      <c r="AQ36" s="13"/>
      <c r="AR36" s="13"/>
      <c r="AS36" s="13"/>
      <c r="AT36" s="7"/>
      <c r="AU36" s="7"/>
      <c r="AV36" s="7"/>
      <c r="AW36" s="7"/>
      <c r="AX36" s="7"/>
      <c r="AY36" s="7"/>
      <c r="AZ36" s="7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41"/>
      <c r="BL36" s="76"/>
      <c r="BM36" s="13"/>
      <c r="BN36" s="13"/>
      <c r="BO36" s="13"/>
      <c r="BP36" s="13"/>
      <c r="BQ36" s="13"/>
      <c r="BR36" s="10"/>
      <c r="BS36" s="10"/>
      <c r="BT36" s="10"/>
      <c r="BU36" s="10"/>
      <c r="BV36" s="13"/>
      <c r="BW36" s="13"/>
      <c r="BX36" s="13"/>
      <c r="BY36" s="13"/>
      <c r="BZ36" s="13"/>
      <c r="CA36" s="13"/>
      <c r="CB36" s="13"/>
      <c r="CC36" s="41"/>
      <c r="CD36" s="13"/>
      <c r="CE36" s="41"/>
    </row>
    <row r="37" spans="1:83" ht="30" customHeight="1" x14ac:dyDescent="0.3">
      <c r="A37" s="27" t="s">
        <v>104</v>
      </c>
      <c r="B37" s="28">
        <v>45831</v>
      </c>
      <c r="C37" s="29">
        <v>14</v>
      </c>
      <c r="D37" s="28">
        <v>45844</v>
      </c>
      <c r="E37" s="42" t="str">
        <f t="shared" ref="E37:E49" si="7">"Москвин В.Д."&amp;CHAR(10)&amp;"Инженер"</f>
        <v>Москвин В.Д.
Инженер</v>
      </c>
      <c r="F37" s="69"/>
      <c r="G37" s="25"/>
      <c r="H37" s="25"/>
      <c r="I37" s="25"/>
      <c r="J37" s="25"/>
      <c r="K37" s="25"/>
      <c r="L37" s="25"/>
      <c r="M37" s="25"/>
      <c r="N37" s="43"/>
      <c r="O37" s="43"/>
      <c r="P37" s="25"/>
      <c r="Q37" s="25"/>
      <c r="R37" s="25"/>
      <c r="S37" s="25"/>
      <c r="T37" s="29"/>
      <c r="U37" s="29"/>
      <c r="V37" s="29"/>
      <c r="W37" s="29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6"/>
      <c r="AN37" s="69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6"/>
      <c r="BL37" s="69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6"/>
      <c r="CD37" s="25"/>
      <c r="CE37" s="26"/>
    </row>
    <row r="38" spans="1:83" ht="30" customHeight="1" x14ac:dyDescent="0.3">
      <c r="A38" s="27" t="s">
        <v>105</v>
      </c>
      <c r="B38" s="28">
        <v>45859</v>
      </c>
      <c r="C38" s="29">
        <v>28</v>
      </c>
      <c r="D38" s="28">
        <v>45887</v>
      </c>
      <c r="E38" s="42" t="str">
        <f t="shared" si="7"/>
        <v>Москвин В.Д.
Инженер</v>
      </c>
      <c r="F38" s="69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43"/>
      <c r="S38" s="43"/>
      <c r="T38" s="44"/>
      <c r="U38" s="44"/>
      <c r="V38" s="29"/>
      <c r="W38" s="29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6"/>
      <c r="AN38" s="69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6"/>
      <c r="BL38" s="69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6"/>
      <c r="CD38" s="25"/>
      <c r="CE38" s="26"/>
    </row>
    <row r="39" spans="1:83" ht="30" customHeight="1" x14ac:dyDescent="0.3">
      <c r="A39" s="27" t="s">
        <v>106</v>
      </c>
      <c r="B39" s="28">
        <v>45887</v>
      </c>
      <c r="C39" s="29">
        <v>28</v>
      </c>
      <c r="D39" s="28">
        <v>45914</v>
      </c>
      <c r="E39" s="42" t="str">
        <f t="shared" si="7"/>
        <v>Москвин В.Д.
Инженер</v>
      </c>
      <c r="F39" s="69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9"/>
      <c r="U39" s="29"/>
      <c r="V39" s="44"/>
      <c r="W39" s="44"/>
      <c r="X39" s="43"/>
      <c r="Y39" s="43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6"/>
      <c r="AN39" s="69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6"/>
      <c r="BL39" s="69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6"/>
      <c r="CD39" s="25"/>
      <c r="CE39" s="26"/>
    </row>
    <row r="40" spans="1:83" ht="30" customHeight="1" x14ac:dyDescent="0.3">
      <c r="A40" s="27" t="s">
        <v>107</v>
      </c>
      <c r="B40" s="28">
        <v>45915</v>
      </c>
      <c r="C40" s="29">
        <v>28</v>
      </c>
      <c r="D40" s="28">
        <v>45942</v>
      </c>
      <c r="E40" s="42" t="str">
        <f t="shared" si="7"/>
        <v>Москвин В.Д.
Инженер</v>
      </c>
      <c r="F40" s="69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9"/>
      <c r="U40" s="29"/>
      <c r="V40" s="29"/>
      <c r="W40" s="29"/>
      <c r="X40" s="25"/>
      <c r="Y40" s="25"/>
      <c r="Z40" s="43"/>
      <c r="AA40" s="43"/>
      <c r="AB40" s="43"/>
      <c r="AC40" s="43"/>
      <c r="AD40" s="25"/>
      <c r="AE40" s="25"/>
      <c r="AF40" s="25"/>
      <c r="AG40" s="25"/>
      <c r="AH40" s="25"/>
      <c r="AI40" s="25"/>
      <c r="AJ40" s="25"/>
      <c r="AK40" s="25"/>
      <c r="AL40" s="25"/>
      <c r="AM40" s="26"/>
      <c r="AN40" s="69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6"/>
      <c r="BL40" s="69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6"/>
      <c r="CD40" s="25"/>
      <c r="CE40" s="26"/>
    </row>
    <row r="41" spans="1:83" ht="30" customHeight="1" x14ac:dyDescent="0.3">
      <c r="A41" s="27" t="s">
        <v>108</v>
      </c>
      <c r="B41" s="28">
        <v>45971</v>
      </c>
      <c r="C41" s="29">
        <v>28</v>
      </c>
      <c r="D41" s="28">
        <v>45998</v>
      </c>
      <c r="E41" s="42" t="str">
        <f t="shared" si="7"/>
        <v>Москвин В.Д.
Инженер</v>
      </c>
      <c r="F41" s="69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9"/>
      <c r="U41" s="29"/>
      <c r="V41" s="29"/>
      <c r="W41" s="29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43"/>
      <c r="AI41" s="43"/>
      <c r="AJ41" s="43"/>
      <c r="AK41" s="43"/>
      <c r="AL41" s="25"/>
      <c r="AM41" s="26"/>
      <c r="AN41" s="69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6"/>
      <c r="BL41" s="69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6"/>
      <c r="CD41" s="25"/>
      <c r="CE41" s="26"/>
    </row>
    <row r="42" spans="1:83" ht="30" customHeight="1" x14ac:dyDescent="0.3">
      <c r="A42" s="45" t="s">
        <v>109</v>
      </c>
      <c r="B42" s="28">
        <v>45998</v>
      </c>
      <c r="C42" s="29">
        <v>28</v>
      </c>
      <c r="D42" s="28">
        <f>B42+C42-1</f>
        <v>46025</v>
      </c>
      <c r="E42" s="42" t="str">
        <f t="shared" si="7"/>
        <v>Москвин В.Д.
Инженер</v>
      </c>
      <c r="F42" s="77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25"/>
      <c r="U42" s="25"/>
      <c r="V42" s="25"/>
      <c r="W42" s="25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29"/>
      <c r="AK42" s="29"/>
      <c r="AL42" s="44"/>
      <c r="AM42" s="78"/>
      <c r="AN42" s="86"/>
      <c r="AO42" s="47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87"/>
      <c r="BL42" s="77"/>
      <c r="BM42" s="46"/>
      <c r="BN42" s="46"/>
      <c r="BO42" s="46"/>
      <c r="BP42" s="46"/>
      <c r="BQ42" s="46"/>
      <c r="BR42" s="46"/>
      <c r="BS42" s="46"/>
      <c r="BT42" s="46"/>
      <c r="BU42" s="46"/>
      <c r="BV42" s="25"/>
      <c r="BW42" s="25"/>
      <c r="BX42" s="25"/>
      <c r="BY42" s="25"/>
      <c r="BZ42" s="25"/>
      <c r="CA42" s="25"/>
      <c r="CB42" s="25"/>
      <c r="CC42" s="26"/>
      <c r="CD42" s="25"/>
      <c r="CE42" s="26"/>
    </row>
    <row r="43" spans="1:83" ht="30" customHeight="1" x14ac:dyDescent="0.3">
      <c r="A43" s="27" t="s">
        <v>110</v>
      </c>
      <c r="B43" s="28">
        <v>45662</v>
      </c>
      <c r="C43" s="29">
        <v>28</v>
      </c>
      <c r="D43" s="28">
        <v>45689</v>
      </c>
      <c r="E43" s="42" t="str">
        <f t="shared" si="7"/>
        <v>Москвин В.Д.
Инженер</v>
      </c>
      <c r="F43" s="69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9"/>
      <c r="AK43" s="29"/>
      <c r="AL43" s="29"/>
      <c r="AM43" s="75"/>
      <c r="AN43" s="69"/>
      <c r="AO43" s="25"/>
      <c r="AP43" s="43"/>
      <c r="AQ43" s="43"/>
      <c r="AR43" s="43"/>
      <c r="AS43" s="43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6"/>
      <c r="BL43" s="69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6"/>
      <c r="CD43" s="25"/>
      <c r="CE43" s="26"/>
    </row>
    <row r="44" spans="1:83" ht="30" customHeight="1" x14ac:dyDescent="0.3">
      <c r="A44" s="27" t="s">
        <v>111</v>
      </c>
      <c r="B44" s="28">
        <v>45690</v>
      </c>
      <c r="C44" s="29">
        <v>28</v>
      </c>
      <c r="D44" s="28">
        <f t="shared" ref="D44:D49" si="8">B44+C44-1</f>
        <v>45717</v>
      </c>
      <c r="E44" s="42" t="str">
        <f t="shared" si="7"/>
        <v>Москвин В.Д.
Инженер</v>
      </c>
      <c r="F44" s="69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6"/>
      <c r="AN44" s="69"/>
      <c r="AO44" s="25"/>
      <c r="AP44" s="25"/>
      <c r="AQ44" s="29"/>
      <c r="AR44" s="29"/>
      <c r="AS44" s="29"/>
      <c r="AT44" s="44"/>
      <c r="AU44" s="43"/>
      <c r="AV44" s="43"/>
      <c r="AW44" s="43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6"/>
      <c r="BL44" s="69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6"/>
      <c r="CD44" s="25"/>
      <c r="CE44" s="26"/>
    </row>
    <row r="45" spans="1:83" ht="30" customHeight="1" x14ac:dyDescent="0.3">
      <c r="A45" s="27" t="s">
        <v>112</v>
      </c>
      <c r="B45" s="28">
        <v>45718</v>
      </c>
      <c r="C45" s="29">
        <v>28</v>
      </c>
      <c r="D45" s="28">
        <f t="shared" si="8"/>
        <v>45745</v>
      </c>
      <c r="E45" s="42" t="str">
        <f t="shared" si="7"/>
        <v>Москвин В.Д.
Инженер</v>
      </c>
      <c r="F45" s="69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6"/>
      <c r="AN45" s="69"/>
      <c r="AO45" s="25"/>
      <c r="AP45" s="25"/>
      <c r="AQ45" s="25"/>
      <c r="AR45" s="25"/>
      <c r="AS45" s="25"/>
      <c r="AT45" s="29"/>
      <c r="AU45" s="29"/>
      <c r="AV45" s="29"/>
      <c r="AW45" s="29"/>
      <c r="AX45" s="44"/>
      <c r="AY45" s="44"/>
      <c r="AZ45" s="44"/>
      <c r="BA45" s="43"/>
      <c r="BB45" s="25"/>
      <c r="BC45" s="25"/>
      <c r="BD45" s="25"/>
      <c r="BE45" s="25"/>
      <c r="BF45" s="25"/>
      <c r="BG45" s="25"/>
      <c r="BH45" s="25"/>
      <c r="BI45" s="25"/>
      <c r="BJ45" s="25"/>
      <c r="BK45" s="26"/>
      <c r="BL45" s="69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6"/>
      <c r="CD45" s="25"/>
      <c r="CE45" s="26"/>
    </row>
    <row r="46" spans="1:83" ht="30" customHeight="1" x14ac:dyDescent="0.3">
      <c r="A46" s="27" t="s">
        <v>113</v>
      </c>
      <c r="B46" s="28">
        <v>45774</v>
      </c>
      <c r="C46" s="29">
        <v>28</v>
      </c>
      <c r="D46" s="28">
        <f t="shared" si="8"/>
        <v>45801</v>
      </c>
      <c r="E46" s="42" t="str">
        <f t="shared" si="7"/>
        <v>Москвин В.Д.
Инженер</v>
      </c>
      <c r="F46" s="69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6"/>
      <c r="AN46" s="69"/>
      <c r="AO46" s="25"/>
      <c r="AP46" s="25"/>
      <c r="AQ46" s="25"/>
      <c r="AR46" s="25"/>
      <c r="AS46" s="25"/>
      <c r="AT46" s="29"/>
      <c r="AU46" s="29"/>
      <c r="AV46" s="29"/>
      <c r="AW46" s="29"/>
      <c r="AX46" s="29"/>
      <c r="AY46" s="29"/>
      <c r="AZ46" s="29"/>
      <c r="BA46" s="25"/>
      <c r="BB46" s="25"/>
      <c r="BC46" s="25"/>
      <c r="BD46" s="25"/>
      <c r="BE46" s="25"/>
      <c r="BF46" s="43"/>
      <c r="BG46" s="43"/>
      <c r="BH46" s="43"/>
      <c r="BI46" s="43"/>
      <c r="BJ46" s="25"/>
      <c r="BK46" s="26"/>
      <c r="BL46" s="69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6"/>
      <c r="CD46" s="25"/>
      <c r="CE46" s="26"/>
    </row>
    <row r="47" spans="1:83" ht="30" customHeight="1" x14ac:dyDescent="0.3">
      <c r="A47" s="27" t="s">
        <v>114</v>
      </c>
      <c r="B47" s="28">
        <v>45802</v>
      </c>
      <c r="C47" s="29">
        <v>28</v>
      </c>
      <c r="D47" s="28">
        <f t="shared" si="8"/>
        <v>45829</v>
      </c>
      <c r="E47" s="42" t="str">
        <f t="shared" si="7"/>
        <v>Москвин В.Д.
Инженер</v>
      </c>
      <c r="F47" s="69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6"/>
      <c r="AN47" s="69"/>
      <c r="AO47" s="25"/>
      <c r="AP47" s="25"/>
      <c r="AQ47" s="25"/>
      <c r="AR47" s="25"/>
      <c r="AS47" s="25"/>
      <c r="AT47" s="29"/>
      <c r="AU47" s="29"/>
      <c r="AV47" s="29"/>
      <c r="AW47" s="29"/>
      <c r="AX47" s="29"/>
      <c r="AY47" s="29"/>
      <c r="AZ47" s="29"/>
      <c r="BA47" s="25"/>
      <c r="BB47" s="25"/>
      <c r="BC47" s="25"/>
      <c r="BD47" s="25"/>
      <c r="BE47" s="25"/>
      <c r="BF47" s="25"/>
      <c r="BG47" s="25"/>
      <c r="BH47" s="25"/>
      <c r="BI47" s="25"/>
      <c r="BJ47" s="43"/>
      <c r="BK47" s="88"/>
      <c r="BL47" s="91"/>
      <c r="BM47" s="43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6"/>
      <c r="CD47" s="25"/>
      <c r="CE47" s="26"/>
    </row>
    <row r="48" spans="1:83" ht="30" customHeight="1" x14ac:dyDescent="0.3">
      <c r="A48" s="27" t="s">
        <v>115</v>
      </c>
      <c r="B48" s="28">
        <v>45830</v>
      </c>
      <c r="C48" s="29">
        <v>28</v>
      </c>
      <c r="D48" s="28">
        <f t="shared" si="8"/>
        <v>45857</v>
      </c>
      <c r="E48" s="42" t="str">
        <f t="shared" si="7"/>
        <v>Москвин В.Д.
Инженер</v>
      </c>
      <c r="F48" s="69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6"/>
      <c r="AN48" s="69"/>
      <c r="AO48" s="25"/>
      <c r="AP48" s="25"/>
      <c r="AQ48" s="25"/>
      <c r="AR48" s="25"/>
      <c r="AS48" s="25"/>
      <c r="AT48" s="29"/>
      <c r="AU48" s="29"/>
      <c r="AV48" s="29"/>
      <c r="AW48" s="29"/>
      <c r="AX48" s="29"/>
      <c r="AY48" s="29"/>
      <c r="AZ48" s="29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6"/>
      <c r="BL48" s="69"/>
      <c r="BM48" s="25"/>
      <c r="BN48" s="43"/>
      <c r="BO48" s="43"/>
      <c r="BP48" s="43"/>
      <c r="BQ48" s="43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6"/>
      <c r="CD48" s="25"/>
      <c r="CE48" s="26"/>
    </row>
    <row r="49" spans="1:83" s="8" customFormat="1" ht="30" customHeight="1" x14ac:dyDescent="0.3">
      <c r="A49" s="40" t="s">
        <v>116</v>
      </c>
      <c r="B49" s="9">
        <v>45858</v>
      </c>
      <c r="C49" s="7">
        <v>28</v>
      </c>
      <c r="D49" s="9">
        <f t="shared" si="8"/>
        <v>45885</v>
      </c>
      <c r="E49" s="12" t="str">
        <f t="shared" si="7"/>
        <v>Москвин В.Д.
Инженер</v>
      </c>
      <c r="F49" s="76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41"/>
      <c r="AN49" s="76"/>
      <c r="AO49" s="13"/>
      <c r="AP49" s="13"/>
      <c r="AQ49" s="13"/>
      <c r="AR49" s="13"/>
      <c r="AS49" s="13"/>
      <c r="AT49" s="7"/>
      <c r="AU49" s="7"/>
      <c r="AV49" s="7"/>
      <c r="AW49" s="7"/>
      <c r="AX49" s="7"/>
      <c r="AY49" s="7"/>
      <c r="AZ49" s="7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41"/>
      <c r="BL49" s="76"/>
      <c r="BM49" s="13"/>
      <c r="BN49" s="13"/>
      <c r="BO49" s="13"/>
      <c r="BP49" s="13"/>
      <c r="BQ49" s="13"/>
      <c r="BR49" s="14"/>
      <c r="BS49" s="14"/>
      <c r="BT49" s="14"/>
      <c r="BU49" s="14"/>
      <c r="BV49" s="13"/>
      <c r="BW49" s="13"/>
      <c r="BX49" s="13"/>
      <c r="BY49" s="13"/>
      <c r="BZ49" s="13"/>
      <c r="CA49" s="13"/>
      <c r="CB49" s="13"/>
      <c r="CC49" s="41"/>
      <c r="CD49" s="13"/>
      <c r="CE49" s="41"/>
    </row>
    <row r="50" spans="1:83" ht="30" customHeight="1" x14ac:dyDescent="0.3">
      <c r="A50" s="27" t="s">
        <v>117</v>
      </c>
      <c r="B50" s="28">
        <v>45915</v>
      </c>
      <c r="C50" s="29">
        <v>10</v>
      </c>
      <c r="D50" s="28">
        <f t="shared" si="4"/>
        <v>45924</v>
      </c>
      <c r="E50" s="48" t="str">
        <f t="shared" ref="E50:E54" si="9">"Фролов В.Д."&amp;CHAR(10)&amp;"Инженер"</f>
        <v>Фролов В.Д.
Инженер</v>
      </c>
      <c r="F50" s="69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48"/>
      <c r="Z50" s="48"/>
      <c r="AA50" s="48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6"/>
      <c r="AN50" s="69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6"/>
      <c r="BL50" s="69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6"/>
      <c r="CD50" s="25"/>
      <c r="CE50" s="26"/>
    </row>
    <row r="51" spans="1:83" ht="30" customHeight="1" x14ac:dyDescent="0.3">
      <c r="A51" s="27" t="s">
        <v>118</v>
      </c>
      <c r="B51" s="28">
        <v>45993</v>
      </c>
      <c r="C51" s="29">
        <v>20</v>
      </c>
      <c r="D51" s="28">
        <f t="shared" si="4"/>
        <v>46012</v>
      </c>
      <c r="E51" s="48" t="str">
        <f t="shared" si="9"/>
        <v>Фролов В.Д.
Инженер</v>
      </c>
      <c r="F51" s="69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48"/>
      <c r="AK51" s="48"/>
      <c r="AL51" s="48"/>
      <c r="AM51" s="79"/>
      <c r="AN51" s="69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6"/>
      <c r="BL51" s="69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6"/>
      <c r="CD51" s="25"/>
      <c r="CE51" s="26"/>
    </row>
    <row r="52" spans="1:83" ht="30" customHeight="1" x14ac:dyDescent="0.3">
      <c r="A52" s="27" t="s">
        <v>119</v>
      </c>
      <c r="B52" s="28">
        <v>46068</v>
      </c>
      <c r="C52" s="29">
        <v>30</v>
      </c>
      <c r="D52" s="28">
        <f t="shared" si="4"/>
        <v>46097</v>
      </c>
      <c r="E52" s="48" t="str">
        <f t="shared" si="9"/>
        <v>Фролов В.Д.
Инженер</v>
      </c>
      <c r="F52" s="69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6"/>
      <c r="AN52" s="69"/>
      <c r="AO52" s="25"/>
      <c r="AP52" s="25"/>
      <c r="AQ52" s="25"/>
      <c r="AR52" s="25"/>
      <c r="AS52" s="25"/>
      <c r="AT52" s="48"/>
      <c r="AU52" s="48"/>
      <c r="AV52" s="48"/>
      <c r="AW52" s="48"/>
      <c r="AX52" s="48"/>
      <c r="AY52" s="48"/>
      <c r="AZ52" s="48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6"/>
      <c r="BL52" s="69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6"/>
      <c r="CD52" s="25"/>
      <c r="CE52" s="26"/>
    </row>
    <row r="53" spans="1:83" ht="30" customHeight="1" x14ac:dyDescent="0.3">
      <c r="A53" s="27" t="s">
        <v>120</v>
      </c>
      <c r="B53" s="28">
        <v>46223</v>
      </c>
      <c r="C53" s="29">
        <v>30</v>
      </c>
      <c r="D53" s="28">
        <f t="shared" si="4"/>
        <v>46252</v>
      </c>
      <c r="E53" s="48" t="str">
        <f t="shared" si="9"/>
        <v>Фролов В.Д.
Инженер</v>
      </c>
      <c r="F53" s="69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6"/>
      <c r="AN53" s="69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6"/>
      <c r="BL53" s="69"/>
      <c r="BM53" s="25"/>
      <c r="BN53" s="25"/>
      <c r="BO53" s="25"/>
      <c r="BP53" s="25"/>
      <c r="BQ53" s="48"/>
      <c r="BR53" s="48"/>
      <c r="BS53" s="48"/>
      <c r="BT53" s="48"/>
      <c r="BU53" s="48"/>
      <c r="BV53" s="48"/>
      <c r="BW53" s="25"/>
      <c r="BX53" s="25"/>
      <c r="BY53" s="25"/>
      <c r="BZ53" s="25"/>
      <c r="CA53" s="25"/>
      <c r="CB53" s="25"/>
      <c r="CC53" s="26"/>
      <c r="CD53" s="25"/>
      <c r="CE53" s="26"/>
    </row>
    <row r="54" spans="1:83" s="3" customFormat="1" ht="30" customHeight="1" thickBot="1" x14ac:dyDescent="0.35">
      <c r="A54" s="49" t="s">
        <v>121</v>
      </c>
      <c r="B54" s="50">
        <v>46280</v>
      </c>
      <c r="C54" s="51">
        <v>8</v>
      </c>
      <c r="D54" s="50">
        <f t="shared" si="4"/>
        <v>46287</v>
      </c>
      <c r="E54" s="53" t="str">
        <f t="shared" si="9"/>
        <v>Фролов В.Д.
Инженер</v>
      </c>
      <c r="F54" s="80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4"/>
      <c r="AN54" s="80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4"/>
      <c r="BL54" s="80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3"/>
      <c r="BZ54" s="53"/>
      <c r="CA54" s="53"/>
      <c r="CB54" s="52"/>
      <c r="CC54" s="54"/>
      <c r="CD54" s="52"/>
      <c r="CE54" s="54"/>
    </row>
    <row r="55" spans="1:83" x14ac:dyDescent="0.3">
      <c r="B55" s="15"/>
      <c r="D55" s="15"/>
      <c r="F55" s="89" t="s">
        <v>175</v>
      </c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 t="s">
        <v>176</v>
      </c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89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 t="s">
        <v>177</v>
      </c>
      <c r="BM55" s="89"/>
      <c r="BN55" s="89"/>
      <c r="BO55" s="89"/>
      <c r="BP55" s="89"/>
      <c r="BQ55" s="89"/>
      <c r="BR55" s="89"/>
      <c r="BS55" s="89"/>
      <c r="BT55" s="89"/>
      <c r="BU55" s="89"/>
      <c r="BV55" s="89"/>
      <c r="BW55" s="89"/>
      <c r="BX55" s="89"/>
      <c r="BY55" s="89"/>
      <c r="BZ55" s="89"/>
      <c r="CA55" s="89"/>
      <c r="CB55" s="89"/>
      <c r="CC55" s="89"/>
    </row>
    <row r="56" spans="1:83" x14ac:dyDescent="0.3">
      <c r="B56" s="15"/>
      <c r="D56" s="15"/>
    </row>
    <row r="58" spans="1:83" x14ac:dyDescent="0.3">
      <c r="A58" t="s">
        <v>122</v>
      </c>
    </row>
    <row r="59" spans="1:83" x14ac:dyDescent="0.3">
      <c r="A59" t="s">
        <v>123</v>
      </c>
    </row>
    <row r="60" spans="1:83" x14ac:dyDescent="0.3">
      <c r="A60" t="s">
        <v>124</v>
      </c>
    </row>
    <row r="61" spans="1:83" x14ac:dyDescent="0.3">
      <c r="A61" t="s">
        <v>125</v>
      </c>
    </row>
    <row r="62" spans="1:83" x14ac:dyDescent="0.3">
      <c r="A62" t="s">
        <v>126</v>
      </c>
    </row>
    <row r="63" spans="1:83" x14ac:dyDescent="0.3">
      <c r="A63" t="s">
        <v>127</v>
      </c>
    </row>
    <row r="64" spans="1:83" x14ac:dyDescent="0.3">
      <c r="A64" t="s">
        <v>128</v>
      </c>
    </row>
    <row r="65" spans="1:1" x14ac:dyDescent="0.3">
      <c r="A65" t="s">
        <v>129</v>
      </c>
    </row>
  </sheetData>
  <mergeCells count="3">
    <mergeCell ref="F55:AM55"/>
    <mergeCell ref="AN55:BK55"/>
    <mergeCell ref="BL55:CC55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6"/>
  <sheetViews>
    <sheetView workbookViewId="0">
      <selection activeCell="C18" sqref="C18"/>
    </sheetView>
  </sheetViews>
  <sheetFormatPr defaultRowHeight="14.4" x14ac:dyDescent="0.3"/>
  <cols>
    <col min="1" max="1" width="24.44140625" customWidth="1"/>
    <col min="2" max="2" width="22.88671875" customWidth="1"/>
    <col min="3" max="3" width="27.6640625" customWidth="1"/>
    <col min="4" max="4" width="18.5546875" customWidth="1"/>
  </cols>
  <sheetData>
    <row r="1" spans="1:4" x14ac:dyDescent="0.3">
      <c r="A1" s="16" t="s">
        <v>130</v>
      </c>
      <c r="B1" s="16" t="s">
        <v>131</v>
      </c>
      <c r="C1" s="16" t="s">
        <v>132</v>
      </c>
      <c r="D1" s="16" t="s">
        <v>133</v>
      </c>
    </row>
    <row r="2" spans="1:4" x14ac:dyDescent="0.3">
      <c r="A2" s="16" t="s">
        <v>134</v>
      </c>
      <c r="B2" s="16">
        <v>18000</v>
      </c>
      <c r="C2" s="16">
        <f>ROUND(18*21*0.33,0)</f>
        <v>125</v>
      </c>
      <c r="D2" s="16">
        <f t="shared" ref="D2:D5" si="0">ROUND(B2*C2,0)</f>
        <v>2250000</v>
      </c>
    </row>
    <row r="3" spans="1:4" x14ac:dyDescent="0.3">
      <c r="A3" s="16" t="s">
        <v>135</v>
      </c>
      <c r="B3" s="16">
        <v>21000</v>
      </c>
      <c r="C3" s="16">
        <f>ROUND(18*21*0.33,0)*2</f>
        <v>250</v>
      </c>
      <c r="D3" s="16">
        <f t="shared" si="0"/>
        <v>5250000</v>
      </c>
    </row>
    <row r="4" spans="1:4" x14ac:dyDescent="0.3">
      <c r="A4" s="16" t="s">
        <v>136</v>
      </c>
      <c r="B4" s="16">
        <v>21000</v>
      </c>
      <c r="C4" s="16">
        <f>ROUND(18*21*0.33,0)</f>
        <v>125</v>
      </c>
      <c r="D4" s="16">
        <f t="shared" si="0"/>
        <v>2625000</v>
      </c>
    </row>
    <row r="5" spans="1:4" x14ac:dyDescent="0.3">
      <c r="A5" s="16" t="s">
        <v>137</v>
      </c>
      <c r="B5" s="16">
        <v>7000</v>
      </c>
      <c r="C5" s="16">
        <f>ROUND(18*21*0.6,0)*3</f>
        <v>681</v>
      </c>
      <c r="D5" s="16">
        <f t="shared" si="0"/>
        <v>4767000</v>
      </c>
    </row>
    <row r="6" spans="1:4" x14ac:dyDescent="0.3">
      <c r="A6" s="16" t="s">
        <v>138</v>
      </c>
      <c r="B6" s="16"/>
      <c r="C6" s="16">
        <f>SUM(C2:C5)</f>
        <v>1181</v>
      </c>
      <c r="D6" s="16">
        <f>SUM(D2:D5)</f>
        <v>14892000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2"/>
  <sheetViews>
    <sheetView topLeftCell="A5" workbookViewId="0">
      <selection activeCell="C18" sqref="C18"/>
    </sheetView>
  </sheetViews>
  <sheetFormatPr defaultRowHeight="14.4" x14ac:dyDescent="0.3"/>
  <cols>
    <col min="1" max="1" width="24.88671875" customWidth="1"/>
    <col min="2" max="2" width="16" customWidth="1"/>
    <col min="3" max="3" width="75.33203125" bestFit="1" customWidth="1"/>
  </cols>
  <sheetData>
    <row r="1" spans="1:3" x14ac:dyDescent="0.3">
      <c r="A1" s="16" t="s">
        <v>139</v>
      </c>
      <c r="B1" s="16" t="s">
        <v>140</v>
      </c>
      <c r="C1" s="16" t="s">
        <v>141</v>
      </c>
    </row>
    <row r="2" spans="1:3" x14ac:dyDescent="0.3">
      <c r="A2" s="16" t="s">
        <v>142</v>
      </c>
      <c r="B2" s="16">
        <v>14892000</v>
      </c>
      <c r="C2" s="16" t="s">
        <v>143</v>
      </c>
    </row>
    <row r="3" spans="1:3" x14ac:dyDescent="0.3">
      <c r="A3" s="16" t="s">
        <v>144</v>
      </c>
      <c r="B3" s="16">
        <f>800000</f>
        <v>800000</v>
      </c>
      <c r="C3" s="16" t="s">
        <v>145</v>
      </c>
    </row>
    <row r="4" spans="1:3" ht="28.8" x14ac:dyDescent="0.3">
      <c r="A4" s="18" t="s">
        <v>159</v>
      </c>
      <c r="B4" s="16">
        <f>16*40000+200000</f>
        <v>840000</v>
      </c>
      <c r="C4" s="16" t="s">
        <v>146</v>
      </c>
    </row>
    <row r="5" spans="1:3" x14ac:dyDescent="0.3">
      <c r="A5" s="16" t="s">
        <v>147</v>
      </c>
      <c r="B5" s="16">
        <v>500000</v>
      </c>
      <c r="C5" s="16" t="s">
        <v>148</v>
      </c>
    </row>
    <row r="6" spans="1:3" x14ac:dyDescent="0.3">
      <c r="A6" s="16" t="s">
        <v>149</v>
      </c>
      <c r="B6" s="16">
        <v>800000</v>
      </c>
      <c r="C6" s="16" t="s">
        <v>150</v>
      </c>
    </row>
    <row r="7" spans="1:3" x14ac:dyDescent="0.3">
      <c r="A7" s="16" t="s">
        <v>151</v>
      </c>
      <c r="B7" s="16">
        <v>6000000</v>
      </c>
      <c r="C7" s="17" t="s">
        <v>152</v>
      </c>
    </row>
    <row r="8" spans="1:3" s="11" customFormat="1" x14ac:dyDescent="0.3">
      <c r="A8" s="17" t="s">
        <v>160</v>
      </c>
      <c r="B8" s="17">
        <v>3000000</v>
      </c>
      <c r="C8" s="17" t="s">
        <v>164</v>
      </c>
    </row>
    <row r="9" spans="1:3" s="11" customFormat="1" x14ac:dyDescent="0.3">
      <c r="A9" s="17" t="s">
        <v>161</v>
      </c>
      <c r="B9" s="17">
        <v>2000000</v>
      </c>
      <c r="C9" s="17" t="s">
        <v>165</v>
      </c>
    </row>
    <row r="10" spans="1:3" s="11" customFormat="1" x14ac:dyDescent="0.3">
      <c r="A10" s="17" t="s">
        <v>162</v>
      </c>
      <c r="B10" s="17">
        <v>1200000</v>
      </c>
      <c r="C10" s="17" t="s">
        <v>166</v>
      </c>
    </row>
    <row r="11" spans="1:3" s="11" customFormat="1" x14ac:dyDescent="0.3">
      <c r="A11" s="17" t="s">
        <v>163</v>
      </c>
      <c r="B11" s="17">
        <f>700000*16</f>
        <v>11200000</v>
      </c>
      <c r="C11" s="17" t="s">
        <v>167</v>
      </c>
    </row>
    <row r="12" spans="1:3" s="11" customFormat="1" ht="28.8" x14ac:dyDescent="0.3">
      <c r="A12" s="18" t="s">
        <v>172</v>
      </c>
      <c r="B12" s="17">
        <f>700000*16</f>
        <v>11200000</v>
      </c>
      <c r="C12" s="17" t="s">
        <v>173</v>
      </c>
    </row>
    <row r="13" spans="1:3" s="11" customFormat="1" x14ac:dyDescent="0.3">
      <c r="A13" s="17" t="s">
        <v>168</v>
      </c>
      <c r="B13" s="17">
        <v>2000000</v>
      </c>
      <c r="C13" s="17" t="s">
        <v>169</v>
      </c>
    </row>
    <row r="14" spans="1:3" s="11" customFormat="1" x14ac:dyDescent="0.3">
      <c r="A14" s="17" t="s">
        <v>170</v>
      </c>
      <c r="B14" s="17">
        <v>15000000</v>
      </c>
      <c r="C14" s="17" t="s">
        <v>171</v>
      </c>
    </row>
    <row r="15" spans="1:3" x14ac:dyDescent="0.3">
      <c r="A15" s="16" t="s">
        <v>153</v>
      </c>
      <c r="B15" s="16">
        <v>800000</v>
      </c>
      <c r="C15" s="16" t="s">
        <v>154</v>
      </c>
    </row>
    <row r="16" spans="1:3" x14ac:dyDescent="0.3">
      <c r="A16" s="16" t="s">
        <v>155</v>
      </c>
      <c r="B16" s="16">
        <f>SUM(B2:B15)</f>
        <v>70232000</v>
      </c>
      <c r="C16" s="16" t="s">
        <v>156</v>
      </c>
    </row>
    <row r="17" spans="1:3" x14ac:dyDescent="0.3">
      <c r="A17" s="16" t="s">
        <v>157</v>
      </c>
      <c r="B17" s="16">
        <f>ROUND(B16*0.15,0)</f>
        <v>10534800</v>
      </c>
      <c r="C17" s="16" t="s">
        <v>158</v>
      </c>
    </row>
    <row r="18" spans="1:3" x14ac:dyDescent="0.3">
      <c r="A18" s="16" t="s">
        <v>138</v>
      </c>
      <c r="B18" s="16">
        <f>SUM(B16:B17)</f>
        <v>80766800</v>
      </c>
      <c r="C18" s="16" t="s">
        <v>156</v>
      </c>
    </row>
    <row r="25" spans="1:3" x14ac:dyDescent="0.3">
      <c r="A25" t="s">
        <v>122</v>
      </c>
    </row>
    <row r="26" spans="1:3" x14ac:dyDescent="0.3">
      <c r="A26" t="s">
        <v>123</v>
      </c>
      <c r="B26" t="s">
        <v>174</v>
      </c>
    </row>
    <row r="27" spans="1:3" x14ac:dyDescent="0.3">
      <c r="A27" t="s">
        <v>124</v>
      </c>
      <c r="B27" t="s">
        <v>174</v>
      </c>
    </row>
    <row r="28" spans="1:3" x14ac:dyDescent="0.3">
      <c r="A28" t="s">
        <v>125</v>
      </c>
      <c r="B28" t="s">
        <v>174</v>
      </c>
    </row>
    <row r="29" spans="1:3" x14ac:dyDescent="0.3">
      <c r="A29" t="s">
        <v>126</v>
      </c>
      <c r="B29" t="s">
        <v>174</v>
      </c>
    </row>
    <row r="30" spans="1:3" x14ac:dyDescent="0.3">
      <c r="A30" t="s">
        <v>127</v>
      </c>
      <c r="B30" t="s">
        <v>174</v>
      </c>
    </row>
    <row r="31" spans="1:3" x14ac:dyDescent="0.3">
      <c r="A31" t="s">
        <v>128</v>
      </c>
      <c r="B31" t="s">
        <v>174</v>
      </c>
    </row>
    <row r="32" spans="1:3" x14ac:dyDescent="0.3">
      <c r="A32" t="s">
        <v>129</v>
      </c>
      <c r="B32" t="s">
        <v>174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Диаграмма Гантта</vt:lpstr>
      <vt:lpstr>РесурсныйПлан</vt:lpstr>
      <vt:lpstr>Бюджет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Sadriev</dc:creator>
  <cp:lastModifiedBy>vit81</cp:lastModifiedBy>
  <cp:revision>3</cp:revision>
  <dcterms:created xsi:type="dcterms:W3CDTF">2015-06-05T18:17:20Z</dcterms:created>
  <dcterms:modified xsi:type="dcterms:W3CDTF">2025-06-09T16:00:21Z</dcterms:modified>
</cp:coreProperties>
</file>