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vitalijstarikov/Downloads/"/>
    </mc:Choice>
  </mc:AlternateContent>
  <xr:revisionPtr revIDLastSave="0" documentId="13_ncr:1_{DFBE84E6-48A1-B74A-8074-5B1D747E0865}" xr6:coauthVersionLast="47" xr6:coauthVersionMax="47" xr10:uidLastSave="{00000000-0000-0000-0000-000000000000}"/>
  <bookViews>
    <workbookView xWindow="1860" yWindow="1000" windowWidth="28800" windowHeight="15980" xr2:uid="{949DC640-C865-AF41-8BBD-A7BD5B0B4DB7}"/>
  </bookViews>
  <sheets>
    <sheet name="4inj10prod_platform" sheetId="2" r:id="rId1"/>
    <sheet name="4inj10prod_platform + system" sheetId="10" r:id="rId2"/>
    <sheet name="Sensitivity Analysis" sheetId="9" r:id="rId3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K10" i="2" s="1"/>
  <c r="L10" i="2" s="1"/>
  <c r="D11" i="2"/>
  <c r="K11" i="2" s="1"/>
  <c r="L11" i="2" s="1"/>
  <c r="D12" i="2"/>
  <c r="K12" i="2" s="1"/>
  <c r="L12" i="2" s="1"/>
  <c r="D13" i="2"/>
  <c r="D14" i="2"/>
  <c r="K14" i="2" s="1"/>
  <c r="L14" i="2" s="1"/>
  <c r="D15" i="2"/>
  <c r="D16" i="2"/>
  <c r="D17" i="2"/>
  <c r="D18" i="2"/>
  <c r="D19" i="2"/>
  <c r="K21" i="2"/>
  <c r="L21" i="2" s="1"/>
  <c r="K22" i="2"/>
  <c r="L22" i="2" s="1"/>
  <c r="D6" i="2"/>
  <c r="K23" i="2"/>
  <c r="L23" i="2" s="1"/>
  <c r="K24" i="2"/>
  <c r="L24" i="2" s="1"/>
  <c r="D112" i="2"/>
  <c r="E112" i="2"/>
  <c r="F112" i="2"/>
  <c r="G112" i="2"/>
  <c r="H112" i="2"/>
  <c r="I112" i="2"/>
  <c r="J112" i="2"/>
  <c r="K112" i="2"/>
  <c r="C112" i="2"/>
  <c r="I13" i="2"/>
  <c r="P25" i="2"/>
  <c r="K19" i="2"/>
  <c r="L19" i="2" s="1"/>
  <c r="K20" i="2"/>
  <c r="L20" i="2" s="1"/>
  <c r="P7" i="2"/>
  <c r="P6" i="2"/>
  <c r="P4" i="2"/>
  <c r="L6" i="2"/>
  <c r="M6" i="2" s="1"/>
  <c r="K7" i="2"/>
  <c r="L7" i="2" s="1"/>
  <c r="I10" i="2"/>
  <c r="K6" i="2"/>
  <c r="R27" i="10"/>
  <c r="P27" i="10"/>
  <c r="S27" i="10" s="1"/>
  <c r="K27" i="10"/>
  <c r="L27" i="10" s="1"/>
  <c r="M27" i="10" s="1"/>
  <c r="AD26" i="10"/>
  <c r="AC26" i="10"/>
  <c r="AB26" i="10"/>
  <c r="AA26" i="10"/>
  <c r="Z26" i="10"/>
  <c r="Y26" i="10"/>
  <c r="X26" i="10"/>
  <c r="W26" i="10"/>
  <c r="R26" i="10"/>
  <c r="P26" i="10"/>
  <c r="AJ26" i="10" s="1"/>
  <c r="K26" i="10"/>
  <c r="L26" i="10" s="1"/>
  <c r="M26" i="10" s="1"/>
  <c r="AD25" i="10"/>
  <c r="AC25" i="10"/>
  <c r="AB25" i="10"/>
  <c r="AA25" i="10"/>
  <c r="Z25" i="10"/>
  <c r="Y25" i="10"/>
  <c r="X25" i="10"/>
  <c r="W25" i="10"/>
  <c r="R25" i="10"/>
  <c r="P25" i="10"/>
  <c r="AJ25" i="10" s="1"/>
  <c r="K25" i="10"/>
  <c r="L25" i="10" s="1"/>
  <c r="M25" i="10" s="1"/>
  <c r="AD24" i="10"/>
  <c r="AC24" i="10"/>
  <c r="AB24" i="10"/>
  <c r="AA24" i="10"/>
  <c r="Z24" i="10"/>
  <c r="Y24" i="10"/>
  <c r="X24" i="10"/>
  <c r="W24" i="10"/>
  <c r="R24" i="10"/>
  <c r="L24" i="10"/>
  <c r="K24" i="10"/>
  <c r="J24" i="10"/>
  <c r="I24" i="10"/>
  <c r="AD23" i="10"/>
  <c r="AC23" i="10"/>
  <c r="AB23" i="10"/>
  <c r="AA23" i="10"/>
  <c r="Z23" i="10"/>
  <c r="Y23" i="10"/>
  <c r="X23" i="10"/>
  <c r="W23" i="10"/>
  <c r="R23" i="10"/>
  <c r="L23" i="10"/>
  <c r="K23" i="10"/>
  <c r="J23" i="10"/>
  <c r="I23" i="10"/>
  <c r="M23" i="10" s="1"/>
  <c r="AD22" i="10"/>
  <c r="AC22" i="10"/>
  <c r="AB22" i="10"/>
  <c r="AA22" i="10"/>
  <c r="Z22" i="10"/>
  <c r="Y22" i="10"/>
  <c r="X22" i="10"/>
  <c r="W22" i="10"/>
  <c r="R22" i="10"/>
  <c r="L22" i="10"/>
  <c r="K22" i="10"/>
  <c r="J22" i="10"/>
  <c r="I22" i="10"/>
  <c r="AD21" i="10"/>
  <c r="AC21" i="10"/>
  <c r="AB21" i="10"/>
  <c r="AA21" i="10"/>
  <c r="Z21" i="10"/>
  <c r="Y21" i="10"/>
  <c r="X21" i="10"/>
  <c r="W21" i="10"/>
  <c r="R21" i="10"/>
  <c r="L21" i="10"/>
  <c r="K21" i="10"/>
  <c r="J21" i="10"/>
  <c r="I21" i="10"/>
  <c r="M21" i="10" s="1"/>
  <c r="AD20" i="10"/>
  <c r="AC20" i="10"/>
  <c r="AB20" i="10"/>
  <c r="AA20" i="10"/>
  <c r="Z20" i="10"/>
  <c r="Y20" i="10"/>
  <c r="X20" i="10"/>
  <c r="W20" i="10"/>
  <c r="R20" i="10"/>
  <c r="L20" i="10"/>
  <c r="K20" i="10"/>
  <c r="J20" i="10"/>
  <c r="I20" i="10"/>
  <c r="AD19" i="10"/>
  <c r="AC19" i="10"/>
  <c r="AB19" i="10"/>
  <c r="AA19" i="10"/>
  <c r="Z19" i="10"/>
  <c r="Y19" i="10"/>
  <c r="X19" i="10"/>
  <c r="W19" i="10"/>
  <c r="R19" i="10"/>
  <c r="L19" i="10"/>
  <c r="K19" i="10"/>
  <c r="J19" i="10"/>
  <c r="I19" i="10"/>
  <c r="M19" i="10" s="1"/>
  <c r="AD18" i="10"/>
  <c r="AC18" i="10"/>
  <c r="AB18" i="10"/>
  <c r="AA18" i="10"/>
  <c r="Z18" i="10"/>
  <c r="Y18" i="10"/>
  <c r="X18" i="10"/>
  <c r="W18" i="10"/>
  <c r="R18" i="10"/>
  <c r="L18" i="10"/>
  <c r="K18" i="10"/>
  <c r="J18" i="10"/>
  <c r="I18" i="10"/>
  <c r="AD17" i="10"/>
  <c r="AC17" i="10"/>
  <c r="AB17" i="10"/>
  <c r="AA17" i="10"/>
  <c r="Z17" i="10"/>
  <c r="Y17" i="10"/>
  <c r="X17" i="10"/>
  <c r="W17" i="10"/>
  <c r="R17" i="10"/>
  <c r="L17" i="10"/>
  <c r="K17" i="10"/>
  <c r="J17" i="10"/>
  <c r="I17" i="10"/>
  <c r="M17" i="10" s="1"/>
  <c r="AD16" i="10"/>
  <c r="AC16" i="10"/>
  <c r="AB16" i="10"/>
  <c r="AA16" i="10"/>
  <c r="Z16" i="10"/>
  <c r="Y16" i="10"/>
  <c r="X16" i="10"/>
  <c r="W16" i="10"/>
  <c r="R16" i="10"/>
  <c r="L16" i="10"/>
  <c r="K16" i="10"/>
  <c r="J16" i="10"/>
  <c r="I16" i="10"/>
  <c r="AD15" i="10"/>
  <c r="AC15" i="10"/>
  <c r="AB15" i="10"/>
  <c r="AA15" i="10"/>
  <c r="Z15" i="10"/>
  <c r="Y15" i="10"/>
  <c r="X15" i="10"/>
  <c r="W15" i="10"/>
  <c r="R15" i="10"/>
  <c r="L15" i="10"/>
  <c r="K15" i="10"/>
  <c r="J15" i="10"/>
  <c r="I15" i="10"/>
  <c r="M15" i="10" s="1"/>
  <c r="AD14" i="10"/>
  <c r="AC14" i="10"/>
  <c r="AB14" i="10"/>
  <c r="AA14" i="10"/>
  <c r="Z14" i="10"/>
  <c r="Y14" i="10"/>
  <c r="X14" i="10"/>
  <c r="W14" i="10"/>
  <c r="R14" i="10"/>
  <c r="L14" i="10"/>
  <c r="K14" i="10"/>
  <c r="J14" i="10"/>
  <c r="I14" i="10"/>
  <c r="AD13" i="10"/>
  <c r="AC13" i="10"/>
  <c r="AB13" i="10"/>
  <c r="AA13" i="10"/>
  <c r="Z13" i="10"/>
  <c r="Y13" i="10"/>
  <c r="X13" i="10"/>
  <c r="W13" i="10"/>
  <c r="R13" i="10"/>
  <c r="L13" i="10"/>
  <c r="K13" i="10"/>
  <c r="J13" i="10"/>
  <c r="I13" i="10"/>
  <c r="M13" i="10" s="1"/>
  <c r="AD12" i="10"/>
  <c r="AC12" i="10"/>
  <c r="AB12" i="10"/>
  <c r="AA12" i="10"/>
  <c r="Z12" i="10"/>
  <c r="Y12" i="10"/>
  <c r="X12" i="10"/>
  <c r="W12" i="10"/>
  <c r="R12" i="10"/>
  <c r="L12" i="10"/>
  <c r="K12" i="10"/>
  <c r="J12" i="10"/>
  <c r="I12" i="10"/>
  <c r="AD11" i="10"/>
  <c r="AC11" i="10"/>
  <c r="AB11" i="10"/>
  <c r="AA11" i="10"/>
  <c r="Z11" i="10"/>
  <c r="Y11" i="10"/>
  <c r="X11" i="10"/>
  <c r="W11" i="10"/>
  <c r="R11" i="10"/>
  <c r="L11" i="10"/>
  <c r="K11" i="10"/>
  <c r="J11" i="10"/>
  <c r="I11" i="10"/>
  <c r="M11" i="10" s="1"/>
  <c r="AD10" i="10"/>
  <c r="AC10" i="10"/>
  <c r="AB10" i="10"/>
  <c r="AA10" i="10"/>
  <c r="Z10" i="10"/>
  <c r="Y10" i="10"/>
  <c r="X10" i="10"/>
  <c r="W10" i="10"/>
  <c r="R10" i="10"/>
  <c r="L10" i="10"/>
  <c r="K10" i="10"/>
  <c r="J10" i="10"/>
  <c r="I10" i="10"/>
  <c r="AD9" i="10"/>
  <c r="AC9" i="10"/>
  <c r="AB9" i="10"/>
  <c r="AA9" i="10"/>
  <c r="Z9" i="10"/>
  <c r="Y9" i="10"/>
  <c r="X9" i="10"/>
  <c r="W9" i="10"/>
  <c r="R9" i="10"/>
  <c r="L9" i="10"/>
  <c r="K9" i="10"/>
  <c r="J9" i="10"/>
  <c r="I9" i="10"/>
  <c r="M9" i="10" s="1"/>
  <c r="AD8" i="10"/>
  <c r="AC8" i="10"/>
  <c r="AB8" i="10"/>
  <c r="AA8" i="10"/>
  <c r="Z8" i="10"/>
  <c r="Y8" i="10"/>
  <c r="X8" i="10"/>
  <c r="W8" i="10"/>
  <c r="R8" i="10"/>
  <c r="L8" i="10"/>
  <c r="K8" i="10"/>
  <c r="J8" i="10"/>
  <c r="I8" i="10"/>
  <c r="AD7" i="10"/>
  <c r="AC7" i="10"/>
  <c r="AB7" i="10"/>
  <c r="AJ7" i="10" s="1"/>
  <c r="AA7" i="10"/>
  <c r="AI7" i="10" s="1"/>
  <c r="Z7" i="10"/>
  <c r="Y7" i="10"/>
  <c r="X7" i="10"/>
  <c r="W7" i="10"/>
  <c r="R7" i="10"/>
  <c r="P7" i="10"/>
  <c r="AF7" i="10" s="1"/>
  <c r="K7" i="10"/>
  <c r="L7" i="10" s="1"/>
  <c r="J7" i="10"/>
  <c r="I7" i="10"/>
  <c r="AD6" i="10"/>
  <c r="AC6" i="10"/>
  <c r="AB6" i="10"/>
  <c r="AA6" i="10"/>
  <c r="Z6" i="10"/>
  <c r="Y6" i="10"/>
  <c r="X6" i="10"/>
  <c r="W6" i="10"/>
  <c r="R6" i="10"/>
  <c r="L6" i="10"/>
  <c r="K6" i="10"/>
  <c r="J6" i="10"/>
  <c r="I6" i="10"/>
  <c r="P6" i="10" s="1"/>
  <c r="AD5" i="10"/>
  <c r="AL5" i="10" s="1"/>
  <c r="AC5" i="10"/>
  <c r="AB5" i="10"/>
  <c r="AA5" i="10"/>
  <c r="AI5" i="10" s="1"/>
  <c r="Z5" i="10"/>
  <c r="Y5" i="10"/>
  <c r="X5" i="10"/>
  <c r="AF5" i="10" s="1"/>
  <c r="W5" i="10"/>
  <c r="AE5" i="10" s="1"/>
  <c r="R5" i="10"/>
  <c r="Q5" i="10"/>
  <c r="P5" i="10"/>
  <c r="AJ5" i="10" s="1"/>
  <c r="K5" i="10"/>
  <c r="L5" i="10" s="1"/>
  <c r="AD4" i="10"/>
  <c r="AL4" i="10" s="1"/>
  <c r="AC4" i="10"/>
  <c r="AB4" i="10"/>
  <c r="AA4" i="10"/>
  <c r="AI4" i="10" s="1"/>
  <c r="Z4" i="10"/>
  <c r="Y4" i="10"/>
  <c r="X4" i="10"/>
  <c r="AF4" i="10" s="1"/>
  <c r="W4" i="10"/>
  <c r="AE4" i="10" s="1"/>
  <c r="R4" i="10"/>
  <c r="Q4" i="10"/>
  <c r="P4" i="10"/>
  <c r="AJ4" i="10" s="1"/>
  <c r="K4" i="10"/>
  <c r="L4" i="10" s="1"/>
  <c r="M4" i="10" s="1"/>
  <c r="R6" i="2"/>
  <c r="N94" i="9" a="1"/>
  <c r="N94" i="9" s="1"/>
  <c r="F62" i="9"/>
  <c r="F60" i="9"/>
  <c r="F58" i="9"/>
  <c r="F59" i="9"/>
  <c r="F61" i="9"/>
  <c r="F57" i="9"/>
  <c r="F56" i="9"/>
  <c r="P59" i="9"/>
  <c r="Q59" i="9"/>
  <c r="P60" i="9"/>
  <c r="Q60" i="9"/>
  <c r="P61" i="9"/>
  <c r="Q61" i="9"/>
  <c r="P62" i="9"/>
  <c r="Q62" i="9"/>
  <c r="P63" i="9"/>
  <c r="Q63" i="9"/>
  <c r="P64" i="9"/>
  <c r="Q64" i="9"/>
  <c r="P65" i="9"/>
  <c r="Q65" i="9"/>
  <c r="P66" i="9"/>
  <c r="Q66" i="9"/>
  <c r="P67" i="9"/>
  <c r="Q67" i="9"/>
  <c r="P68" i="9"/>
  <c r="Q68" i="9"/>
  <c r="P69" i="9"/>
  <c r="Q69" i="9"/>
  <c r="P70" i="9"/>
  <c r="Q70" i="9"/>
  <c r="P71" i="9"/>
  <c r="Q71" i="9"/>
  <c r="P72" i="9"/>
  <c r="Q72" i="9"/>
  <c r="P73" i="9"/>
  <c r="Q73" i="9"/>
  <c r="P74" i="9"/>
  <c r="Q74" i="9"/>
  <c r="Q58" i="9"/>
  <c r="P58" i="9"/>
  <c r="L59" i="9"/>
  <c r="M59" i="9"/>
  <c r="L60" i="9"/>
  <c r="M60" i="9"/>
  <c r="L61" i="9"/>
  <c r="M61" i="9"/>
  <c r="L62" i="9"/>
  <c r="M62" i="9"/>
  <c r="L63" i="9"/>
  <c r="M63" i="9"/>
  <c r="L64" i="9"/>
  <c r="M64" i="9"/>
  <c r="L65" i="9"/>
  <c r="M65" i="9"/>
  <c r="L66" i="9"/>
  <c r="M66" i="9"/>
  <c r="L67" i="9"/>
  <c r="M67" i="9"/>
  <c r="L68" i="9"/>
  <c r="M68" i="9"/>
  <c r="L69" i="9"/>
  <c r="M69" i="9"/>
  <c r="L70" i="9"/>
  <c r="M70" i="9"/>
  <c r="L71" i="9"/>
  <c r="M71" i="9"/>
  <c r="L72" i="9"/>
  <c r="M72" i="9"/>
  <c r="L73" i="9"/>
  <c r="M73" i="9"/>
  <c r="L74" i="9"/>
  <c r="M74" i="9"/>
  <c r="M58" i="9"/>
  <c r="L58" i="9"/>
  <c r="S27" i="9"/>
  <c r="R27" i="9"/>
  <c r="P27" i="9"/>
  <c r="L27" i="9"/>
  <c r="M27" i="9" s="1"/>
  <c r="K27" i="9"/>
  <c r="AD26" i="9"/>
  <c r="AL26" i="9" s="1"/>
  <c r="AC26" i="9"/>
  <c r="AK26" i="9" s="1"/>
  <c r="AB26" i="9"/>
  <c r="AJ26" i="9" s="1"/>
  <c r="AA26" i="9"/>
  <c r="AI26" i="9" s="1"/>
  <c r="Z26" i="9"/>
  <c r="Y26" i="9"/>
  <c r="AG26" i="9" s="1"/>
  <c r="X26" i="9"/>
  <c r="AF26" i="9" s="1"/>
  <c r="W26" i="9"/>
  <c r="AE26" i="9" s="1"/>
  <c r="S26" i="9"/>
  <c r="R26" i="9"/>
  <c r="P26" i="9"/>
  <c r="AH26" i="9" s="1"/>
  <c r="L26" i="9"/>
  <c r="M26" i="9" s="1"/>
  <c r="K26" i="9"/>
  <c r="AD25" i="9"/>
  <c r="AL25" i="9" s="1"/>
  <c r="AC25" i="9"/>
  <c r="AK25" i="9" s="1"/>
  <c r="AB25" i="9"/>
  <c r="AJ25" i="9" s="1"/>
  <c r="AA25" i="9"/>
  <c r="AI25" i="9" s="1"/>
  <c r="Z25" i="9"/>
  <c r="Y25" i="9"/>
  <c r="AG25" i="9" s="1"/>
  <c r="X25" i="9"/>
  <c r="AF25" i="9" s="1"/>
  <c r="W25" i="9"/>
  <c r="AE25" i="9" s="1"/>
  <c r="S25" i="9"/>
  <c r="R25" i="9"/>
  <c r="P25" i="9"/>
  <c r="AH25" i="9" s="1"/>
  <c r="L25" i="9"/>
  <c r="M25" i="9" s="1"/>
  <c r="K25" i="9"/>
  <c r="AD24" i="9"/>
  <c r="AC24" i="9"/>
  <c r="AB24" i="9"/>
  <c r="AA24" i="9"/>
  <c r="Z24" i="9"/>
  <c r="Y24" i="9"/>
  <c r="X24" i="9"/>
  <c r="W24" i="9"/>
  <c r="R24" i="9"/>
  <c r="L24" i="9"/>
  <c r="K24" i="9"/>
  <c r="J24" i="9"/>
  <c r="I24" i="9"/>
  <c r="AD23" i="9"/>
  <c r="AC23" i="9"/>
  <c r="AB23" i="9"/>
  <c r="AA23" i="9"/>
  <c r="Z23" i="9"/>
  <c r="Y23" i="9"/>
  <c r="X23" i="9"/>
  <c r="W23" i="9"/>
  <c r="R23" i="9"/>
  <c r="K23" i="9"/>
  <c r="L23" i="9" s="1"/>
  <c r="J23" i="9"/>
  <c r="I23" i="9"/>
  <c r="AD22" i="9"/>
  <c r="AC22" i="9"/>
  <c r="AB22" i="9"/>
  <c r="AA22" i="9"/>
  <c r="Z22" i="9"/>
  <c r="Y22" i="9"/>
  <c r="X22" i="9"/>
  <c r="W22" i="9"/>
  <c r="R22" i="9"/>
  <c r="K22" i="9"/>
  <c r="L22" i="9" s="1"/>
  <c r="J22" i="9"/>
  <c r="I22" i="9"/>
  <c r="AD21" i="9"/>
  <c r="AC21" i="9"/>
  <c r="AB21" i="9"/>
  <c r="AA21" i="9"/>
  <c r="Z21" i="9"/>
  <c r="Y21" i="9"/>
  <c r="X21" i="9"/>
  <c r="W21" i="9"/>
  <c r="R21" i="9"/>
  <c r="K21" i="9"/>
  <c r="L21" i="9" s="1"/>
  <c r="J21" i="9"/>
  <c r="I21" i="9"/>
  <c r="AD20" i="9"/>
  <c r="AC20" i="9"/>
  <c r="AB20" i="9"/>
  <c r="AA20" i="9"/>
  <c r="Z20" i="9"/>
  <c r="Y20" i="9"/>
  <c r="X20" i="9"/>
  <c r="W20" i="9"/>
  <c r="R20" i="9"/>
  <c r="K20" i="9"/>
  <c r="L20" i="9" s="1"/>
  <c r="J20" i="9"/>
  <c r="I20" i="9"/>
  <c r="AD19" i="9"/>
  <c r="AC19" i="9"/>
  <c r="AB19" i="9"/>
  <c r="AA19" i="9"/>
  <c r="Z19" i="9"/>
  <c r="Y19" i="9"/>
  <c r="X19" i="9"/>
  <c r="W19" i="9"/>
  <c r="R19" i="9"/>
  <c r="K19" i="9"/>
  <c r="L19" i="9" s="1"/>
  <c r="J19" i="9"/>
  <c r="I19" i="9"/>
  <c r="AD18" i="9"/>
  <c r="AC18" i="9"/>
  <c r="AB18" i="9"/>
  <c r="AA18" i="9"/>
  <c r="Z18" i="9"/>
  <c r="Y18" i="9"/>
  <c r="X18" i="9"/>
  <c r="W18" i="9"/>
  <c r="R18" i="9"/>
  <c r="K18" i="9"/>
  <c r="L18" i="9" s="1"/>
  <c r="J18" i="9"/>
  <c r="I18" i="9"/>
  <c r="AD17" i="9"/>
  <c r="AC17" i="9"/>
  <c r="AB17" i="9"/>
  <c r="AA17" i="9"/>
  <c r="Z17" i="9"/>
  <c r="Y17" i="9"/>
  <c r="X17" i="9"/>
  <c r="W17" i="9"/>
  <c r="R17" i="9"/>
  <c r="K17" i="9"/>
  <c r="L17" i="9" s="1"/>
  <c r="J17" i="9"/>
  <c r="I17" i="9"/>
  <c r="AD16" i="9"/>
  <c r="AC16" i="9"/>
  <c r="AB16" i="9"/>
  <c r="AA16" i="9"/>
  <c r="Z16" i="9"/>
  <c r="Y16" i="9"/>
  <c r="X16" i="9"/>
  <c r="W16" i="9"/>
  <c r="R16" i="9"/>
  <c r="K16" i="9"/>
  <c r="L16" i="9" s="1"/>
  <c r="J16" i="9"/>
  <c r="I16" i="9"/>
  <c r="AD15" i="9"/>
  <c r="AC15" i="9"/>
  <c r="AB15" i="9"/>
  <c r="AA15" i="9"/>
  <c r="Z15" i="9"/>
  <c r="Y15" i="9"/>
  <c r="X15" i="9"/>
  <c r="W15" i="9"/>
  <c r="R15" i="9"/>
  <c r="K15" i="9"/>
  <c r="L15" i="9" s="1"/>
  <c r="J15" i="9"/>
  <c r="I15" i="9"/>
  <c r="AD14" i="9"/>
  <c r="AC14" i="9"/>
  <c r="AB14" i="9"/>
  <c r="AA14" i="9"/>
  <c r="Z14" i="9"/>
  <c r="Y14" i="9"/>
  <c r="X14" i="9"/>
  <c r="W14" i="9"/>
  <c r="R14" i="9"/>
  <c r="K14" i="9"/>
  <c r="L14" i="9" s="1"/>
  <c r="J14" i="9"/>
  <c r="I14" i="9"/>
  <c r="AD13" i="9"/>
  <c r="AC13" i="9"/>
  <c r="AB13" i="9"/>
  <c r="AA13" i="9"/>
  <c r="Z13" i="9"/>
  <c r="Y13" i="9"/>
  <c r="X13" i="9"/>
  <c r="W13" i="9"/>
  <c r="R13" i="9"/>
  <c r="K13" i="9"/>
  <c r="L13" i="9" s="1"/>
  <c r="J13" i="9"/>
  <c r="I13" i="9"/>
  <c r="AD12" i="9"/>
  <c r="AC12" i="9"/>
  <c r="AB12" i="9"/>
  <c r="AA12" i="9"/>
  <c r="Z12" i="9"/>
  <c r="Y12" i="9"/>
  <c r="X12" i="9"/>
  <c r="W12" i="9"/>
  <c r="R12" i="9"/>
  <c r="K12" i="9"/>
  <c r="L12" i="9" s="1"/>
  <c r="J12" i="9"/>
  <c r="I12" i="9"/>
  <c r="AD11" i="9"/>
  <c r="AC11" i="9"/>
  <c r="AB11" i="9"/>
  <c r="AA11" i="9"/>
  <c r="Z11" i="9"/>
  <c r="Y11" i="9"/>
  <c r="X11" i="9"/>
  <c r="W11" i="9"/>
  <c r="R11" i="9"/>
  <c r="K11" i="9"/>
  <c r="L11" i="9" s="1"/>
  <c r="J11" i="9"/>
  <c r="I11" i="9"/>
  <c r="AD10" i="9"/>
  <c r="AC10" i="9"/>
  <c r="AB10" i="9"/>
  <c r="AA10" i="9"/>
  <c r="Z10" i="9"/>
  <c r="Y10" i="9"/>
  <c r="X10" i="9"/>
  <c r="W10" i="9"/>
  <c r="R10" i="9"/>
  <c r="K10" i="9"/>
  <c r="L10" i="9" s="1"/>
  <c r="J10" i="9"/>
  <c r="I10" i="9"/>
  <c r="AD9" i="9"/>
  <c r="AC9" i="9"/>
  <c r="AB9" i="9"/>
  <c r="AA9" i="9"/>
  <c r="Z9" i="9"/>
  <c r="Y9" i="9"/>
  <c r="X9" i="9"/>
  <c r="W9" i="9"/>
  <c r="R9" i="9"/>
  <c r="K9" i="9"/>
  <c r="L9" i="9" s="1"/>
  <c r="J9" i="9"/>
  <c r="I9" i="9"/>
  <c r="AD8" i="9"/>
  <c r="AC8" i="9"/>
  <c r="AB8" i="9"/>
  <c r="AA8" i="9"/>
  <c r="Z8" i="9"/>
  <c r="Y8" i="9"/>
  <c r="X8" i="9"/>
  <c r="W8" i="9"/>
  <c r="R8" i="9"/>
  <c r="K8" i="9"/>
  <c r="L8" i="9" s="1"/>
  <c r="J8" i="9"/>
  <c r="I8" i="9"/>
  <c r="AD7" i="9"/>
  <c r="AC7" i="9"/>
  <c r="AB7" i="9"/>
  <c r="AA7" i="9"/>
  <c r="Z7" i="9"/>
  <c r="Y7" i="9"/>
  <c r="X7" i="9"/>
  <c r="W7" i="9"/>
  <c r="R7" i="9"/>
  <c r="K7" i="9"/>
  <c r="L7" i="9" s="1"/>
  <c r="J7" i="9"/>
  <c r="I7" i="9"/>
  <c r="AD6" i="9"/>
  <c r="AC6" i="9"/>
  <c r="AB6" i="9"/>
  <c r="AA6" i="9"/>
  <c r="Z6" i="9"/>
  <c r="Y6" i="9"/>
  <c r="X6" i="9"/>
  <c r="W6" i="9"/>
  <c r="R6" i="9"/>
  <c r="K6" i="9"/>
  <c r="L6" i="9" s="1"/>
  <c r="J6" i="9"/>
  <c r="I6" i="9"/>
  <c r="AD5" i="9"/>
  <c r="AL5" i="9" s="1"/>
  <c r="AC5" i="9"/>
  <c r="AK5" i="9" s="1"/>
  <c r="AB5" i="9"/>
  <c r="AJ5" i="9" s="1"/>
  <c r="AA5" i="9"/>
  <c r="AI5" i="9" s="1"/>
  <c r="Z5" i="9"/>
  <c r="Y5" i="9"/>
  <c r="AG5" i="9" s="1"/>
  <c r="X5" i="9"/>
  <c r="AF5" i="9" s="1"/>
  <c r="W5" i="9"/>
  <c r="AE5" i="9" s="1"/>
  <c r="S5" i="9"/>
  <c r="R5" i="9"/>
  <c r="Q5" i="9"/>
  <c r="P5" i="9"/>
  <c r="AH5" i="9" s="1"/>
  <c r="L5" i="9"/>
  <c r="K5" i="9"/>
  <c r="AF4" i="9"/>
  <c r="AD4" i="9"/>
  <c r="AL4" i="9" s="1"/>
  <c r="AC4" i="9"/>
  <c r="AK4" i="9" s="1"/>
  <c r="AB4" i="9"/>
  <c r="AJ4" i="9" s="1"/>
  <c r="AA4" i="9"/>
  <c r="AI4" i="9" s="1"/>
  <c r="Z4" i="9"/>
  <c r="Y4" i="9"/>
  <c r="AG4" i="9" s="1"/>
  <c r="X4" i="9"/>
  <c r="W4" i="9"/>
  <c r="AE4" i="9" s="1"/>
  <c r="S4" i="9"/>
  <c r="R4" i="9"/>
  <c r="Q4" i="9"/>
  <c r="P4" i="9"/>
  <c r="L4" i="9"/>
  <c r="M4" i="9" s="1"/>
  <c r="K4" i="9"/>
  <c r="I11" i="2"/>
  <c r="R7" i="2"/>
  <c r="R8" i="2"/>
  <c r="R9" i="2"/>
  <c r="R10" i="2"/>
  <c r="R11" i="2"/>
  <c r="R12" i="2"/>
  <c r="R13" i="2"/>
  <c r="R14" i="2"/>
  <c r="R25" i="2"/>
  <c r="P26" i="2"/>
  <c r="R26" i="2"/>
  <c r="P27" i="2"/>
  <c r="R27" i="2"/>
  <c r="K26" i="2"/>
  <c r="L26" i="2" s="1"/>
  <c r="M26" i="2" s="1"/>
  <c r="K27" i="2"/>
  <c r="L27" i="2"/>
  <c r="M27" i="2" s="1"/>
  <c r="I22" i="2"/>
  <c r="I23" i="2"/>
  <c r="I24" i="2"/>
  <c r="Z25" i="2"/>
  <c r="W24" i="2"/>
  <c r="X24" i="2"/>
  <c r="Y24" i="2"/>
  <c r="Z24" i="2"/>
  <c r="AA24" i="2"/>
  <c r="AB24" i="2"/>
  <c r="AC24" i="2"/>
  <c r="AD24" i="2"/>
  <c r="W25" i="2"/>
  <c r="X25" i="2"/>
  <c r="Y25" i="2"/>
  <c r="AA25" i="2"/>
  <c r="AB25" i="2"/>
  <c r="AC25" i="2"/>
  <c r="AD25" i="2"/>
  <c r="W26" i="2"/>
  <c r="X26" i="2"/>
  <c r="Y26" i="2"/>
  <c r="Z26" i="2"/>
  <c r="AA26" i="2"/>
  <c r="AB26" i="2"/>
  <c r="AC26" i="2"/>
  <c r="AD26" i="2"/>
  <c r="X4" i="2"/>
  <c r="Y4" i="2"/>
  <c r="Z4" i="2"/>
  <c r="AA4" i="2"/>
  <c r="AB4" i="2"/>
  <c r="AC4" i="2"/>
  <c r="AD4" i="2"/>
  <c r="X5" i="2"/>
  <c r="Y5" i="2"/>
  <c r="Z5" i="2"/>
  <c r="AA5" i="2"/>
  <c r="AB5" i="2"/>
  <c r="AC5" i="2"/>
  <c r="AD5" i="2"/>
  <c r="W4" i="2"/>
  <c r="W5" i="2"/>
  <c r="R24" i="2"/>
  <c r="AD23" i="2"/>
  <c r="AC23" i="2"/>
  <c r="AB23" i="2"/>
  <c r="AA23" i="2"/>
  <c r="Z23" i="2"/>
  <c r="Y23" i="2"/>
  <c r="X23" i="2"/>
  <c r="W23" i="2"/>
  <c r="R23" i="2"/>
  <c r="AD22" i="2"/>
  <c r="AC22" i="2"/>
  <c r="AB22" i="2"/>
  <c r="AA22" i="2"/>
  <c r="Z22" i="2"/>
  <c r="Y22" i="2"/>
  <c r="X22" i="2"/>
  <c r="W22" i="2"/>
  <c r="R22" i="2"/>
  <c r="AD21" i="2"/>
  <c r="AC21" i="2"/>
  <c r="AB21" i="2"/>
  <c r="AA21" i="2"/>
  <c r="Z21" i="2"/>
  <c r="Y21" i="2"/>
  <c r="X21" i="2"/>
  <c r="W21" i="2"/>
  <c r="R21" i="2"/>
  <c r="I21" i="2"/>
  <c r="AD20" i="2"/>
  <c r="AC20" i="2"/>
  <c r="AB20" i="2"/>
  <c r="AA20" i="2"/>
  <c r="Z20" i="2"/>
  <c r="Y20" i="2"/>
  <c r="X20" i="2"/>
  <c r="W20" i="2"/>
  <c r="R20" i="2"/>
  <c r="I20" i="2"/>
  <c r="AD19" i="2"/>
  <c r="AC19" i="2"/>
  <c r="AB19" i="2"/>
  <c r="AA19" i="2"/>
  <c r="Z19" i="2"/>
  <c r="Y19" i="2"/>
  <c r="X19" i="2"/>
  <c r="W19" i="2"/>
  <c r="R19" i="2"/>
  <c r="I19" i="2"/>
  <c r="AD18" i="2"/>
  <c r="AC18" i="2"/>
  <c r="AB18" i="2"/>
  <c r="AA18" i="2"/>
  <c r="Z18" i="2"/>
  <c r="Y18" i="2"/>
  <c r="X18" i="2"/>
  <c r="W18" i="2"/>
  <c r="R18" i="2"/>
  <c r="K18" i="2"/>
  <c r="L18" i="2" s="1"/>
  <c r="I18" i="2"/>
  <c r="AD17" i="2"/>
  <c r="AC17" i="2"/>
  <c r="AB17" i="2"/>
  <c r="AA17" i="2"/>
  <c r="Z17" i="2"/>
  <c r="Y17" i="2"/>
  <c r="X17" i="2"/>
  <c r="W17" i="2"/>
  <c r="R17" i="2"/>
  <c r="K17" i="2"/>
  <c r="L17" i="2" s="1"/>
  <c r="I17" i="2"/>
  <c r="AD16" i="2"/>
  <c r="AC16" i="2"/>
  <c r="AB16" i="2"/>
  <c r="AA16" i="2"/>
  <c r="Z16" i="2"/>
  <c r="Y16" i="2"/>
  <c r="X16" i="2"/>
  <c r="W16" i="2"/>
  <c r="R16" i="2"/>
  <c r="K16" i="2"/>
  <c r="L16" i="2" s="1"/>
  <c r="I16" i="2"/>
  <c r="AD15" i="2"/>
  <c r="AC15" i="2"/>
  <c r="AB15" i="2"/>
  <c r="AA15" i="2"/>
  <c r="Z15" i="2"/>
  <c r="Y15" i="2"/>
  <c r="X15" i="2"/>
  <c r="W15" i="2"/>
  <c r="R15" i="2"/>
  <c r="K15" i="2"/>
  <c r="L15" i="2" s="1"/>
  <c r="I15" i="2"/>
  <c r="AD14" i="2"/>
  <c r="AC14" i="2"/>
  <c r="AB14" i="2"/>
  <c r="AA14" i="2"/>
  <c r="Z14" i="2"/>
  <c r="Y14" i="2"/>
  <c r="X14" i="2"/>
  <c r="W14" i="2"/>
  <c r="I14" i="2"/>
  <c r="AD13" i="2"/>
  <c r="AC13" i="2"/>
  <c r="AB13" i="2"/>
  <c r="AA13" i="2"/>
  <c r="Z13" i="2"/>
  <c r="Y13" i="2"/>
  <c r="X13" i="2"/>
  <c r="W13" i="2"/>
  <c r="K13" i="2"/>
  <c r="L13" i="2" s="1"/>
  <c r="AD12" i="2"/>
  <c r="AC12" i="2"/>
  <c r="AB12" i="2"/>
  <c r="AA12" i="2"/>
  <c r="Z12" i="2"/>
  <c r="Y12" i="2"/>
  <c r="X12" i="2"/>
  <c r="W12" i="2"/>
  <c r="I12" i="2"/>
  <c r="AD11" i="2"/>
  <c r="AC11" i="2"/>
  <c r="AB11" i="2"/>
  <c r="AA11" i="2"/>
  <c r="Z11" i="2"/>
  <c r="Y11" i="2"/>
  <c r="X11" i="2"/>
  <c r="W11" i="2"/>
  <c r="AD10" i="2"/>
  <c r="AC10" i="2"/>
  <c r="AB10" i="2"/>
  <c r="AA10" i="2"/>
  <c r="Z10" i="2"/>
  <c r="Y10" i="2"/>
  <c r="X10" i="2"/>
  <c r="W10" i="2"/>
  <c r="AD9" i="2"/>
  <c r="AC9" i="2"/>
  <c r="AB9" i="2"/>
  <c r="AA9" i="2"/>
  <c r="Z9" i="2"/>
  <c r="Y9" i="2"/>
  <c r="X9" i="2"/>
  <c r="W9" i="2"/>
  <c r="K9" i="2"/>
  <c r="L9" i="2" s="1"/>
  <c r="I9" i="2"/>
  <c r="AD8" i="2"/>
  <c r="AC8" i="2"/>
  <c r="AB8" i="2"/>
  <c r="AA8" i="2"/>
  <c r="Z8" i="2"/>
  <c r="Y8" i="2"/>
  <c r="X8" i="2"/>
  <c r="W8" i="2"/>
  <c r="K8" i="2"/>
  <c r="L8" i="2" s="1"/>
  <c r="I8" i="2"/>
  <c r="AD7" i="2"/>
  <c r="AC7" i="2"/>
  <c r="AB7" i="2"/>
  <c r="AA7" i="2"/>
  <c r="Z7" i="2"/>
  <c r="Y7" i="2"/>
  <c r="X7" i="2"/>
  <c r="W7" i="2"/>
  <c r="I7" i="2"/>
  <c r="AD6" i="2"/>
  <c r="AC6" i="2"/>
  <c r="AB6" i="2"/>
  <c r="AA6" i="2"/>
  <c r="Z6" i="2"/>
  <c r="Y6" i="2"/>
  <c r="X6" i="2"/>
  <c r="W6" i="2"/>
  <c r="I6" i="2"/>
  <c r="R5" i="2"/>
  <c r="P5" i="2"/>
  <c r="S5" i="2" s="1"/>
  <c r="K5" i="2"/>
  <c r="L5" i="2" s="1"/>
  <c r="R4" i="2"/>
  <c r="K4" i="2"/>
  <c r="L4" i="2" s="1"/>
  <c r="M4" i="2" s="1"/>
  <c r="K25" i="2" l="1"/>
  <c r="L25" i="2" s="1"/>
  <c r="M25" i="2" s="1"/>
  <c r="M7" i="2"/>
  <c r="M8" i="2" s="1"/>
  <c r="O8" i="2" s="1"/>
  <c r="M20" i="2"/>
  <c r="N20" i="2" s="1"/>
  <c r="S25" i="2"/>
  <c r="AK6" i="2"/>
  <c r="AH6" i="10"/>
  <c r="AG6" i="10"/>
  <c r="AF6" i="10"/>
  <c r="AE6" i="10"/>
  <c r="AL6" i="10"/>
  <c r="Q7" i="10"/>
  <c r="AK6" i="10"/>
  <c r="S6" i="10"/>
  <c r="AJ6" i="10"/>
  <c r="AI6" i="10"/>
  <c r="N11" i="10"/>
  <c r="O11" i="10"/>
  <c r="N19" i="10"/>
  <c r="O19" i="10"/>
  <c r="N15" i="10"/>
  <c r="O15" i="10"/>
  <c r="N23" i="10"/>
  <c r="O23" i="10"/>
  <c r="N21" i="10"/>
  <c r="O21" i="10"/>
  <c r="N13" i="10"/>
  <c r="P13" i="10" s="1"/>
  <c r="O13" i="10"/>
  <c r="M5" i="10"/>
  <c r="M6" i="10" s="1"/>
  <c r="M7" i="10" s="1"/>
  <c r="M8" i="10" s="1"/>
  <c r="N9" i="10"/>
  <c r="O9" i="10"/>
  <c r="N17" i="10"/>
  <c r="O17" i="10"/>
  <c r="S4" i="10"/>
  <c r="AK4" i="10"/>
  <c r="S5" i="10"/>
  <c r="AK5" i="10"/>
  <c r="Q6" i="10"/>
  <c r="AG7" i="10"/>
  <c r="S25" i="10"/>
  <c r="AK25" i="10"/>
  <c r="S26" i="10"/>
  <c r="AK26" i="10"/>
  <c r="AH7" i="10"/>
  <c r="P9" i="10"/>
  <c r="P11" i="10"/>
  <c r="P15" i="10"/>
  <c r="P17" i="10"/>
  <c r="P19" i="10"/>
  <c r="P21" i="10"/>
  <c r="P23" i="10"/>
  <c r="AL25" i="10"/>
  <c r="AL26" i="10"/>
  <c r="M10" i="10"/>
  <c r="M12" i="10"/>
  <c r="M14" i="10"/>
  <c r="M16" i="10"/>
  <c r="M18" i="10"/>
  <c r="M20" i="10"/>
  <c r="M22" i="10"/>
  <c r="M24" i="10"/>
  <c r="AE25" i="10"/>
  <c r="AE26" i="10"/>
  <c r="AF25" i="10"/>
  <c r="AF26" i="10"/>
  <c r="AG4" i="10"/>
  <c r="AG5" i="10"/>
  <c r="S7" i="10"/>
  <c r="AK7" i="10"/>
  <c r="AG25" i="10"/>
  <c r="AG26" i="10"/>
  <c r="AH4" i="10"/>
  <c r="AH5" i="10"/>
  <c r="AL7" i="10"/>
  <c r="AH25" i="10"/>
  <c r="AH26" i="10"/>
  <c r="AE7" i="10"/>
  <c r="AI25" i="10"/>
  <c r="AI26" i="10"/>
  <c r="M9" i="9"/>
  <c r="M11" i="9"/>
  <c r="M17" i="9"/>
  <c r="M19" i="9"/>
  <c r="M21" i="9"/>
  <c r="M14" i="9"/>
  <c r="P6" i="9"/>
  <c r="M6" i="9"/>
  <c r="M7" i="9" s="1"/>
  <c r="M8" i="9" s="1"/>
  <c r="M5" i="9"/>
  <c r="M15" i="9"/>
  <c r="M23" i="9"/>
  <c r="M13" i="9"/>
  <c r="P14" i="9"/>
  <c r="T4" i="9"/>
  <c r="T5" i="9"/>
  <c r="P7" i="9"/>
  <c r="M10" i="9"/>
  <c r="M12" i="9"/>
  <c r="M16" i="9"/>
  <c r="M18" i="9"/>
  <c r="M20" i="9"/>
  <c r="M22" i="9"/>
  <c r="M24" i="9"/>
  <c r="AH4" i="9"/>
  <c r="S26" i="2"/>
  <c r="S27" i="2"/>
  <c r="M16" i="2"/>
  <c r="N16" i="2" s="1"/>
  <c r="M10" i="2"/>
  <c r="N10" i="2" s="1"/>
  <c r="AI7" i="2"/>
  <c r="M21" i="2"/>
  <c r="O21" i="2" s="1"/>
  <c r="M12" i="2"/>
  <c r="N12" i="2" s="1"/>
  <c r="M18" i="2"/>
  <c r="N18" i="2" s="1"/>
  <c r="M22" i="2"/>
  <c r="M11" i="2"/>
  <c r="O11" i="2" s="1"/>
  <c r="M17" i="2"/>
  <c r="O17" i="2" s="1"/>
  <c r="M19" i="2"/>
  <c r="N19" i="2" s="1"/>
  <c r="O10" i="2"/>
  <c r="AK5" i="2"/>
  <c r="M24" i="2"/>
  <c r="AJ5" i="2"/>
  <c r="AI5" i="2"/>
  <c r="M15" i="2"/>
  <c r="O15" i="2" s="1"/>
  <c r="AG5" i="2"/>
  <c r="M5" i="2"/>
  <c r="AH4" i="2"/>
  <c r="AE4" i="2"/>
  <c r="AL4" i="2"/>
  <c r="AK4" i="2"/>
  <c r="AI4" i="2"/>
  <c r="AH5" i="2"/>
  <c r="AJ4" i="2"/>
  <c r="AG4" i="2"/>
  <c r="AF4" i="2"/>
  <c r="AE5" i="2"/>
  <c r="AF5" i="2"/>
  <c r="AL5" i="2"/>
  <c r="M23" i="2"/>
  <c r="Q4" i="2"/>
  <c r="S4" i="2"/>
  <c r="M13" i="2"/>
  <c r="M14" i="2"/>
  <c r="Q5" i="2"/>
  <c r="N8" i="2" l="1"/>
  <c r="P8" i="2" s="1"/>
  <c r="M9" i="2"/>
  <c r="N9" i="2" s="1"/>
  <c r="O20" i="2"/>
  <c r="P20" i="2" s="1"/>
  <c r="AK20" i="2" s="1"/>
  <c r="AF7" i="2"/>
  <c r="AI6" i="2"/>
  <c r="AE6" i="2"/>
  <c r="S6" i="2"/>
  <c r="T6" i="2" s="1"/>
  <c r="AF6" i="2"/>
  <c r="AH6" i="2"/>
  <c r="AG6" i="2"/>
  <c r="Q6" i="2"/>
  <c r="AL6" i="2"/>
  <c r="AJ6" i="2"/>
  <c r="AG7" i="2"/>
  <c r="AJ7" i="2"/>
  <c r="Q7" i="2"/>
  <c r="AH7" i="2"/>
  <c r="O12" i="2"/>
  <c r="AK7" i="2"/>
  <c r="S7" i="2"/>
  <c r="N21" i="2"/>
  <c r="P21" i="2" s="1"/>
  <c r="AJ21" i="2" s="1"/>
  <c r="AL7" i="2"/>
  <c r="AE7" i="2"/>
  <c r="O8" i="10"/>
  <c r="N8" i="10"/>
  <c r="P8" i="10" s="1"/>
  <c r="AF13" i="10"/>
  <c r="AE13" i="10"/>
  <c r="AL13" i="10"/>
  <c r="AK13" i="10"/>
  <c r="S13" i="10"/>
  <c r="AJ13" i="10"/>
  <c r="AI13" i="10"/>
  <c r="AH13" i="10"/>
  <c r="AG13" i="10"/>
  <c r="O20" i="10"/>
  <c r="N20" i="10"/>
  <c r="P20" i="10" s="1"/>
  <c r="AF11" i="10"/>
  <c r="AE11" i="10"/>
  <c r="AL11" i="10"/>
  <c r="AK11" i="10"/>
  <c r="S11" i="10"/>
  <c r="AJ11" i="10"/>
  <c r="AI11" i="10"/>
  <c r="AH11" i="10"/>
  <c r="AG11" i="10"/>
  <c r="AF21" i="10"/>
  <c r="AE21" i="10"/>
  <c r="AL21" i="10"/>
  <c r="AK21" i="10"/>
  <c r="S21" i="10"/>
  <c r="AJ21" i="10"/>
  <c r="AI21" i="10"/>
  <c r="AH21" i="10"/>
  <c r="AG21" i="10"/>
  <c r="AF9" i="10"/>
  <c r="AE9" i="10"/>
  <c r="AL9" i="10"/>
  <c r="AK9" i="10"/>
  <c r="S9" i="10"/>
  <c r="AJ9" i="10"/>
  <c r="AI9" i="10"/>
  <c r="AH9" i="10"/>
  <c r="AG9" i="10"/>
  <c r="O18" i="10"/>
  <c r="N18" i="10"/>
  <c r="P18" i="10" s="1"/>
  <c r="AF23" i="10"/>
  <c r="AE23" i="10"/>
  <c r="AL23" i="10"/>
  <c r="AK23" i="10"/>
  <c r="S23" i="10"/>
  <c r="AJ23" i="10"/>
  <c r="AI23" i="10"/>
  <c r="AH23" i="10"/>
  <c r="AG23" i="10"/>
  <c r="O24" i="10"/>
  <c r="N24" i="10"/>
  <c r="O16" i="10"/>
  <c r="N16" i="10"/>
  <c r="P16" i="10" s="1"/>
  <c r="AF17" i="10"/>
  <c r="AE17" i="10"/>
  <c r="AL17" i="10"/>
  <c r="AK17" i="10"/>
  <c r="S17" i="10"/>
  <c r="AJ17" i="10"/>
  <c r="AI17" i="10"/>
  <c r="AH17" i="10"/>
  <c r="AG17" i="10"/>
  <c r="O22" i="10"/>
  <c r="N22" i="10"/>
  <c r="P22" i="10" s="1"/>
  <c r="O12" i="10"/>
  <c r="N12" i="10"/>
  <c r="P12" i="10" s="1"/>
  <c r="AF15" i="10"/>
  <c r="AE15" i="10"/>
  <c r="AL15" i="10"/>
  <c r="AK15" i="10"/>
  <c r="S15" i="10"/>
  <c r="AJ15" i="10"/>
  <c r="AI15" i="10"/>
  <c r="AH15" i="10"/>
  <c r="AG15" i="10"/>
  <c r="AF19" i="10"/>
  <c r="AE19" i="10"/>
  <c r="AL19" i="10"/>
  <c r="AK19" i="10"/>
  <c r="S19" i="10"/>
  <c r="AJ19" i="10"/>
  <c r="AI19" i="10"/>
  <c r="AH19" i="10"/>
  <c r="AG19" i="10"/>
  <c r="T7" i="10"/>
  <c r="T6" i="10"/>
  <c r="T5" i="10"/>
  <c r="T4" i="10"/>
  <c r="O14" i="10"/>
  <c r="N14" i="10"/>
  <c r="O10" i="10"/>
  <c r="N10" i="10"/>
  <c r="P10" i="10" s="1"/>
  <c r="P17" i="9"/>
  <c r="AE17" i="9" s="1"/>
  <c r="P19" i="9"/>
  <c r="AG19" i="9" s="1"/>
  <c r="P21" i="9"/>
  <c r="AI21" i="9" s="1"/>
  <c r="P11" i="9"/>
  <c r="AL11" i="9" s="1"/>
  <c r="P9" i="9"/>
  <c r="AK9" i="9" s="1"/>
  <c r="AF17" i="9"/>
  <c r="AL17" i="9"/>
  <c r="AJ17" i="9"/>
  <c r="AF7" i="9"/>
  <c r="AE7" i="9"/>
  <c r="AL7" i="9"/>
  <c r="AK7" i="9"/>
  <c r="S7" i="9"/>
  <c r="AI7" i="9"/>
  <c r="AH7" i="9"/>
  <c r="AG7" i="9"/>
  <c r="AJ7" i="9"/>
  <c r="AJ14" i="9"/>
  <c r="AI14" i="9"/>
  <c r="AH14" i="9"/>
  <c r="AG14" i="9"/>
  <c r="AE14" i="9"/>
  <c r="AL14" i="9"/>
  <c r="AK14" i="9"/>
  <c r="S14" i="9"/>
  <c r="AF14" i="9"/>
  <c r="AH6" i="9"/>
  <c r="AG6" i="9"/>
  <c r="AE6" i="9"/>
  <c r="AF6" i="9"/>
  <c r="Q7" i="9"/>
  <c r="AK6" i="9"/>
  <c r="S6" i="9"/>
  <c r="AJ6" i="9"/>
  <c r="AI6" i="9"/>
  <c r="Q6" i="9"/>
  <c r="AL6" i="9"/>
  <c r="N24" i="2"/>
  <c r="O24" i="2"/>
  <c r="N22" i="2"/>
  <c r="O22" i="2"/>
  <c r="O23" i="2"/>
  <c r="N23" i="2"/>
  <c r="N11" i="2"/>
  <c r="P11" i="2" s="1"/>
  <c r="AF11" i="2" s="1"/>
  <c r="O16" i="2"/>
  <c r="P16" i="2" s="1"/>
  <c r="O18" i="2"/>
  <c r="P18" i="2" s="1"/>
  <c r="O19" i="2"/>
  <c r="P19" i="2" s="1"/>
  <c r="AE19" i="2" s="1"/>
  <c r="N15" i="2"/>
  <c r="P15" i="2" s="1"/>
  <c r="AL15" i="2" s="1"/>
  <c r="N17" i="2"/>
  <c r="P17" i="2" s="1"/>
  <c r="AH17" i="2" s="1"/>
  <c r="P10" i="2"/>
  <c r="O14" i="2"/>
  <c r="N14" i="2"/>
  <c r="O9" i="2"/>
  <c r="T5" i="2"/>
  <c r="T4" i="2"/>
  <c r="O13" i="2"/>
  <c r="N13" i="2"/>
  <c r="P12" i="2" l="1"/>
  <c r="AH12" i="2" s="1"/>
  <c r="P22" i="2"/>
  <c r="AH22" i="2" s="1"/>
  <c r="AI20" i="2"/>
  <c r="AJ20" i="2"/>
  <c r="AE20" i="2"/>
  <c r="AL20" i="2"/>
  <c r="AF20" i="2"/>
  <c r="AJ15" i="2"/>
  <c r="AK15" i="2"/>
  <c r="AG20" i="2"/>
  <c r="AH20" i="2"/>
  <c r="AG15" i="2"/>
  <c r="S20" i="2"/>
  <c r="AI21" i="2"/>
  <c r="AK21" i="2"/>
  <c r="P24" i="2"/>
  <c r="P9" i="2"/>
  <c r="AG9" i="2" s="1"/>
  <c r="T7" i="2"/>
  <c r="AF21" i="2"/>
  <c r="AI15" i="2"/>
  <c r="AL21" i="2"/>
  <c r="S21" i="2"/>
  <c r="AE21" i="2"/>
  <c r="AG21" i="2"/>
  <c r="AE15" i="2"/>
  <c r="AH21" i="2"/>
  <c r="AJ16" i="2"/>
  <c r="AE16" i="2"/>
  <c r="AL16" i="2"/>
  <c r="S16" i="2"/>
  <c r="AI16" i="2"/>
  <c r="AF16" i="2"/>
  <c r="AL11" i="2"/>
  <c r="AJ22" i="10"/>
  <c r="AI22" i="10"/>
  <c r="AH22" i="10"/>
  <c r="AG22" i="10"/>
  <c r="AF22" i="10"/>
  <c r="AE22" i="10"/>
  <c r="AL22" i="10"/>
  <c r="AK22" i="10"/>
  <c r="S22" i="10"/>
  <c r="AJ12" i="10"/>
  <c r="AI12" i="10"/>
  <c r="AH12" i="10"/>
  <c r="AG12" i="10"/>
  <c r="AF12" i="10"/>
  <c r="AE12" i="10"/>
  <c r="AL12" i="10"/>
  <c r="AK12" i="10"/>
  <c r="S12" i="10"/>
  <c r="P14" i="10"/>
  <c r="AJ16" i="10"/>
  <c r="AI16" i="10"/>
  <c r="AH16" i="10"/>
  <c r="AG16" i="10"/>
  <c r="AF16" i="10"/>
  <c r="AE16" i="10"/>
  <c r="AL16" i="10"/>
  <c r="AK16" i="10"/>
  <c r="S16" i="10"/>
  <c r="AJ8" i="10"/>
  <c r="AI8" i="10"/>
  <c r="AH8" i="10"/>
  <c r="AG8" i="10"/>
  <c r="AF8" i="10"/>
  <c r="AE8" i="10"/>
  <c r="AL8" i="10"/>
  <c r="AK8" i="10"/>
  <c r="S8" i="10"/>
  <c r="Q21" i="10"/>
  <c r="Q22" i="10"/>
  <c r="Q15" i="10"/>
  <c r="Q13" i="10"/>
  <c r="Q10" i="10"/>
  <c r="Q8" i="10"/>
  <c r="Q16" i="10"/>
  <c r="Q20" i="10"/>
  <c r="Q24" i="10"/>
  <c r="Q11" i="10"/>
  <c r="Q17" i="10"/>
  <c r="Q9" i="10"/>
  <c r="Q19" i="10"/>
  <c r="Q14" i="10"/>
  <c r="Q18" i="10"/>
  <c r="Q12" i="10"/>
  <c r="AJ10" i="10"/>
  <c r="AI10" i="10"/>
  <c r="AH10" i="10"/>
  <c r="AG10" i="10"/>
  <c r="AF10" i="10"/>
  <c r="AE10" i="10"/>
  <c r="AL10" i="10"/>
  <c r="AK10" i="10"/>
  <c r="S10" i="10"/>
  <c r="AJ20" i="10"/>
  <c r="AI20" i="10"/>
  <c r="AH20" i="10"/>
  <c r="AG20" i="10"/>
  <c r="AF20" i="10"/>
  <c r="AE20" i="10"/>
  <c r="AL20" i="10"/>
  <c r="AK20" i="10"/>
  <c r="S20" i="10"/>
  <c r="AJ18" i="10"/>
  <c r="AI18" i="10"/>
  <c r="AH18" i="10"/>
  <c r="AG18" i="10"/>
  <c r="AF18" i="10"/>
  <c r="AE18" i="10"/>
  <c r="AL18" i="10"/>
  <c r="AK18" i="10"/>
  <c r="S18" i="10"/>
  <c r="P24" i="10"/>
  <c r="Q26" i="10" s="1"/>
  <c r="S19" i="9"/>
  <c r="AL19" i="9"/>
  <c r="AG17" i="9"/>
  <c r="AH17" i="9"/>
  <c r="AH21" i="9"/>
  <c r="AK17" i="9"/>
  <c r="S17" i="9"/>
  <c r="AI17" i="9"/>
  <c r="AI19" i="9"/>
  <c r="AK19" i="9"/>
  <c r="AF21" i="9"/>
  <c r="AF19" i="9"/>
  <c r="S11" i="9"/>
  <c r="S21" i="9"/>
  <c r="AH19" i="9"/>
  <c r="AK21" i="9"/>
  <c r="AJ19" i="9"/>
  <c r="AG21" i="9"/>
  <c r="AE11" i="9"/>
  <c r="P20" i="9"/>
  <c r="AJ20" i="9" s="1"/>
  <c r="P22" i="9"/>
  <c r="AK22" i="9" s="1"/>
  <c r="AE19" i="9"/>
  <c r="AL9" i="9"/>
  <c r="AJ21" i="9"/>
  <c r="AI9" i="9"/>
  <c r="S9" i="9"/>
  <c r="AL21" i="9"/>
  <c r="AJ11" i="9"/>
  <c r="P16" i="9"/>
  <c r="AL16" i="9" s="1"/>
  <c r="AE21" i="9"/>
  <c r="AG11" i="9"/>
  <c r="AJ9" i="9"/>
  <c r="AG9" i="9"/>
  <c r="P10" i="9"/>
  <c r="AH10" i="9" s="1"/>
  <c r="AH9" i="9"/>
  <c r="AI11" i="9"/>
  <c r="AF11" i="9"/>
  <c r="AH11" i="9"/>
  <c r="AE9" i="9"/>
  <c r="AK11" i="9"/>
  <c r="P13" i="9"/>
  <c r="S13" i="9" s="1"/>
  <c r="AF9" i="9"/>
  <c r="P18" i="9"/>
  <c r="AK18" i="9" s="1"/>
  <c r="P8" i="9"/>
  <c r="P23" i="9"/>
  <c r="P24" i="9"/>
  <c r="P15" i="9"/>
  <c r="T6" i="9"/>
  <c r="T7" i="9"/>
  <c r="P12" i="9"/>
  <c r="AK11" i="2"/>
  <c r="AI11" i="2"/>
  <c r="AG11" i="2"/>
  <c r="AG16" i="2"/>
  <c r="P14" i="2"/>
  <c r="AF14" i="2" s="1"/>
  <c r="S11" i="2"/>
  <c r="AG18" i="2"/>
  <c r="S18" i="2"/>
  <c r="AK18" i="2"/>
  <c r="AJ18" i="2"/>
  <c r="S12" i="2"/>
  <c r="AH15" i="2"/>
  <c r="AJ12" i="2"/>
  <c r="AF15" i="2"/>
  <c r="AL12" i="2"/>
  <c r="AI17" i="2"/>
  <c r="AK17" i="2"/>
  <c r="S15" i="2"/>
  <c r="AJ11" i="2"/>
  <c r="AF17" i="2"/>
  <c r="AI18" i="2"/>
  <c r="AL18" i="2"/>
  <c r="AL17" i="2"/>
  <c r="AH18" i="2"/>
  <c r="S17" i="2"/>
  <c r="AJ17" i="2"/>
  <c r="AE18" i="2"/>
  <c r="AF18" i="2"/>
  <c r="AF12" i="2"/>
  <c r="P23" i="2"/>
  <c r="AK16" i="2"/>
  <c r="AK12" i="2"/>
  <c r="S19" i="2"/>
  <c r="AK19" i="2"/>
  <c r="AI19" i="2"/>
  <c r="AL19" i="2"/>
  <c r="AF19" i="2"/>
  <c r="AH19" i="2"/>
  <c r="AJ19" i="2"/>
  <c r="AG19" i="2"/>
  <c r="P13" i="2"/>
  <c r="AL13" i="2" s="1"/>
  <c r="AI12" i="2"/>
  <c r="AI10" i="2"/>
  <c r="AJ10" i="2"/>
  <c r="AK10" i="2"/>
  <c r="AH10" i="2"/>
  <c r="AG10" i="2"/>
  <c r="AL10" i="2"/>
  <c r="AF10" i="2"/>
  <c r="S10" i="2"/>
  <c r="AE10" i="2"/>
  <c r="AG17" i="2"/>
  <c r="AH16" i="2"/>
  <c r="AG12" i="2"/>
  <c r="AE17" i="2"/>
  <c r="AI8" i="2"/>
  <c r="AE11" i="2"/>
  <c r="AH11" i="2"/>
  <c r="AG22" i="2"/>
  <c r="AL22" i="2"/>
  <c r="AJ22" i="2"/>
  <c r="AF22" i="2"/>
  <c r="AE22" i="2"/>
  <c r="AI22" i="2"/>
  <c r="S22" i="2" l="1"/>
  <c r="AK22" i="2"/>
  <c r="AE12" i="2"/>
  <c r="S23" i="2"/>
  <c r="AE23" i="2"/>
  <c r="AI23" i="2"/>
  <c r="AJ23" i="2"/>
  <c r="AK23" i="2"/>
  <c r="AF23" i="2"/>
  <c r="AG23" i="2"/>
  <c r="AH23" i="2"/>
  <c r="AL23" i="2"/>
  <c r="S24" i="2"/>
  <c r="AK14" i="2"/>
  <c r="AG14" i="2"/>
  <c r="AJ14" i="2"/>
  <c r="S14" i="2"/>
  <c r="AL14" i="2"/>
  <c r="AE14" i="2"/>
  <c r="S8" i="2"/>
  <c r="T8" i="2" s="1"/>
  <c r="AI14" i="2"/>
  <c r="AH14" i="2"/>
  <c r="T13" i="10"/>
  <c r="T8" i="10"/>
  <c r="T11" i="10"/>
  <c r="T22" i="10"/>
  <c r="T9" i="10"/>
  <c r="T12" i="10"/>
  <c r="T15" i="10"/>
  <c r="T10" i="10"/>
  <c r="AJ24" i="10"/>
  <c r="AI24" i="10"/>
  <c r="AH24" i="10"/>
  <c r="AH30" i="10" s="1"/>
  <c r="AG24" i="10"/>
  <c r="AG30" i="10" s="1"/>
  <c r="AF24" i="10"/>
  <c r="AE24" i="10"/>
  <c r="AE30" i="10" s="1"/>
  <c r="AL24" i="10"/>
  <c r="AK24" i="10"/>
  <c r="S24" i="10"/>
  <c r="Q27" i="10"/>
  <c r="Q53" i="10" s="1"/>
  <c r="AL30" i="10"/>
  <c r="AJ14" i="10"/>
  <c r="AJ30" i="10" s="1"/>
  <c r="AI14" i="10"/>
  <c r="AI30" i="10" s="1"/>
  <c r="AH14" i="10"/>
  <c r="AG14" i="10"/>
  <c r="AF14" i="10"/>
  <c r="AF30" i="10" s="1"/>
  <c r="AE14" i="10"/>
  <c r="AL14" i="10"/>
  <c r="AK14" i="10"/>
  <c r="AK30" i="10" s="1"/>
  <c r="S14" i="10"/>
  <c r="T20" i="10" s="1"/>
  <c r="Q25" i="10"/>
  <c r="Q54" i="10" s="1"/>
  <c r="Q23" i="10"/>
  <c r="S10" i="9"/>
  <c r="AK10" i="9"/>
  <c r="AK20" i="9"/>
  <c r="AG22" i="9"/>
  <c r="AH22" i="9"/>
  <c r="AL10" i="9"/>
  <c r="AG10" i="9"/>
  <c r="AI10" i="9"/>
  <c r="Q10" i="9"/>
  <c r="AE10" i="9"/>
  <c r="AJ10" i="9"/>
  <c r="AE20" i="9"/>
  <c r="AL20" i="9"/>
  <c r="AG20" i="9"/>
  <c r="AJ13" i="9"/>
  <c r="AF10" i="9"/>
  <c r="AG13" i="9"/>
  <c r="AI22" i="9"/>
  <c r="AF22" i="9"/>
  <c r="AE22" i="9"/>
  <c r="S20" i="9"/>
  <c r="S22" i="9"/>
  <c r="AH20" i="9"/>
  <c r="AJ22" i="9"/>
  <c r="AL22" i="9"/>
  <c r="AG16" i="9"/>
  <c r="AI20" i="9"/>
  <c r="AF20" i="9"/>
  <c r="AF16" i="9"/>
  <c r="AE16" i="9"/>
  <c r="AK13" i="9"/>
  <c r="AI16" i="9"/>
  <c r="AJ16" i="9"/>
  <c r="AH16" i="9"/>
  <c r="AE13" i="9"/>
  <c r="S16" i="9"/>
  <c r="Q21" i="9"/>
  <c r="AK16" i="9"/>
  <c r="AL18" i="9"/>
  <c r="AE8" i="9"/>
  <c r="AF13" i="9"/>
  <c r="AG8" i="9"/>
  <c r="Q8" i="9"/>
  <c r="AF8" i="9"/>
  <c r="AJ8" i="9"/>
  <c r="AH13" i="9"/>
  <c r="AI18" i="9"/>
  <c r="AH8" i="9"/>
  <c r="AK8" i="9"/>
  <c r="AI13" i="9"/>
  <c r="AF18" i="9"/>
  <c r="AJ18" i="9"/>
  <c r="AG18" i="9"/>
  <c r="AI8" i="9"/>
  <c r="AH18" i="9"/>
  <c r="AL8" i="9"/>
  <c r="S18" i="9"/>
  <c r="AE18" i="9"/>
  <c r="Q20" i="9"/>
  <c r="AL13" i="9"/>
  <c r="S8" i="9"/>
  <c r="T8" i="9" s="1"/>
  <c r="Q11" i="9"/>
  <c r="Q22" i="9"/>
  <c r="Q9" i="9"/>
  <c r="AJ12" i="9"/>
  <c r="AI12" i="9"/>
  <c r="AH12" i="9"/>
  <c r="AG12" i="9"/>
  <c r="AE12" i="9"/>
  <c r="S12" i="9"/>
  <c r="AL12" i="9"/>
  <c r="AK12" i="9"/>
  <c r="AF12" i="9"/>
  <c r="Q13" i="9"/>
  <c r="Q24" i="9"/>
  <c r="Q23" i="9"/>
  <c r="Q26" i="9"/>
  <c r="Q27" i="9"/>
  <c r="Q53" i="9" s="1"/>
  <c r="Q17" i="9"/>
  <c r="Q16" i="9"/>
  <c r="Q12" i="9"/>
  <c r="Q25" i="9"/>
  <c r="Q15" i="9"/>
  <c r="Q18" i="9"/>
  <c r="AJ24" i="9"/>
  <c r="AI24" i="9"/>
  <c r="AG24" i="9"/>
  <c r="AH24" i="9"/>
  <c r="AE24" i="9"/>
  <c r="AL24" i="9"/>
  <c r="AF24" i="9"/>
  <c r="AK24" i="9"/>
  <c r="S24" i="9"/>
  <c r="AF23" i="9"/>
  <c r="AE23" i="9"/>
  <c r="AK23" i="9"/>
  <c r="AL23" i="9"/>
  <c r="S23" i="9"/>
  <c r="AI23" i="9"/>
  <c r="AH23" i="9"/>
  <c r="AG23" i="9"/>
  <c r="AJ23" i="9"/>
  <c r="Q14" i="9"/>
  <c r="AF15" i="9"/>
  <c r="AE15" i="9"/>
  <c r="AL15" i="9"/>
  <c r="AK15" i="9"/>
  <c r="S15" i="9"/>
  <c r="AI15" i="9"/>
  <c r="AH15" i="9"/>
  <c r="AG15" i="9"/>
  <c r="AJ15" i="9"/>
  <c r="Q19" i="9"/>
  <c r="AG8" i="2"/>
  <c r="Q26" i="2"/>
  <c r="Q25" i="2"/>
  <c r="Q27" i="2"/>
  <c r="Q53" i="2" s="1"/>
  <c r="AJ8" i="2"/>
  <c r="AJ13" i="2"/>
  <c r="AK13" i="2"/>
  <c r="AH13" i="2"/>
  <c r="AG13" i="2"/>
  <c r="AF8" i="2"/>
  <c r="S13" i="2"/>
  <c r="AE8" i="2"/>
  <c r="AF13" i="2"/>
  <c r="AH8" i="2"/>
  <c r="AI13" i="2"/>
  <c r="Q8" i="2"/>
  <c r="AL8" i="2"/>
  <c r="AE13" i="2"/>
  <c r="AK8" i="2"/>
  <c r="Q16" i="2"/>
  <c r="Q17" i="2"/>
  <c r="Q24" i="2"/>
  <c r="Q10" i="2"/>
  <c r="Q12" i="2"/>
  <c r="Q21" i="2"/>
  <c r="Q18" i="2"/>
  <c r="Q19" i="2"/>
  <c r="Q23" i="2"/>
  <c r="Q13" i="2"/>
  <c r="Q22" i="2"/>
  <c r="AH9" i="2"/>
  <c r="AF9" i="2"/>
  <c r="AL9" i="2"/>
  <c r="AE9" i="2"/>
  <c r="S9" i="2"/>
  <c r="AJ9" i="2"/>
  <c r="AI9" i="2"/>
  <c r="AK9" i="2"/>
  <c r="Q14" i="2"/>
  <c r="Q9" i="2"/>
  <c r="Q15" i="2"/>
  <c r="Q11" i="2"/>
  <c r="Q20" i="2"/>
  <c r="AI30" i="2" l="1"/>
  <c r="AE30" i="2"/>
  <c r="AH30" i="2"/>
  <c r="AF30" i="2"/>
  <c r="AG30" i="2"/>
  <c r="T9" i="2"/>
  <c r="Q54" i="2"/>
  <c r="Q55" i="2" s="1"/>
  <c r="T24" i="10"/>
  <c r="T25" i="10"/>
  <c r="T23" i="10"/>
  <c r="T21" i="10"/>
  <c r="T17" i="10"/>
  <c r="T26" i="10"/>
  <c r="Q55" i="10"/>
  <c r="T27" i="10"/>
  <c r="T53" i="10" s="1"/>
  <c r="T14" i="10"/>
  <c r="T54" i="10" s="1"/>
  <c r="T18" i="10"/>
  <c r="T19" i="10"/>
  <c r="T16" i="10"/>
  <c r="T10" i="9"/>
  <c r="T9" i="9"/>
  <c r="T11" i="9"/>
  <c r="AI30" i="9"/>
  <c r="AE30" i="9"/>
  <c r="AF30" i="9"/>
  <c r="AH30" i="9"/>
  <c r="AJ30" i="9"/>
  <c r="AG30" i="9"/>
  <c r="AK30" i="9"/>
  <c r="AL30" i="9"/>
  <c r="T13" i="9"/>
  <c r="T18" i="9"/>
  <c r="T26" i="9"/>
  <c r="T25" i="9"/>
  <c r="T15" i="9"/>
  <c r="T19" i="9"/>
  <c r="T12" i="9"/>
  <c r="T24" i="9"/>
  <c r="T27" i="9"/>
  <c r="T53" i="9" s="1"/>
  <c r="T23" i="9"/>
  <c r="T22" i="9"/>
  <c r="T21" i="9"/>
  <c r="T17" i="9"/>
  <c r="T20" i="9"/>
  <c r="T16" i="9"/>
  <c r="T14" i="9"/>
  <c r="Q54" i="9"/>
  <c r="Q55" i="9" s="1"/>
  <c r="T27" i="2"/>
  <c r="T53" i="2" s="1"/>
  <c r="T26" i="2"/>
  <c r="T12" i="2"/>
  <c r="T25" i="2"/>
  <c r="AJ30" i="2"/>
  <c r="T18" i="2"/>
  <c r="T20" i="2"/>
  <c r="T13" i="2"/>
  <c r="T15" i="2"/>
  <c r="T17" i="2"/>
  <c r="T23" i="2"/>
  <c r="T24" i="2"/>
  <c r="AK30" i="2"/>
  <c r="T22" i="2"/>
  <c r="T10" i="2"/>
  <c r="T14" i="2"/>
  <c r="T11" i="2"/>
  <c r="T16" i="2"/>
  <c r="T19" i="2"/>
  <c r="T21" i="2"/>
  <c r="AL30" i="2"/>
  <c r="T55" i="10" l="1"/>
  <c r="T54" i="2"/>
  <c r="T55" i="2" s="1"/>
  <c r="T54" i="9"/>
  <c r="T55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<sst xmlns="http://schemas.openxmlformats.org/spreadsheetml/2006/main" count="221" uniqueCount="88">
  <si>
    <t>Inflation</t>
  </si>
  <si>
    <t>Oil Price per bbl</t>
  </si>
  <si>
    <t>Gas price per Mscf</t>
  </si>
  <si>
    <t>Currency</t>
  </si>
  <si>
    <t>Discount rate 1</t>
  </si>
  <si>
    <t>Reference</t>
  </si>
  <si>
    <t>Scenario C (4 injectors, 10 producers). Fixed Platform.</t>
  </si>
  <si>
    <t>Discount rate 2</t>
  </si>
  <si>
    <t>Discount rate 3</t>
  </si>
  <si>
    <t>Discount rate 4</t>
  </si>
  <si>
    <t>Discount rate 5</t>
  </si>
  <si>
    <t>Discount rate 6</t>
  </si>
  <si>
    <t>Discount rate 7</t>
  </si>
  <si>
    <t>Discount rate 8</t>
  </si>
  <si>
    <t>Discount rate 9</t>
  </si>
  <si>
    <t>$ millions</t>
  </si>
  <si>
    <t>2023 term values</t>
  </si>
  <si>
    <t>Year</t>
  </si>
  <si>
    <t>CAPEX</t>
  </si>
  <si>
    <t>OPEX fixed</t>
  </si>
  <si>
    <t>OPEX variable</t>
  </si>
  <si>
    <t>Tariffs</t>
  </si>
  <si>
    <t>Oil Production, MMbbl</t>
  </si>
  <si>
    <t>Gas Production, Bscf</t>
  </si>
  <si>
    <t>Oil income</t>
  </si>
  <si>
    <t>Gas income</t>
  </si>
  <si>
    <t>Pool</t>
  </si>
  <si>
    <t>WDA (100%)</t>
  </si>
  <si>
    <t>Taxable_Cum</t>
  </si>
  <si>
    <t>RFCT (30%)</t>
  </si>
  <si>
    <t>Sup. Charge (10%*0,625)</t>
  </si>
  <si>
    <t>NCF</t>
  </si>
  <si>
    <t>Cum_NCF</t>
  </si>
  <si>
    <t>Discount factor</t>
  </si>
  <si>
    <t>DCF</t>
  </si>
  <si>
    <t>NPV</t>
  </si>
  <si>
    <t>DF2</t>
  </si>
  <si>
    <t>DF3</t>
  </si>
  <si>
    <t>DF4</t>
  </si>
  <si>
    <t>DF5</t>
  </si>
  <si>
    <t>DF6</t>
  </si>
  <si>
    <t>DF7</t>
  </si>
  <si>
    <t>DF8</t>
  </si>
  <si>
    <t>DF9</t>
  </si>
  <si>
    <t>DCF2</t>
  </si>
  <si>
    <t>DCF3</t>
  </si>
  <si>
    <t>DCF4</t>
  </si>
  <si>
    <t>DCF5</t>
  </si>
  <si>
    <t>DCF6</t>
  </si>
  <si>
    <t>DCF7</t>
  </si>
  <si>
    <t>DCF8</t>
  </si>
  <si>
    <t>DCF9</t>
  </si>
  <si>
    <t>Discont</t>
  </si>
  <si>
    <t>TCS</t>
  </si>
  <si>
    <t>MCO</t>
  </si>
  <si>
    <t>MCO[0.12]</t>
  </si>
  <si>
    <t>PIR</t>
  </si>
  <si>
    <t>NPVi</t>
  </si>
  <si>
    <t>IRR, %</t>
  </si>
  <si>
    <t>Cumulative NCF</t>
  </si>
  <si>
    <t>IRR</t>
  </si>
  <si>
    <t>% change</t>
  </si>
  <si>
    <t>Capex</t>
  </si>
  <si>
    <t>Opex</t>
  </si>
  <si>
    <t>Oil Price</t>
  </si>
  <si>
    <t>Exchange Rate</t>
  </si>
  <si>
    <t>Taxation regime</t>
  </si>
  <si>
    <t>Gas Price</t>
  </si>
  <si>
    <t>NPV, $ millions</t>
  </si>
  <si>
    <t>MCO[D=0.12], $ millions</t>
  </si>
  <si>
    <t>NPVi[D=0.12]</t>
  </si>
  <si>
    <t>TCS, $ millions</t>
  </si>
  <si>
    <t>MCO, $ millions</t>
  </si>
  <si>
    <t>Payback, years</t>
  </si>
  <si>
    <t>Lifecycle Cost/BOE, $</t>
  </si>
  <si>
    <t>Recovery Factor, %</t>
  </si>
  <si>
    <t>42.7</t>
  </si>
  <si>
    <t>Base case</t>
  </si>
  <si>
    <t>Discount rate</t>
  </si>
  <si>
    <t>0.12</t>
  </si>
  <si>
    <t>Original opex</t>
  </si>
  <si>
    <t>Base</t>
  </si>
  <si>
    <t>NPV(0.12)</t>
  </si>
  <si>
    <t>Total NPV</t>
  </si>
  <si>
    <t>Price</t>
  </si>
  <si>
    <t>NPVE</t>
  </si>
  <si>
    <t>change</t>
  </si>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</sst>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£-809]#,##0"/>
    <numFmt numFmtId="165" formatCode="0.000"/>
    <numFmt numFmtId="166" formatCode="[$$-409]#,##0"/>
  </numFmts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4" xfId="0" applyBorder="1"/>
    <xf numFmtId="165" fontId="0" fillId="0" borderId="0" xfId="0" applyNumberFormat="1"/>
    <xf numFmtId="9" fontId="0" fillId="0" borderId="3" xfId="0" applyNumberFormat="1" applyBorder="1"/>
    <xf numFmtId="4" fontId="0" fillId="0" borderId="0" xfId="0" applyNumberFormat="1" applyAlignment="1">
      <alignment vertic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166" fontId="0" fillId="0" borderId="0" xfId="0" applyNumberFormat="1" applyAlignment="1">
      <alignment vertical="center"/>
    </xf>
    <xf numFmtId="166" fontId="0" fillId="0" borderId="0" xfId="0" applyNumberFormat="1"/>
    <xf numFmtId="2" fontId="0" fillId="0" borderId="6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0" xfId="0" applyNumberFormat="1"/>
    <xf numFmtId="0" fontId="0" fillId="0" borderId="10" xfId="0" applyBorder="1"/>
    <xf numFmtId="4" fontId="0" fillId="0" borderId="0" xfId="0" applyNumberForma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15" xfId="0" applyBorder="1" applyAlignment="1">
      <alignment wrapText="1"/>
    </xf>
    <xf numFmtId="10" fontId="0" fillId="0" borderId="1" xfId="0" applyNumberFormat="1" applyBorder="1"/>
    <xf numFmtId="0" fontId="3" fillId="0" borderId="0" xfId="0" applyFont="1"/>
    <xf numFmtId="2" fontId="3" fillId="0" borderId="0" xfId="0" applyNumberFormat="1" applyFont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0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7" xfId="0" applyBorder="1"/>
    <xf numFmtId="0" fontId="0" fillId="0" borderId="17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r>
              <a:rPr lang="en-US" baseline="0"/>
              <a:t> Profile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835117478680348E-2"/>
          <c:y val="7.1116504854368948E-2"/>
          <c:w val="0.85503415045518461"/>
          <c:h val="0.90834578043315906"/>
        </c:manualLayout>
      </c:layout>
      <c:scatterChart>
        <c:scatterStyle val="smoothMarker"/>
        <c:varyColors val="0"/>
        <c:ser>
          <c:idx val="2"/>
          <c:order val="0"/>
          <c:tx>
            <c:v>Base case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'4inj10prod_platform'!$W$2:$AD$2</c:f>
              <c:numCache>
                <c:formatCode>General</c:formatCode>
                <c:ptCount val="8"/>
                <c:pt idx="0">
                  <c:v>0.18</c:v>
                </c:pt>
                <c:pt idx="1">
                  <c:v>0.24</c:v>
                </c:pt>
                <c:pt idx="2">
                  <c:v>0.3</c:v>
                </c:pt>
                <c:pt idx="3">
                  <c:v>0.36</c:v>
                </c:pt>
                <c:pt idx="4">
                  <c:v>0.42</c:v>
                </c:pt>
                <c:pt idx="5">
                  <c:v>0.46</c:v>
                </c:pt>
                <c:pt idx="6">
                  <c:v>0.52</c:v>
                </c:pt>
                <c:pt idx="7">
                  <c:v>0.57999999999999996</c:v>
                </c:pt>
              </c:numCache>
            </c:numRef>
          </c:xVal>
          <c:yVal>
            <c:numRef>
              <c:f>'4inj10prod_platform'!$AE$30:$AL$30</c:f>
              <c:numCache>
                <c:formatCode>#,##0.00</c:formatCode>
                <c:ptCount val="8"/>
                <c:pt idx="0">
                  <c:v>311.28017249813706</c:v>
                </c:pt>
                <c:pt idx="1">
                  <c:v>147.86682426689845</c:v>
                </c:pt>
                <c:pt idx="2">
                  <c:v>35.858109135800881</c:v>
                </c:pt>
                <c:pt idx="3">
                  <c:v>-42.370500824521443</c:v>
                </c:pt>
                <c:pt idx="4">
                  <c:v>-97.869094993766808</c:v>
                </c:pt>
                <c:pt idx="5">
                  <c:v>-125.85543985225273</c:v>
                </c:pt>
                <c:pt idx="6">
                  <c:v>-157.99299943303544</c:v>
                </c:pt>
                <c:pt idx="7">
                  <c:v>-181.3790448484223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F0-2145-B219-8CFF9328E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071472"/>
        <c:axId val="1964073120"/>
      </c:scatterChart>
      <c:valAx>
        <c:axId val="196407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4073120"/>
        <c:crosses val="autoZero"/>
        <c:crossBetween val="midCat"/>
      </c:valAx>
      <c:valAx>
        <c:axId val="19640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407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endParaRPr lang="ru-RU"/>
          </a:p>
        </c:rich>
      </c:tx>
      <c:layout>
        <c:manualLayout>
          <c:xMode val="edge"/>
          <c:yMode val="edge"/>
          <c:x val="0.46436897778717257"/>
          <c:y val="2.77108600679756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9019316664364325E-2"/>
          <c:y val="6.868456692913387E-2"/>
          <c:w val="0.82948008337193158"/>
          <c:h val="0.9030409448818898"/>
        </c:manualLayout>
      </c:layout>
      <c:scatterChart>
        <c:scatterStyle val="smoothMarker"/>
        <c:varyColors val="0"/>
        <c:ser>
          <c:idx val="0"/>
          <c:order val="0"/>
          <c:tx>
            <c:v>Scenario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'4inj10prod_platform'!$B$4:$B$27</c:f>
              <c:numCache>
                <c:formatCode>General</c:formatCode>
                <c:ptCount val="2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</c:numCache>
            </c:numRef>
          </c:xVal>
          <c:yVal>
            <c:numRef>
              <c:f>'4inj10prod_platform'!$Y$31:$Y$55</c:f>
              <c:numCache>
                <c:formatCode>General</c:formatCode>
                <c:ptCount val="25"/>
                <c:pt idx="0">
                  <c:v>-127.83</c:v>
                </c:pt>
                <c:pt idx="1">
                  <c:v>-375.10678571428571</c:v>
                </c:pt>
                <c:pt idx="2">
                  <c:v>-586.71569021044525</c:v>
                </c:pt>
                <c:pt idx="3">
                  <c:v>-341.8439559440443</c:v>
                </c:pt>
                <c:pt idx="4">
                  <c:v>19.822458859399205</c:v>
                </c:pt>
                <c:pt idx="5">
                  <c:v>263.05728515612111</c:v>
                </c:pt>
                <c:pt idx="6">
                  <c:v>452.67201387002922</c:v>
                </c:pt>
                <c:pt idx="7">
                  <c:v>594.28454465351103</c:v>
                </c:pt>
                <c:pt idx="8">
                  <c:v>696.83283522494469</c:v>
                </c:pt>
                <c:pt idx="9">
                  <c:v>776.3631295788017</c:v>
                </c:pt>
                <c:pt idx="10">
                  <c:v>833.36759486722315</c:v>
                </c:pt>
                <c:pt idx="11">
                  <c:v>874.97394731464567</c:v>
                </c:pt>
                <c:pt idx="12">
                  <c:v>903.94710235939431</c:v>
                </c:pt>
                <c:pt idx="13">
                  <c:v>923.83799853064727</c:v>
                </c:pt>
                <c:pt idx="14">
                  <c:v>939.0162683628165</c:v>
                </c:pt>
                <c:pt idx="15">
                  <c:v>949.57631841253988</c:v>
                </c:pt>
                <c:pt idx="16">
                  <c:v>957.15633301216178</c:v>
                </c:pt>
                <c:pt idx="17">
                  <c:v>961.83409823103227</c:v>
                </c:pt>
                <c:pt idx="18">
                  <c:v>962.50815544065279</c:v>
                </c:pt>
                <c:pt idx="19">
                  <c:v>963.51596300340373</c:v>
                </c:pt>
                <c:pt idx="20">
                  <c:v>964.11839008125287</c:v>
                </c:pt>
                <c:pt idx="21">
                  <c:v>963.91613655704157</c:v>
                </c:pt>
                <c:pt idx="22">
                  <c:v>963.00045754150108</c:v>
                </c:pt>
                <c:pt idx="23">
                  <c:v>953.18887306686668</c:v>
                </c:pt>
                <c:pt idx="24">
                  <c:v>949.53834572087908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D5-7546-8CC4-12E00A577C0F}"/>
            </c:ext>
          </c:extLst>
        </c:ser>
        <c:ser>
          <c:idx val="1"/>
          <c:order val="1"/>
          <c:tx>
            <c:v>Scenario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'4inj10prod_platform'!$B$4:$B$23</c:f>
              <c:numCache>
                <c:formatCode>General</c:formatCode>
                <c:ptCount val="20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</c:numCache>
            </c:numRef>
          </c:xVal>
          <c:yVal>
            <c:numRef>
              <c:f>'4inj10prod_platform'!$Z$31:$Z$50</c:f>
              <c:numCache>
                <c:formatCode>General</c:formatCode>
                <c:ptCount val="20"/>
                <c:pt idx="0">
                  <c:v>-4.07</c:v>
                </c:pt>
                <c:pt idx="1">
                  <c:v>-155.23964285714285</c:v>
                </c:pt>
                <c:pt idx="2">
                  <c:v>-581.00494897959175</c:v>
                </c:pt>
                <c:pt idx="3">
                  <c:v>-687.25334720208548</c:v>
                </c:pt>
                <c:pt idx="4">
                  <c:v>-395.10050050076472</c:v>
                </c:pt>
                <c:pt idx="5">
                  <c:v>-83.85248247810614</c:v>
                </c:pt>
                <c:pt idx="6">
                  <c:v>102.74431911394109</c:v>
                </c:pt>
                <c:pt idx="7">
                  <c:v>243.06677591066983</c:v>
                </c:pt>
                <c:pt idx="8">
                  <c:v>350.44362246442887</c:v>
                </c:pt>
                <c:pt idx="9">
                  <c:v>429.92129557144028</c:v>
                </c:pt>
                <c:pt idx="10">
                  <c:v>480.52926337457666</c:v>
                </c:pt>
                <c:pt idx="11">
                  <c:v>518.10191543328961</c:v>
                </c:pt>
                <c:pt idx="12">
                  <c:v>547.5848681764619</c:v>
                </c:pt>
                <c:pt idx="13">
                  <c:v>567.59409246716427</c:v>
                </c:pt>
                <c:pt idx="14">
                  <c:v>578.08927601058258</c:v>
                </c:pt>
                <c:pt idx="15">
                  <c:v>585.72881051272918</c:v>
                </c:pt>
                <c:pt idx="16">
                  <c:v>592.35475698453774</c:v>
                </c:pt>
                <c:pt idx="17">
                  <c:v>596.35262110922042</c:v>
                </c:pt>
                <c:pt idx="18">
                  <c:v>577.88179772897115</c:v>
                </c:pt>
                <c:pt idx="19">
                  <c:v>551.96560405927141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D5-7546-8CC4-12E00A577C0F}"/>
            </c:ext>
          </c:extLst>
        </c:ser>
        <c:ser>
          <c:idx val="2"/>
          <c:order val="2"/>
          <c:tx>
            <c:v>Scenario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'4inj10prod_platform'!$B$4:$B$27</c:f>
              <c:numCache>
                <c:formatCode>General</c:formatCode>
                <c:ptCount val="2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</c:numCache>
            </c:numRef>
          </c:xVal>
          <c:yVal>
            <c:numRef>
              <c:f>'4inj10prod_platform'!$T$4:$T$27</c:f>
              <c:numCache>
                <c:formatCode>0.00</c:formatCode>
                <c:ptCount val="24"/>
                <c:pt idx="0">
                  <c:v>-125</c:v>
                </c:pt>
                <c:pt idx="1">
                  <c:v>-348.21428571428567</c:v>
                </c:pt>
                <c:pt idx="2">
                  <c:v>-528.62137596090292</c:v>
                </c:pt>
                <c:pt idx="3">
                  <c:v>-378.45577101569859</c:v>
                </c:pt>
                <c:pt idx="4">
                  <c:v>-95.938558768380403</c:v>
                </c:pt>
                <c:pt idx="5">
                  <c:v>67.085472754981424</c:v>
                </c:pt>
                <c:pt idx="6">
                  <c:v>207.29945574167621</c:v>
                </c:pt>
                <c:pt idx="7">
                  <c:v>317.54490228212251</c:v>
                </c:pt>
                <c:pt idx="8">
                  <c:v>403.09747029379781</c:v>
                </c:pt>
                <c:pt idx="9">
                  <c:v>466.01691564219675</c:v>
                </c:pt>
                <c:pt idx="10">
                  <c:v>511.13119030760794</c:v>
                </c:pt>
                <c:pt idx="11">
                  <c:v>541.80352534618612</c:v>
                </c:pt>
                <c:pt idx="12">
                  <c:v>559.12921953706507</c:v>
                </c:pt>
                <c:pt idx="13">
                  <c:v>566.53694301250471</c:v>
                </c:pt>
                <c:pt idx="14">
                  <c:v>570.95082861680226</c:v>
                </c:pt>
                <c:pt idx="15">
                  <c:v>572.31660020280049</c:v>
                </c:pt>
                <c:pt idx="16">
                  <c:v>571.23184115154436</c:v>
                </c:pt>
                <c:pt idx="17">
                  <c:v>559.1251553116316</c:v>
                </c:pt>
                <c:pt idx="18">
                  <c:v>554.80133894023425</c:v>
                </c:pt>
                <c:pt idx="19">
                  <c:v>554.80133894023425</c:v>
                </c:pt>
                <c:pt idx="20">
                  <c:v>554.80133894023425</c:v>
                </c:pt>
                <c:pt idx="21">
                  <c:v>553.87574282344235</c:v>
                </c:pt>
                <c:pt idx="22">
                  <c:v>543.54542901996183</c:v>
                </c:pt>
                <c:pt idx="23">
                  <c:v>539.8560312330045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D5-7546-8CC4-12E00A577C0F}"/>
            </c:ext>
          </c:extLst>
        </c:ser>
        <c:ser>
          <c:idx val="3"/>
          <c:order val="3"/>
          <c:tx>
            <c:v>Scenario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'4inj10prod_platform'!$B$4:$B$23</c:f>
              <c:numCache>
                <c:formatCode>General</c:formatCode>
                <c:ptCount val="20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</c:numCache>
            </c:numRef>
          </c:xVal>
          <c:yVal>
            <c:numRef>
              <c:f>'4inj10prod_platform'!$X$31:$X$50</c:f>
              <c:numCache>
                <c:formatCode>General</c:formatCode>
                <c:ptCount val="20"/>
                <c:pt idx="0">
                  <c:v>-3.79</c:v>
                </c:pt>
                <c:pt idx="1">
                  <c:v>-173.04892857142858</c:v>
                </c:pt>
                <c:pt idx="2">
                  <c:v>-624.46793367346936</c:v>
                </c:pt>
                <c:pt idx="3">
                  <c:v>-616.72376184063307</c:v>
                </c:pt>
                <c:pt idx="4">
                  <c:v>-297.44120308983855</c:v>
                </c:pt>
                <c:pt idx="5">
                  <c:v>-7.4253955360503596</c:v>
                </c:pt>
                <c:pt idx="6">
                  <c:v>182.85097346552072</c:v>
                </c:pt>
                <c:pt idx="7">
                  <c:v>346.08089404216628</c:v>
                </c:pt>
                <c:pt idx="8">
                  <c:v>474.82868483063055</c:v>
                </c:pt>
                <c:pt idx="9">
                  <c:v>570.09615488814779</c:v>
                </c:pt>
                <c:pt idx="10">
                  <c:v>629.75679522801954</c:v>
                </c:pt>
                <c:pt idx="11">
                  <c:v>675.57061938677384</c:v>
                </c:pt>
                <c:pt idx="12">
                  <c:v>707.54101833794857</c:v>
                </c:pt>
                <c:pt idx="13">
                  <c:v>728.94654214718321</c:v>
                </c:pt>
                <c:pt idx="14">
                  <c:v>739.64642797921215</c:v>
                </c:pt>
                <c:pt idx="15">
                  <c:v>748.33347528555578</c:v>
                </c:pt>
                <c:pt idx="16">
                  <c:v>754.43454561427802</c:v>
                </c:pt>
                <c:pt idx="17">
                  <c:v>757.74874779922004</c:v>
                </c:pt>
                <c:pt idx="18">
                  <c:v>737.08805772139681</c:v>
                </c:pt>
                <c:pt idx="19">
                  <c:v>718.64101300905463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7D5-7546-8CC4-12E00A577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191343"/>
        <c:axId val="1180239023"/>
      </c:scatterChart>
      <c:valAx>
        <c:axId val="725191343"/>
        <c:scaling>
          <c:orientation val="minMax"/>
          <c:max val="2047"/>
          <c:min val="20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0239023"/>
        <c:crosses val="autoZero"/>
        <c:crossBetween val="midCat"/>
        <c:majorUnit val="2"/>
      </c:valAx>
      <c:valAx>
        <c:axId val="118023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519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390637500526337"/>
          <c:y val="0.44931297585735669"/>
          <c:w val="0.11443913427933808"/>
          <c:h val="0.14863457408733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endParaRPr lang="ru-RU"/>
          </a:p>
        </c:rich>
      </c:tx>
      <c:layout>
        <c:manualLayout>
          <c:xMode val="edge"/>
          <c:yMode val="edge"/>
          <c:x val="0.46436897778717257"/>
          <c:y val="2.77108600679756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 case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'4inj10prod_platform'!$A$89:$A$107</c:f>
              <c:numCache>
                <c:formatCode>General</c:formatCode>
                <c:ptCount val="19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</c:numCache>
            </c:numRef>
          </c:xVal>
          <c:yVal>
            <c:numRef>
              <c:f>'4inj10prod_platform'!$B$89:$B$107</c:f>
              <c:numCache>
                <c:formatCode>General</c:formatCode>
                <c:ptCount val="19"/>
                <c:pt idx="0">
                  <c:v>-125</c:v>
                </c:pt>
                <c:pt idx="1">
                  <c:v>-348.21428571428567</c:v>
                </c:pt>
                <c:pt idx="2">
                  <c:v>-528.62137596090292</c:v>
                </c:pt>
                <c:pt idx="3">
                  <c:v>-378.45577101569859</c:v>
                </c:pt>
                <c:pt idx="4">
                  <c:v>-95.938558768380403</c:v>
                </c:pt>
                <c:pt idx="5">
                  <c:v>67.085472754981424</c:v>
                </c:pt>
                <c:pt idx="6">
                  <c:v>207.29945574167621</c:v>
                </c:pt>
                <c:pt idx="7">
                  <c:v>317.54490228212251</c:v>
                </c:pt>
                <c:pt idx="8">
                  <c:v>403.09747029379781</c:v>
                </c:pt>
                <c:pt idx="9">
                  <c:v>466.01691564219675</c:v>
                </c:pt>
                <c:pt idx="10">
                  <c:v>511.13119030760794</c:v>
                </c:pt>
                <c:pt idx="11">
                  <c:v>541.80352534618612</c:v>
                </c:pt>
                <c:pt idx="12">
                  <c:v>559.12921953706507</c:v>
                </c:pt>
                <c:pt idx="13">
                  <c:v>566.53694301250471</c:v>
                </c:pt>
                <c:pt idx="14">
                  <c:v>570.95082861680226</c:v>
                </c:pt>
                <c:pt idx="15">
                  <c:v>572.31660020280049</c:v>
                </c:pt>
                <c:pt idx="16">
                  <c:v>571.23184115154436</c:v>
                </c:pt>
                <c:pt idx="17">
                  <c:v>559.1251553116316</c:v>
                </c:pt>
                <c:pt idx="18">
                  <c:v>554.80133894023425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AC-0241-AA40-BF3254846D8B}"/>
            </c:ext>
          </c:extLst>
        </c:ser>
        <c:ser>
          <c:idx val="1"/>
          <c:order val="1"/>
          <c:tx>
            <c:v>NPV (5 millions)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'4inj10prod_platform'!$A$89:$A$108</c:f>
              <c:numCache>
                <c:formatCode>General</c:formatCode>
                <c:ptCount val="20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</c:numCache>
            </c:numRef>
          </c:xVal>
          <c:yVal>
            <c:numRef>
              <c:f>'4inj10prod_platform'!$C$89:$C$107</c:f>
              <c:numCache>
                <c:formatCode>General</c:formatCode>
                <c:ptCount val="19"/>
                <c:pt idx="0">
                  <c:v>-125</c:v>
                </c:pt>
                <c:pt idx="1">
                  <c:v>-348.21428571428567</c:v>
                </c:pt>
                <c:pt idx="2">
                  <c:v>-528.42207749151521</c:v>
                </c:pt>
                <c:pt idx="3">
                  <c:v>-379.68003304193769</c:v>
                </c:pt>
                <c:pt idx="4">
                  <c:v>-95.501258778630074</c:v>
                </c:pt>
                <c:pt idx="5">
                  <c:v>68.426541869177555</c:v>
                </c:pt>
                <c:pt idx="6">
                  <c:v>209.73548136651684</c:v>
                </c:pt>
                <c:pt idx="7">
                  <c:v>320.98864887142992</c:v>
                </c:pt>
                <c:pt idx="8">
                  <c:v>407.50811333088785</c:v>
                </c:pt>
                <c:pt idx="9">
                  <c:v>471.21891737910886</c:v>
                </c:pt>
                <c:pt idx="10">
                  <c:v>517.0183510919851</c:v>
                </c:pt>
                <c:pt idx="11">
                  <c:v>548.3406696019307</c:v>
                </c:pt>
                <c:pt idx="12">
                  <c:v>566.26377507164011</c:v>
                </c:pt>
                <c:pt idx="13">
                  <c:v>574.24300168371599</c:v>
                </c:pt>
                <c:pt idx="14">
                  <c:v>579.09912185802955</c:v>
                </c:pt>
                <c:pt idx="15">
                  <c:v>580.85367108799801</c:v>
                </c:pt>
                <c:pt idx="16">
                  <c:v>579.76891203674188</c:v>
                </c:pt>
                <c:pt idx="17">
                  <c:v>567.66222619682912</c:v>
                </c:pt>
                <c:pt idx="18">
                  <c:v>563.33840982543177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AC-0241-AA40-BF3254846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191343"/>
        <c:axId val="1180239023"/>
      </c:scatterChart>
      <c:valAx>
        <c:axId val="725191343"/>
        <c:scaling>
          <c:orientation val="minMax"/>
          <c:max val="2047"/>
          <c:min val="20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0239023"/>
        <c:crosses val="autoZero"/>
        <c:crossBetween val="midCat"/>
      </c:valAx>
      <c:valAx>
        <c:axId val="118023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519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NPV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'4inj10prod_platform'!$C$85:$K$85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'4inj10prod_platform'!$C$111:$K$111</c:f>
              <c:numCache>
                <c:formatCode>General</c:formatCode>
                <c:ptCount val="6"/>
                <c:pt idx="0">
                  <c:v>563.5</c:v>
                </c:pt>
                <c:pt idx="1">
                  <c:v>562</c:v>
                </c:pt>
                <c:pt idx="2">
                  <c:v>558.70000000000005</c:v>
                </c:pt>
                <c:pt idx="3">
                  <c:v>555.6</c:v>
                </c:pt>
                <c:pt idx="4">
                  <c:v>552.5</c:v>
                </c:pt>
                <c:pt idx="5">
                  <c:v>549.4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F5-1F4F-82D7-FEE934578E76}"/>
            </c:ext>
          </c:extLst>
        </c:ser>
        <c:ser>
          <c:idx val="1"/>
          <c:order val="1"/>
          <c:tx>
            <c:v>Base case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'4inj10prod_platform'!$B$113:$C$113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xVal>
          <c:yVal>
            <c:numRef>
              <c:f>'4inj10prod_platform'!$B$114:$C$114</c:f>
              <c:numCache>
                <c:formatCode>General</c:formatCode>
                <c:ptCount val="2"/>
                <c:pt idx="0">
                  <c:v>554.79999999999995</c:v>
                </c:pt>
                <c:pt idx="1">
                  <c:v>554.79999999999995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F5-1F4F-82D7-FEE934578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962592"/>
        <c:axId val="277917232"/>
      </c:scatterChart>
      <c:valAx>
        <c:axId val="277962592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Cost of service, millions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7917232"/>
        <c:crosses val="autoZero"/>
        <c:crossBetween val="midCat"/>
      </c:valAx>
      <c:valAx>
        <c:axId val="2779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NPV, millions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796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IRR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'4inj10prod_platform'!$C$85:$K$85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'4inj10prod_platform'!$C$86:$K$86</c:f>
              <c:numCache>
                <c:formatCode>General</c:formatCode>
                <c:ptCount val="6"/>
                <c:pt idx="0">
                  <c:v>0.33500000000000002</c:v>
                </c:pt>
                <c:pt idx="1">
                  <c:v>0.32800000000000001</c:v>
                </c:pt>
                <c:pt idx="2">
                  <c:v>0.32100000000000001</c:v>
                </c:pt>
                <c:pt idx="3">
                  <c:v>0.32</c:v>
                </c:pt>
                <c:pt idx="4">
                  <c:v>0.31900000000000001</c:v>
                </c:pt>
                <c:pt idx="5">
                  <c:v>0.315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7F-9740-B2CC-9C791CBA14AC}"/>
            </c:ext>
          </c:extLst>
        </c:ser>
        <c:ser>
          <c:idx val="1"/>
          <c:order val="1"/>
          <c:tx>
            <c:v>Base case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'4inj10prod_platform'!$B$113:$C$113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xVal>
          <c:yVal>
            <c:numRef>
              <c:f>'4inj10prod_platform'!$B$115:$C$115</c:f>
              <c:numCache>
                <c:formatCode>General</c:formatCode>
                <c:ptCount val="2"/>
                <c:pt idx="0">
                  <c:v>0.32500000000000001</c:v>
                </c:pt>
                <c:pt idx="1">
                  <c:v>0.32500000000000001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7F-9740-B2CC-9C791CBA1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962592"/>
        <c:axId val="277917232"/>
      </c:scatterChart>
      <c:valAx>
        <c:axId val="277962592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Cost of service, millions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7917232"/>
        <c:crosses val="autoZero"/>
        <c:crossBetween val="midCat"/>
      </c:valAx>
      <c:valAx>
        <c:axId val="2779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IRR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796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NPV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'4inj10prod_platform'!$C$85:$K$85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'4inj10prod_platform'!$C$112:$K$112</c:f>
              <c:numCache>
                <c:formatCode>General</c:formatCode>
                <c:ptCount val="6"/>
                <c:pt idx="0">
                  <c:v>8.7000000000000455</c:v>
                </c:pt>
                <c:pt idx="1">
                  <c:v>7.2000000000000455</c:v>
                </c:pt>
                <c:pt idx="2">
                  <c:v>3.9000000000000909</c:v>
                </c:pt>
                <c:pt idx="3">
                  <c:v>0.80000000000006821</c:v>
                </c:pt>
                <c:pt idx="4">
                  <c:v>-2.2999999999999545</c:v>
                </c:pt>
                <c:pt idx="5">
                  <c:v>-5.3999999999999773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30-134E-BAA1-17BE8FE7F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962592"/>
        <c:axId val="277917232"/>
      </c:scatterChart>
      <c:valAx>
        <c:axId val="277962592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Cost of service, millions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7917232"/>
        <c:crosses val="autoZero"/>
        <c:crossBetween val="midCat"/>
      </c:valAx>
      <c:valAx>
        <c:axId val="2779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 Change in NPV, millions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796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NCF</a:t>
            </a:r>
            <a:endParaRPr lang="ru-RU"/>
          </a:p>
        </c:rich>
      </c:tx>
      <c:layout>
        <c:manualLayout>
          <c:xMode val="edge"/>
          <c:yMode val="edge"/>
          <c:x val="0.49373140476010674"/>
          <c:y val="2.5196850393700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'4inj10prod_platform + system'!$B$4:$B$28</c:f>
              <c:numCache>
                <c:formatCode>General</c:formatCode>
                <c:ptCount val="2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</c:numCache>
            </c:numRef>
          </c:xVal>
          <c:yVal>
            <c:numRef>
              <c:f>'4inj10prod_platform + system'!$Q$4:$Q$28</c:f>
              <c:numCache>
                <c:formatCode>0.00</c:formatCode>
                <c:ptCount val="25"/>
                <c:pt idx="0">
                  <c:v>-125.27</c:v>
                </c:pt>
                <c:pt idx="1">
                  <c:v>-394.68</c:v>
                </c:pt>
                <c:pt idx="2">
                  <c:v>-658.75393309459344</c:v>
                </c:pt>
                <c:pt idx="3">
                  <c:v>-347.79855188756642</c:v>
                </c:pt>
                <c:pt idx="4">
                  <c:v>203.81004419247131</c:v>
                </c:pt>
                <c:pt idx="5">
                  <c:v>641.01865792864214</c:v>
                </c:pt>
                <c:pt idx="6">
                  <c:v>1043.5206361867458</c:v>
                </c:pt>
                <c:pt idx="7">
                  <c:v>1414.5037645642353</c:v>
                </c:pt>
                <c:pt idx="8">
                  <c:v>1726.998688753273</c:v>
                </c:pt>
                <c:pt idx="9">
                  <c:v>1989.2324454831412</c:v>
                </c:pt>
                <c:pt idx="10">
                  <c:v>2195.6483095574586</c:v>
                </c:pt>
                <c:pt idx="11">
                  <c:v>2359.7820644756857</c:v>
                </c:pt>
                <c:pt idx="12">
                  <c:v>2483.4188877662218</c:v>
                </c:pt>
                <c:pt idx="13">
                  <c:v>2575.5359625122619</c:v>
                </c:pt>
                <c:pt idx="14">
                  <c:v>2651.4788894797334</c:v>
                </c:pt>
                <c:pt idx="15">
                  <c:v>2707.9957212237969</c:v>
                </c:pt>
                <c:pt idx="16">
                  <c:v>2750.6709951905523</c:v>
                </c:pt>
                <c:pt idx="17">
                  <c:v>2777.8450572992665</c:v>
                </c:pt>
                <c:pt idx="18">
                  <c:v>2778.4412761857984</c:v>
                </c:pt>
                <c:pt idx="19">
                  <c:v>2781.9295962514516</c:v>
                </c:pt>
                <c:pt idx="20">
                  <c:v>2781.3075446402131</c:v>
                </c:pt>
                <c:pt idx="21">
                  <c:v>2770.8675446402131</c:v>
                </c:pt>
                <c:pt idx="22">
                  <c:v>2645.6175446402131</c:v>
                </c:pt>
                <c:pt idx="23">
                  <c:v>2593.427544640213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67-DE49-9F80-32D1D7956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191343"/>
        <c:axId val="1180239023"/>
      </c:scatterChart>
      <c:valAx>
        <c:axId val="725191343"/>
        <c:scaling>
          <c:orientation val="minMax"/>
          <c:max val="2047"/>
          <c:min val="20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0239023"/>
        <c:crosses val="autoZero"/>
        <c:crossBetween val="midCat"/>
      </c:valAx>
      <c:valAx>
        <c:axId val="118023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519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r>
              <a:rPr lang="en-US" baseline="0"/>
              <a:t> Profile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835117478680348E-2"/>
          <c:y val="7.1116504854368948E-2"/>
          <c:w val="0.85503415045518461"/>
          <c:h val="0.90834578043315906"/>
        </c:manualLayout>
      </c:layout>
      <c:scatterChart>
        <c:scatterStyle val="smoothMarker"/>
        <c:varyColors val="0"/>
        <c:ser>
          <c:idx val="0"/>
          <c:order val="0"/>
          <c:tx>
            <c:v>Scenario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'4inj10prod_platform + system'!$AE$34:$AL$34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</c:numCache>
            </c:numRef>
          </c:xVal>
          <c:yVal>
            <c:numRef>
              <c:f>'4inj10prod_platform + system'!$AE$35:$AL$35</c:f>
              <c:numCache>
                <c:formatCode>0.00</c:formatCode>
                <c:ptCount val="8"/>
                <c:pt idx="0">
                  <c:v>497.35256528689035</c:v>
                </c:pt>
                <c:pt idx="1">
                  <c:v>185.09753702228798</c:v>
                </c:pt>
                <c:pt idx="2">
                  <c:v>13.505661373479978</c:v>
                </c:pt>
                <c:pt idx="3">
                  <c:v>-86.276679638121124</c:v>
                </c:pt>
                <c:pt idx="4">
                  <c:v>-146.59840544746643</c:v>
                </c:pt>
                <c:pt idx="5">
                  <c:v>-183.94471135344199</c:v>
                </c:pt>
                <c:pt idx="6">
                  <c:v>-207.30374103151468</c:v>
                </c:pt>
                <c:pt idx="7">
                  <c:v>-221.84945599446098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06-7947-9C0B-4AB11FFC24DB}"/>
            </c:ext>
          </c:extLst>
        </c:ser>
        <c:ser>
          <c:idx val="1"/>
          <c:order val="1"/>
          <c:tx>
            <c:v>Scenario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'4inj10prod_platform + system'!$AE$34:$AL$34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</c:numCache>
            </c:numRef>
          </c:xVal>
          <c:yVal>
            <c:numRef>
              <c:f>'4inj10prod_platform + system'!$AE$36:$AL$36</c:f>
              <c:numCache>
                <c:formatCode>0.00</c:formatCode>
                <c:ptCount val="8"/>
                <c:pt idx="0">
                  <c:v>216.00658854927292</c:v>
                </c:pt>
                <c:pt idx="1">
                  <c:v>-3.7033753273943564</c:v>
                </c:pt>
                <c:pt idx="2">
                  <c:v>-111.1257935717661</c:v>
                </c:pt>
                <c:pt idx="3">
                  <c:v>-163.16895162802831</c:v>
                </c:pt>
                <c:pt idx="4">
                  <c:v>-186.73965685330228</c:v>
                </c:pt>
                <c:pt idx="5">
                  <c:v>-195.20443859178965</c:v>
                </c:pt>
                <c:pt idx="6">
                  <c:v>-195.5231198990075</c:v>
                </c:pt>
                <c:pt idx="7">
                  <c:v>-191.46276978292289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06-7947-9C0B-4AB11FFC24DB}"/>
            </c:ext>
          </c:extLst>
        </c:ser>
        <c:ser>
          <c:idx val="2"/>
          <c:order val="2"/>
          <c:tx>
            <c:v>Scenario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'4inj10prod_platform + system'!$W$2:$AD$2</c:f>
              <c:numCache>
                <c:formatCode>General</c:formatCode>
                <c:ptCount val="8"/>
                <c:pt idx="0">
                  <c:v>0.18</c:v>
                </c:pt>
                <c:pt idx="1">
                  <c:v>0.24</c:v>
                </c:pt>
                <c:pt idx="2">
                  <c:v>0.3</c:v>
                </c:pt>
                <c:pt idx="3">
                  <c:v>0.36</c:v>
                </c:pt>
                <c:pt idx="4">
                  <c:v>0.42</c:v>
                </c:pt>
                <c:pt idx="5">
                  <c:v>0.46</c:v>
                </c:pt>
                <c:pt idx="6">
                  <c:v>0.52</c:v>
                </c:pt>
                <c:pt idx="7">
                  <c:v>0.57999999999999996</c:v>
                </c:pt>
              </c:numCache>
            </c:numRef>
          </c:xVal>
          <c:yVal>
            <c:numRef>
              <c:f>'4inj10prod_platform + system'!$AE$30:$AL$30</c:f>
              <c:numCache>
                <c:formatCode>#,##0.00</c:formatCode>
                <c:ptCount val="8"/>
                <c:pt idx="0">
                  <c:v>636.55742246397506</c:v>
                </c:pt>
                <c:pt idx="1">
                  <c:v>379.31884997475146</c:v>
                </c:pt>
                <c:pt idx="2">
                  <c:v>205.2674708363883</c:v>
                </c:pt>
                <c:pt idx="3">
                  <c:v>84.374480999005613</c:v>
                </c:pt>
                <c:pt idx="4">
                  <c:v>-1.4400233164934217</c:v>
                </c:pt>
                <c:pt idx="5">
                  <c:v>-44.908783745959482</c:v>
                </c:pt>
                <c:pt idx="6">
                  <c:v>-95.223429845752563</c:v>
                </c:pt>
                <c:pt idx="7">
                  <c:v>-132.35910050562521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06-7947-9C0B-4AB11FFC24DB}"/>
            </c:ext>
          </c:extLst>
        </c:ser>
        <c:ser>
          <c:idx val="3"/>
          <c:order val="3"/>
          <c:tx>
            <c:v>Scenario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'4inj10prod_platform + system'!$W$2:$AD$2</c:f>
              <c:numCache>
                <c:formatCode>General</c:formatCode>
                <c:ptCount val="8"/>
                <c:pt idx="0">
                  <c:v>0.18</c:v>
                </c:pt>
                <c:pt idx="1">
                  <c:v>0.24</c:v>
                </c:pt>
                <c:pt idx="2">
                  <c:v>0.3</c:v>
                </c:pt>
                <c:pt idx="3">
                  <c:v>0.36</c:v>
                </c:pt>
                <c:pt idx="4">
                  <c:v>0.42</c:v>
                </c:pt>
                <c:pt idx="5">
                  <c:v>0.46</c:v>
                </c:pt>
                <c:pt idx="6">
                  <c:v>0.52</c:v>
                </c:pt>
                <c:pt idx="7">
                  <c:v>0.57999999999999996</c:v>
                </c:pt>
              </c:numCache>
            </c:numRef>
          </c:xVal>
          <c:yVal>
            <c:numRef>
              <c:f>'4inj10prod_platform + system'!$AE$31:$AL$31</c:f>
              <c:numCache>
                <c:formatCode>0.00</c:formatCode>
                <c:ptCount val="8"/>
                <c:pt idx="0">
                  <c:v>402.18979076020338</c:v>
                </c:pt>
                <c:pt idx="1">
                  <c:v>198.03035381008073</c:v>
                </c:pt>
                <c:pt idx="2">
                  <c:v>64.487019106767377</c:v>
                </c:pt>
                <c:pt idx="3">
                  <c:v>-23.887836773357204</c:v>
                </c:pt>
                <c:pt idx="4">
                  <c:v>-82.788882283275058</c:v>
                </c:pt>
                <c:pt idx="5">
                  <c:v>-110.71601084719239</c:v>
                </c:pt>
                <c:pt idx="6">
                  <c:v>-140.60729358222349</c:v>
                </c:pt>
                <c:pt idx="7">
                  <c:v>-160.17474521754681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06-7947-9C0B-4AB11FFC2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071472"/>
        <c:axId val="1964073120"/>
      </c:scatterChart>
      <c:valAx>
        <c:axId val="196407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4073120"/>
        <c:crosses val="autoZero"/>
        <c:crossBetween val="midCat"/>
      </c:valAx>
      <c:valAx>
        <c:axId val="19640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407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NCF</a:t>
            </a:r>
            <a:endParaRPr lang="ru-RU"/>
          </a:p>
        </c:rich>
      </c:tx>
      <c:layout>
        <c:manualLayout>
          <c:xMode val="edge"/>
          <c:yMode val="edge"/>
          <c:x val="0.46436897778717257"/>
          <c:y val="2.77108600679756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'4inj10prod_platform + system'!$B$4:$B$28</c:f>
              <c:numCache>
                <c:formatCode>General</c:formatCode>
                <c:ptCount val="2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</c:numCache>
            </c:numRef>
          </c:xVal>
          <c:yVal>
            <c:numRef>
              <c:f>'4inj10prod_platform + system'!$Q$4:$Q$27</c:f>
              <c:numCache>
                <c:formatCode>0.00</c:formatCode>
                <c:ptCount val="24"/>
                <c:pt idx="0">
                  <c:v>-125.27</c:v>
                </c:pt>
                <c:pt idx="1">
                  <c:v>-394.68</c:v>
                </c:pt>
                <c:pt idx="2">
                  <c:v>-658.75393309459344</c:v>
                </c:pt>
                <c:pt idx="3">
                  <c:v>-347.79855188756642</c:v>
                </c:pt>
                <c:pt idx="4">
                  <c:v>203.81004419247131</c:v>
                </c:pt>
                <c:pt idx="5">
                  <c:v>641.01865792864214</c:v>
                </c:pt>
                <c:pt idx="6">
                  <c:v>1043.5206361867458</c:v>
                </c:pt>
                <c:pt idx="7">
                  <c:v>1414.5037645642353</c:v>
                </c:pt>
                <c:pt idx="8">
                  <c:v>1726.998688753273</c:v>
                </c:pt>
                <c:pt idx="9">
                  <c:v>1989.2324454831412</c:v>
                </c:pt>
                <c:pt idx="10">
                  <c:v>2195.6483095574586</c:v>
                </c:pt>
                <c:pt idx="11">
                  <c:v>2359.7820644756857</c:v>
                </c:pt>
                <c:pt idx="12">
                  <c:v>2483.4188877662218</c:v>
                </c:pt>
                <c:pt idx="13">
                  <c:v>2575.5359625122619</c:v>
                </c:pt>
                <c:pt idx="14">
                  <c:v>2651.4788894797334</c:v>
                </c:pt>
                <c:pt idx="15">
                  <c:v>2707.9957212237969</c:v>
                </c:pt>
                <c:pt idx="16">
                  <c:v>2750.6709951905523</c:v>
                </c:pt>
                <c:pt idx="17">
                  <c:v>2777.8450572992665</c:v>
                </c:pt>
                <c:pt idx="18">
                  <c:v>2778.4412761857984</c:v>
                </c:pt>
                <c:pt idx="19">
                  <c:v>2781.9295962514516</c:v>
                </c:pt>
                <c:pt idx="20">
                  <c:v>2781.3075446402131</c:v>
                </c:pt>
                <c:pt idx="21">
                  <c:v>2770.8675446402131</c:v>
                </c:pt>
                <c:pt idx="22">
                  <c:v>2645.6175446402131</c:v>
                </c:pt>
                <c:pt idx="23">
                  <c:v>2593.427544640213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C0-2F48-9B1F-49651AB9E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191343"/>
        <c:axId val="1180239023"/>
      </c:scatterChart>
      <c:valAx>
        <c:axId val="725191343"/>
        <c:scaling>
          <c:orientation val="minMax"/>
          <c:max val="2047"/>
          <c:min val="20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0239023"/>
        <c:crosses val="autoZero"/>
        <c:crossBetween val="midCat"/>
      </c:valAx>
      <c:valAx>
        <c:axId val="118023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519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endParaRPr lang="ru-RU"/>
          </a:p>
        </c:rich>
      </c:tx>
      <c:layout>
        <c:manualLayout>
          <c:xMode val="edge"/>
          <c:yMode val="edge"/>
          <c:x val="0.46436897778717257"/>
          <c:y val="2.77108600679756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9019316664364325E-2"/>
          <c:y val="6.868456692913387E-2"/>
          <c:w val="0.82948008337193158"/>
          <c:h val="0.9030409448818898"/>
        </c:manualLayout>
      </c:layout>
      <c:scatterChart>
        <c:scatterStyle val="smoothMarker"/>
        <c:varyColors val="0"/>
        <c:ser>
          <c:idx val="0"/>
          <c:order val="0"/>
          <c:tx>
            <c:v>Scenario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'4inj10prod_platform + system'!$B$4:$B$27</c:f>
              <c:numCache>
                <c:formatCode>General</c:formatCode>
                <c:ptCount val="2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</c:numCache>
            </c:numRef>
          </c:xVal>
          <c:yVal>
            <c:numRef>
              <c:f>'4inj10prod_platform + system'!$Y$31:$Y$55</c:f>
              <c:numCache>
                <c:formatCode>General</c:formatCode>
                <c:ptCount val="25"/>
                <c:pt idx="0">
                  <c:v>-127.83</c:v>
                </c:pt>
                <c:pt idx="1">
                  <c:v>-375.10678571428571</c:v>
                </c:pt>
                <c:pt idx="2">
                  <c:v>-586.71569021044525</c:v>
                </c:pt>
                <c:pt idx="3">
                  <c:v>-341.8439559440443</c:v>
                </c:pt>
                <c:pt idx="4">
                  <c:v>19.822458859399205</c:v>
                </c:pt>
                <c:pt idx="5">
                  <c:v>263.05728515612111</c:v>
                </c:pt>
                <c:pt idx="6">
                  <c:v>452.67201387002922</c:v>
                </c:pt>
                <c:pt idx="7">
                  <c:v>594.28454465351103</c:v>
                </c:pt>
                <c:pt idx="8">
                  <c:v>696.83283522494469</c:v>
                </c:pt>
                <c:pt idx="9">
                  <c:v>776.3631295788017</c:v>
                </c:pt>
                <c:pt idx="10">
                  <c:v>833.36759486722315</c:v>
                </c:pt>
                <c:pt idx="11">
                  <c:v>874.97394731464567</c:v>
                </c:pt>
                <c:pt idx="12">
                  <c:v>903.94710235939431</c:v>
                </c:pt>
                <c:pt idx="13">
                  <c:v>923.83799853064727</c:v>
                </c:pt>
                <c:pt idx="14">
                  <c:v>939.0162683628165</c:v>
                </c:pt>
                <c:pt idx="15">
                  <c:v>949.57631841253988</c:v>
                </c:pt>
                <c:pt idx="16">
                  <c:v>957.15633301216178</c:v>
                </c:pt>
                <c:pt idx="17">
                  <c:v>961.83409823103227</c:v>
                </c:pt>
                <c:pt idx="18">
                  <c:v>962.50815544065279</c:v>
                </c:pt>
                <c:pt idx="19">
                  <c:v>963.51596300340373</c:v>
                </c:pt>
                <c:pt idx="20">
                  <c:v>964.11839008125287</c:v>
                </c:pt>
                <c:pt idx="21">
                  <c:v>963.91613655704157</c:v>
                </c:pt>
                <c:pt idx="22">
                  <c:v>963.00045754150108</c:v>
                </c:pt>
                <c:pt idx="23">
                  <c:v>953.18887306686668</c:v>
                </c:pt>
                <c:pt idx="24">
                  <c:v>949.53834572087908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DA-DA47-B42D-62A2DE298A50}"/>
            </c:ext>
          </c:extLst>
        </c:ser>
        <c:ser>
          <c:idx val="1"/>
          <c:order val="1"/>
          <c:tx>
            <c:v>Scenario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'4inj10prod_platform + system'!$B$4:$B$23</c:f>
              <c:numCache>
                <c:formatCode>General</c:formatCode>
                <c:ptCount val="20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</c:numCache>
            </c:numRef>
          </c:xVal>
          <c:yVal>
            <c:numRef>
              <c:f>'4inj10prod_platform + system'!$Z$31:$Z$50</c:f>
              <c:numCache>
                <c:formatCode>General</c:formatCode>
                <c:ptCount val="20"/>
                <c:pt idx="0">
                  <c:v>-4.07</c:v>
                </c:pt>
                <c:pt idx="1">
                  <c:v>-155.23964285714285</c:v>
                </c:pt>
                <c:pt idx="2">
                  <c:v>-581.00494897959175</c:v>
                </c:pt>
                <c:pt idx="3">
                  <c:v>-687.25334720208548</c:v>
                </c:pt>
                <c:pt idx="4">
                  <c:v>-395.10050050076472</c:v>
                </c:pt>
                <c:pt idx="5">
                  <c:v>-83.85248247810614</c:v>
                </c:pt>
                <c:pt idx="6">
                  <c:v>102.74431911394109</c:v>
                </c:pt>
                <c:pt idx="7">
                  <c:v>243.06677591066983</c:v>
                </c:pt>
                <c:pt idx="8">
                  <c:v>350.44362246442887</c:v>
                </c:pt>
                <c:pt idx="9">
                  <c:v>429.92129557144028</c:v>
                </c:pt>
                <c:pt idx="10">
                  <c:v>480.52926337457666</c:v>
                </c:pt>
                <c:pt idx="11">
                  <c:v>518.10191543328961</c:v>
                </c:pt>
                <c:pt idx="12">
                  <c:v>547.5848681764619</c:v>
                </c:pt>
                <c:pt idx="13">
                  <c:v>567.59409246716427</c:v>
                </c:pt>
                <c:pt idx="14">
                  <c:v>578.08927601058258</c:v>
                </c:pt>
                <c:pt idx="15">
                  <c:v>585.72881051272918</c:v>
                </c:pt>
                <c:pt idx="16">
                  <c:v>592.35475698453774</c:v>
                </c:pt>
                <c:pt idx="17">
                  <c:v>596.35262110922042</c:v>
                </c:pt>
                <c:pt idx="18">
                  <c:v>577.88179772897115</c:v>
                </c:pt>
                <c:pt idx="19">
                  <c:v>551.96560405927141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DA-DA47-B42D-62A2DE298A50}"/>
            </c:ext>
          </c:extLst>
        </c:ser>
        <c:ser>
          <c:idx val="2"/>
          <c:order val="2"/>
          <c:tx>
            <c:v>Scenario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'4inj10prod_platform + system'!$B$4:$B$27</c:f>
              <c:numCache>
                <c:formatCode>General</c:formatCode>
                <c:ptCount val="2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</c:numCache>
            </c:numRef>
          </c:xVal>
          <c:yVal>
            <c:numRef>
              <c:f>'4inj10prod_platform + system'!$T$4:$T$27</c:f>
              <c:numCache>
                <c:formatCode>0.00</c:formatCode>
                <c:ptCount val="24"/>
                <c:pt idx="0">
                  <c:v>-125.27</c:v>
                </c:pt>
                <c:pt idx="1">
                  <c:v>-365.81464285714287</c:v>
                </c:pt>
                <c:pt idx="2">
                  <c:v>-576.33276554097051</c:v>
                </c:pt>
                <c:pt idx="3">
                  <c:v>-355.00086724651919</c:v>
                </c:pt>
                <c:pt idx="4">
                  <c:v>-4.4436322341468895</c:v>
                </c:pt>
                <c:pt idx="5">
                  <c:v>243.64027675125612</c:v>
                </c:pt>
                <c:pt idx="6">
                  <c:v>447.56030527224874</c:v>
                </c:pt>
                <c:pt idx="7">
                  <c:v>615.37423229703211</c:v>
                </c:pt>
                <c:pt idx="8">
                  <c:v>741.58569100566888</c:v>
                </c:pt>
                <c:pt idx="9">
                  <c:v>836.14981257104012</c:v>
                </c:pt>
                <c:pt idx="10">
                  <c:v>902.61019641071323</c:v>
                </c:pt>
                <c:pt idx="11">
                  <c:v>949.79472882571838</c:v>
                </c:pt>
                <c:pt idx="12">
                  <c:v>981.52922193528934</c:v>
                </c:pt>
                <c:pt idx="13">
                  <c:v>1002.6400779373404</c:v>
                </c:pt>
                <c:pt idx="14">
                  <c:v>1018.1795054229276</c:v>
                </c:pt>
                <c:pt idx="15">
                  <c:v>1028.5049192810659</c:v>
                </c:pt>
                <c:pt idx="16">
                  <c:v>1035.4661808901299</c:v>
                </c:pt>
                <c:pt idx="17">
                  <c:v>1039.4239292563793</c:v>
                </c:pt>
                <c:pt idx="18">
                  <c:v>1039.501461316004</c:v>
                </c:pt>
                <c:pt idx="19">
                  <c:v>1039.9064789155891</c:v>
                </c:pt>
                <c:pt idx="20">
                  <c:v>1039.8419928373387</c:v>
                </c:pt>
                <c:pt idx="21">
                  <c:v>1038.8756704914081</c:v>
                </c:pt>
                <c:pt idx="22">
                  <c:v>1028.5246960603206</c:v>
                </c:pt>
                <c:pt idx="23">
                  <c:v>1024.6737026502944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DA-DA47-B42D-62A2DE298A50}"/>
            </c:ext>
          </c:extLst>
        </c:ser>
        <c:ser>
          <c:idx val="3"/>
          <c:order val="3"/>
          <c:tx>
            <c:v>Scenario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'4inj10prod_platform + system'!$B$4:$B$23</c:f>
              <c:numCache>
                <c:formatCode>General</c:formatCode>
                <c:ptCount val="20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</c:numCache>
            </c:numRef>
          </c:xVal>
          <c:yVal>
            <c:numRef>
              <c:f>'4inj10prod_platform + system'!$X$31:$X$50</c:f>
              <c:numCache>
                <c:formatCode>General</c:formatCode>
                <c:ptCount val="20"/>
                <c:pt idx="0">
                  <c:v>-3.79</c:v>
                </c:pt>
                <c:pt idx="1">
                  <c:v>-173.04892857142858</c:v>
                </c:pt>
                <c:pt idx="2">
                  <c:v>-624.46793367346936</c:v>
                </c:pt>
                <c:pt idx="3">
                  <c:v>-616.72376184063307</c:v>
                </c:pt>
                <c:pt idx="4">
                  <c:v>-297.44120308983855</c:v>
                </c:pt>
                <c:pt idx="5">
                  <c:v>-7.4253955360503596</c:v>
                </c:pt>
                <c:pt idx="6">
                  <c:v>182.85097346552072</c:v>
                </c:pt>
                <c:pt idx="7">
                  <c:v>346.08089404216628</c:v>
                </c:pt>
                <c:pt idx="8">
                  <c:v>474.82868483063055</c:v>
                </c:pt>
                <c:pt idx="9">
                  <c:v>570.09615488814779</c:v>
                </c:pt>
                <c:pt idx="10">
                  <c:v>629.75679522801954</c:v>
                </c:pt>
                <c:pt idx="11">
                  <c:v>675.57061938677384</c:v>
                </c:pt>
                <c:pt idx="12">
                  <c:v>707.54101833794857</c:v>
                </c:pt>
                <c:pt idx="13">
                  <c:v>728.94654214718321</c:v>
                </c:pt>
                <c:pt idx="14">
                  <c:v>739.64642797921215</c:v>
                </c:pt>
                <c:pt idx="15">
                  <c:v>748.33347528555578</c:v>
                </c:pt>
                <c:pt idx="16">
                  <c:v>754.43454561427802</c:v>
                </c:pt>
                <c:pt idx="17">
                  <c:v>757.74874779922004</c:v>
                </c:pt>
                <c:pt idx="18">
                  <c:v>737.08805772139681</c:v>
                </c:pt>
                <c:pt idx="19">
                  <c:v>718.64101300905463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DA-DA47-B42D-62A2DE298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191343"/>
        <c:axId val="1180239023"/>
      </c:scatterChart>
      <c:valAx>
        <c:axId val="725191343"/>
        <c:scaling>
          <c:orientation val="minMax"/>
          <c:max val="2047"/>
          <c:min val="20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0239023"/>
        <c:crosses val="autoZero"/>
        <c:crossBetween val="midCat"/>
        <c:majorUnit val="2"/>
      </c:valAx>
      <c:valAx>
        <c:axId val="118023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519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390637500526337"/>
          <c:y val="0.44931297585735669"/>
          <c:w val="0.11443913427933808"/>
          <c:h val="0.14863457408733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r>
              <a:rPr lang="en-US" baseline="0"/>
              <a:t> Profile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835117478680348E-2"/>
          <c:y val="7.1116504854368948E-2"/>
          <c:w val="0.85503415045518461"/>
          <c:h val="0.90834578043315906"/>
        </c:manualLayout>
      </c:layout>
      <c:scatterChart>
        <c:scatterStyle val="smoothMarker"/>
        <c:varyColors val="0"/>
        <c:ser>
          <c:idx val="0"/>
          <c:order val="0"/>
          <c:tx>
            <c:v>Scenario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Analysis'!$AE$34:$AL$34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</c:numCache>
            </c:numRef>
          </c:xVal>
          <c:yVal>
            <c:numRef>
              <c:f>'Sensitivity Analysis'!$AE$35:$AL$35</c:f>
              <c:numCache>
                <c:formatCode>0.00</c:formatCode>
                <c:ptCount val="8"/>
                <c:pt idx="0">
                  <c:v>497.35256528689035</c:v>
                </c:pt>
                <c:pt idx="1">
                  <c:v>185.09753702228798</c:v>
                </c:pt>
                <c:pt idx="2">
                  <c:v>13.505661373479978</c:v>
                </c:pt>
                <c:pt idx="3">
                  <c:v>-86.276679638121124</c:v>
                </c:pt>
                <c:pt idx="4">
                  <c:v>-146.59840544746643</c:v>
                </c:pt>
                <c:pt idx="5">
                  <c:v>-183.94471135344199</c:v>
                </c:pt>
                <c:pt idx="6">
                  <c:v>-207.30374103151468</c:v>
                </c:pt>
                <c:pt idx="7">
                  <c:v>-221.84945599446098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FD-C248-A552-F8986208BDC2}"/>
            </c:ext>
          </c:extLst>
        </c:ser>
        <c:ser>
          <c:idx val="1"/>
          <c:order val="1"/>
          <c:tx>
            <c:v>Scenario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Analysis'!$AE$34:$AL$34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</c:numCache>
            </c:numRef>
          </c:xVal>
          <c:yVal>
            <c:numRef>
              <c:f>'Sensitivity Analysis'!$AE$36:$AL$36</c:f>
              <c:numCache>
                <c:formatCode>0.00</c:formatCode>
                <c:ptCount val="8"/>
                <c:pt idx="0">
                  <c:v>216.00658854927292</c:v>
                </c:pt>
                <c:pt idx="1">
                  <c:v>-3.7033753273943564</c:v>
                </c:pt>
                <c:pt idx="2">
                  <c:v>-111.1257935717661</c:v>
                </c:pt>
                <c:pt idx="3">
                  <c:v>-163.16895162802831</c:v>
                </c:pt>
                <c:pt idx="4">
                  <c:v>-186.73965685330228</c:v>
                </c:pt>
                <c:pt idx="5">
                  <c:v>-195.20443859178965</c:v>
                </c:pt>
                <c:pt idx="6">
                  <c:v>-195.5231198990075</c:v>
                </c:pt>
                <c:pt idx="7">
                  <c:v>-191.46276978292289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FD-C248-A552-F8986208BDC2}"/>
            </c:ext>
          </c:extLst>
        </c:ser>
        <c:ser>
          <c:idx val="2"/>
          <c:order val="2"/>
          <c:tx>
            <c:v>Scenario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'Sensitivity Analysis'!$W$2:$AD$2</c:f>
              <c:numCache>
                <c:formatCode>General</c:formatCode>
                <c:ptCount val="8"/>
                <c:pt idx="0">
                  <c:v>0.18</c:v>
                </c:pt>
                <c:pt idx="1">
                  <c:v>0.24</c:v>
                </c:pt>
                <c:pt idx="2">
                  <c:v>0.3</c:v>
                </c:pt>
                <c:pt idx="3">
                  <c:v>0.36</c:v>
                </c:pt>
                <c:pt idx="4">
                  <c:v>0.42</c:v>
                </c:pt>
                <c:pt idx="5">
                  <c:v>0.46</c:v>
                </c:pt>
                <c:pt idx="6">
                  <c:v>0.52</c:v>
                </c:pt>
                <c:pt idx="7">
                  <c:v>0.57999999999999996</c:v>
                </c:pt>
              </c:numCache>
            </c:numRef>
          </c:xVal>
          <c:yVal>
            <c:numRef>
              <c:f>'Sensitivity Analysis'!$AE$30:$AL$30</c:f>
              <c:numCache>
                <c:formatCode>#,##0.00</c:formatCode>
                <c:ptCount val="8"/>
                <c:pt idx="0">
                  <c:v>629.23999844237289</c:v>
                </c:pt>
                <c:pt idx="1">
                  <c:v>373.86160205424642</c:v>
                </c:pt>
                <c:pt idx="2">
                  <c:v>201.07416776061982</c:v>
                </c:pt>
                <c:pt idx="3">
                  <c:v>81.073779123316584</c:v>
                </c:pt>
                <c:pt idx="4">
                  <c:v>-4.0902723740489586</c:v>
                </c:pt>
                <c:pt idx="5">
                  <c:v>-47.219981811742386</c:v>
                </c:pt>
                <c:pt idx="6">
                  <c:v>-97.128828106666305</c:v>
                </c:pt>
                <c:pt idx="7">
                  <c:v>-133.95032404532768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1FD-C248-A552-F8986208BDC2}"/>
            </c:ext>
          </c:extLst>
        </c:ser>
        <c:ser>
          <c:idx val="3"/>
          <c:order val="3"/>
          <c:tx>
            <c:v>Scenario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'Sensitivity Analysis'!$W$2:$AD$2</c:f>
              <c:numCache>
                <c:formatCode>General</c:formatCode>
                <c:ptCount val="8"/>
                <c:pt idx="0">
                  <c:v>0.18</c:v>
                </c:pt>
                <c:pt idx="1">
                  <c:v>0.24</c:v>
                </c:pt>
                <c:pt idx="2">
                  <c:v>0.3</c:v>
                </c:pt>
                <c:pt idx="3">
                  <c:v>0.36</c:v>
                </c:pt>
                <c:pt idx="4">
                  <c:v>0.42</c:v>
                </c:pt>
                <c:pt idx="5">
                  <c:v>0.46</c:v>
                </c:pt>
                <c:pt idx="6">
                  <c:v>0.52</c:v>
                </c:pt>
                <c:pt idx="7">
                  <c:v>0.57999999999999996</c:v>
                </c:pt>
              </c:numCache>
            </c:numRef>
          </c:xVal>
          <c:yVal>
            <c:numRef>
              <c:f>'Sensitivity Analysis'!$AE$31:$AL$31</c:f>
              <c:numCache>
                <c:formatCode>0.00</c:formatCode>
                <c:ptCount val="8"/>
                <c:pt idx="0">
                  <c:v>402.18979076020338</c:v>
                </c:pt>
                <c:pt idx="1">
                  <c:v>198.03035381008073</c:v>
                </c:pt>
                <c:pt idx="2">
                  <c:v>64.487019106767377</c:v>
                </c:pt>
                <c:pt idx="3">
                  <c:v>-23.887836773357204</c:v>
                </c:pt>
                <c:pt idx="4">
                  <c:v>-82.788882283275058</c:v>
                </c:pt>
                <c:pt idx="5">
                  <c:v>-110.71601084719239</c:v>
                </c:pt>
                <c:pt idx="6">
                  <c:v>-140.60729358222349</c:v>
                </c:pt>
                <c:pt idx="7">
                  <c:v>-160.17474521754681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1FD-C248-A552-F8986208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071472"/>
        <c:axId val="1964073120"/>
      </c:scatterChart>
      <c:valAx>
        <c:axId val="196407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4073120"/>
        <c:crosses val="autoZero"/>
        <c:crossBetween val="midCat"/>
      </c:valAx>
      <c:valAx>
        <c:axId val="19640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407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endParaRPr lang="ru-RU"/>
          </a:p>
        </c:rich>
      </c:tx>
      <c:layout>
        <c:manualLayout>
          <c:xMode val="edge"/>
          <c:yMode val="edge"/>
          <c:x val="0.46436897778717257"/>
          <c:y val="2.77108600679756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9019316664364325E-2"/>
          <c:y val="6.868456692913387E-2"/>
          <c:w val="0.82948008337193158"/>
          <c:h val="0.9030409448818898"/>
        </c:manualLayout>
      </c:layout>
      <c:scatterChart>
        <c:scatterStyle val="smoothMarker"/>
        <c:varyColors val="0"/>
        <c:ser>
          <c:idx val="0"/>
          <c:order val="0"/>
          <c:tx>
            <c:v>Scenario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Analysis'!$B$4:$B$27</c:f>
              <c:numCache>
                <c:formatCode>General</c:formatCode>
                <c:ptCount val="2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</c:numCache>
            </c:numRef>
          </c:xVal>
          <c:yVal>
            <c:numRef>
              <c:f>'Sensitivity Analysis'!$Y$31:$Y$55</c:f>
              <c:numCache>
                <c:formatCode>General</c:formatCode>
                <c:ptCount val="25"/>
                <c:pt idx="0">
                  <c:v>-127.83</c:v>
                </c:pt>
                <c:pt idx="1">
                  <c:v>-375.10678571428571</c:v>
                </c:pt>
                <c:pt idx="2">
                  <c:v>-586.71569021044525</c:v>
                </c:pt>
                <c:pt idx="3">
                  <c:v>-341.8439559440443</c:v>
                </c:pt>
                <c:pt idx="4">
                  <c:v>19.822458859399205</c:v>
                </c:pt>
                <c:pt idx="5">
                  <c:v>263.05728515612111</c:v>
                </c:pt>
                <c:pt idx="6">
                  <c:v>452.67201387002922</c:v>
                </c:pt>
                <c:pt idx="7">
                  <c:v>594.28454465351103</c:v>
                </c:pt>
                <c:pt idx="8">
                  <c:v>696.83283522494469</c:v>
                </c:pt>
                <c:pt idx="9">
                  <c:v>776.3631295788017</c:v>
                </c:pt>
                <c:pt idx="10">
                  <c:v>833.36759486722315</c:v>
                </c:pt>
                <c:pt idx="11">
                  <c:v>874.97394731464567</c:v>
                </c:pt>
                <c:pt idx="12">
                  <c:v>903.94710235939431</c:v>
                </c:pt>
                <c:pt idx="13">
                  <c:v>923.83799853064727</c:v>
                </c:pt>
                <c:pt idx="14">
                  <c:v>939.0162683628165</c:v>
                </c:pt>
                <c:pt idx="15">
                  <c:v>949.57631841253988</c:v>
                </c:pt>
                <c:pt idx="16">
                  <c:v>957.15633301216178</c:v>
                </c:pt>
                <c:pt idx="17">
                  <c:v>961.83409823103227</c:v>
                </c:pt>
                <c:pt idx="18">
                  <c:v>962.50815544065279</c:v>
                </c:pt>
                <c:pt idx="19">
                  <c:v>963.51596300340373</c:v>
                </c:pt>
                <c:pt idx="20">
                  <c:v>964.11839008125287</c:v>
                </c:pt>
                <c:pt idx="21">
                  <c:v>963.91613655704157</c:v>
                </c:pt>
                <c:pt idx="22">
                  <c:v>963.00045754150108</c:v>
                </c:pt>
                <c:pt idx="23">
                  <c:v>953.18887306686668</c:v>
                </c:pt>
                <c:pt idx="24">
                  <c:v>949.53834572087908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06-3746-8151-ED0D8CF20E51}"/>
            </c:ext>
          </c:extLst>
        </c:ser>
        <c:ser>
          <c:idx val="1"/>
          <c:order val="1"/>
          <c:tx>
            <c:v>Scenario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Analysis'!$B$4:$B$23</c:f>
              <c:numCache>
                <c:formatCode>General</c:formatCode>
                <c:ptCount val="20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</c:numCache>
            </c:numRef>
          </c:xVal>
          <c:yVal>
            <c:numRef>
              <c:f>'Sensitivity Analysis'!$Z$31:$Z$50</c:f>
              <c:numCache>
                <c:formatCode>General</c:formatCode>
                <c:ptCount val="20"/>
                <c:pt idx="0">
                  <c:v>-4.07</c:v>
                </c:pt>
                <c:pt idx="1">
                  <c:v>-155.23964285714285</c:v>
                </c:pt>
                <c:pt idx="2">
                  <c:v>-581.00494897959175</c:v>
                </c:pt>
                <c:pt idx="3">
                  <c:v>-687.25334720208548</c:v>
                </c:pt>
                <c:pt idx="4">
                  <c:v>-395.10050050076472</c:v>
                </c:pt>
                <c:pt idx="5">
                  <c:v>-83.85248247810614</c:v>
                </c:pt>
                <c:pt idx="6">
                  <c:v>102.74431911394109</c:v>
                </c:pt>
                <c:pt idx="7">
                  <c:v>243.06677591066983</c:v>
                </c:pt>
                <c:pt idx="8">
                  <c:v>350.44362246442887</c:v>
                </c:pt>
                <c:pt idx="9">
                  <c:v>429.92129557144028</c:v>
                </c:pt>
                <c:pt idx="10">
                  <c:v>480.52926337457666</c:v>
                </c:pt>
                <c:pt idx="11">
                  <c:v>518.10191543328961</c:v>
                </c:pt>
                <c:pt idx="12">
                  <c:v>547.5848681764619</c:v>
                </c:pt>
                <c:pt idx="13">
                  <c:v>567.59409246716427</c:v>
                </c:pt>
                <c:pt idx="14">
                  <c:v>578.08927601058258</c:v>
                </c:pt>
                <c:pt idx="15">
                  <c:v>585.72881051272918</c:v>
                </c:pt>
                <c:pt idx="16">
                  <c:v>592.35475698453774</c:v>
                </c:pt>
                <c:pt idx="17">
                  <c:v>596.35262110922042</c:v>
                </c:pt>
                <c:pt idx="18">
                  <c:v>577.88179772897115</c:v>
                </c:pt>
                <c:pt idx="19">
                  <c:v>551.96560405927141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06-3746-8151-ED0D8CF20E51}"/>
            </c:ext>
          </c:extLst>
        </c:ser>
        <c:ser>
          <c:idx val="2"/>
          <c:order val="2"/>
          <c:tx>
            <c:v>Scenario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'Sensitivity Analysis'!$B$4:$B$27</c:f>
              <c:numCache>
                <c:formatCode>General</c:formatCode>
                <c:ptCount val="2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</c:numCache>
            </c:numRef>
          </c:xVal>
          <c:yVal>
            <c:numRef>
              <c:f>'Sensitivity Analysis'!$T$4:$T$27</c:f>
              <c:numCache>
                <c:formatCode>0.00</c:formatCode>
                <c:ptCount val="24"/>
                <c:pt idx="0">
                  <c:v>-125.27</c:v>
                </c:pt>
                <c:pt idx="1">
                  <c:v>-365.81464285714287</c:v>
                </c:pt>
                <c:pt idx="2">
                  <c:v>-576.44069204199286</c:v>
                </c:pt>
                <c:pt idx="3">
                  <c:v>-356.28246365184947</c:v>
                </c:pt>
                <c:pt idx="4">
                  <c:v>-7.5821417073545376</c:v>
                </c:pt>
                <c:pt idx="5">
                  <c:v>238.95227373008674</c:v>
                </c:pt>
                <c:pt idx="6">
                  <c:v>441.57933366966938</c:v>
                </c:pt>
                <c:pt idx="7">
                  <c:v>608.31998233392937</c:v>
                </c:pt>
                <c:pt idx="8">
                  <c:v>733.69226357692764</c:v>
                </c:pt>
                <c:pt idx="9">
                  <c:v>827.63655758711388</c:v>
                </c:pt>
                <c:pt idx="10">
                  <c:v>893.63947017378132</c:v>
                </c:pt>
                <c:pt idx="11">
                  <c:v>940.48597246896384</c:v>
                </c:pt>
                <c:pt idx="12">
                  <c:v>971.97144809670306</c:v>
                </c:pt>
                <c:pt idx="13">
                  <c:v>992.89876275608856</c:v>
                </c:pt>
                <c:pt idx="14">
                  <c:v>1008.3032865866593</c:v>
                </c:pt>
                <c:pt idx="15">
                  <c:v>1018.5293741457493</c:v>
                </c:pt>
                <c:pt idx="16">
                  <c:v>1025.4176992201317</c:v>
                </c:pt>
                <c:pt idx="17">
                  <c:v>1029.3219631549734</c:v>
                </c:pt>
                <c:pt idx="18">
                  <c:v>1029.3604440818531</c:v>
                </c:pt>
                <c:pt idx="19">
                  <c:v>1029.736888684155</c:v>
                </c:pt>
                <c:pt idx="20">
                  <c:v>1029.6515068255001</c:v>
                </c:pt>
                <c:pt idx="21">
                  <c:v>1028.6851844795694</c:v>
                </c:pt>
                <c:pt idx="22">
                  <c:v>1018.3342100484819</c:v>
                </c:pt>
                <c:pt idx="23">
                  <c:v>1014.4832166384558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C06-3746-8151-ED0D8CF20E51}"/>
            </c:ext>
          </c:extLst>
        </c:ser>
        <c:ser>
          <c:idx val="3"/>
          <c:order val="3"/>
          <c:tx>
            <c:v>Scenario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'Sensitivity Analysis'!$B$4:$B$23</c:f>
              <c:numCache>
                <c:formatCode>General</c:formatCode>
                <c:ptCount val="20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</c:numCache>
            </c:numRef>
          </c:xVal>
          <c:yVal>
            <c:numRef>
              <c:f>'Sensitivity Analysis'!$X$31:$X$50</c:f>
              <c:numCache>
                <c:formatCode>General</c:formatCode>
                <c:ptCount val="20"/>
                <c:pt idx="0">
                  <c:v>-3.79</c:v>
                </c:pt>
                <c:pt idx="1">
                  <c:v>-173.04892857142858</c:v>
                </c:pt>
                <c:pt idx="2">
                  <c:v>-624.46793367346936</c:v>
                </c:pt>
                <c:pt idx="3">
                  <c:v>-616.72376184063307</c:v>
                </c:pt>
                <c:pt idx="4">
                  <c:v>-297.44120308983855</c:v>
                </c:pt>
                <c:pt idx="5">
                  <c:v>-7.4253955360503596</c:v>
                </c:pt>
                <c:pt idx="6">
                  <c:v>182.85097346552072</c:v>
                </c:pt>
                <c:pt idx="7">
                  <c:v>346.08089404216628</c:v>
                </c:pt>
                <c:pt idx="8">
                  <c:v>474.82868483063055</c:v>
                </c:pt>
                <c:pt idx="9">
                  <c:v>570.09615488814779</c:v>
                </c:pt>
                <c:pt idx="10">
                  <c:v>629.75679522801954</c:v>
                </c:pt>
                <c:pt idx="11">
                  <c:v>675.57061938677384</c:v>
                </c:pt>
                <c:pt idx="12">
                  <c:v>707.54101833794857</c:v>
                </c:pt>
                <c:pt idx="13">
                  <c:v>728.94654214718321</c:v>
                </c:pt>
                <c:pt idx="14">
                  <c:v>739.64642797921215</c:v>
                </c:pt>
                <c:pt idx="15">
                  <c:v>748.33347528555578</c:v>
                </c:pt>
                <c:pt idx="16">
                  <c:v>754.43454561427802</c:v>
                </c:pt>
                <c:pt idx="17">
                  <c:v>757.74874779922004</c:v>
                </c:pt>
                <c:pt idx="18">
                  <c:v>737.08805772139681</c:v>
                </c:pt>
                <c:pt idx="19">
                  <c:v>718.64101300905463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C06-3746-8151-ED0D8CF20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191343"/>
        <c:axId val="1180239023"/>
      </c:scatterChart>
      <c:valAx>
        <c:axId val="725191343"/>
        <c:scaling>
          <c:orientation val="minMax"/>
          <c:max val="2047"/>
          <c:min val="20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0239023"/>
        <c:crosses val="autoZero"/>
        <c:crossBetween val="midCat"/>
        <c:majorUnit val="2"/>
      </c:valAx>
      <c:valAx>
        <c:axId val="118023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519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390637500526337"/>
          <c:y val="0.44931297585735669"/>
          <c:w val="0.11443913427933808"/>
          <c:h val="0.14863457408733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Sensitivity analysis</a:t>
            </a:r>
            <a:endParaRPr lang="ru-RU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2.1631520197906297E-2"/>
          <c:y val="8.1692789968652049E-2"/>
          <c:w val="0.85366186985247539"/>
          <c:h val="0.86982598178362502"/>
        </c:manualLayout>
      </c:layout>
      <c:scatterChart>
        <c:scatterStyle val="lineMarker"/>
        <c:varyColors val="0"/>
        <c:ser>
          <c:idx val="0"/>
          <c:order val="0"/>
          <c:tx>
            <c:v>CAPEX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Analysis'!$C$55:$E$55</c:f>
              <c:numCache>
                <c:formatCode>General</c:formatCode>
                <c:ptCount val="3"/>
                <c:pt idx="0">
                  <c:v>-10</c:v>
                </c:pt>
                <c:pt idx="1">
                  <c:v>0</c:v>
                </c:pt>
                <c:pt idx="2">
                  <c:v>10</c:v>
                </c:pt>
              </c:numCache>
            </c:numRef>
          </c:xVal>
          <c:yVal>
            <c:numRef>
              <c:f>'Sensitivity Analysis'!$C$56:$E$56</c:f>
              <c:numCache>
                <c:formatCode>General</c:formatCode>
                <c:ptCount val="3"/>
                <c:pt idx="0">
                  <c:v>1083</c:v>
                </c:pt>
                <c:pt idx="1">
                  <c:v>1025</c:v>
                </c:pt>
                <c:pt idx="2">
                  <c:v>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9C-8C45-85B1-BC9C4CFBCA25}"/>
            </c:ext>
          </c:extLst>
        </c:ser>
        <c:ser>
          <c:idx val="1"/>
          <c:order val="1"/>
          <c:tx>
            <c:v>OPEX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Analysis'!$C$55:$E$55</c:f>
              <c:numCache>
                <c:formatCode>General</c:formatCode>
                <c:ptCount val="3"/>
                <c:pt idx="0">
                  <c:v>-10</c:v>
                </c:pt>
                <c:pt idx="1">
                  <c:v>0</c:v>
                </c:pt>
                <c:pt idx="2">
                  <c:v>10</c:v>
                </c:pt>
              </c:numCache>
            </c:numRef>
          </c:xVal>
          <c:yVal>
            <c:numRef>
              <c:f>'Sensitivity Analysis'!$C$57:$E$57</c:f>
              <c:numCache>
                <c:formatCode>General</c:formatCode>
                <c:ptCount val="3"/>
                <c:pt idx="0">
                  <c:v>1078</c:v>
                </c:pt>
                <c:pt idx="1">
                  <c:v>1025</c:v>
                </c:pt>
                <c:pt idx="2">
                  <c:v>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9C-8C45-85B1-BC9C4CFBCA25}"/>
            </c:ext>
          </c:extLst>
        </c:ser>
        <c:ser>
          <c:idx val="2"/>
          <c:order val="2"/>
          <c:tx>
            <c:v>Oil Price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'Sensitivity Analysis'!$C$55:$E$55</c:f>
              <c:numCache>
                <c:formatCode>General</c:formatCode>
                <c:ptCount val="3"/>
                <c:pt idx="0">
                  <c:v>-10</c:v>
                </c:pt>
                <c:pt idx="1">
                  <c:v>0</c:v>
                </c:pt>
                <c:pt idx="2">
                  <c:v>10</c:v>
                </c:pt>
              </c:numCache>
            </c:numRef>
          </c:xVal>
          <c:yVal>
            <c:numRef>
              <c:f>'Sensitivity Analysis'!$C$58:$E$58</c:f>
              <c:numCache>
                <c:formatCode>General</c:formatCode>
                <c:ptCount val="3"/>
                <c:pt idx="0">
                  <c:v>850</c:v>
                </c:pt>
                <c:pt idx="1">
                  <c:v>1025</c:v>
                </c:pt>
                <c:pt idx="2">
                  <c:v>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9C-8C45-85B1-BC9C4CFBCA25}"/>
            </c:ext>
          </c:extLst>
        </c:ser>
        <c:ser>
          <c:idx val="3"/>
          <c:order val="3"/>
          <c:tx>
            <c:v>Exchange rate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'Sensitivity Analysis'!$C$55:$E$55</c:f>
              <c:numCache>
                <c:formatCode>General</c:formatCode>
                <c:ptCount val="3"/>
                <c:pt idx="0">
                  <c:v>-10</c:v>
                </c:pt>
                <c:pt idx="1">
                  <c:v>0</c:v>
                </c:pt>
                <c:pt idx="2">
                  <c:v>10</c:v>
                </c:pt>
              </c:numCache>
            </c:numRef>
          </c:xVal>
          <c:yVal>
            <c:numRef>
              <c:f>'Sensitivity Analysis'!$C$60:$E$60</c:f>
              <c:numCache>
                <c:formatCode>General</c:formatCode>
                <c:ptCount val="3"/>
                <c:pt idx="0">
                  <c:v>903</c:v>
                </c:pt>
                <c:pt idx="1">
                  <c:v>1025</c:v>
                </c:pt>
                <c:pt idx="2">
                  <c:v>1149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9C-8C45-85B1-BC9C4CFBCA25}"/>
            </c:ext>
          </c:extLst>
        </c:ser>
        <c:ser>
          <c:idx val="4"/>
          <c:order val="4"/>
          <c:tx>
            <c:v>Inflation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'Sensitivity Analysis'!$C$55:$E$55</c:f>
              <c:numCache>
                <c:formatCode>General</c:formatCode>
                <c:ptCount val="3"/>
                <c:pt idx="0">
                  <c:v>-10</c:v>
                </c:pt>
                <c:pt idx="1">
                  <c:v>0</c:v>
                </c:pt>
                <c:pt idx="2">
                  <c:v>10</c:v>
                </c:pt>
              </c:numCache>
            </c:numRef>
          </c:xVal>
          <c:yVal>
            <c:numRef>
              <c:f>'Sensitivity Analysis'!$C$59:$E$59</c:f>
              <c:numCache>
                <c:formatCode>General</c:formatCode>
                <c:ptCount val="3"/>
                <c:pt idx="0">
                  <c:v>1105</c:v>
                </c:pt>
                <c:pt idx="1">
                  <c:v>1025</c:v>
                </c:pt>
                <c:pt idx="2">
                  <c:v>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9C-8C45-85B1-BC9C4CFBCA25}"/>
            </c:ext>
          </c:extLst>
        </c:ser>
        <c:ser>
          <c:idx val="5"/>
          <c:order val="5"/>
          <c:tx>
            <c:v>Taxation regime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'Sensitivity Analysis'!$C$55:$E$55</c:f>
              <c:numCache>
                <c:formatCode>General</c:formatCode>
                <c:ptCount val="3"/>
                <c:pt idx="0">
                  <c:v>-10</c:v>
                </c:pt>
                <c:pt idx="1">
                  <c:v>0</c:v>
                </c:pt>
                <c:pt idx="2">
                  <c:v>10</c:v>
                </c:pt>
              </c:numCache>
            </c:numRef>
          </c:xVal>
          <c:yVal>
            <c:numRef>
              <c:f>'Sensitivity Analysis'!$C$61:$E$61</c:f>
              <c:numCache>
                <c:formatCode>General</c:formatCode>
                <c:ptCount val="3"/>
                <c:pt idx="0">
                  <c:v>1084</c:v>
                </c:pt>
                <c:pt idx="1">
                  <c:v>1025</c:v>
                </c:pt>
                <c:pt idx="2">
                  <c:v>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9C-8C45-85B1-BC9C4CFBCA25}"/>
            </c:ext>
          </c:extLst>
        </c:ser>
        <c:ser>
          <c:idx val="6"/>
          <c:order val="6"/>
          <c:tx>
            <c:v>Gas price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'Sensitivity Analysis'!$C$55:$E$55</c:f>
              <c:numCache>
                <c:formatCode>General</c:formatCode>
                <c:ptCount val="3"/>
                <c:pt idx="0">
                  <c:v>-10</c:v>
                </c:pt>
                <c:pt idx="1">
                  <c:v>0</c:v>
                </c:pt>
                <c:pt idx="2">
                  <c:v>10</c:v>
                </c:pt>
              </c:numCache>
            </c:numRef>
          </c:xVal>
          <c:yVal>
            <c:numRef>
              <c:f>'Sensitivity Analysis'!$C$62:$E$62</c:f>
              <c:numCache>
                <c:formatCode>General</c:formatCode>
                <c:ptCount val="3"/>
                <c:pt idx="0">
                  <c:v>1014</c:v>
                </c:pt>
                <c:pt idx="1">
                  <c:v>1025</c:v>
                </c:pt>
                <c:pt idx="2">
                  <c:v>1035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D9C-8C45-85B1-BC9C4CFBC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072784"/>
        <c:axId val="2033299856"/>
      </c:scatterChart>
      <c:valAx>
        <c:axId val="192107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%</a:t>
                </a:r>
                <a:r>
                  <a:rPr lang="ru-RU" sz="1400" baseline="0"/>
                  <a:t> </a:t>
                </a:r>
                <a:r>
                  <a:rPr lang="en-US" sz="1400" baseline="0"/>
                  <a:t>Change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3299856"/>
        <c:crosses val="autoZero"/>
        <c:crossBetween val="midCat"/>
      </c:valAx>
      <c:valAx>
        <c:axId val="2033299856"/>
        <c:scaling>
          <c:orientation val="minMax"/>
          <c:max val="12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NPV, $</a:t>
                </a:r>
                <a:r>
                  <a:rPr lang="en-US" sz="1400" baseline="0"/>
                  <a:t> millions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107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142240</xdr:colOff>
      <xdr:row>42</xdr:row>
      <xdr:rowOff>170180</xdr:rowOff>
    </xdr:from>
    <xdr:to>
      <xdr:col>39</xdr:col>
      <xdr:colOff>12700</xdr:colOff>
      <xdr:row>76</xdr:row>
      <xdr:rowOff>88900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E351D84-954A-194D-A811-B4D09895A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431800</xdr:colOff>
      <xdr:row>55</xdr:row>
      <xdr:rowOff>0</xdr:rowOff>
    </xdr:from>
    <xdr:to>
      <xdr:col>13</xdr:col>
      <xdr:colOff>203200</xdr:colOff>
      <xdr:row>78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BE280C9-EEF1-1644-AB39-C10CAD376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393700</xdr:colOff>
      <xdr:row>57</xdr:row>
      <xdr:rowOff>152400</xdr:rowOff>
    </xdr:from>
    <xdr:to>
      <xdr:col>25</xdr:col>
      <xdr:colOff>292100</xdr:colOff>
      <xdr:row>82</xdr:row>
      <xdr:rowOff>177800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9CA03E6-887A-CF41-813A-45899402E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387350</xdr:colOff>
      <xdr:row>85</xdr:row>
      <xdr:rowOff>101600</xdr:rowOff>
    </xdr:from>
    <xdr:to>
      <xdr:col>21</xdr:col>
      <xdr:colOff>927100</xdr:colOff>
      <xdr:row>109</xdr:row>
      <xdr:rowOff>165100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713EB9E-090E-B045-94E0-5821E75A2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508000</xdr:colOff>
      <xdr:row>86</xdr:row>
      <xdr:rowOff>76200</xdr:rowOff>
    </xdr:from>
    <xdr:to>
      <xdr:col>30</xdr:col>
      <xdr:colOff>920750</xdr:colOff>
      <xdr:row>110</xdr:row>
      <xdr:rowOff>139700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D14EB343-9C5B-1D40-868F-708D3F5A2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520700</xdr:colOff>
      <xdr:row>113</xdr:row>
      <xdr:rowOff>0</xdr:rowOff>
    </xdr:from>
    <xdr:to>
      <xdr:col>20</xdr:col>
      <xdr:colOff>603250</xdr:colOff>
      <xdr:row>137</xdr:row>
      <xdr:rowOff>76200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85454CE3-2040-FD43-85DC-F693B8D5B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1013460</xdr:colOff>
      <xdr:row>56</xdr:row>
      <xdr:rowOff>38100</xdr:rowOff>
    </xdr:from>
    <xdr:to>
      <xdr:col>7</xdr:col>
      <xdr:colOff>1206500</xdr:colOff>
      <xdr:row>81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2BC782B-2154-6F4F-BE74-63CC82C6B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332740</xdr:colOff>
      <xdr:row>58</xdr:row>
      <xdr:rowOff>68580</xdr:rowOff>
    </xdr:from>
    <xdr:to>
      <xdr:col>39</xdr:col>
      <xdr:colOff>203200</xdr:colOff>
      <xdr:row>91</xdr:row>
      <xdr:rowOff>165100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54861A3-8077-8948-908B-5A4C97270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254000</xdr:colOff>
      <xdr:row>56</xdr:row>
      <xdr:rowOff>152400</xdr:rowOff>
    </xdr:from>
    <xdr:to>
      <xdr:col>16</xdr:col>
      <xdr:colOff>279400</xdr:colOff>
      <xdr:row>81</xdr:row>
      <xdr:rowOff>177800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F17DEF3-8862-124A-A7A2-B4CC76EE7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774700</xdr:colOff>
      <xdr:row>58</xdr:row>
      <xdr:rowOff>101600</xdr:rowOff>
    </xdr:from>
    <xdr:to>
      <xdr:col>27</xdr:col>
      <xdr:colOff>558800</xdr:colOff>
      <xdr:row>89</xdr:row>
      <xdr:rowOff>152400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36317C5-C80C-0440-A06C-22EA7EAE0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332740</xdr:colOff>
      <xdr:row>58</xdr:row>
      <xdr:rowOff>68580</xdr:rowOff>
    </xdr:from>
    <xdr:to>
      <xdr:col>39</xdr:col>
      <xdr:colOff>203200</xdr:colOff>
      <xdr:row>91</xdr:row>
      <xdr:rowOff>165100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DA72252-06EF-6642-9342-0CC1A512A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774700</xdr:colOff>
      <xdr:row>58</xdr:row>
      <xdr:rowOff>101600</xdr:rowOff>
    </xdr:from>
    <xdr:to>
      <xdr:col>27</xdr:col>
      <xdr:colOff>558800</xdr:colOff>
      <xdr:row>89</xdr:row>
      <xdr:rowOff>152400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166B58B-230D-BC42-B22E-7E9B9E38F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65</xdr:row>
      <xdr:rowOff>44450</xdr:rowOff>
    </xdr:from>
    <xdr:to>
      <xdr:col>9</xdr:col>
      <xdr:colOff>546100</xdr:colOff>
      <xdr:row>95</xdr:row>
      <xdr:rowOff>25400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77EDDE9-D969-E849-B40A-A7B281044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5153-8C08-D34B-B865-000733BDDD9C}">
  <dimension ref="A1:AL115"/>
  <sheetViews>
    <sheetView tabSelected="1" topLeftCell="A10" zoomScale="93" workbookViewId="0">
      <selection activeCell="N15" sqref="N15"/>
    </sheetView>
  </sheetViews>
  <sheetFormatPr baseColWidth="10" defaultColWidth="11" defaultRowHeight="16" x14ac:dyDescent="0.2"/>
  <cols>
    <col min="1" max="1" width="9.1640625" customWidth="1"/>
    <col min="2" max="2" width="8.5" customWidth="1"/>
    <col min="3" max="3" width="9.6640625" customWidth="1"/>
    <col min="4" max="4" width="9.1640625" customWidth="1"/>
    <col min="5" max="5" width="0.33203125" hidden="1" customWidth="1"/>
    <col min="6" max="6" width="8.6640625" customWidth="1"/>
    <col min="7" max="7" width="9.33203125" customWidth="1"/>
    <col min="8" max="8" width="8.33203125" hidden="1" customWidth="1"/>
    <col min="9" max="9" width="8.33203125" customWidth="1"/>
    <col min="10" max="10" width="7.5" hidden="1" customWidth="1"/>
    <col min="11" max="11" width="8.5" customWidth="1"/>
    <col min="12" max="12" width="9" customWidth="1"/>
    <col min="13" max="13" width="8.83203125" customWidth="1"/>
    <col min="14" max="14" width="7.6640625" customWidth="1"/>
    <col min="15" max="15" width="11.6640625" customWidth="1"/>
    <col min="16" max="17" width="8.83203125" customWidth="1"/>
    <col min="18" max="18" width="8.6640625" customWidth="1"/>
    <col min="19" max="19" width="8.5" customWidth="1"/>
    <col min="20" max="20" width="8.6640625" customWidth="1"/>
    <col min="21" max="21" width="11.5" customWidth="1"/>
    <col min="22" max="22" width="13.6640625" customWidth="1"/>
    <col min="23" max="24" width="10.1640625" customWidth="1"/>
    <col min="27" max="27" width="10.83203125" customWidth="1"/>
    <col min="28" max="28" width="10.1640625" customWidth="1"/>
    <col min="29" max="29" width="10.83203125" customWidth="1"/>
    <col min="30" max="30" width="10.6640625" customWidth="1"/>
    <col min="31" max="31" width="13.5" customWidth="1"/>
    <col min="32" max="32" width="14.1640625" customWidth="1"/>
    <col min="33" max="33" width="13.33203125" customWidth="1"/>
    <col min="34" max="34" width="14.83203125" customWidth="1"/>
    <col min="35" max="35" width="14.1640625" customWidth="1"/>
    <col min="36" max="36" width="13.5" customWidth="1"/>
    <col min="37" max="37" width="13.1640625" customWidth="1"/>
    <col min="38" max="38" width="14" customWidth="1"/>
  </cols>
  <sheetData>
    <row r="1" spans="1:38" ht="31" customHeight="1" x14ac:dyDescent="0.2">
      <c r="A1" s="45" t="s">
        <v>0</v>
      </c>
      <c r="B1" s="46" t="s">
        <v>1</v>
      </c>
      <c r="C1" s="47" t="s">
        <v>78</v>
      </c>
      <c r="D1" s="48" t="s">
        <v>3</v>
      </c>
      <c r="E1" s="49" t="s">
        <v>4</v>
      </c>
      <c r="F1" s="57" t="s">
        <v>5</v>
      </c>
      <c r="G1" s="58"/>
      <c r="H1" s="65"/>
      <c r="I1" s="67" t="s">
        <v>77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8" ht="17" customHeight="1" thickBot="1" x14ac:dyDescent="0.25">
      <c r="A2" s="34">
        <v>0.11</v>
      </c>
      <c r="B2" s="39">
        <v>60</v>
      </c>
      <c r="C2" s="38" t="s">
        <v>79</v>
      </c>
      <c r="D2" s="40" t="s">
        <v>15</v>
      </c>
      <c r="E2" s="36">
        <v>0.12</v>
      </c>
      <c r="F2" s="55" t="s">
        <v>16</v>
      </c>
      <c r="G2" s="56"/>
      <c r="H2" s="66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W2">
        <v>0.18</v>
      </c>
      <c r="X2">
        <v>0.24</v>
      </c>
      <c r="Y2">
        <v>0.3</v>
      </c>
      <c r="Z2">
        <v>0.36</v>
      </c>
      <c r="AA2">
        <v>0.42</v>
      </c>
      <c r="AB2">
        <v>0.46</v>
      </c>
      <c r="AC2">
        <v>0.52</v>
      </c>
      <c r="AD2">
        <v>0.57999999999999996</v>
      </c>
    </row>
    <row r="3" spans="1:38" ht="53" customHeight="1" thickBot="1" x14ac:dyDescent="0.25">
      <c r="A3" s="41"/>
      <c r="B3" s="42" t="s">
        <v>17</v>
      </c>
      <c r="C3" s="43" t="s">
        <v>18</v>
      </c>
      <c r="D3" s="43" t="s">
        <v>87</v>
      </c>
      <c r="E3" s="43"/>
      <c r="F3" s="43" t="s">
        <v>21</v>
      </c>
      <c r="G3" s="43" t="s">
        <v>22</v>
      </c>
      <c r="H3" s="44" t="s">
        <v>23</v>
      </c>
      <c r="I3" s="44" t="s">
        <v>24</v>
      </c>
      <c r="J3" s="44" t="s">
        <v>25</v>
      </c>
      <c r="K3" s="44" t="s">
        <v>26</v>
      </c>
      <c r="L3" s="44" t="s">
        <v>27</v>
      </c>
      <c r="M3" s="44" t="s">
        <v>28</v>
      </c>
      <c r="N3" s="44" t="s">
        <v>29</v>
      </c>
      <c r="O3" s="44" t="s">
        <v>30</v>
      </c>
      <c r="P3" s="44" t="s">
        <v>31</v>
      </c>
      <c r="Q3" s="44" t="s">
        <v>32</v>
      </c>
      <c r="R3" s="44" t="s">
        <v>33</v>
      </c>
      <c r="S3" s="44" t="s">
        <v>34</v>
      </c>
      <c r="T3" s="44" t="s">
        <v>35</v>
      </c>
      <c r="U3" s="69" t="s">
        <v>80</v>
      </c>
      <c r="V3" s="13"/>
      <c r="W3" s="8" t="s">
        <v>36</v>
      </c>
      <c r="X3" s="8" t="s">
        <v>37</v>
      </c>
      <c r="Y3" s="8" t="s">
        <v>38</v>
      </c>
      <c r="Z3" s="8" t="s">
        <v>39</v>
      </c>
      <c r="AA3" s="8" t="s">
        <v>40</v>
      </c>
      <c r="AB3" s="8" t="s">
        <v>41</v>
      </c>
      <c r="AC3" s="8" t="s">
        <v>42</v>
      </c>
      <c r="AD3" s="8" t="s">
        <v>43</v>
      </c>
      <c r="AE3" s="8" t="s">
        <v>44</v>
      </c>
      <c r="AF3" s="8" t="s">
        <v>45</v>
      </c>
      <c r="AG3" s="8" t="s">
        <v>46</v>
      </c>
      <c r="AH3" s="8" t="s">
        <v>47</v>
      </c>
      <c r="AI3" s="8" t="s">
        <v>48</v>
      </c>
      <c r="AJ3" s="8" t="s">
        <v>49</v>
      </c>
      <c r="AK3" s="8" t="s">
        <v>50</v>
      </c>
      <c r="AL3" s="8" t="s">
        <v>51</v>
      </c>
    </row>
    <row r="4" spans="1:38" x14ac:dyDescent="0.2">
      <c r="A4">
        <v>0</v>
      </c>
      <c r="B4" s="6">
        <v>2023</v>
      </c>
      <c r="C4" s="14">
        <v>125</v>
      </c>
      <c r="D4" s="14"/>
      <c r="E4" s="14"/>
      <c r="F4" s="14"/>
      <c r="G4" s="14"/>
      <c r="H4" s="14"/>
      <c r="I4" s="14"/>
      <c r="J4" s="14"/>
      <c r="K4" s="14">
        <f>C4+D4+E4</f>
        <v>125</v>
      </c>
      <c r="L4" s="14">
        <f>K4</f>
        <v>125</v>
      </c>
      <c r="M4" s="14">
        <f>I4+J4-L4</f>
        <v>-125</v>
      </c>
      <c r="N4" s="14"/>
      <c r="O4" s="7"/>
      <c r="P4" s="7">
        <f>I4+J4-C4-D4-E4-N4-O4</f>
        <v>-125</v>
      </c>
      <c r="Q4" s="7">
        <f>SUM(P$4:P4)</f>
        <v>-125</v>
      </c>
      <c r="R4" s="7">
        <f>(1+E$2)^(-A4)</f>
        <v>1</v>
      </c>
      <c r="S4" s="7">
        <f>P4*R4</f>
        <v>-125</v>
      </c>
      <c r="T4" s="7">
        <f>SUM(S$4:S4)</f>
        <v>-125</v>
      </c>
      <c r="U4" s="68"/>
      <c r="V4" s="11"/>
      <c r="W4" s="20">
        <f t="shared" ref="W4:AD13" si="0">(1+W$2)^(-$A4)</f>
        <v>1</v>
      </c>
      <c r="X4" s="21">
        <f t="shared" si="0"/>
        <v>1</v>
      </c>
      <c r="Y4" s="21">
        <f t="shared" si="0"/>
        <v>1</v>
      </c>
      <c r="Z4" s="21">
        <f t="shared" si="0"/>
        <v>1</v>
      </c>
      <c r="AA4" s="21">
        <f t="shared" si="0"/>
        <v>1</v>
      </c>
      <c r="AB4" s="21">
        <f t="shared" si="0"/>
        <v>1</v>
      </c>
      <c r="AC4" s="21">
        <f t="shared" si="0"/>
        <v>1</v>
      </c>
      <c r="AD4" s="21">
        <f t="shared" si="0"/>
        <v>1</v>
      </c>
      <c r="AE4" s="20">
        <f t="shared" ref="AE4:AE26" si="1">$P4*W4</f>
        <v>-125</v>
      </c>
      <c r="AF4" s="21">
        <f t="shared" ref="AF4:AF26" si="2">$P4*X4</f>
        <v>-125</v>
      </c>
      <c r="AG4" s="21">
        <f t="shared" ref="AG4:AG26" si="3">$P4*Y4</f>
        <v>-125</v>
      </c>
      <c r="AH4" s="21">
        <f t="shared" ref="AH4:AH26" si="4">$P4*Z4</f>
        <v>-125</v>
      </c>
      <c r="AI4" s="21">
        <f t="shared" ref="AI4:AI26" si="5">$P4*AA4</f>
        <v>-125</v>
      </c>
      <c r="AJ4" s="21">
        <f t="shared" ref="AJ4:AJ26" si="6">$P4*AB4</f>
        <v>-125</v>
      </c>
      <c r="AK4" s="21">
        <f t="shared" ref="AK4:AK26" si="7">$P4*AC4</f>
        <v>-125</v>
      </c>
      <c r="AL4" s="22">
        <f t="shared" ref="AL4:AL26" si="8">$P4*AD4</f>
        <v>-125</v>
      </c>
    </row>
    <row r="5" spans="1:38" x14ac:dyDescent="0.2">
      <c r="A5">
        <v>1</v>
      </c>
      <c r="B5" s="3">
        <v>2024</v>
      </c>
      <c r="C5" s="15">
        <v>250</v>
      </c>
      <c r="D5" s="15"/>
      <c r="E5" s="15"/>
      <c r="F5" s="15"/>
      <c r="G5" s="15"/>
      <c r="H5" s="15"/>
      <c r="I5" s="15"/>
      <c r="J5" s="15"/>
      <c r="K5" s="15">
        <f>C5+D5+E5</f>
        <v>250</v>
      </c>
      <c r="L5" s="14">
        <f>K5</f>
        <v>250</v>
      </c>
      <c r="M5" s="14">
        <f>I5+J5-L5+M4</f>
        <v>-375</v>
      </c>
      <c r="N5" s="15"/>
      <c r="O5" s="4"/>
      <c r="P5" s="7">
        <f t="shared" ref="P4:P27" si="9">I5+J5-C5-D5-E5-N5-O5</f>
        <v>-250</v>
      </c>
      <c r="Q5" s="7">
        <f>SUM(P$4:P5)</f>
        <v>-375</v>
      </c>
      <c r="R5" s="7">
        <f>(1+E$2)^(-A5)</f>
        <v>0.89285714285714279</v>
      </c>
      <c r="S5" s="7">
        <f t="shared" ref="S5:S24" si="10">P5*R5</f>
        <v>-223.21428571428569</v>
      </c>
      <c r="T5" s="7">
        <f>SUM(S$4:S5)</f>
        <v>-348.21428571428567</v>
      </c>
      <c r="U5" s="2"/>
      <c r="V5" s="2"/>
      <c r="W5" s="20">
        <f t="shared" si="0"/>
        <v>0.84745762711864414</v>
      </c>
      <c r="X5" s="21">
        <f t="shared" si="0"/>
        <v>0.80645161290322587</v>
      </c>
      <c r="Y5" s="21">
        <f t="shared" si="0"/>
        <v>0.76923076923076916</v>
      </c>
      <c r="Z5" s="21">
        <f t="shared" si="0"/>
        <v>0.73529411764705888</v>
      </c>
      <c r="AA5" s="21">
        <f t="shared" si="0"/>
        <v>0.70422535211267612</v>
      </c>
      <c r="AB5" s="21">
        <f t="shared" si="0"/>
        <v>0.68493150684931503</v>
      </c>
      <c r="AC5" s="21">
        <f t="shared" si="0"/>
        <v>0.65789473684210531</v>
      </c>
      <c r="AD5" s="21">
        <f t="shared" si="0"/>
        <v>0.63291139240506322</v>
      </c>
      <c r="AE5" s="20">
        <f t="shared" si="1"/>
        <v>-211.86440677966104</v>
      </c>
      <c r="AF5" s="21">
        <f t="shared" si="2"/>
        <v>-201.61290322580646</v>
      </c>
      <c r="AG5" s="21">
        <f t="shared" si="3"/>
        <v>-192.30769230769229</v>
      </c>
      <c r="AH5" s="21">
        <f t="shared" si="4"/>
        <v>-183.82352941176472</v>
      </c>
      <c r="AI5" s="21">
        <f t="shared" si="5"/>
        <v>-176.05633802816902</v>
      </c>
      <c r="AJ5" s="21">
        <f t="shared" si="6"/>
        <v>-171.23287671232876</v>
      </c>
      <c r="AK5" s="21">
        <f t="shared" si="7"/>
        <v>-164.47368421052633</v>
      </c>
      <c r="AL5" s="22">
        <f t="shared" si="8"/>
        <v>-158.22784810126581</v>
      </c>
    </row>
    <row r="6" spans="1:38" x14ac:dyDescent="0.2">
      <c r="A6">
        <v>2</v>
      </c>
      <c r="B6" s="6">
        <v>2025</v>
      </c>
      <c r="C6" s="15">
        <v>270</v>
      </c>
      <c r="D6" s="15">
        <f>U6</f>
        <v>5</v>
      </c>
      <c r="E6" s="15"/>
      <c r="F6" s="15">
        <v>0.96</v>
      </c>
      <c r="G6" s="15">
        <v>1</v>
      </c>
      <c r="H6" s="15"/>
      <c r="I6" s="16">
        <f>G6*B$2/(1+A$2)^A6</f>
        <v>48.697345994643285</v>
      </c>
      <c r="J6" s="15"/>
      <c r="K6" s="15">
        <f>C6+D6+E6</f>
        <v>275</v>
      </c>
      <c r="L6" s="14">
        <f>K6</f>
        <v>275</v>
      </c>
      <c r="M6" s="14">
        <f>I6+J6-L6+M5</f>
        <v>-601.30265400535677</v>
      </c>
      <c r="N6" s="15"/>
      <c r="O6" s="4"/>
      <c r="P6" s="7">
        <f>I6+J6-C6-D6-E6-N6-O6</f>
        <v>-226.30265400535671</v>
      </c>
      <c r="Q6" s="7">
        <f>SUM(P$4:P6)</f>
        <v>-601.30265400535677</v>
      </c>
      <c r="R6" s="7">
        <f>(1+E$2)^(-A6)</f>
        <v>0.79719387755102034</v>
      </c>
      <c r="S6" s="7">
        <f t="shared" si="10"/>
        <v>-180.40709024661726</v>
      </c>
      <c r="T6" s="7">
        <f>SUM(S$4:S6)</f>
        <v>-528.62137596090292</v>
      </c>
      <c r="U6" s="15">
        <v>5</v>
      </c>
      <c r="V6" s="2"/>
      <c r="W6" s="20">
        <f t="shared" si="0"/>
        <v>0.71818442976156283</v>
      </c>
      <c r="X6" s="21">
        <f t="shared" si="0"/>
        <v>0.65036420395421435</v>
      </c>
      <c r="Y6" s="21">
        <f t="shared" si="0"/>
        <v>0.59171597633136086</v>
      </c>
      <c r="Z6" s="21">
        <f t="shared" si="0"/>
        <v>0.54065743944636691</v>
      </c>
      <c r="AA6" s="21">
        <f t="shared" si="0"/>
        <v>0.49593334655822258</v>
      </c>
      <c r="AB6" s="21">
        <f t="shared" si="0"/>
        <v>0.4691311690748734</v>
      </c>
      <c r="AC6" s="21">
        <f t="shared" si="0"/>
        <v>0.43282548476454291</v>
      </c>
      <c r="AD6" s="21">
        <f t="shared" si="0"/>
        <v>0.40057683063611593</v>
      </c>
      <c r="AE6" s="20">
        <f t="shared" si="1"/>
        <v>-162.52704252036537</v>
      </c>
      <c r="AF6" s="21">
        <f t="shared" si="2"/>
        <v>-147.17914542491982</v>
      </c>
      <c r="AG6" s="21">
        <f t="shared" si="3"/>
        <v>-133.90689586115781</v>
      </c>
      <c r="AH6" s="21">
        <f t="shared" si="4"/>
        <v>-122.35221345445326</v>
      </c>
      <c r="AI6" s="21">
        <f t="shared" si="5"/>
        <v>-112.23103253588411</v>
      </c>
      <c r="AJ6" s="21">
        <f t="shared" si="6"/>
        <v>-106.16562863827957</v>
      </c>
      <c r="AK6" s="21">
        <f t="shared" si="7"/>
        <v>-97.94955592337115</v>
      </c>
      <c r="AL6" s="22">
        <f t="shared" si="8"/>
        <v>-90.65159990600732</v>
      </c>
    </row>
    <row r="7" spans="1:38" x14ac:dyDescent="0.2">
      <c r="A7">
        <v>3</v>
      </c>
      <c r="B7" s="3">
        <v>2026</v>
      </c>
      <c r="C7" s="15">
        <v>80</v>
      </c>
      <c r="D7" s="15">
        <f t="shared" ref="D7:D24" si="11">U7</f>
        <v>60</v>
      </c>
      <c r="E7" s="15"/>
      <c r="F7" s="15">
        <v>12.51</v>
      </c>
      <c r="G7" s="15">
        <v>8</v>
      </c>
      <c r="H7" s="15"/>
      <c r="I7" s="16">
        <f t="shared" ref="I7:I21" si="12">G7*B$2/(1+A$2)^A7</f>
        <v>350.97186302445607</v>
      </c>
      <c r="J7" s="15"/>
      <c r="K7" s="15">
        <f>C7+D7+E7</f>
        <v>140</v>
      </c>
      <c r="L7" s="14">
        <f>K7</f>
        <v>140</v>
      </c>
      <c r="M7" s="14">
        <f>I7+J7-L7+M6</f>
        <v>-390.3307909809007</v>
      </c>
      <c r="N7" s="15"/>
      <c r="O7" s="4"/>
      <c r="P7" s="7">
        <f>I7+J7-C7-D7-E7-N7-O7</f>
        <v>210.97186302445607</v>
      </c>
      <c r="Q7" s="7">
        <f>SUM(P$4:P7)</f>
        <v>-390.3307909809007</v>
      </c>
      <c r="R7" s="7">
        <f>(1+E$2)^(-A7)</f>
        <v>0.71178024781341087</v>
      </c>
      <c r="S7" s="7">
        <f t="shared" si="10"/>
        <v>150.16560494520431</v>
      </c>
      <c r="T7" s="7">
        <f>SUM(S$4:S7)</f>
        <v>-378.45577101569859</v>
      </c>
      <c r="U7" s="15">
        <v>60</v>
      </c>
      <c r="V7" s="2"/>
      <c r="W7" s="20">
        <f t="shared" si="0"/>
        <v>0.6086308726792905</v>
      </c>
      <c r="X7" s="21">
        <f t="shared" si="0"/>
        <v>0.52448726125339862</v>
      </c>
      <c r="Y7" s="21">
        <f t="shared" si="0"/>
        <v>0.45516613563950831</v>
      </c>
      <c r="Z7" s="21">
        <f t="shared" si="0"/>
        <v>0.3975422348870345</v>
      </c>
      <c r="AA7" s="21">
        <f t="shared" si="0"/>
        <v>0.34924883560438214</v>
      </c>
      <c r="AB7" s="21">
        <f t="shared" si="0"/>
        <v>0.32132271854443384</v>
      </c>
      <c r="AC7" s="21">
        <f t="shared" si="0"/>
        <v>0.28475360839772562</v>
      </c>
      <c r="AD7" s="21">
        <f t="shared" si="0"/>
        <v>0.25352963964311132</v>
      </c>
      <c r="AE7" s="20">
        <f t="shared" si="1"/>
        <v>128.40398910335043</v>
      </c>
      <c r="AF7" s="21">
        <f t="shared" si="2"/>
        <v>110.65205463922412</v>
      </c>
      <c r="AG7" s="21">
        <f t="shared" si="3"/>
        <v>96.027247621509332</v>
      </c>
      <c r="AH7" s="21">
        <f t="shared" si="4"/>
        <v>83.87022592502359</v>
      </c>
      <c r="AI7" s="21">
        <f t="shared" si="5"/>
        <v>73.681677506578481</v>
      </c>
      <c r="AJ7" s="21">
        <f t="shared" si="6"/>
        <v>67.790052563402142</v>
      </c>
      <c r="AK7" s="21">
        <f t="shared" si="7"/>
        <v>60.074999266604571</v>
      </c>
      <c r="AL7" s="22">
        <f t="shared" si="8"/>
        <v>53.487620407426185</v>
      </c>
    </row>
    <row r="8" spans="1:38" x14ac:dyDescent="0.2">
      <c r="A8">
        <v>4</v>
      </c>
      <c r="B8" s="6">
        <v>2027</v>
      </c>
      <c r="C8" s="15">
        <v>60</v>
      </c>
      <c r="D8" s="15">
        <f t="shared" si="11"/>
        <v>61</v>
      </c>
      <c r="E8" s="15"/>
      <c r="F8" s="15">
        <v>23.1</v>
      </c>
      <c r="G8" s="15">
        <v>15</v>
      </c>
      <c r="H8" s="15"/>
      <c r="I8" s="16">
        <f t="shared" si="12"/>
        <v>592.85787673050015</v>
      </c>
      <c r="J8" s="15"/>
      <c r="K8" s="15">
        <f>C8+D8+E8</f>
        <v>121</v>
      </c>
      <c r="L8" s="14">
        <f t="shared" ref="L6:L27" si="13">K8</f>
        <v>121</v>
      </c>
      <c r="M8" s="14">
        <f>I8+J8-L8+M7</f>
        <v>81.527085749599451</v>
      </c>
      <c r="N8" s="15">
        <f>M8*0.3</f>
        <v>24.458125724879835</v>
      </c>
      <c r="O8" s="4">
        <f>M8*0.1*0.35</f>
        <v>2.8534480012359804</v>
      </c>
      <c r="P8" s="7">
        <f>I8+J8-C8-D8-E8-N8-O8</f>
        <v>444.54630300438436</v>
      </c>
      <c r="Q8" s="7">
        <f>SUM(P$4:P8)</f>
        <v>54.215512023483655</v>
      </c>
      <c r="R8" s="7">
        <f t="shared" ref="R8:R14" si="14">(1+E$2)^(-A8)</f>
        <v>0.63551807840483121</v>
      </c>
      <c r="S8" s="7">
        <f t="shared" si="10"/>
        <v>282.51721224731818</v>
      </c>
      <c r="T8" s="7">
        <f>SUM(S$4:S8)</f>
        <v>-95.938558768380403</v>
      </c>
      <c r="U8" s="15">
        <v>61</v>
      </c>
      <c r="V8" s="2"/>
      <c r="W8" s="20">
        <f t="shared" si="0"/>
        <v>0.51578887515194116</v>
      </c>
      <c r="X8" s="21">
        <f t="shared" si="0"/>
        <v>0.42297359778499888</v>
      </c>
      <c r="Y8" s="21">
        <f t="shared" si="0"/>
        <v>0.35012779664577565</v>
      </c>
      <c r="Z8" s="21">
        <f t="shared" si="0"/>
        <v>0.29231046682870188</v>
      </c>
      <c r="AA8" s="21">
        <f t="shared" si="0"/>
        <v>0.24594988422843814</v>
      </c>
      <c r="AB8" s="21">
        <f t="shared" si="0"/>
        <v>0.22008405379755747</v>
      </c>
      <c r="AC8" s="21">
        <f t="shared" si="0"/>
        <v>0.18733790026166158</v>
      </c>
      <c r="AD8" s="21">
        <f t="shared" si="0"/>
        <v>0.1604617972424755</v>
      </c>
      <c r="AE8" s="20">
        <f t="shared" si="1"/>
        <v>229.29203757958541</v>
      </c>
      <c r="AF8" s="21">
        <f t="shared" si="2"/>
        <v>188.03134916378471</v>
      </c>
      <c r="AG8" s="21">
        <f t="shared" si="3"/>
        <v>155.64801757795044</v>
      </c>
      <c r="AH8" s="21">
        <f t="shared" si="4"/>
        <v>129.94553735818513</v>
      </c>
      <c r="AI8" s="21">
        <f t="shared" si="5"/>
        <v>109.33611175810852</v>
      </c>
      <c r="AJ8" s="21">
        <f t="shared" si="6"/>
        <v>97.837552465922215</v>
      </c>
      <c r="AK8" s="21">
        <f t="shared" si="7"/>
        <v>83.280370973925741</v>
      </c>
      <c r="AL8" s="22">
        <f t="shared" si="8"/>
        <v>71.332698737581595</v>
      </c>
    </row>
    <row r="9" spans="1:38" x14ac:dyDescent="0.2">
      <c r="A9">
        <v>5</v>
      </c>
      <c r="B9" s="3">
        <v>2028</v>
      </c>
      <c r="C9" s="15"/>
      <c r="D9" s="15">
        <f t="shared" si="11"/>
        <v>61</v>
      </c>
      <c r="E9" s="15"/>
      <c r="F9" s="15">
        <v>23.1</v>
      </c>
      <c r="G9" s="15">
        <v>15</v>
      </c>
      <c r="H9" s="15"/>
      <c r="I9" s="16">
        <f t="shared" si="12"/>
        <v>534.10619525270272</v>
      </c>
      <c r="J9" s="15"/>
      <c r="K9" s="15">
        <f t="shared" ref="K7:K24" si="15">C9+D9+E9</f>
        <v>61</v>
      </c>
      <c r="L9" s="14">
        <f t="shared" si="13"/>
        <v>61</v>
      </c>
      <c r="M9" s="14">
        <f t="shared" ref="M7:M9" si="16">I9+J9-L9+M8</f>
        <v>554.63328100230217</v>
      </c>
      <c r="N9" s="15">
        <f t="shared" ref="N9:N24" si="17">M9*0.3</f>
        <v>166.38998430069066</v>
      </c>
      <c r="O9" s="4">
        <f t="shared" ref="O9:O21" si="18">M9*0.1*0.35</f>
        <v>19.412164835080578</v>
      </c>
      <c r="P9" s="7">
        <f>I9+J9-C9-D9-E9-N9-O9</f>
        <v>287.30404611693143</v>
      </c>
      <c r="Q9" s="7">
        <f>SUM(P$4:P9)</f>
        <v>341.51955814041509</v>
      </c>
      <c r="R9" s="7">
        <f t="shared" si="14"/>
        <v>0.56742685571859919</v>
      </c>
      <c r="S9" s="7">
        <f t="shared" si="10"/>
        <v>163.02403152336183</v>
      </c>
      <c r="T9" s="7">
        <f>SUM(S$4:S9)</f>
        <v>67.085472754981424</v>
      </c>
      <c r="U9" s="15">
        <v>61</v>
      </c>
      <c r="V9" s="2"/>
      <c r="W9" s="20">
        <f t="shared" si="0"/>
        <v>0.43710921623045873</v>
      </c>
      <c r="X9" s="21">
        <f t="shared" si="0"/>
        <v>0.34110774014919265</v>
      </c>
      <c r="Y9" s="21">
        <f t="shared" si="0"/>
        <v>0.26932907434290432</v>
      </c>
      <c r="Z9" s="21">
        <f t="shared" si="0"/>
        <v>0.21493416678581018</v>
      </c>
      <c r="AA9" s="21">
        <f t="shared" si="0"/>
        <v>0.17320414382284377</v>
      </c>
      <c r="AB9" s="21">
        <f t="shared" si="0"/>
        <v>0.15074250260106675</v>
      </c>
      <c r="AC9" s="21">
        <f t="shared" si="0"/>
        <v>0.12324861859319841</v>
      </c>
      <c r="AD9" s="21">
        <f t="shared" si="0"/>
        <v>0.10155809952055413</v>
      </c>
      <c r="AE9" s="20">
        <f t="shared" si="1"/>
        <v>125.58324641801147</v>
      </c>
      <c r="AF9" s="21">
        <f t="shared" si="2"/>
        <v>98.001633906665901</v>
      </c>
      <c r="AG9" s="21">
        <f t="shared" si="3"/>
        <v>77.379332795644231</v>
      </c>
      <c r="AH9" s="21">
        <f t="shared" si="4"/>
        <v>61.751455766334637</v>
      </c>
      <c r="AI9" s="21">
        <f t="shared" si="5"/>
        <v>49.762251324521934</v>
      </c>
      <c r="AJ9" s="21">
        <f t="shared" si="6"/>
        <v>43.308930919078541</v>
      </c>
      <c r="AK9" s="21">
        <f t="shared" si="7"/>
        <v>35.409826800148366</v>
      </c>
      <c r="AL9" s="22">
        <f t="shared" si="8"/>
        <v>29.178052908201195</v>
      </c>
    </row>
    <row r="10" spans="1:38" x14ac:dyDescent="0.2">
      <c r="A10">
        <v>6</v>
      </c>
      <c r="B10" s="6">
        <v>2029</v>
      </c>
      <c r="C10" s="15"/>
      <c r="D10" s="15">
        <f t="shared" si="11"/>
        <v>65</v>
      </c>
      <c r="E10" s="15"/>
      <c r="F10" s="15">
        <v>23.1</v>
      </c>
      <c r="G10" s="15">
        <v>15</v>
      </c>
      <c r="H10" s="15"/>
      <c r="I10" s="16">
        <f>G10*B$2/(1+A$2)^A10</f>
        <v>481.17675247991235</v>
      </c>
      <c r="J10" s="15"/>
      <c r="K10" s="15">
        <f>C10+D10+E10</f>
        <v>65</v>
      </c>
      <c r="L10" s="14">
        <f t="shared" si="13"/>
        <v>65</v>
      </c>
      <c r="M10" s="14">
        <f t="shared" ref="M10:M24" si="19">I10+J10-L10</f>
        <v>416.17675247991235</v>
      </c>
      <c r="N10" s="15">
        <f t="shared" si="17"/>
        <v>124.8530257439737</v>
      </c>
      <c r="O10" s="4">
        <f t="shared" si="18"/>
        <v>14.566186336796932</v>
      </c>
      <c r="P10" s="7">
        <f t="shared" si="9"/>
        <v>276.7575403991417</v>
      </c>
      <c r="Q10" s="7">
        <f>SUM(P$4:P10)</f>
        <v>618.27709853955685</v>
      </c>
      <c r="R10" s="7">
        <f t="shared" si="14"/>
        <v>0.50663112117732068</v>
      </c>
      <c r="S10" s="7">
        <f t="shared" si="10"/>
        <v>140.21398298669479</v>
      </c>
      <c r="T10" s="7">
        <f>SUM(S$4:S10)</f>
        <v>207.29945574167621</v>
      </c>
      <c r="U10" s="15">
        <v>65</v>
      </c>
      <c r="V10" s="2"/>
      <c r="W10" s="20">
        <f t="shared" si="0"/>
        <v>0.37043153917835481</v>
      </c>
      <c r="X10" s="21">
        <f t="shared" si="0"/>
        <v>0.27508688721709085</v>
      </c>
      <c r="Y10" s="21">
        <f t="shared" si="0"/>
        <v>0.20717621103300329</v>
      </c>
      <c r="Z10" s="21">
        <f t="shared" si="0"/>
        <v>0.1580398285189781</v>
      </c>
      <c r="AA10" s="21">
        <f t="shared" si="0"/>
        <v>0.12197474917101674</v>
      </c>
      <c r="AB10" s="21">
        <f t="shared" si="0"/>
        <v>0.10324828945278547</v>
      </c>
      <c r="AC10" s="21">
        <f t="shared" si="0"/>
        <v>8.1084617495525271E-2</v>
      </c>
      <c r="AD10" s="21">
        <f t="shared" si="0"/>
        <v>6.4277278177565886E-2</v>
      </c>
      <c r="AE10" s="20">
        <f t="shared" si="1"/>
        <v>102.51972166926977</v>
      </c>
      <c r="AF10" s="21">
        <f t="shared" si="2"/>
        <v>76.132370302258153</v>
      </c>
      <c r="AG10" s="21">
        <f t="shared" si="3"/>
        <v>57.337578594707516</v>
      </c>
      <c r="AH10" s="21">
        <f t="shared" si="4"/>
        <v>43.738714226014508</v>
      </c>
      <c r="AI10" s="21">
        <f t="shared" si="5"/>
        <v>33.757431571372841</v>
      </c>
      <c r="AJ10" s="21">
        <f t="shared" si="6"/>
        <v>28.57474263937155</v>
      </c>
      <c r="AK10" s="21">
        <f t="shared" si="7"/>
        <v>22.440779302266787</v>
      </c>
      <c r="AL10" s="22">
        <f t="shared" si="8"/>
        <v>17.789221411974559</v>
      </c>
    </row>
    <row r="11" spans="1:38" x14ac:dyDescent="0.2">
      <c r="A11">
        <v>7</v>
      </c>
      <c r="B11" s="3">
        <v>2030</v>
      </c>
      <c r="C11" s="15"/>
      <c r="D11" s="15">
        <f t="shared" si="11"/>
        <v>67</v>
      </c>
      <c r="E11" s="15"/>
      <c r="F11" s="15">
        <v>22.99</v>
      </c>
      <c r="G11" s="15">
        <v>15</v>
      </c>
      <c r="H11" s="15"/>
      <c r="I11" s="16">
        <f>G11*B$2/(1+A$2)^A11</f>
        <v>433.49256980172288</v>
      </c>
      <c r="J11" s="15"/>
      <c r="K11" s="15">
        <f t="shared" si="15"/>
        <v>67</v>
      </c>
      <c r="L11" s="14">
        <f t="shared" si="13"/>
        <v>67</v>
      </c>
      <c r="M11" s="14">
        <f t="shared" si="19"/>
        <v>366.49256980172288</v>
      </c>
      <c r="N11" s="15">
        <f t="shared" si="17"/>
        <v>109.94777094051686</v>
      </c>
      <c r="O11" s="4">
        <f t="shared" si="18"/>
        <v>12.827239943060301</v>
      </c>
      <c r="P11" s="7">
        <f>I11+J11-C11-D11-E11-N11-O11</f>
        <v>243.7175589181457</v>
      </c>
      <c r="Q11" s="7">
        <f>SUM(P$4:P11)</f>
        <v>861.99465745770249</v>
      </c>
      <c r="R11" s="7">
        <f t="shared" si="14"/>
        <v>0.45234921533689343</v>
      </c>
      <c r="S11" s="7">
        <f t="shared" si="10"/>
        <v>110.2454465404463</v>
      </c>
      <c r="T11" s="7">
        <f>SUM(S$4:S11)</f>
        <v>317.54490228212251</v>
      </c>
      <c r="U11" s="15">
        <v>67</v>
      </c>
      <c r="V11" s="2"/>
      <c r="W11" s="20">
        <f t="shared" si="0"/>
        <v>0.31392503320199561</v>
      </c>
      <c r="X11" s="21">
        <f t="shared" si="0"/>
        <v>0.22184426388475068</v>
      </c>
      <c r="Y11" s="21">
        <f t="shared" si="0"/>
        <v>0.1593663161792333</v>
      </c>
      <c r="Z11" s="21">
        <f t="shared" si="0"/>
        <v>0.11620575626395449</v>
      </c>
      <c r="AA11" s="21">
        <f t="shared" si="0"/>
        <v>8.5897710683814604E-2</v>
      </c>
      <c r="AB11" s="21">
        <f t="shared" si="0"/>
        <v>7.0718006474510597E-2</v>
      </c>
      <c r="AC11" s="21">
        <f t="shared" si="0"/>
        <v>5.3345143089161356E-2</v>
      </c>
      <c r="AD11" s="21">
        <f t="shared" si="0"/>
        <v>4.068182163137081E-2</v>
      </c>
      <c r="AE11" s="20">
        <f t="shared" si="1"/>
        <v>76.509042775288208</v>
      </c>
      <c r="AF11" s="21">
        <f>$P11*X11</f>
        <v>54.067342453984388</v>
      </c>
      <c r="AG11" s="21">
        <f t="shared" si="3"/>
        <v>38.840369552980128</v>
      </c>
      <c r="AH11" s="21">
        <f t="shared" si="4"/>
        <v>28.321383248888008</v>
      </c>
      <c r="AI11" s="21">
        <f t="shared" si="5"/>
        <v>20.934780364516421</v>
      </c>
      <c r="AJ11" s="21">
        <f t="shared" si="6"/>
        <v>17.235219909525345</v>
      </c>
      <c r="AK11" s="21">
        <f t="shared" si="7"/>
        <v>13.001148053829596</v>
      </c>
      <c r="AL11" s="22">
        <f t="shared" si="8"/>
        <v>9.9148742603411097</v>
      </c>
    </row>
    <row r="12" spans="1:38" x14ac:dyDescent="0.2">
      <c r="A12">
        <v>8</v>
      </c>
      <c r="B12" s="6">
        <v>2031</v>
      </c>
      <c r="C12" s="15"/>
      <c r="D12" s="15">
        <f t="shared" si="11"/>
        <v>72</v>
      </c>
      <c r="E12" s="15"/>
      <c r="F12" s="15">
        <v>21.59</v>
      </c>
      <c r="G12" s="15">
        <v>15</v>
      </c>
      <c r="H12" s="15"/>
      <c r="I12" s="16">
        <f t="shared" si="12"/>
        <v>390.5338466682187</v>
      </c>
      <c r="J12" s="15"/>
      <c r="K12" s="15">
        <f t="shared" si="15"/>
        <v>72</v>
      </c>
      <c r="L12" s="14">
        <f t="shared" si="13"/>
        <v>72</v>
      </c>
      <c r="M12" s="14">
        <f t="shared" si="19"/>
        <v>318.5338466682187</v>
      </c>
      <c r="N12" s="15">
        <f t="shared" si="17"/>
        <v>95.560154000465602</v>
      </c>
      <c r="O12" s="4">
        <f t="shared" si="18"/>
        <v>11.148684633387655</v>
      </c>
      <c r="P12" s="7">
        <f>I12+J12-C12-D12-E12-N12-O12</f>
        <v>211.82500803436542</v>
      </c>
      <c r="Q12" s="7">
        <f>SUM(P$4:P12)</f>
        <v>1073.819665492068</v>
      </c>
      <c r="R12" s="7">
        <f t="shared" si="14"/>
        <v>0.4038832279793691</v>
      </c>
      <c r="S12" s="7">
        <f t="shared" si="10"/>
        <v>85.552568011675305</v>
      </c>
      <c r="T12" s="7">
        <f>SUM(S$4:S12)</f>
        <v>403.09747029379781</v>
      </c>
      <c r="U12" s="15">
        <v>72</v>
      </c>
      <c r="V12" s="2"/>
      <c r="W12" s="20">
        <f t="shared" si="0"/>
        <v>0.26603816373050476</v>
      </c>
      <c r="X12" s="21">
        <f t="shared" si="0"/>
        <v>0.17890666442318603</v>
      </c>
      <c r="Y12" s="21">
        <f t="shared" si="0"/>
        <v>0.12258947398402563</v>
      </c>
      <c r="Z12" s="21">
        <f t="shared" si="0"/>
        <v>8.5445409017613605E-2</v>
      </c>
      <c r="AA12" s="21">
        <f t="shared" si="0"/>
        <v>6.0491345551982115E-2</v>
      </c>
      <c r="AB12" s="21">
        <f t="shared" si="0"/>
        <v>4.8436990735966169E-2</v>
      </c>
      <c r="AC12" s="21">
        <f t="shared" si="0"/>
        <v>3.5095488874448265E-2</v>
      </c>
      <c r="AD12" s="21">
        <f t="shared" si="0"/>
        <v>2.5747988374285321E-2</v>
      </c>
      <c r="AE12" s="20">
        <f t="shared" si="1"/>
        <v>56.353536169661993</v>
      </c>
      <c r="AF12" s="21">
        <f t="shared" si="2"/>
        <v>37.896905628842902</v>
      </c>
      <c r="AG12" s="21">
        <f t="shared" si="3"/>
        <v>25.96751631159486</v>
      </c>
      <c r="AH12" s="21">
        <f t="shared" si="4"/>
        <v>18.099474451655642</v>
      </c>
      <c r="AI12" s="21">
        <f t="shared" si="5"/>
        <v>12.813579757558186</v>
      </c>
      <c r="AJ12" s="21">
        <f t="shared" si="6"/>
        <v>10.260165951806517</v>
      </c>
      <c r="AK12" s="21">
        <f t="shared" si="7"/>
        <v>7.4341022127999858</v>
      </c>
      <c r="AL12" s="22">
        <f t="shared" si="8"/>
        <v>5.4540678442517354</v>
      </c>
    </row>
    <row r="13" spans="1:38" x14ac:dyDescent="0.2">
      <c r="A13">
        <v>9</v>
      </c>
      <c r="B13" s="3">
        <v>2032</v>
      </c>
      <c r="C13" s="15"/>
      <c r="D13" s="15">
        <f t="shared" si="11"/>
        <v>66</v>
      </c>
      <c r="E13" s="15"/>
      <c r="F13" s="15">
        <v>19.190000000000001</v>
      </c>
      <c r="G13" s="15">
        <v>14</v>
      </c>
      <c r="H13" s="15"/>
      <c r="I13" s="16">
        <f>G13*B$2/(1+A$2)^A13</f>
        <v>328.37680800931298</v>
      </c>
      <c r="J13" s="15"/>
      <c r="K13" s="15">
        <f t="shared" si="15"/>
        <v>66</v>
      </c>
      <c r="L13" s="14">
        <f t="shared" si="13"/>
        <v>66</v>
      </c>
      <c r="M13" s="14">
        <f t="shared" si="19"/>
        <v>262.37680800931298</v>
      </c>
      <c r="N13" s="15">
        <f t="shared" si="17"/>
        <v>78.713042402793889</v>
      </c>
      <c r="O13" s="4">
        <f t="shared" si="18"/>
        <v>9.1831882803259539</v>
      </c>
      <c r="P13" s="7">
        <f t="shared" si="9"/>
        <v>174.48057732619313</v>
      </c>
      <c r="Q13" s="7">
        <f>SUM(P$4:P13)</f>
        <v>1248.300242818261</v>
      </c>
      <c r="R13" s="7">
        <f t="shared" si="14"/>
        <v>0.36061002498157957</v>
      </c>
      <c r="S13" s="7">
        <f t="shared" si="10"/>
        <v>62.919445348398931</v>
      </c>
      <c r="T13" s="7">
        <f>SUM(S$4:S13)</f>
        <v>466.01691564219675</v>
      </c>
      <c r="U13" s="15">
        <v>66</v>
      </c>
      <c r="V13" s="2"/>
      <c r="W13" s="20">
        <f t="shared" si="0"/>
        <v>0.22545607095805489</v>
      </c>
      <c r="X13" s="21">
        <f t="shared" si="0"/>
        <v>0.14427956808321454</v>
      </c>
      <c r="Y13" s="21">
        <f t="shared" si="0"/>
        <v>9.4299595372327405E-2</v>
      </c>
      <c r="Z13" s="21">
        <f t="shared" si="0"/>
        <v>6.2827506630598245E-2</v>
      </c>
      <c r="AA13" s="21">
        <f t="shared" si="0"/>
        <v>4.2599539121114166E-2</v>
      </c>
      <c r="AB13" s="21">
        <f t="shared" si="0"/>
        <v>3.3176021052031622E-2</v>
      </c>
      <c r="AC13" s="21">
        <f t="shared" si="0"/>
        <v>2.3089137417400176E-2</v>
      </c>
      <c r="AD13" s="21">
        <f t="shared" si="0"/>
        <v>1.6296195173598302E-2</v>
      </c>
      <c r="AE13" s="20">
        <f t="shared" si="1"/>
        <v>39.33770542245658</v>
      </c>
      <c r="AF13" s="21">
        <f t="shared" si="2"/>
        <v>25.173982335533061</v>
      </c>
      <c r="AG13" s="21">
        <f t="shared" si="3"/>
        <v>16.453447842190094</v>
      </c>
      <c r="AH13" s="21">
        <f t="shared" si="4"/>
        <v>10.962179628872009</v>
      </c>
      <c r="AI13" s="21">
        <f t="shared" si="5"/>
        <v>7.4327921796817495</v>
      </c>
      <c r="AJ13" s="21">
        <f t="shared" si="6"/>
        <v>5.7885713065444149</v>
      </c>
      <c r="AK13" s="21">
        <f t="shared" si="7"/>
        <v>4.0286060265517909</v>
      </c>
      <c r="AL13" s="22">
        <f t="shared" si="8"/>
        <v>2.8433695421097536</v>
      </c>
    </row>
    <row r="14" spans="1:38" x14ac:dyDescent="0.2">
      <c r="A14">
        <v>10</v>
      </c>
      <c r="B14" s="6">
        <v>2033</v>
      </c>
      <c r="C14" s="15"/>
      <c r="D14" s="15">
        <f t="shared" si="11"/>
        <v>64</v>
      </c>
      <c r="E14" s="15"/>
      <c r="F14" s="15">
        <v>17.059999999999999</v>
      </c>
      <c r="G14" s="15">
        <v>13</v>
      </c>
      <c r="H14" s="15"/>
      <c r="I14" s="16">
        <f t="shared" si="12"/>
        <v>274.7038934440842</v>
      </c>
      <c r="J14" s="15"/>
      <c r="K14" s="15">
        <f t="shared" si="15"/>
        <v>64</v>
      </c>
      <c r="L14" s="14">
        <f t="shared" si="13"/>
        <v>64</v>
      </c>
      <c r="M14" s="14">
        <f t="shared" si="19"/>
        <v>210.7038934440842</v>
      </c>
      <c r="N14" s="15">
        <f t="shared" si="17"/>
        <v>63.211168033225256</v>
      </c>
      <c r="O14" s="4">
        <f t="shared" si="18"/>
        <v>7.3746362705429469</v>
      </c>
      <c r="P14" s="7">
        <f t="shared" si="9"/>
        <v>140.11808914031602</v>
      </c>
      <c r="Q14" s="7">
        <f>SUM(P$4:P14)</f>
        <v>1388.418331958577</v>
      </c>
      <c r="R14" s="7">
        <f t="shared" si="14"/>
        <v>0.32197323659069599</v>
      </c>
      <c r="S14" s="7">
        <f t="shared" si="10"/>
        <v>45.114274665411202</v>
      </c>
      <c r="T14" s="7">
        <f>SUM(S$4:S14)</f>
        <v>511.13119030760794</v>
      </c>
      <c r="U14" s="15">
        <v>64</v>
      </c>
      <c r="V14" s="2"/>
      <c r="W14" s="20">
        <f t="shared" ref="W14:AD26" si="20">(1+W$2)^(-$A14)</f>
        <v>0.19106446691360587</v>
      </c>
      <c r="X14" s="21">
        <f t="shared" si="20"/>
        <v>0.11635449038968913</v>
      </c>
      <c r="Y14" s="21">
        <f t="shared" si="20"/>
        <v>7.2538150286405687E-2</v>
      </c>
      <c r="Z14" s="21">
        <f t="shared" si="20"/>
        <v>4.6196696051910478E-2</v>
      </c>
      <c r="AA14" s="21">
        <f t="shared" si="20"/>
        <v>2.9999675437404338E-2</v>
      </c>
      <c r="AB14" s="21">
        <f t="shared" si="20"/>
        <v>2.2723302090432621E-2</v>
      </c>
      <c r="AC14" s="21">
        <f t="shared" si="20"/>
        <v>1.5190221985131695E-2</v>
      </c>
      <c r="AD14" s="21">
        <f t="shared" si="20"/>
        <v>1.0314047578226774E-2</v>
      </c>
      <c r="AE14" s="20">
        <f t="shared" si="1"/>
        <v>26.771588006547589</v>
      </c>
      <c r="AF14" s="21">
        <f t="shared" si="2"/>
        <v>16.303368856298505</v>
      </c>
      <c r="AG14" s="21">
        <f t="shared" si="3"/>
        <v>10.163907007904232</v>
      </c>
      <c r="AH14" s="21">
        <f t="shared" si="4"/>
        <v>6.4729927753896774</v>
      </c>
      <c r="AI14" s="21">
        <f t="shared" si="5"/>
        <v>4.2034971971187698</v>
      </c>
      <c r="AJ14" s="21">
        <f t="shared" si="6"/>
        <v>3.1839456678695672</v>
      </c>
      <c r="AK14" s="21">
        <f t="shared" si="7"/>
        <v>2.1284248781738708</v>
      </c>
      <c r="AL14" s="22">
        <f t="shared" si="8"/>
        <v>1.4451846379634397</v>
      </c>
    </row>
    <row r="15" spans="1:38" x14ac:dyDescent="0.2">
      <c r="A15">
        <v>11</v>
      </c>
      <c r="B15" s="3">
        <v>2034</v>
      </c>
      <c r="C15" s="15"/>
      <c r="D15" s="15">
        <f t="shared" si="11"/>
        <v>68</v>
      </c>
      <c r="E15" s="15"/>
      <c r="F15" s="15">
        <v>15.17</v>
      </c>
      <c r="G15" s="15">
        <v>12</v>
      </c>
      <c r="H15" s="15"/>
      <c r="I15" s="16">
        <f t="shared" si="12"/>
        <v>228.44398623208664</v>
      </c>
      <c r="J15" s="15"/>
      <c r="K15" s="15">
        <f t="shared" si="15"/>
        <v>68</v>
      </c>
      <c r="L15" s="14">
        <f t="shared" si="13"/>
        <v>68</v>
      </c>
      <c r="M15" s="14">
        <f t="shared" si="19"/>
        <v>160.44398623208664</v>
      </c>
      <c r="N15" s="15">
        <f t="shared" si="17"/>
        <v>48.133195869625993</v>
      </c>
      <c r="O15" s="4">
        <f t="shared" si="18"/>
        <v>5.6155395181230325</v>
      </c>
      <c r="P15" s="7">
        <f t="shared" si="9"/>
        <v>106.69525084433762</v>
      </c>
      <c r="Q15" s="7">
        <f>SUM(P$4:P15)</f>
        <v>1495.1135828029146</v>
      </c>
      <c r="R15" s="7">
        <f t="shared" ref="R15:R27" si="21">(1+E$2)^(-A15)</f>
        <v>0.28747610409883567</v>
      </c>
      <c r="S15" s="7">
        <f t="shared" si="10"/>
        <v>30.672335038578186</v>
      </c>
      <c r="T15" s="7">
        <f>SUM(S$4:S15)</f>
        <v>541.80352534618612</v>
      </c>
      <c r="U15" s="15">
        <v>68</v>
      </c>
      <c r="V15" s="2"/>
      <c r="W15" s="20">
        <f t="shared" si="20"/>
        <v>0.1619190397572931</v>
      </c>
      <c r="X15" s="21">
        <f t="shared" si="20"/>
        <v>9.383426644329769E-2</v>
      </c>
      <c r="Y15" s="21">
        <f t="shared" si="20"/>
        <v>5.579857714338899E-2</v>
      </c>
      <c r="Z15" s="21">
        <f t="shared" si="20"/>
        <v>3.3968158861698884E-2</v>
      </c>
      <c r="AA15" s="21">
        <f t="shared" si="20"/>
        <v>2.1126531998172073E-2</v>
      </c>
      <c r="AB15" s="21">
        <f t="shared" si="20"/>
        <v>1.5563905541392207E-2</v>
      </c>
      <c r="AC15" s="21">
        <f t="shared" si="20"/>
        <v>9.9935670954813764E-3</v>
      </c>
      <c r="AD15" s="21">
        <f t="shared" si="20"/>
        <v>6.5278782140675779E-3</v>
      </c>
      <c r="AE15" s="20">
        <f t="shared" si="1"/>
        <v>17.275992563378665</v>
      </c>
      <c r="AF15" s="21">
        <f t="shared" si="2"/>
        <v>10.011670595962059</v>
      </c>
      <c r="AG15" s="21">
        <f t="shared" si="3"/>
        <v>5.9534431850710119</v>
      </c>
      <c r="AH15" s="21">
        <f t="shared" si="4"/>
        <v>3.6242412304692722</v>
      </c>
      <c r="AI15" s="21">
        <f t="shared" si="5"/>
        <v>2.2541006310158949</v>
      </c>
      <c r="AJ15" s="21">
        <f t="shared" si="6"/>
        <v>1.6605948058564177</v>
      </c>
      <c r="AK15" s="21">
        <f t="shared" si="7"/>
        <v>1.0662661480821041</v>
      </c>
      <c r="AL15" s="22">
        <f t="shared" si="8"/>
        <v>0.69649360353122691</v>
      </c>
    </row>
    <row r="16" spans="1:38" x14ac:dyDescent="0.2">
      <c r="A16">
        <v>12</v>
      </c>
      <c r="B16" s="6">
        <v>2035</v>
      </c>
      <c r="C16" s="15"/>
      <c r="D16" s="15">
        <f t="shared" si="11"/>
        <v>70</v>
      </c>
      <c r="E16" s="15"/>
      <c r="F16" s="15">
        <v>13.49</v>
      </c>
      <c r="G16" s="15">
        <v>10</v>
      </c>
      <c r="H16" s="15"/>
      <c r="I16" s="16">
        <f t="shared" si="12"/>
        <v>171.50449416823321</v>
      </c>
      <c r="J16" s="15"/>
      <c r="K16" s="15">
        <f t="shared" si="15"/>
        <v>70</v>
      </c>
      <c r="L16" s="14">
        <f t="shared" si="13"/>
        <v>70</v>
      </c>
      <c r="M16" s="14">
        <f t="shared" si="19"/>
        <v>101.50449416823321</v>
      </c>
      <c r="N16" s="15">
        <f t="shared" si="17"/>
        <v>30.451348250469962</v>
      </c>
      <c r="O16" s="4">
        <f t="shared" si="18"/>
        <v>3.5526572958881619</v>
      </c>
      <c r="P16" s="7">
        <f t="shared" si="9"/>
        <v>67.500488621875078</v>
      </c>
      <c r="Q16" s="7">
        <f>SUM(P$4:P16)</f>
        <v>1562.6140714247897</v>
      </c>
      <c r="R16" s="7">
        <f t="shared" si="21"/>
        <v>0.25667509294538904</v>
      </c>
      <c r="S16" s="7">
        <f t="shared" si="10"/>
        <v>17.325694190878959</v>
      </c>
      <c r="T16" s="7">
        <f>SUM(S$4:S16)</f>
        <v>559.12921953706507</v>
      </c>
      <c r="U16" s="15">
        <v>70</v>
      </c>
      <c r="V16" s="2"/>
      <c r="W16" s="20">
        <f t="shared" si="20"/>
        <v>0.13721952521804504</v>
      </c>
      <c r="X16" s="21">
        <f t="shared" si="20"/>
        <v>7.5672795518788458E-2</v>
      </c>
      <c r="Y16" s="21">
        <f t="shared" si="20"/>
        <v>4.2921982417991528E-2</v>
      </c>
      <c r="Z16" s="21">
        <f t="shared" si="20"/>
        <v>2.4976587398308006E-2</v>
      </c>
      <c r="AA16" s="21">
        <f t="shared" si="20"/>
        <v>1.4877839435332446E-2</v>
      </c>
      <c r="AB16" s="21">
        <f t="shared" si="20"/>
        <v>1.0660209274926171E-2</v>
      </c>
      <c r="AC16" s="21">
        <f t="shared" si="20"/>
        <v>6.5747151943956438E-3</v>
      </c>
      <c r="AD16" s="21">
        <f t="shared" si="20"/>
        <v>4.1315684899161879E-3</v>
      </c>
      <c r="AE16" s="20">
        <f t="shared" si="1"/>
        <v>9.2623850006797497</v>
      </c>
      <c r="AF16" s="21">
        <f t="shared" si="2"/>
        <v>5.1079506729014597</v>
      </c>
      <c r="AG16" s="21">
        <f t="shared" si="3"/>
        <v>2.8972547858339595</v>
      </c>
      <c r="AH16" s="21">
        <f t="shared" si="4"/>
        <v>1.6859318534927581</v>
      </c>
      <c r="AI16" s="21">
        <f t="shared" si="5"/>
        <v>1.0042614315227421</v>
      </c>
      <c r="AJ16" s="21">
        <f t="shared" si="6"/>
        <v>0.71956933486896113</v>
      </c>
      <c r="AK16" s="21">
        <f t="shared" si="7"/>
        <v>0.44379648817137235</v>
      </c>
      <c r="AL16" s="22">
        <f t="shared" si="8"/>
        <v>0.27888289184408521</v>
      </c>
    </row>
    <row r="17" spans="1:38" x14ac:dyDescent="0.2">
      <c r="A17">
        <v>13</v>
      </c>
      <c r="B17" s="3">
        <v>2036</v>
      </c>
      <c r="C17" s="15"/>
      <c r="D17" s="15">
        <f t="shared" si="11"/>
        <v>75</v>
      </c>
      <c r="E17" s="15"/>
      <c r="F17" s="15">
        <v>11.99</v>
      </c>
      <c r="G17" s="15">
        <v>8</v>
      </c>
      <c r="H17" s="15"/>
      <c r="I17" s="16">
        <f t="shared" si="12"/>
        <v>123.60684264377167</v>
      </c>
      <c r="J17" s="15"/>
      <c r="K17" s="15">
        <f t="shared" si="15"/>
        <v>75</v>
      </c>
      <c r="L17" s="14">
        <f t="shared" si="13"/>
        <v>75</v>
      </c>
      <c r="M17" s="14">
        <f t="shared" si="19"/>
        <v>48.606842643771671</v>
      </c>
      <c r="N17" s="15">
        <f t="shared" si="17"/>
        <v>14.582052793131501</v>
      </c>
      <c r="O17" s="4">
        <f t="shared" si="18"/>
        <v>1.7012394925320085</v>
      </c>
      <c r="P17" s="7">
        <f t="shared" si="9"/>
        <v>32.323550358108157</v>
      </c>
      <c r="Q17" s="7">
        <f>SUM(P$4:P17)</f>
        <v>1594.9376217828978</v>
      </c>
      <c r="R17" s="7">
        <f t="shared" si="21"/>
        <v>0.22917419012981158</v>
      </c>
      <c r="S17" s="7">
        <f t="shared" si="10"/>
        <v>7.4077234754396182</v>
      </c>
      <c r="T17" s="7">
        <f>SUM(S$4:S17)</f>
        <v>566.53694301250471</v>
      </c>
      <c r="U17" s="15">
        <v>75</v>
      </c>
      <c r="V17" s="2"/>
      <c r="W17" s="20">
        <f t="shared" si="20"/>
        <v>0.11628773323563139</v>
      </c>
      <c r="X17" s="21">
        <f t="shared" si="20"/>
        <v>6.1026447999022952E-2</v>
      </c>
      <c r="Y17" s="21">
        <f t="shared" si="20"/>
        <v>3.3016909552301174E-2</v>
      </c>
      <c r="Z17" s="21">
        <f t="shared" si="20"/>
        <v>1.8365137792873534E-2</v>
      </c>
      <c r="AA17" s="21">
        <f t="shared" si="20"/>
        <v>1.0477351715022849E-2</v>
      </c>
      <c r="AB17" s="21">
        <f t="shared" si="20"/>
        <v>7.3015132020042258E-3</v>
      </c>
      <c r="AC17" s="21">
        <f t="shared" si="20"/>
        <v>4.3254705226287125E-3</v>
      </c>
      <c r="AD17" s="21">
        <f t="shared" si="20"/>
        <v>2.614916765769739E-3</v>
      </c>
      <c r="AE17" s="20">
        <f t="shared" si="1"/>
        <v>3.758832401272179</v>
      </c>
      <c r="AF17" s="21">
        <f t="shared" si="2"/>
        <v>1.9725914650728873</v>
      </c>
      <c r="AG17" s="21">
        <f t="shared" si="3"/>
        <v>1.0672237385829093</v>
      </c>
      <c r="AH17" s="21">
        <f t="shared" si="4"/>
        <v>0.59362645628154298</v>
      </c>
      <c r="AI17" s="21">
        <f t="shared" si="5"/>
        <v>0.33866520578015191</v>
      </c>
      <c r="AJ17" s="21">
        <f t="shared" si="6"/>
        <v>0.23601082967537512</v>
      </c>
      <c r="AK17" s="21">
        <f t="shared" si="7"/>
        <v>0.1398145642607016</v>
      </c>
      <c r="AL17" s="22">
        <f t="shared" si="8"/>
        <v>8.4523393760619472E-2</v>
      </c>
    </row>
    <row r="18" spans="1:38" x14ac:dyDescent="0.2">
      <c r="A18">
        <v>14</v>
      </c>
      <c r="B18" s="6">
        <v>2037</v>
      </c>
      <c r="C18" s="15"/>
      <c r="D18" s="15">
        <f t="shared" si="11"/>
        <v>65</v>
      </c>
      <c r="E18" s="15"/>
      <c r="F18" s="15">
        <v>10.66</v>
      </c>
      <c r="G18" s="15">
        <v>7</v>
      </c>
      <c r="H18" s="15"/>
      <c r="I18" s="16">
        <f t="shared" si="12"/>
        <v>97.437826408378569</v>
      </c>
      <c r="J18" s="15"/>
      <c r="K18" s="15">
        <f t="shared" si="15"/>
        <v>65</v>
      </c>
      <c r="L18" s="14">
        <f t="shared" si="13"/>
        <v>65</v>
      </c>
      <c r="M18" s="14">
        <f t="shared" si="19"/>
        <v>32.437826408378569</v>
      </c>
      <c r="N18" s="15">
        <f t="shared" si="17"/>
        <v>9.7313479225135708</v>
      </c>
      <c r="O18" s="4">
        <f t="shared" si="18"/>
        <v>1.1353239242932498</v>
      </c>
      <c r="P18" s="7">
        <f t="shared" si="9"/>
        <v>21.571154561571749</v>
      </c>
      <c r="Q18" s="7">
        <f>SUM(P$4:P18)</f>
        <v>1616.5087763444697</v>
      </c>
      <c r="R18" s="7">
        <f t="shared" si="21"/>
        <v>0.20461981261590317</v>
      </c>
      <c r="S18" s="7">
        <f t="shared" si="10"/>
        <v>4.4138856042974961</v>
      </c>
      <c r="T18" s="7">
        <f>SUM(S$4:S18)</f>
        <v>570.95082861680226</v>
      </c>
      <c r="U18" s="15">
        <v>65</v>
      </c>
      <c r="V18" s="2"/>
      <c r="W18" s="20">
        <f t="shared" si="20"/>
        <v>9.8548926470874057E-2</v>
      </c>
      <c r="X18" s="21">
        <f t="shared" si="20"/>
        <v>4.9214877418566894E-2</v>
      </c>
      <c r="Y18" s="21">
        <f t="shared" si="20"/>
        <v>2.5397622732539361E-2</v>
      </c>
      <c r="Z18" s="21">
        <f t="shared" si="20"/>
        <v>1.3503777788877598E-2</v>
      </c>
      <c r="AA18" s="21">
        <f t="shared" si="20"/>
        <v>7.3784167007203165E-3</v>
      </c>
      <c r="AB18" s="21">
        <f t="shared" si="20"/>
        <v>5.0010364397289229E-3</v>
      </c>
      <c r="AC18" s="21">
        <f t="shared" si="20"/>
        <v>2.8457042912031008E-3</v>
      </c>
      <c r="AD18" s="21">
        <f t="shared" si="20"/>
        <v>1.65501061124667E-3</v>
      </c>
      <c r="AE18" s="20">
        <f t="shared" si="1"/>
        <v>2.1258141247801938</v>
      </c>
      <c r="AF18" s="21">
        <f t="shared" si="2"/>
        <v>1.0616217275247137</v>
      </c>
      <c r="AG18" s="21">
        <f t="shared" si="3"/>
        <v>0.54785604546009481</v>
      </c>
      <c r="AH18" s="21">
        <f t="shared" si="4"/>
        <v>0.2912920778489983</v>
      </c>
      <c r="AI18" s="21">
        <f t="shared" si="5"/>
        <v>0.15916096707092023</v>
      </c>
      <c r="AJ18" s="21">
        <f t="shared" si="6"/>
        <v>0.1078781300094451</v>
      </c>
      <c r="AK18" s="21">
        <f t="shared" si="7"/>
        <v>6.1385127102070072E-2</v>
      </c>
      <c r="AL18" s="22">
        <f t="shared" si="8"/>
        <v>3.5700489696243252E-2</v>
      </c>
    </row>
    <row r="19" spans="1:38" x14ac:dyDescent="0.2">
      <c r="A19">
        <v>15</v>
      </c>
      <c r="B19" s="3">
        <v>2038</v>
      </c>
      <c r="C19" s="15"/>
      <c r="D19" s="15">
        <f t="shared" si="11"/>
        <v>64</v>
      </c>
      <c r="E19" s="15"/>
      <c r="F19" s="15">
        <v>9.4700000000000006</v>
      </c>
      <c r="G19" s="15">
        <v>6</v>
      </c>
      <c r="H19" s="15"/>
      <c r="I19" s="16">
        <f t="shared" si="12"/>
        <v>75.241564794114737</v>
      </c>
      <c r="J19" s="15"/>
      <c r="K19" s="15">
        <f t="shared" si="15"/>
        <v>64</v>
      </c>
      <c r="L19" s="14">
        <f t="shared" si="13"/>
        <v>64</v>
      </c>
      <c r="M19" s="14">
        <f t="shared" si="19"/>
        <v>11.241564794114737</v>
      </c>
      <c r="N19" s="15">
        <f t="shared" si="17"/>
        <v>3.3724694382344209</v>
      </c>
      <c r="O19" s="4">
        <f t="shared" si="18"/>
        <v>0.39345476779401578</v>
      </c>
      <c r="P19" s="7">
        <f t="shared" si="9"/>
        <v>7.4756405880862999</v>
      </c>
      <c r="Q19" s="7">
        <f>SUM(P$4:P19)</f>
        <v>1623.9844169325559</v>
      </c>
      <c r="R19" s="7">
        <f t="shared" si="21"/>
        <v>0.18269626126419927</v>
      </c>
      <c r="S19" s="7">
        <f t="shared" si="10"/>
        <v>1.3657715859982669</v>
      </c>
      <c r="T19" s="7">
        <f>SUM(S$4:S19)</f>
        <v>572.31660020280049</v>
      </c>
      <c r="U19" s="15">
        <v>64</v>
      </c>
      <c r="V19" s="2"/>
      <c r="W19" s="20">
        <f t="shared" si="20"/>
        <v>8.351603938209666E-2</v>
      </c>
      <c r="X19" s="21">
        <f t="shared" si="20"/>
        <v>3.9689417273037812E-2</v>
      </c>
      <c r="Y19" s="21">
        <f t="shared" si="20"/>
        <v>1.9536632871184123E-2</v>
      </c>
      <c r="Z19" s="21">
        <f t="shared" si="20"/>
        <v>9.9292483741747067E-3</v>
      </c>
      <c r="AA19" s="21">
        <f t="shared" si="20"/>
        <v>5.196068099098815E-3</v>
      </c>
      <c r="AB19" s="21">
        <f t="shared" si="20"/>
        <v>3.4253674244718647E-3</v>
      </c>
      <c r="AC19" s="21">
        <f t="shared" si="20"/>
        <v>1.8721738757915135E-3</v>
      </c>
      <c r="AD19" s="21">
        <f t="shared" si="20"/>
        <v>1.0474750704092847E-3</v>
      </c>
      <c r="AE19" s="20">
        <f>$P19*W19</f>
        <v>0.62433589376101561</v>
      </c>
      <c r="AF19" s="21">
        <f t="shared" si="2"/>
        <v>0.29670381868381496</v>
      </c>
      <c r="AG19" s="21">
        <f t="shared" si="3"/>
        <v>0.14604884564636503</v>
      </c>
      <c r="AH19" s="21">
        <f t="shared" si="4"/>
        <v>7.4227492155170341E-2</v>
      </c>
      <c r="AI19" s="21">
        <f t="shared" si="5"/>
        <v>3.8843937580083525E-2</v>
      </c>
      <c r="AJ19" s="21">
        <f t="shared" si="6"/>
        <v>2.5606815747490505E-2</v>
      </c>
      <c r="AK19" s="21">
        <f t="shared" si="7"/>
        <v>1.3995699013821878E-2</v>
      </c>
      <c r="AL19" s="22">
        <f t="shared" si="8"/>
        <v>7.8305471513602041E-3</v>
      </c>
    </row>
    <row r="20" spans="1:38" x14ac:dyDescent="0.2">
      <c r="A20">
        <v>16</v>
      </c>
      <c r="B20" s="6">
        <v>2039</v>
      </c>
      <c r="C20" s="15">
        <v>10</v>
      </c>
      <c r="D20" s="15"/>
      <c r="E20" s="15"/>
      <c r="F20" s="15"/>
      <c r="G20" s="15"/>
      <c r="H20" s="15"/>
      <c r="I20" s="16">
        <f t="shared" si="12"/>
        <v>0</v>
      </c>
      <c r="J20" s="15"/>
      <c r="K20" s="15">
        <f t="shared" si="15"/>
        <v>10</v>
      </c>
      <c r="L20" s="14">
        <f t="shared" si="13"/>
        <v>10</v>
      </c>
      <c r="M20" s="14">
        <f t="shared" si="19"/>
        <v>-10</v>
      </c>
      <c r="N20" s="15">
        <f t="shared" si="17"/>
        <v>-3</v>
      </c>
      <c r="O20" s="4">
        <f t="shared" si="18"/>
        <v>-0.35</v>
      </c>
      <c r="P20" s="7">
        <f t="shared" si="9"/>
        <v>-6.65</v>
      </c>
      <c r="Q20" s="7">
        <f>SUM(P$4:P20)</f>
        <v>1617.3344169325558</v>
      </c>
      <c r="R20" s="7">
        <f t="shared" si="21"/>
        <v>0.16312166184303503</v>
      </c>
      <c r="S20" s="7">
        <f t="shared" si="10"/>
        <v>-1.0847590512561831</v>
      </c>
      <c r="T20" s="7">
        <f>SUM(S$4:S20)</f>
        <v>571.23184115154436</v>
      </c>
      <c r="U20" s="15">
        <v>61</v>
      </c>
      <c r="V20" s="2"/>
      <c r="W20" s="20">
        <f t="shared" si="20"/>
        <v>7.0776304561098874E-2</v>
      </c>
      <c r="X20" s="21">
        <f t="shared" si="20"/>
        <v>3.2007594575030503E-2</v>
      </c>
      <c r="Y20" s="21">
        <f t="shared" si="20"/>
        <v>1.5028179131680095E-2</v>
      </c>
      <c r="Z20" s="21">
        <f t="shared" si="20"/>
        <v>7.3009179221872854E-3</v>
      </c>
      <c r="AA20" s="21">
        <f t="shared" si="20"/>
        <v>3.659202886689306E-3</v>
      </c>
      <c r="AB20" s="21">
        <f t="shared" si="20"/>
        <v>2.3461420715560721E-3</v>
      </c>
      <c r="AC20" s="21">
        <f t="shared" si="20"/>
        <v>1.2316933393365223E-3</v>
      </c>
      <c r="AD20" s="21">
        <f t="shared" si="20"/>
        <v>6.6295890532233192E-4</v>
      </c>
      <c r="AE20" s="20">
        <f t="shared" si="1"/>
        <v>-0.47066242533130753</v>
      </c>
      <c r="AF20" s="21">
        <f t="shared" si="2"/>
        <v>-0.21285050392395286</v>
      </c>
      <c r="AG20" s="21">
        <f t="shared" si="3"/>
        <v>-9.9937391225672634E-2</v>
      </c>
      <c r="AH20" s="21">
        <f t="shared" si="4"/>
        <v>-4.8551104182545449E-2</v>
      </c>
      <c r="AI20" s="21">
        <f t="shared" si="5"/>
        <v>-2.4333699196483885E-2</v>
      </c>
      <c r="AJ20" s="21">
        <f t="shared" si="6"/>
        <v>-1.5601844775847881E-2</v>
      </c>
      <c r="AK20" s="21">
        <f t="shared" si="7"/>
        <v>-8.1907607065878733E-3</v>
      </c>
      <c r="AL20" s="22">
        <f t="shared" si="8"/>
        <v>-4.4086767203935073E-3</v>
      </c>
    </row>
    <row r="21" spans="1:38" x14ac:dyDescent="0.2">
      <c r="A21">
        <v>17</v>
      </c>
      <c r="B21" s="3">
        <v>2040</v>
      </c>
      <c r="C21" s="15">
        <v>125</v>
      </c>
      <c r="D21" s="15"/>
      <c r="E21" s="15"/>
      <c r="F21" s="15"/>
      <c r="G21" s="15"/>
      <c r="H21" s="15"/>
      <c r="I21" s="16">
        <f t="shared" si="12"/>
        <v>0</v>
      </c>
      <c r="J21" s="15"/>
      <c r="K21" s="15">
        <f t="shared" si="15"/>
        <v>125</v>
      </c>
      <c r="L21" s="14">
        <f t="shared" si="13"/>
        <v>125</v>
      </c>
      <c r="M21" s="14">
        <f t="shared" si="19"/>
        <v>-125</v>
      </c>
      <c r="N21" s="15">
        <f t="shared" si="17"/>
        <v>-37.5</v>
      </c>
      <c r="O21" s="4">
        <f t="shared" si="18"/>
        <v>-4.375</v>
      </c>
      <c r="P21" s="7">
        <f t="shared" si="9"/>
        <v>-83.125</v>
      </c>
      <c r="Q21" s="7">
        <f>SUM(P$4:P21)</f>
        <v>1534.2094169325558</v>
      </c>
      <c r="R21" s="7">
        <f t="shared" si="21"/>
        <v>0.14564434093128129</v>
      </c>
      <c r="S21" s="7">
        <f t="shared" si="10"/>
        <v>-12.106685839912757</v>
      </c>
      <c r="T21" s="7">
        <f>SUM(S$4:S21)</f>
        <v>559.1251553116316</v>
      </c>
      <c r="U21" s="15">
        <v>60</v>
      </c>
      <c r="V21" s="2"/>
      <c r="W21" s="20">
        <f t="shared" si="20"/>
        <v>5.9979919119575315E-2</v>
      </c>
      <c r="X21" s="21">
        <f t="shared" si="20"/>
        <v>2.5812576270185891E-2</v>
      </c>
      <c r="Y21" s="21">
        <f t="shared" si="20"/>
        <v>1.1560137793600074E-2</v>
      </c>
      <c r="Z21" s="21">
        <f t="shared" si="20"/>
        <v>5.3683220016082995E-3</v>
      </c>
      <c r="AA21" s="21">
        <f t="shared" si="20"/>
        <v>2.5769034413304971E-3</v>
      </c>
      <c r="AB21" s="21">
        <f t="shared" si="20"/>
        <v>1.606946624353474E-3</v>
      </c>
      <c r="AC21" s="21">
        <f t="shared" si="20"/>
        <v>8.1032456535297512E-4</v>
      </c>
      <c r="AD21" s="21">
        <f t="shared" si="20"/>
        <v>4.1959424387489361E-4</v>
      </c>
      <c r="AE21" s="20">
        <f t="shared" si="1"/>
        <v>-4.9858307768146979</v>
      </c>
      <c r="AF21" s="21">
        <f t="shared" si="2"/>
        <v>-2.1456704024592024</v>
      </c>
      <c r="AG21" s="21">
        <f t="shared" si="3"/>
        <v>-0.96093645409300621</v>
      </c>
      <c r="AH21" s="21">
        <f t="shared" si="4"/>
        <v>-0.4462417663836899</v>
      </c>
      <c r="AI21" s="21">
        <f t="shared" si="5"/>
        <v>-0.21420509856059758</v>
      </c>
      <c r="AJ21" s="21">
        <f t="shared" si="6"/>
        <v>-0.13357743814938253</v>
      </c>
      <c r="AK21" s="21">
        <f t="shared" si="7"/>
        <v>-6.735822949496606E-2</v>
      </c>
      <c r="AL21" s="22">
        <f t="shared" si="8"/>
        <v>-3.4878771522100532E-2</v>
      </c>
    </row>
    <row r="22" spans="1:38" x14ac:dyDescent="0.2">
      <c r="A22">
        <v>18</v>
      </c>
      <c r="B22" s="6">
        <v>2041</v>
      </c>
      <c r="C22" s="15">
        <v>50</v>
      </c>
      <c r="D22" s="15"/>
      <c r="E22" s="15"/>
      <c r="F22" s="15"/>
      <c r="G22" s="15"/>
      <c r="H22" s="15"/>
      <c r="I22" s="16">
        <f t="shared" ref="I22:I24" si="22">G22*B$2/(1+A$2)^A22</f>
        <v>0</v>
      </c>
      <c r="J22" s="15"/>
      <c r="K22" s="15">
        <f t="shared" si="15"/>
        <v>50</v>
      </c>
      <c r="L22" s="14">
        <f t="shared" si="13"/>
        <v>50</v>
      </c>
      <c r="M22" s="14">
        <f t="shared" si="19"/>
        <v>-50</v>
      </c>
      <c r="N22" s="15">
        <f t="shared" si="17"/>
        <v>-15</v>
      </c>
      <c r="O22" s="4">
        <f t="shared" ref="O22:O24" si="23">M22*0.1*0.35</f>
        <v>-1.75</v>
      </c>
      <c r="P22" s="7">
        <f t="shared" si="9"/>
        <v>-33.25</v>
      </c>
      <c r="Q22" s="7">
        <f>SUM(P$4:P22)</f>
        <v>1500.9594169325558</v>
      </c>
      <c r="R22" s="7">
        <f t="shared" si="21"/>
        <v>0.13003959011721541</v>
      </c>
      <c r="S22" s="7">
        <f t="shared" si="10"/>
        <v>-4.3238163713974123</v>
      </c>
      <c r="T22" s="7">
        <f>SUM(S$4:S22)</f>
        <v>554.80133894023425</v>
      </c>
      <c r="U22" s="15">
        <v>76</v>
      </c>
      <c r="V22" s="2"/>
      <c r="W22" s="21">
        <f t="shared" si="20"/>
        <v>5.0830439931843489E-2</v>
      </c>
      <c r="X22" s="21">
        <f t="shared" si="20"/>
        <v>2.0816593766278941E-2</v>
      </c>
      <c r="Y22" s="21">
        <f t="shared" si="20"/>
        <v>8.8924136873846701E-3</v>
      </c>
      <c r="Z22" s="21">
        <f t="shared" si="20"/>
        <v>3.9472955894178669E-3</v>
      </c>
      <c r="AA22" s="21">
        <f t="shared" si="20"/>
        <v>1.8147207333313359E-3</v>
      </c>
      <c r="AB22" s="21">
        <f t="shared" si="20"/>
        <v>1.1006483728448454E-3</v>
      </c>
      <c r="AC22" s="21">
        <f t="shared" si="20"/>
        <v>5.3310826667958891E-4</v>
      </c>
      <c r="AD22" s="21">
        <f t="shared" si="20"/>
        <v>2.655659771360086E-4</v>
      </c>
      <c r="AE22" s="20">
        <f t="shared" si="1"/>
        <v>-1.690112127733796</v>
      </c>
      <c r="AF22" s="21">
        <f t="shared" si="2"/>
        <v>-0.69215174272877478</v>
      </c>
      <c r="AG22" s="21">
        <f t="shared" si="3"/>
        <v>-0.29567275510554025</v>
      </c>
      <c r="AH22" s="21">
        <f t="shared" si="4"/>
        <v>-0.13124757834814407</v>
      </c>
      <c r="AI22" s="21">
        <f t="shared" si="5"/>
        <v>-6.0339464383266921E-2</v>
      </c>
      <c r="AJ22" s="21">
        <f t="shared" si="6"/>
        <v>-3.6596558397091111E-2</v>
      </c>
      <c r="AK22" s="21">
        <f t="shared" si="7"/>
        <v>-1.7725849867096331E-2</v>
      </c>
      <c r="AL22" s="22">
        <f t="shared" si="8"/>
        <v>-8.8300687397722868E-3</v>
      </c>
    </row>
    <row r="23" spans="1:38" x14ac:dyDescent="0.2">
      <c r="A23">
        <v>19</v>
      </c>
      <c r="B23" s="3">
        <v>2042</v>
      </c>
      <c r="C23" s="15"/>
      <c r="D23" s="15"/>
      <c r="E23" s="15"/>
      <c r="F23" s="15"/>
      <c r="G23" s="15"/>
      <c r="H23" s="15"/>
      <c r="I23" s="16">
        <f t="shared" si="22"/>
        <v>0</v>
      </c>
      <c r="J23" s="15"/>
      <c r="K23" s="15">
        <f t="shared" si="15"/>
        <v>0</v>
      </c>
      <c r="L23" s="14">
        <f t="shared" si="13"/>
        <v>0</v>
      </c>
      <c r="M23" s="14">
        <f t="shared" si="19"/>
        <v>0</v>
      </c>
      <c r="N23" s="15">
        <f t="shared" si="17"/>
        <v>0</v>
      </c>
      <c r="O23" s="4">
        <f t="shared" si="23"/>
        <v>0</v>
      </c>
      <c r="P23" s="7">
        <f t="shared" si="9"/>
        <v>0</v>
      </c>
      <c r="Q23" s="7">
        <f>SUM(P$4:P23)</f>
        <v>1500.9594169325558</v>
      </c>
      <c r="R23" s="7">
        <f t="shared" si="21"/>
        <v>0.1161067768903709</v>
      </c>
      <c r="S23" s="7">
        <f t="shared" si="10"/>
        <v>0</v>
      </c>
      <c r="T23" s="7">
        <f>SUM(S$4:S23)</f>
        <v>554.80133894023425</v>
      </c>
      <c r="U23" s="15">
        <v>67</v>
      </c>
      <c r="V23" s="2"/>
      <c r="W23" s="21">
        <f t="shared" si="20"/>
        <v>4.3076644010036858E-2</v>
      </c>
      <c r="X23" s="21">
        <f t="shared" si="20"/>
        <v>1.6787575617966888E-2</v>
      </c>
      <c r="Y23" s="21">
        <f t="shared" si="20"/>
        <v>6.8403182210651304E-3</v>
      </c>
      <c r="Z23" s="21">
        <f t="shared" si="20"/>
        <v>2.902423227513138E-3</v>
      </c>
      <c r="AA23" s="21">
        <f t="shared" si="20"/>
        <v>1.2779723474164338E-3</v>
      </c>
      <c r="AB23" s="21">
        <f t="shared" si="20"/>
        <v>7.5386874852386668E-4</v>
      </c>
      <c r="AC23" s="21">
        <f t="shared" si="20"/>
        <v>3.5072912281551897E-4</v>
      </c>
      <c r="AD23" s="21">
        <f t="shared" si="20"/>
        <v>1.680797323645624E-4</v>
      </c>
      <c r="AE23" s="20">
        <f t="shared" ref="AE23" si="24">$P23*W23</f>
        <v>0</v>
      </c>
      <c r="AF23" s="21">
        <f t="shared" ref="AF23" si="25">$P23*X23</f>
        <v>0</v>
      </c>
      <c r="AG23" s="21">
        <f t="shared" ref="AG23" si="26">$P23*Y23</f>
        <v>0</v>
      </c>
      <c r="AH23" s="21">
        <f t="shared" ref="AH23" si="27">$P23*Z23</f>
        <v>0</v>
      </c>
      <c r="AI23" s="21">
        <f t="shared" ref="AI23" si="28">$P23*AA23</f>
        <v>0</v>
      </c>
      <c r="AJ23" s="21">
        <f t="shared" ref="AJ23" si="29">$P23*AB23</f>
        <v>0</v>
      </c>
      <c r="AK23" s="21">
        <f t="shared" ref="AK23" si="30">$P23*AC23</f>
        <v>0</v>
      </c>
      <c r="AL23" s="22">
        <f t="shared" ref="AL23" si="31">$P23*AD23</f>
        <v>0</v>
      </c>
    </row>
    <row r="24" spans="1:38" x14ac:dyDescent="0.2">
      <c r="A24">
        <v>20</v>
      </c>
      <c r="B24" s="6">
        <v>2043</v>
      </c>
      <c r="C24" s="15"/>
      <c r="D24" s="15"/>
      <c r="E24" s="15"/>
      <c r="F24" s="15"/>
      <c r="G24" s="15"/>
      <c r="H24" s="15"/>
      <c r="I24" s="16">
        <f t="shared" si="22"/>
        <v>0</v>
      </c>
      <c r="J24" s="15"/>
      <c r="K24" s="15">
        <f t="shared" si="15"/>
        <v>0</v>
      </c>
      <c r="L24" s="14">
        <f t="shared" si="13"/>
        <v>0</v>
      </c>
      <c r="M24" s="14">
        <f t="shared" si="19"/>
        <v>0</v>
      </c>
      <c r="N24" s="15">
        <f t="shared" si="17"/>
        <v>0</v>
      </c>
      <c r="O24" s="4">
        <f t="shared" si="23"/>
        <v>0</v>
      </c>
      <c r="P24" s="7">
        <f t="shared" si="9"/>
        <v>0</v>
      </c>
      <c r="Q24" s="7">
        <f>SUM(P$4:P24)</f>
        <v>1500.9594169325558</v>
      </c>
      <c r="R24" s="7">
        <f t="shared" si="21"/>
        <v>0.1036667650806883</v>
      </c>
      <c r="S24" s="7">
        <f t="shared" si="10"/>
        <v>0</v>
      </c>
      <c r="T24" s="7">
        <f>SUM(S$4:S24)</f>
        <v>554.80133894023425</v>
      </c>
      <c r="U24" s="15">
        <v>62</v>
      </c>
      <c r="V24" s="2"/>
      <c r="W24" s="21">
        <f t="shared" si="20"/>
        <v>3.6505630516980393E-2</v>
      </c>
      <c r="X24" s="21">
        <f t="shared" si="20"/>
        <v>1.3538367433844265E-2</v>
      </c>
      <c r="Y24" s="21">
        <f t="shared" si="20"/>
        <v>5.2617832469731779E-3</v>
      </c>
      <c r="Z24" s="21">
        <f t="shared" si="20"/>
        <v>2.1341347261126017E-3</v>
      </c>
      <c r="AA24" s="21">
        <f t="shared" si="20"/>
        <v>8.9998052634960137E-4</v>
      </c>
      <c r="AB24" s="21">
        <f t="shared" si="20"/>
        <v>5.1634845789305954E-4</v>
      </c>
      <c r="AC24" s="21">
        <f t="shared" si="20"/>
        <v>2.3074284395757828E-4</v>
      </c>
      <c r="AD24" s="21">
        <f t="shared" si="20"/>
        <v>1.0637957744592555E-4</v>
      </c>
      <c r="AE24" s="20"/>
      <c r="AF24" s="21"/>
      <c r="AG24" s="21"/>
      <c r="AH24" s="21"/>
      <c r="AI24" s="21"/>
      <c r="AJ24" s="21"/>
      <c r="AK24" s="21"/>
      <c r="AL24" s="22"/>
    </row>
    <row r="25" spans="1:38" x14ac:dyDescent="0.2">
      <c r="A25">
        <v>21</v>
      </c>
      <c r="B25" s="3">
        <v>2044</v>
      </c>
      <c r="C25" s="15">
        <v>10</v>
      </c>
      <c r="D25" s="15"/>
      <c r="E25" s="15"/>
      <c r="F25" s="15"/>
      <c r="G25" s="15"/>
      <c r="H25" s="15"/>
      <c r="I25" s="16"/>
      <c r="J25" s="15"/>
      <c r="K25" s="15">
        <f t="shared" ref="K25:K27" si="32">C25+D25+E25</f>
        <v>10</v>
      </c>
      <c r="L25" s="14">
        <f t="shared" si="13"/>
        <v>10</v>
      </c>
      <c r="M25" s="14">
        <f t="shared" ref="M25:M27" si="33">I25+J25-L25</f>
        <v>-10</v>
      </c>
      <c r="N25" s="15"/>
      <c r="O25" s="4"/>
      <c r="P25" s="7">
        <f t="shared" si="9"/>
        <v>-10</v>
      </c>
      <c r="Q25" s="7">
        <f>SUM(P$4:P25)</f>
        <v>1490.9594169325558</v>
      </c>
      <c r="R25" s="7">
        <f t="shared" si="21"/>
        <v>9.2559611679185971E-2</v>
      </c>
      <c r="S25" s="7">
        <f t="shared" ref="S25:S27" si="34">P25*R25</f>
        <v>-0.92559611679185971</v>
      </c>
      <c r="T25" s="7">
        <f>SUM(S$4:S25)</f>
        <v>553.87574282344235</v>
      </c>
      <c r="U25" s="2"/>
      <c r="V25" s="27"/>
      <c r="W25" s="20">
        <f t="shared" si="20"/>
        <v>3.0936975014390168E-2</v>
      </c>
      <c r="X25" s="21">
        <f t="shared" si="20"/>
        <v>1.0918038253100214E-2</v>
      </c>
      <c r="Y25" s="21">
        <f t="shared" si="20"/>
        <v>4.0475255745947517E-3</v>
      </c>
      <c r="Z25" s="21">
        <f t="shared" si="20"/>
        <v>1.5692167103769129E-3</v>
      </c>
      <c r="AA25" s="21">
        <f t="shared" si="20"/>
        <v>6.3378910306309956E-4</v>
      </c>
      <c r="AB25" s="21">
        <f t="shared" si="20"/>
        <v>3.5366332732401337E-4</v>
      </c>
      <c r="AC25" s="21">
        <f t="shared" si="20"/>
        <v>1.518045026036699E-4</v>
      </c>
      <c r="AD25" s="21">
        <f t="shared" si="20"/>
        <v>6.7328846484762997E-5</v>
      </c>
      <c r="AE25" s="20"/>
      <c r="AF25" s="21"/>
      <c r="AG25" s="21"/>
      <c r="AH25" s="21"/>
      <c r="AI25" s="21"/>
      <c r="AJ25" s="21"/>
      <c r="AK25" s="21"/>
      <c r="AL25" s="22"/>
    </row>
    <row r="26" spans="1:38" x14ac:dyDescent="0.2">
      <c r="A26">
        <v>22</v>
      </c>
      <c r="B26" s="6">
        <v>2045</v>
      </c>
      <c r="C26" s="15">
        <v>125</v>
      </c>
      <c r="D26" s="15"/>
      <c r="E26" s="15"/>
      <c r="F26" s="15"/>
      <c r="G26" s="15"/>
      <c r="H26" s="15"/>
      <c r="I26" s="16"/>
      <c r="J26" s="15"/>
      <c r="K26" s="15">
        <f t="shared" si="32"/>
        <v>125</v>
      </c>
      <c r="L26" s="14">
        <f t="shared" si="13"/>
        <v>125</v>
      </c>
      <c r="M26" s="14">
        <f t="shared" si="33"/>
        <v>-125</v>
      </c>
      <c r="N26" s="15"/>
      <c r="O26" s="4"/>
      <c r="P26" s="7">
        <f t="shared" si="9"/>
        <v>-125</v>
      </c>
      <c r="Q26" s="7">
        <f>SUM(P$4:P26)</f>
        <v>1365.9594169325558</v>
      </c>
      <c r="R26" s="7">
        <f t="shared" si="21"/>
        <v>8.2642510427844609E-2</v>
      </c>
      <c r="S26" s="7">
        <f t="shared" si="34"/>
        <v>-10.330313803480577</v>
      </c>
      <c r="T26" s="7">
        <f>SUM(S$4:S26)</f>
        <v>543.54542901996183</v>
      </c>
      <c r="U26" s="2"/>
      <c r="V26" s="27"/>
      <c r="W26" s="20">
        <f t="shared" si="20"/>
        <v>2.6217775435923869E-2</v>
      </c>
      <c r="X26" s="21">
        <f t="shared" si="20"/>
        <v>8.8048695589517841E-3</v>
      </c>
      <c r="Y26" s="21">
        <f t="shared" si="20"/>
        <v>3.1134812112267323E-3</v>
      </c>
      <c r="Z26" s="21">
        <f t="shared" si="20"/>
        <v>1.1538358164536126E-3</v>
      </c>
      <c r="AA26" s="21">
        <f t="shared" si="20"/>
        <v>4.4633035426978846E-4</v>
      </c>
      <c r="AB26" s="21">
        <f t="shared" si="20"/>
        <v>2.4223515570137905E-4</v>
      </c>
      <c r="AC26" s="21">
        <f t="shared" si="20"/>
        <v>9.9871383291888117E-5</v>
      </c>
      <c r="AD26" s="21">
        <f t="shared" si="20"/>
        <v>4.2613193977698094E-5</v>
      </c>
      <c r="AE26" s="20"/>
      <c r="AF26" s="21"/>
      <c r="AG26" s="21"/>
      <c r="AH26" s="21"/>
      <c r="AI26" s="21"/>
      <c r="AJ26" s="21"/>
      <c r="AK26" s="21"/>
      <c r="AL26" s="22"/>
    </row>
    <row r="27" spans="1:38" x14ac:dyDescent="0.2">
      <c r="A27">
        <v>23</v>
      </c>
      <c r="B27" s="3">
        <v>2046</v>
      </c>
      <c r="C27" s="15">
        <v>50</v>
      </c>
      <c r="D27" s="15"/>
      <c r="E27" s="15"/>
      <c r="F27" s="15"/>
      <c r="G27" s="15"/>
      <c r="H27" s="15"/>
      <c r="I27" s="16"/>
      <c r="J27" s="15"/>
      <c r="K27" s="15">
        <f t="shared" si="32"/>
        <v>50</v>
      </c>
      <c r="L27" s="14">
        <f t="shared" si="13"/>
        <v>50</v>
      </c>
      <c r="M27" s="14">
        <f t="shared" si="33"/>
        <v>-50</v>
      </c>
      <c r="N27" s="15"/>
      <c r="O27" s="4"/>
      <c r="P27" s="7">
        <f t="shared" si="9"/>
        <v>-50</v>
      </c>
      <c r="Q27" s="7">
        <f>SUM(P$4:P27)</f>
        <v>1315.9594169325558</v>
      </c>
      <c r="R27" s="7">
        <f t="shared" si="21"/>
        <v>7.3787955739146982E-2</v>
      </c>
      <c r="S27" s="7">
        <f t="shared" si="34"/>
        <v>-3.6893977869573491</v>
      </c>
      <c r="T27" s="7">
        <f>SUM(S$4:S27)</f>
        <v>539.8560312330045</v>
      </c>
      <c r="U27" s="2"/>
      <c r="V27" s="27"/>
      <c r="W27" s="20"/>
      <c r="X27" s="21"/>
      <c r="Y27" s="21"/>
      <c r="Z27" s="21"/>
      <c r="AA27" s="21"/>
      <c r="AB27" s="21"/>
      <c r="AC27" s="21"/>
      <c r="AD27" s="21"/>
      <c r="AE27" s="20"/>
      <c r="AF27" s="21"/>
      <c r="AG27" s="21"/>
      <c r="AH27" s="21"/>
      <c r="AI27" s="21"/>
      <c r="AJ27" s="21"/>
      <c r="AK27" s="21"/>
      <c r="AL27" s="22"/>
    </row>
    <row r="28" spans="1:38" x14ac:dyDescent="0.2">
      <c r="A28">
        <v>24</v>
      </c>
      <c r="B28" s="6">
        <v>2047</v>
      </c>
      <c r="C28" s="15"/>
      <c r="D28" s="15"/>
      <c r="E28" s="15"/>
      <c r="F28" s="15"/>
      <c r="G28" s="15"/>
      <c r="H28" s="15"/>
      <c r="I28" s="16"/>
      <c r="J28" s="15"/>
      <c r="K28" s="15"/>
      <c r="L28" s="14"/>
      <c r="M28" s="14"/>
      <c r="N28" s="15"/>
      <c r="O28" s="4"/>
      <c r="P28" s="17"/>
      <c r="Q28" s="7"/>
      <c r="R28" s="7"/>
      <c r="S28" s="7"/>
      <c r="T28" s="7"/>
      <c r="U28" s="4"/>
      <c r="V28" s="27"/>
      <c r="W28" s="23"/>
      <c r="X28" s="24"/>
      <c r="Y28" s="24"/>
      <c r="Z28" s="24"/>
      <c r="AA28" s="24"/>
      <c r="AB28" s="24"/>
      <c r="AC28" s="24"/>
      <c r="AD28" s="24"/>
      <c r="AE28" s="23"/>
      <c r="AF28" s="24"/>
      <c r="AG28" s="24"/>
      <c r="AH28" s="24"/>
      <c r="AI28" s="24"/>
      <c r="AJ28" s="24"/>
      <c r="AK28" s="24"/>
      <c r="AL28" s="25"/>
    </row>
    <row r="29" spans="1:38" x14ac:dyDescent="0.2">
      <c r="A29">
        <v>25</v>
      </c>
      <c r="B29" s="6">
        <v>2048</v>
      </c>
      <c r="C29" s="15"/>
      <c r="D29" s="15"/>
      <c r="E29" s="15"/>
      <c r="F29" s="15">
        <v>8.42</v>
      </c>
      <c r="G29" s="15">
        <v>5</v>
      </c>
      <c r="H29" s="15"/>
      <c r="I29" s="16"/>
      <c r="J29" s="15"/>
      <c r="K29" s="15"/>
      <c r="L29" s="14"/>
      <c r="M29" s="14"/>
      <c r="N29" s="15"/>
      <c r="O29" s="4"/>
      <c r="P29" s="17"/>
      <c r="Q29" s="7"/>
      <c r="R29" s="7"/>
      <c r="S29" s="7"/>
      <c r="T29" s="7"/>
      <c r="U29" s="7"/>
      <c r="V29" s="2"/>
    </row>
    <row r="30" spans="1:38" x14ac:dyDescent="0.2">
      <c r="A30">
        <v>26</v>
      </c>
      <c r="B30" s="3">
        <v>2049</v>
      </c>
      <c r="C30" s="15"/>
      <c r="D30" s="15"/>
      <c r="E30" s="15"/>
      <c r="F30" s="15">
        <v>7.49</v>
      </c>
      <c r="G30" s="15">
        <v>4</v>
      </c>
      <c r="H30" s="15"/>
      <c r="I30" s="16"/>
      <c r="J30" s="15"/>
      <c r="K30" s="15"/>
      <c r="L30" s="14"/>
      <c r="M30" s="14"/>
      <c r="N30" s="15"/>
      <c r="O30" s="4"/>
      <c r="P30" s="17"/>
      <c r="Q30" s="7"/>
      <c r="R30" s="7"/>
      <c r="S30" s="7"/>
      <c r="T30" s="7"/>
      <c r="U30" s="7"/>
      <c r="V30" s="2"/>
      <c r="X30">
        <v>2</v>
      </c>
      <c r="Y30">
        <v>3</v>
      </c>
      <c r="Z30">
        <v>4</v>
      </c>
      <c r="AD30" t="s">
        <v>35</v>
      </c>
      <c r="AE30" s="28">
        <f>SUM(AE4:AE28)</f>
        <v>311.28017249813706</v>
      </c>
      <c r="AF30" s="28">
        <f>SUM(AF4:AF28)</f>
        <v>147.86682426689845</v>
      </c>
      <c r="AG30" s="28">
        <f>SUM(AG4:AG28)</f>
        <v>35.858109135800881</v>
      </c>
      <c r="AH30" s="28">
        <f>SUM(AH4:AH28)</f>
        <v>-42.370500824521443</v>
      </c>
      <c r="AI30" s="28">
        <f>SUM(AI4:AI28)</f>
        <v>-97.869094993766808</v>
      </c>
      <c r="AJ30" s="28">
        <f t="shared" ref="AE30:AL30" si="35">SUM(AJ4:AJ28)</f>
        <v>-125.85543985225273</v>
      </c>
      <c r="AK30" s="28">
        <f t="shared" si="35"/>
        <v>-157.99299943303544</v>
      </c>
      <c r="AL30" s="28">
        <f t="shared" si="35"/>
        <v>-181.3790448484223</v>
      </c>
    </row>
    <row r="31" spans="1:38" x14ac:dyDescent="0.2">
      <c r="A31">
        <v>27</v>
      </c>
      <c r="B31" s="6">
        <v>2050</v>
      </c>
      <c r="C31" s="15"/>
      <c r="D31" s="15"/>
      <c r="E31" s="15"/>
      <c r="F31" s="15">
        <v>6.66</v>
      </c>
      <c r="G31" s="15">
        <v>3</v>
      </c>
      <c r="H31" s="15"/>
      <c r="I31" s="16"/>
      <c r="J31" s="15"/>
      <c r="K31" s="15"/>
      <c r="L31" s="14"/>
      <c r="M31" s="14"/>
      <c r="N31" s="15"/>
      <c r="O31" s="4"/>
      <c r="P31" s="17"/>
      <c r="Q31" s="7"/>
      <c r="R31" s="7"/>
      <c r="S31" s="7"/>
      <c r="T31" s="7"/>
      <c r="U31" s="7"/>
      <c r="V31" s="2"/>
      <c r="X31">
        <v>-3.79</v>
      </c>
      <c r="Y31">
        <v>-127.83</v>
      </c>
      <c r="Z31">
        <v>-4.07</v>
      </c>
      <c r="AE31" s="26"/>
      <c r="AF31" s="26"/>
      <c r="AG31" s="26"/>
      <c r="AH31" s="26"/>
      <c r="AI31" s="26"/>
      <c r="AJ31" s="26"/>
      <c r="AK31" s="26"/>
      <c r="AL31" s="26"/>
    </row>
    <row r="32" spans="1:38" x14ac:dyDescent="0.2">
      <c r="A32">
        <v>28</v>
      </c>
      <c r="B32" s="3">
        <v>2051</v>
      </c>
      <c r="C32" s="15"/>
      <c r="D32" s="15"/>
      <c r="E32" s="15"/>
      <c r="F32" s="15">
        <v>5.92</v>
      </c>
      <c r="G32" s="15">
        <v>2</v>
      </c>
      <c r="H32" s="15"/>
      <c r="I32" s="16"/>
      <c r="J32" s="15"/>
      <c r="K32" s="15"/>
      <c r="L32" s="14"/>
      <c r="M32" s="14"/>
      <c r="N32" s="15"/>
      <c r="O32" s="4"/>
      <c r="P32" s="17"/>
      <c r="Q32" s="7"/>
      <c r="R32" s="7"/>
      <c r="S32" s="7"/>
      <c r="T32" s="7"/>
      <c r="U32" s="7"/>
      <c r="V32" s="2"/>
      <c r="X32">
        <v>-173.04892857142858</v>
      </c>
      <c r="Y32">
        <v>-375.10678571428571</v>
      </c>
      <c r="Z32">
        <v>-155.23964285714285</v>
      </c>
    </row>
    <row r="33" spans="1:38" x14ac:dyDescent="0.2">
      <c r="A33">
        <v>29</v>
      </c>
      <c r="B33" s="6">
        <v>2052</v>
      </c>
      <c r="C33" s="15"/>
      <c r="D33" s="15"/>
      <c r="E33" s="15"/>
      <c r="F33" s="15">
        <v>5.26</v>
      </c>
      <c r="G33" s="15">
        <v>1</v>
      </c>
      <c r="H33" s="15"/>
      <c r="I33" s="16"/>
      <c r="J33" s="15"/>
      <c r="K33" s="15"/>
      <c r="L33" s="14"/>
      <c r="M33" s="14"/>
      <c r="N33" s="15"/>
      <c r="O33" s="4"/>
      <c r="P33" s="17"/>
      <c r="Q33" s="7"/>
      <c r="R33" s="7"/>
      <c r="S33" s="7"/>
      <c r="T33" s="7"/>
      <c r="U33" s="7"/>
      <c r="V33" s="2"/>
      <c r="X33">
        <v>-624.46793367346936</v>
      </c>
      <c r="Y33">
        <v>-586.71569021044525</v>
      </c>
      <c r="Z33">
        <v>-581.00494897959175</v>
      </c>
    </row>
    <row r="34" spans="1:38" x14ac:dyDescent="0.2">
      <c r="A34">
        <v>30</v>
      </c>
      <c r="B34" s="3">
        <v>2053</v>
      </c>
      <c r="C34" s="15"/>
      <c r="D34" s="15"/>
      <c r="E34" s="15"/>
      <c r="F34" s="15"/>
      <c r="G34" s="15"/>
      <c r="H34" s="15"/>
      <c r="I34" s="16"/>
      <c r="J34" s="15"/>
      <c r="K34" s="15"/>
      <c r="L34" s="14"/>
      <c r="M34" s="14"/>
      <c r="N34" s="15"/>
      <c r="O34" s="4"/>
      <c r="P34" s="17"/>
      <c r="Q34" s="7"/>
      <c r="R34" s="7"/>
      <c r="S34" s="7"/>
      <c r="T34" s="7"/>
      <c r="U34" s="7"/>
      <c r="V34" s="2"/>
      <c r="X34">
        <v>-616.72376184063307</v>
      </c>
      <c r="Y34">
        <v>-341.8439559440443</v>
      </c>
      <c r="Z34">
        <v>-687.25334720208548</v>
      </c>
    </row>
    <row r="35" spans="1:38" x14ac:dyDescent="0.2">
      <c r="A35">
        <v>31</v>
      </c>
      <c r="B35" s="6">
        <v>2054</v>
      </c>
      <c r="C35" s="15"/>
      <c r="D35" s="15"/>
      <c r="E35" s="15"/>
      <c r="F35" s="15"/>
      <c r="G35" s="15"/>
      <c r="H35" s="15"/>
      <c r="I35" s="16"/>
      <c r="J35" s="15"/>
      <c r="K35" s="15"/>
      <c r="L35" s="14"/>
      <c r="M35" s="14"/>
      <c r="N35" s="15"/>
      <c r="O35" s="4"/>
      <c r="P35" s="17"/>
      <c r="Q35" s="7"/>
      <c r="R35" s="7"/>
      <c r="S35" s="7"/>
      <c r="T35" s="7"/>
      <c r="U35" s="7"/>
      <c r="V35" s="2"/>
      <c r="X35">
        <v>-297.44120308983855</v>
      </c>
      <c r="Y35">
        <v>19.822458859399205</v>
      </c>
      <c r="Z35">
        <v>-395.10050050076472</v>
      </c>
      <c r="AE35" s="26"/>
      <c r="AF35" s="26"/>
      <c r="AG35" s="26"/>
      <c r="AH35" s="26"/>
      <c r="AI35" s="26"/>
      <c r="AJ35" s="26"/>
      <c r="AK35" s="26"/>
      <c r="AL35" s="26"/>
    </row>
    <row r="36" spans="1:38" x14ac:dyDescent="0.2">
      <c r="A36">
        <v>32</v>
      </c>
      <c r="B36" s="3">
        <v>2055</v>
      </c>
      <c r="C36" s="15"/>
      <c r="D36" s="15"/>
      <c r="E36" s="15"/>
      <c r="F36" s="15"/>
      <c r="G36" s="15"/>
      <c r="H36" s="15"/>
      <c r="I36" s="16"/>
      <c r="J36" s="15"/>
      <c r="K36" s="15"/>
      <c r="L36" s="14"/>
      <c r="M36" s="14"/>
      <c r="N36" s="15"/>
      <c r="O36" s="4"/>
      <c r="P36" s="17"/>
      <c r="Q36" s="7"/>
      <c r="R36" s="7"/>
      <c r="S36" s="7"/>
      <c r="T36" s="7"/>
      <c r="U36" s="7"/>
      <c r="V36" s="2"/>
      <c r="X36">
        <v>-7.4253955360503596</v>
      </c>
      <c r="Y36">
        <v>263.05728515612111</v>
      </c>
      <c r="Z36">
        <v>-83.85248247810614</v>
      </c>
      <c r="AE36" s="26"/>
      <c r="AF36" s="26"/>
      <c r="AG36" s="26"/>
      <c r="AH36" s="26"/>
      <c r="AI36" s="26"/>
      <c r="AJ36" s="26"/>
      <c r="AK36" s="26"/>
      <c r="AL36" s="26"/>
    </row>
    <row r="37" spans="1:38" x14ac:dyDescent="0.2">
      <c r="A37">
        <v>33</v>
      </c>
      <c r="B37" s="6">
        <v>2056</v>
      </c>
      <c r="C37" s="15"/>
      <c r="D37" s="15"/>
      <c r="E37" s="15"/>
      <c r="F37" s="15"/>
      <c r="G37" s="15"/>
      <c r="H37" s="15"/>
      <c r="I37" s="16"/>
      <c r="J37" s="15"/>
      <c r="K37" s="15"/>
      <c r="L37" s="14"/>
      <c r="M37" s="14"/>
      <c r="N37" s="15"/>
      <c r="O37" s="4"/>
      <c r="P37" s="17"/>
      <c r="Q37" s="7"/>
      <c r="R37" s="7"/>
      <c r="S37" s="7"/>
      <c r="T37" s="7"/>
      <c r="U37" s="7"/>
      <c r="V37" s="2"/>
      <c r="X37">
        <v>182.85097346552072</v>
      </c>
      <c r="Y37">
        <v>452.67201387002922</v>
      </c>
      <c r="Z37">
        <v>102.74431911394109</v>
      </c>
    </row>
    <row r="38" spans="1:38" x14ac:dyDescent="0.2">
      <c r="A38">
        <v>34</v>
      </c>
      <c r="B38" s="3">
        <v>2057</v>
      </c>
      <c r="C38" s="15"/>
      <c r="D38" s="15"/>
      <c r="E38" s="15"/>
      <c r="F38" s="15"/>
      <c r="G38" s="15"/>
      <c r="H38" s="15"/>
      <c r="I38" s="16"/>
      <c r="J38" s="15"/>
      <c r="K38" s="15"/>
      <c r="L38" s="14"/>
      <c r="M38" s="14"/>
      <c r="N38" s="15"/>
      <c r="O38" s="4"/>
      <c r="P38" s="17"/>
      <c r="Q38" s="7"/>
      <c r="R38" s="7"/>
      <c r="S38" s="7"/>
      <c r="T38" s="7"/>
      <c r="U38" s="7"/>
      <c r="V38" s="2"/>
      <c r="X38">
        <v>346.08089404216628</v>
      </c>
      <c r="Y38">
        <v>594.28454465351103</v>
      </c>
      <c r="Z38">
        <v>243.06677591066983</v>
      </c>
    </row>
    <row r="39" spans="1:38" x14ac:dyDescent="0.2">
      <c r="A39">
        <v>35</v>
      </c>
      <c r="B39" s="6">
        <v>2058</v>
      </c>
      <c r="C39" s="15"/>
      <c r="D39" s="15"/>
      <c r="E39" s="15"/>
      <c r="F39" s="15"/>
      <c r="G39" s="15"/>
      <c r="H39" s="15"/>
      <c r="I39" s="16"/>
      <c r="J39" s="15"/>
      <c r="K39" s="15"/>
      <c r="L39" s="14"/>
      <c r="M39" s="14"/>
      <c r="N39" s="15"/>
      <c r="O39" s="4"/>
      <c r="P39" s="17"/>
      <c r="Q39" s="7"/>
      <c r="R39" s="7"/>
      <c r="S39" s="7"/>
      <c r="T39" s="7"/>
      <c r="U39" s="7"/>
      <c r="V39" s="2"/>
      <c r="X39">
        <v>474.82868483063055</v>
      </c>
      <c r="Y39">
        <v>696.83283522494469</v>
      </c>
      <c r="Z39">
        <v>350.44362246442887</v>
      </c>
    </row>
    <row r="40" spans="1:38" x14ac:dyDescent="0.2">
      <c r="A40">
        <v>36</v>
      </c>
      <c r="B40" s="3">
        <v>2059</v>
      </c>
      <c r="C40" s="15"/>
      <c r="D40" s="15"/>
      <c r="E40" s="15"/>
      <c r="F40" s="15"/>
      <c r="G40" s="15"/>
      <c r="H40" s="15"/>
      <c r="I40" s="16"/>
      <c r="J40" s="15"/>
      <c r="K40" s="15"/>
      <c r="L40" s="14"/>
      <c r="M40" s="14"/>
      <c r="N40" s="15"/>
      <c r="O40" s="4"/>
      <c r="P40" s="17"/>
      <c r="Q40" s="7"/>
      <c r="R40" s="7"/>
      <c r="S40" s="7"/>
      <c r="T40" s="7"/>
      <c r="U40" s="7"/>
      <c r="V40" s="2"/>
      <c r="X40">
        <v>570.09615488814779</v>
      </c>
      <c r="Y40">
        <v>776.3631295788017</v>
      </c>
      <c r="Z40">
        <v>429.92129557144028</v>
      </c>
    </row>
    <row r="41" spans="1:38" x14ac:dyDescent="0.2">
      <c r="A41">
        <v>37</v>
      </c>
      <c r="B41" s="6">
        <v>2060</v>
      </c>
      <c r="C41" s="15"/>
      <c r="D41" s="15"/>
      <c r="E41" s="15"/>
      <c r="F41" s="15"/>
      <c r="G41" s="15"/>
      <c r="H41" s="15"/>
      <c r="I41" s="16"/>
      <c r="J41" s="15"/>
      <c r="K41" s="15"/>
      <c r="L41" s="14"/>
      <c r="M41" s="14"/>
      <c r="N41" s="15"/>
      <c r="O41" s="4"/>
      <c r="P41" s="17"/>
      <c r="Q41" s="7"/>
      <c r="R41" s="7"/>
      <c r="S41" s="7"/>
      <c r="T41" s="7"/>
      <c r="U41" s="7"/>
      <c r="V41" s="2"/>
      <c r="X41">
        <v>629.75679522801954</v>
      </c>
      <c r="Y41">
        <v>833.36759486722315</v>
      </c>
      <c r="Z41">
        <v>480.52926337457666</v>
      </c>
    </row>
    <row r="42" spans="1:38" x14ac:dyDescent="0.2">
      <c r="A42">
        <v>38</v>
      </c>
      <c r="B42" s="3">
        <v>2061</v>
      </c>
      <c r="C42" s="15"/>
      <c r="D42" s="15"/>
      <c r="E42" s="15"/>
      <c r="F42" s="15"/>
      <c r="G42" s="15"/>
      <c r="H42" s="15"/>
      <c r="I42" s="16"/>
      <c r="J42" s="15"/>
      <c r="K42" s="15"/>
      <c r="L42" s="14"/>
      <c r="M42" s="14"/>
      <c r="N42" s="15"/>
      <c r="O42" s="4"/>
      <c r="P42" s="17"/>
      <c r="Q42" s="7"/>
      <c r="R42" s="7"/>
      <c r="S42" s="7"/>
      <c r="T42" s="7"/>
      <c r="U42" s="7"/>
      <c r="V42" s="2"/>
      <c r="X42">
        <v>675.57061938677384</v>
      </c>
      <c r="Y42">
        <v>874.97394731464567</v>
      </c>
      <c r="Z42">
        <v>518.10191543328961</v>
      </c>
    </row>
    <row r="43" spans="1:38" x14ac:dyDescent="0.2">
      <c r="A43">
        <v>39</v>
      </c>
      <c r="B43" s="6">
        <v>2062</v>
      </c>
      <c r="C43" s="15"/>
      <c r="D43" s="15"/>
      <c r="E43" s="15"/>
      <c r="F43" s="15"/>
      <c r="G43" s="15"/>
      <c r="H43" s="15"/>
      <c r="I43" s="16"/>
      <c r="J43" s="15"/>
      <c r="K43" s="15"/>
      <c r="L43" s="14"/>
      <c r="M43" s="14"/>
      <c r="N43" s="15"/>
      <c r="O43" s="4"/>
      <c r="P43" s="17"/>
      <c r="Q43" s="7"/>
      <c r="R43" s="7"/>
      <c r="S43" s="7"/>
      <c r="T43" s="7"/>
      <c r="U43" s="7"/>
      <c r="V43" s="2"/>
      <c r="X43">
        <v>707.54101833794857</v>
      </c>
      <c r="Y43">
        <v>903.94710235939431</v>
      </c>
      <c r="Z43">
        <v>547.5848681764619</v>
      </c>
    </row>
    <row r="44" spans="1:38" x14ac:dyDescent="0.2">
      <c r="A44">
        <v>40</v>
      </c>
      <c r="B44" s="3">
        <v>2063</v>
      </c>
      <c r="C44" s="15"/>
      <c r="D44" s="15"/>
      <c r="E44" s="15"/>
      <c r="F44" s="15"/>
      <c r="G44" s="15"/>
      <c r="H44" s="15"/>
      <c r="I44" s="16"/>
      <c r="J44" s="15"/>
      <c r="K44" s="15"/>
      <c r="L44" s="14"/>
      <c r="M44" s="14"/>
      <c r="N44" s="15"/>
      <c r="O44" s="4"/>
      <c r="P44" s="17"/>
      <c r="Q44" s="7"/>
      <c r="R44" s="7"/>
      <c r="S44" s="7"/>
      <c r="T44" s="7"/>
      <c r="U44" s="7"/>
      <c r="V44" s="2"/>
      <c r="X44">
        <v>728.94654214718321</v>
      </c>
      <c r="Y44">
        <v>923.83799853064727</v>
      </c>
      <c r="Z44">
        <v>567.59409246716427</v>
      </c>
    </row>
    <row r="45" spans="1:38" x14ac:dyDescent="0.2">
      <c r="A45">
        <v>41</v>
      </c>
      <c r="B45" s="6">
        <v>2064</v>
      </c>
      <c r="C45" s="15"/>
      <c r="D45" s="15"/>
      <c r="E45" s="15"/>
      <c r="F45" s="15"/>
      <c r="G45" s="15"/>
      <c r="H45" s="15"/>
      <c r="I45" s="16"/>
      <c r="J45" s="15"/>
      <c r="K45" s="15"/>
      <c r="L45" s="14"/>
      <c r="M45" s="14"/>
      <c r="N45" s="15"/>
      <c r="O45" s="4"/>
      <c r="P45" s="17"/>
      <c r="Q45" s="7"/>
      <c r="R45" s="7"/>
      <c r="S45" s="7"/>
      <c r="T45" s="7"/>
      <c r="U45" s="7"/>
      <c r="V45" s="2"/>
      <c r="X45">
        <v>739.64642797921215</v>
      </c>
      <c r="Y45">
        <v>939.0162683628165</v>
      </c>
      <c r="Z45">
        <v>578.08927601058258</v>
      </c>
    </row>
    <row r="46" spans="1:38" x14ac:dyDescent="0.2">
      <c r="A46">
        <v>42</v>
      </c>
      <c r="B46" s="3">
        <v>2065</v>
      </c>
      <c r="C46" s="15"/>
      <c r="D46" s="15"/>
      <c r="E46" s="15"/>
      <c r="F46" s="15"/>
      <c r="G46" s="15"/>
      <c r="H46" s="15"/>
      <c r="I46" s="16"/>
      <c r="J46" s="15"/>
      <c r="K46" s="15"/>
      <c r="L46" s="14"/>
      <c r="M46" s="14"/>
      <c r="N46" s="15"/>
      <c r="O46" s="4"/>
      <c r="P46" s="17"/>
      <c r="Q46" s="7"/>
      <c r="R46" s="7"/>
      <c r="S46" s="7"/>
      <c r="T46" s="7"/>
      <c r="U46" s="7"/>
      <c r="V46" s="2"/>
      <c r="X46">
        <v>748.33347528555578</v>
      </c>
      <c r="Y46">
        <v>949.57631841253988</v>
      </c>
      <c r="Z46">
        <v>585.72881051272918</v>
      </c>
    </row>
    <row r="47" spans="1:38" x14ac:dyDescent="0.2">
      <c r="A47">
        <v>43</v>
      </c>
      <c r="B47" s="6">
        <v>2066</v>
      </c>
      <c r="C47" s="15"/>
      <c r="D47" s="15"/>
      <c r="E47" s="15"/>
      <c r="F47" s="15"/>
      <c r="G47" s="15"/>
      <c r="H47" s="15"/>
      <c r="I47" s="16"/>
      <c r="J47" s="15"/>
      <c r="K47" s="15"/>
      <c r="L47" s="14"/>
      <c r="M47" s="14"/>
      <c r="N47" s="15"/>
      <c r="O47" s="4"/>
      <c r="P47" s="17"/>
      <c r="Q47" s="7"/>
      <c r="R47" s="7"/>
      <c r="S47" s="7"/>
      <c r="T47" s="7"/>
      <c r="U47" s="7"/>
      <c r="V47" s="2"/>
      <c r="X47">
        <v>754.43454561427802</v>
      </c>
      <c r="Y47">
        <v>957.15633301216178</v>
      </c>
      <c r="Z47">
        <v>592.35475698453774</v>
      </c>
    </row>
    <row r="48" spans="1:38" x14ac:dyDescent="0.2">
      <c r="A48">
        <v>44</v>
      </c>
      <c r="B48" s="3">
        <v>2067</v>
      </c>
      <c r="C48" s="15"/>
      <c r="D48" s="15"/>
      <c r="E48" s="15"/>
      <c r="F48" s="15"/>
      <c r="G48" s="15"/>
      <c r="H48" s="15"/>
      <c r="I48" s="16"/>
      <c r="J48" s="15"/>
      <c r="K48" s="15"/>
      <c r="L48" s="14"/>
      <c r="M48" s="14"/>
      <c r="N48" s="15"/>
      <c r="O48" s="4"/>
      <c r="P48" s="17"/>
      <c r="Q48" s="7"/>
      <c r="R48" s="7"/>
      <c r="S48" s="7"/>
      <c r="T48" s="7"/>
      <c r="U48" s="7"/>
      <c r="V48" s="2"/>
      <c r="X48">
        <v>757.74874779922004</v>
      </c>
      <c r="Y48">
        <v>961.83409823103227</v>
      </c>
      <c r="Z48">
        <v>596.35262110922042</v>
      </c>
    </row>
    <row r="49" spans="1:26" x14ac:dyDescent="0.2">
      <c r="A49">
        <v>45</v>
      </c>
      <c r="B49" s="6">
        <v>2068</v>
      </c>
      <c r="C49" s="15"/>
      <c r="D49" s="15"/>
      <c r="E49" s="15"/>
      <c r="F49" s="15"/>
      <c r="G49" s="15"/>
      <c r="H49" s="15"/>
      <c r="I49" s="16"/>
      <c r="J49" s="15"/>
      <c r="K49" s="15"/>
      <c r="L49" s="14"/>
      <c r="M49" s="14"/>
      <c r="N49" s="15"/>
      <c r="O49" s="4"/>
      <c r="P49" s="17"/>
      <c r="Q49" s="7"/>
      <c r="R49" s="7"/>
      <c r="S49" s="7"/>
      <c r="T49" s="7"/>
      <c r="U49" s="7"/>
      <c r="V49" s="2"/>
      <c r="X49">
        <v>737.08805772139681</v>
      </c>
      <c r="Y49">
        <v>962.50815544065279</v>
      </c>
      <c r="Z49">
        <v>577.88179772897115</v>
      </c>
    </row>
    <row r="50" spans="1:26" x14ac:dyDescent="0.2">
      <c r="A50">
        <v>46</v>
      </c>
      <c r="B50" s="3">
        <v>2069</v>
      </c>
      <c r="C50" s="15"/>
      <c r="D50" s="15"/>
      <c r="E50" s="15"/>
      <c r="F50" s="15"/>
      <c r="G50" s="15"/>
      <c r="H50" s="15"/>
      <c r="I50" s="16"/>
      <c r="J50" s="15"/>
      <c r="K50" s="15"/>
      <c r="L50" s="14"/>
      <c r="M50" s="14"/>
      <c r="N50" s="15"/>
      <c r="O50" s="4"/>
      <c r="P50" s="17"/>
      <c r="Q50" s="7"/>
      <c r="R50" s="7"/>
      <c r="S50" s="7"/>
      <c r="T50" s="7"/>
      <c r="U50" s="7"/>
      <c r="V50" s="2"/>
      <c r="X50">
        <v>718.64101300905463</v>
      </c>
      <c r="Y50">
        <v>963.51596300340373</v>
      </c>
      <c r="Z50">
        <v>551.96560405927141</v>
      </c>
    </row>
    <row r="51" spans="1:26" x14ac:dyDescent="0.2">
      <c r="A51">
        <v>47</v>
      </c>
      <c r="B51" s="6">
        <v>2070</v>
      </c>
      <c r="C51" s="15"/>
      <c r="D51" s="15"/>
      <c r="E51" s="15"/>
      <c r="F51" s="15"/>
      <c r="G51" s="15"/>
      <c r="H51" s="15"/>
      <c r="I51" s="16"/>
      <c r="J51" s="15"/>
      <c r="K51" s="15"/>
      <c r="L51" s="14"/>
      <c r="M51" s="14"/>
      <c r="N51" s="15"/>
      <c r="O51" s="4"/>
      <c r="P51" s="17"/>
      <c r="Q51" s="7"/>
      <c r="R51" s="7"/>
      <c r="S51" s="7"/>
      <c r="T51" s="7"/>
      <c r="U51" s="7"/>
      <c r="V51" s="2"/>
      <c r="Y51">
        <v>964.11839008125287</v>
      </c>
    </row>
    <row r="52" spans="1:26" x14ac:dyDescent="0.2">
      <c r="A52">
        <v>48</v>
      </c>
      <c r="B52" s="3">
        <v>2071</v>
      </c>
      <c r="C52" s="15"/>
      <c r="D52" s="15"/>
      <c r="E52" s="15"/>
      <c r="F52" s="15"/>
      <c r="G52" s="15"/>
      <c r="H52" s="15"/>
      <c r="I52" s="16"/>
      <c r="J52" s="15"/>
      <c r="K52" s="15"/>
      <c r="L52" s="14"/>
      <c r="M52" s="14"/>
      <c r="N52" s="15"/>
      <c r="O52" s="4"/>
      <c r="P52" s="17"/>
      <c r="Q52" s="7"/>
      <c r="R52" s="7"/>
      <c r="S52" s="7"/>
      <c r="T52" s="7"/>
      <c r="U52" s="7"/>
      <c r="V52" s="2"/>
      <c r="Y52">
        <v>963.91613655704157</v>
      </c>
    </row>
    <row r="53" spans="1:26" x14ac:dyDescent="0.2">
      <c r="P53" t="s">
        <v>53</v>
      </c>
      <c r="Q53" s="18">
        <f>Q27</f>
        <v>1315.9594169325558</v>
      </c>
      <c r="S53" t="s">
        <v>35</v>
      </c>
      <c r="T53" s="19">
        <f>T27</f>
        <v>539.8560312330045</v>
      </c>
      <c r="Y53">
        <v>963.00045754150108</v>
      </c>
    </row>
    <row r="54" spans="1:26" x14ac:dyDescent="0.2">
      <c r="P54" t="s">
        <v>54</v>
      </c>
      <c r="Q54" s="18">
        <f>ABS(MIN(Q4:Q52))</f>
        <v>601.30265400535677</v>
      </c>
      <c r="S54" t="s">
        <v>55</v>
      </c>
      <c r="T54" s="1">
        <f>ABS(MIN(T4:T52))</f>
        <v>528.62137596090292</v>
      </c>
      <c r="Y54">
        <v>953.18887306686668</v>
      </c>
    </row>
    <row r="55" spans="1:26" x14ac:dyDescent="0.2">
      <c r="P55" t="s">
        <v>56</v>
      </c>
      <c r="Q55" s="12">
        <f>Q53/Q54</f>
        <v>2.1885142335008427</v>
      </c>
      <c r="S55" t="s">
        <v>57</v>
      </c>
      <c r="T55" s="10">
        <f>T53/T54</f>
        <v>1.0212527449380566</v>
      </c>
      <c r="Y55">
        <v>949.53834572087908</v>
      </c>
    </row>
    <row r="56" spans="1:26" x14ac:dyDescent="0.2">
      <c r="S56" t="s">
        <v>58</v>
      </c>
      <c r="T56">
        <v>94</v>
      </c>
    </row>
    <row r="85" spans="1:11" ht="17" thickBot="1" x14ac:dyDescent="0.25">
      <c r="A85" s="70" t="s">
        <v>84</v>
      </c>
      <c r="B85" s="70"/>
      <c r="C85" s="71">
        <v>5</v>
      </c>
      <c r="D85" s="71">
        <v>10</v>
      </c>
      <c r="E85" s="71">
        <v>0.15</v>
      </c>
      <c r="F85" s="71">
        <v>20</v>
      </c>
      <c r="G85" s="71">
        <v>30</v>
      </c>
      <c r="I85">
        <v>40</v>
      </c>
      <c r="K85">
        <v>50</v>
      </c>
    </row>
    <row r="86" spans="1:11" x14ac:dyDescent="0.2">
      <c r="A86" t="s">
        <v>60</v>
      </c>
      <c r="B86">
        <v>0.32500000000000001</v>
      </c>
      <c r="C86">
        <v>0.33500000000000002</v>
      </c>
      <c r="D86">
        <v>0.32800000000000001</v>
      </c>
      <c r="F86">
        <v>0.32100000000000001</v>
      </c>
      <c r="G86">
        <v>0.32</v>
      </c>
      <c r="I86">
        <v>0.31900000000000001</v>
      </c>
      <c r="K86">
        <v>0.315</v>
      </c>
    </row>
    <row r="88" spans="1:11" ht="17" thickBot="1" x14ac:dyDescent="0.25">
      <c r="A88" s="70" t="s">
        <v>82</v>
      </c>
      <c r="B88" s="70"/>
      <c r="C88" s="71"/>
      <c r="D88" s="71"/>
      <c r="E88" s="71"/>
      <c r="F88" s="71"/>
      <c r="G88" s="71"/>
    </row>
    <row r="89" spans="1:11" x14ac:dyDescent="0.2">
      <c r="A89">
        <v>2023</v>
      </c>
      <c r="B89">
        <v>-125</v>
      </c>
      <c r="C89">
        <v>-125</v>
      </c>
      <c r="D89">
        <v>-125</v>
      </c>
      <c r="F89">
        <v>-125</v>
      </c>
      <c r="G89">
        <v>-125</v>
      </c>
      <c r="I89">
        <v>-125</v>
      </c>
      <c r="K89">
        <v>-125</v>
      </c>
    </row>
    <row r="90" spans="1:11" x14ac:dyDescent="0.2">
      <c r="A90">
        <v>2024</v>
      </c>
      <c r="B90">
        <v>-348.21428571428567</v>
      </c>
      <c r="C90">
        <v>-348.21428571428567</v>
      </c>
      <c r="D90">
        <v>-348.21428571428567</v>
      </c>
      <c r="F90">
        <v>-348.21428571428567</v>
      </c>
      <c r="G90">
        <v>-348.21428571428567</v>
      </c>
      <c r="I90">
        <v>-348.21428571428567</v>
      </c>
      <c r="K90">
        <v>-348.21428571428567</v>
      </c>
    </row>
    <row r="91" spans="1:11" x14ac:dyDescent="0.2">
      <c r="A91">
        <v>2025</v>
      </c>
      <c r="B91">
        <v>-528.62137596090292</v>
      </c>
      <c r="C91">
        <v>-528.42207749151521</v>
      </c>
      <c r="D91">
        <v>-528.42207749151521</v>
      </c>
      <c r="F91">
        <v>-528.42207749151521</v>
      </c>
      <c r="G91">
        <v>-528.42207749151521</v>
      </c>
      <c r="I91">
        <v>-528.42207749151521</v>
      </c>
      <c r="K91">
        <v>-528.42207749151521</v>
      </c>
    </row>
    <row r="92" spans="1:11" x14ac:dyDescent="0.2">
      <c r="A92">
        <v>2026</v>
      </c>
      <c r="B92">
        <v>-378.45577101569859</v>
      </c>
      <c r="C92">
        <v>-379.68003304193769</v>
      </c>
      <c r="D92">
        <v>-383.23893428100473</v>
      </c>
      <c r="F92">
        <v>-390.35673675913887</v>
      </c>
      <c r="G92">
        <v>-397.47453923727301</v>
      </c>
      <c r="I92">
        <v>-404.59234171540709</v>
      </c>
      <c r="K92">
        <v>-411.71014419354123</v>
      </c>
    </row>
    <row r="93" spans="1:11" x14ac:dyDescent="0.2">
      <c r="A93">
        <v>2027</v>
      </c>
      <c r="B93">
        <v>-95.938558768380403</v>
      </c>
      <c r="C93">
        <v>-95.501258778630074</v>
      </c>
      <c r="D93">
        <v>-97.995667236369002</v>
      </c>
      <c r="F93">
        <v>-102.98448415184697</v>
      </c>
      <c r="G93">
        <v>-107.97330106732494</v>
      </c>
      <c r="I93">
        <v>-112.96211798280285</v>
      </c>
      <c r="K93">
        <v>-117.95093489828076</v>
      </c>
    </row>
    <row r="94" spans="1:11" x14ac:dyDescent="0.2">
      <c r="A94">
        <v>2028</v>
      </c>
      <c r="B94">
        <v>67.085472754981424</v>
      </c>
      <c r="C94">
        <v>68.426541869177555</v>
      </c>
      <c r="D94">
        <v>66.882573394767292</v>
      </c>
      <c r="F94">
        <v>63.794636445946594</v>
      </c>
      <c r="G94">
        <v>60.706699497125953</v>
      </c>
      <c r="I94">
        <v>57.618762548305369</v>
      </c>
      <c r="K94">
        <v>54.530825599484757</v>
      </c>
    </row>
    <row r="95" spans="1:11" x14ac:dyDescent="0.2">
      <c r="A95">
        <v>2029</v>
      </c>
      <c r="B95">
        <v>207.29945574167621</v>
      </c>
      <c r="C95">
        <v>209.73548136651684</v>
      </c>
      <c r="D95">
        <v>208.19151289210657</v>
      </c>
      <c r="F95">
        <v>205.10357594328588</v>
      </c>
      <c r="G95">
        <v>202.01563899446523</v>
      </c>
      <c r="I95">
        <v>198.92770204564465</v>
      </c>
      <c r="K95">
        <v>195.83976509682404</v>
      </c>
    </row>
    <row r="96" spans="1:11" x14ac:dyDescent="0.2">
      <c r="A96">
        <v>2030</v>
      </c>
      <c r="B96">
        <v>317.54490228212251</v>
      </c>
      <c r="C96">
        <v>320.98864887142992</v>
      </c>
      <c r="D96">
        <v>319.44468039701962</v>
      </c>
      <c r="F96">
        <v>316.35674344819893</v>
      </c>
      <c r="G96">
        <v>313.26880649937834</v>
      </c>
      <c r="I96">
        <v>310.18086955055776</v>
      </c>
      <c r="K96">
        <v>307.09293260173712</v>
      </c>
    </row>
    <row r="97" spans="1:11" x14ac:dyDescent="0.2">
      <c r="A97">
        <v>2031</v>
      </c>
      <c r="B97">
        <v>403.09747029379781</v>
      </c>
      <c r="C97">
        <v>407.50811333088785</v>
      </c>
      <c r="D97">
        <v>405.96414485647756</v>
      </c>
      <c r="F97">
        <v>402.87620790765686</v>
      </c>
      <c r="G97">
        <v>399.78827095883628</v>
      </c>
      <c r="I97">
        <v>396.70033401001569</v>
      </c>
      <c r="K97">
        <v>393.61239706119505</v>
      </c>
    </row>
    <row r="98" spans="1:11" x14ac:dyDescent="0.2">
      <c r="A98">
        <v>2032</v>
      </c>
      <c r="B98">
        <v>466.01691564219675</v>
      </c>
      <c r="C98">
        <v>471.21891737910886</v>
      </c>
      <c r="D98">
        <v>469.67494890469857</v>
      </c>
      <c r="F98">
        <v>466.58701195587787</v>
      </c>
      <c r="G98">
        <v>463.49907500705729</v>
      </c>
      <c r="I98">
        <v>460.4111380582367</v>
      </c>
      <c r="K98">
        <v>457.32320110941606</v>
      </c>
    </row>
    <row r="99" spans="1:11" x14ac:dyDescent="0.2">
      <c r="A99">
        <v>2033</v>
      </c>
      <c r="B99">
        <v>511.13119030760794</v>
      </c>
      <c r="C99">
        <v>517.0183510919851</v>
      </c>
      <c r="D99">
        <v>515.47438261757475</v>
      </c>
      <c r="F99">
        <v>512.38644566875405</v>
      </c>
      <c r="G99">
        <v>509.29850871993347</v>
      </c>
      <c r="I99">
        <v>506.21057177111288</v>
      </c>
      <c r="K99">
        <v>503.12263482229224</v>
      </c>
    </row>
    <row r="100" spans="1:11" x14ac:dyDescent="0.2">
      <c r="A100">
        <v>2034</v>
      </c>
      <c r="B100">
        <v>541.80352534618612</v>
      </c>
      <c r="C100">
        <v>548.3406696019307</v>
      </c>
      <c r="D100">
        <v>546.79670112752035</v>
      </c>
      <c r="F100">
        <v>543.70876417869965</v>
      </c>
      <c r="G100">
        <v>540.62082722987907</v>
      </c>
      <c r="I100">
        <v>537.53289028105849</v>
      </c>
      <c r="K100">
        <v>534.4449533322379</v>
      </c>
    </row>
    <row r="101" spans="1:11" x14ac:dyDescent="0.2">
      <c r="A101">
        <v>2035</v>
      </c>
      <c r="B101">
        <v>559.12921953706507</v>
      </c>
      <c r="C101">
        <v>566.26377507164011</v>
      </c>
      <c r="D101">
        <v>564.71980659722976</v>
      </c>
      <c r="F101">
        <v>561.63186964840907</v>
      </c>
      <c r="G101">
        <v>558.54393269958837</v>
      </c>
      <c r="I101">
        <v>555.4559957507679</v>
      </c>
      <c r="K101">
        <v>552.3680588019472</v>
      </c>
    </row>
    <row r="102" spans="1:11" x14ac:dyDescent="0.2">
      <c r="A102">
        <v>2036</v>
      </c>
      <c r="B102">
        <v>566.53694301250471</v>
      </c>
      <c r="C102">
        <v>574.24300168371599</v>
      </c>
      <c r="D102">
        <v>572.69903320930564</v>
      </c>
      <c r="F102">
        <v>569.61109626048494</v>
      </c>
      <c r="G102">
        <v>566.52315931166424</v>
      </c>
      <c r="I102">
        <v>563.43522236284377</v>
      </c>
      <c r="K102">
        <v>560.34728541402308</v>
      </c>
    </row>
    <row r="103" spans="1:11" x14ac:dyDescent="0.2">
      <c r="A103">
        <v>2037</v>
      </c>
      <c r="B103">
        <v>570.95082861680226</v>
      </c>
      <c r="C103">
        <v>579.09912185802955</v>
      </c>
      <c r="D103">
        <v>577.5551533836192</v>
      </c>
      <c r="F103">
        <v>574.4672164347985</v>
      </c>
      <c r="G103">
        <v>571.3792794859778</v>
      </c>
      <c r="I103">
        <v>568.29134253715733</v>
      </c>
      <c r="K103">
        <v>565.20340558833664</v>
      </c>
    </row>
    <row r="104" spans="1:11" x14ac:dyDescent="0.2">
      <c r="A104">
        <v>2038</v>
      </c>
      <c r="B104">
        <v>572.31660020280049</v>
      </c>
      <c r="C104">
        <v>580.85367108799801</v>
      </c>
      <c r="D104">
        <v>579.30970261358766</v>
      </c>
      <c r="F104">
        <v>576.22176566476696</v>
      </c>
      <c r="G104">
        <v>573.13382871594627</v>
      </c>
      <c r="I104">
        <v>570.0458917671258</v>
      </c>
      <c r="K104">
        <v>566.9579548183051</v>
      </c>
    </row>
    <row r="105" spans="1:11" x14ac:dyDescent="0.2">
      <c r="A105">
        <v>2039</v>
      </c>
      <c r="B105">
        <v>571.23184115154436</v>
      </c>
      <c r="C105">
        <v>579.76891203674188</v>
      </c>
      <c r="D105">
        <v>579.15107409482346</v>
      </c>
      <c r="F105">
        <v>575.13700661351083</v>
      </c>
      <c r="G105">
        <v>572.04906966469014</v>
      </c>
      <c r="I105">
        <v>568.96113271586967</v>
      </c>
      <c r="K105">
        <v>565.87319576704897</v>
      </c>
    </row>
    <row r="106" spans="1:11" x14ac:dyDescent="0.2">
      <c r="A106">
        <v>2040</v>
      </c>
      <c r="B106">
        <v>559.1251553116316</v>
      </c>
      <c r="C106">
        <v>567.66222619682912</v>
      </c>
      <c r="D106">
        <v>578.1825392276304</v>
      </c>
      <c r="F106">
        <v>563.03032077359808</v>
      </c>
      <c r="G106">
        <v>559.94238382477738</v>
      </c>
      <c r="I106">
        <v>556.85444687595691</v>
      </c>
      <c r="K106">
        <v>553.76650992713621</v>
      </c>
    </row>
    <row r="107" spans="1:11" x14ac:dyDescent="0.2">
      <c r="A107">
        <v>2041</v>
      </c>
      <c r="B107">
        <v>554.80133894023425</v>
      </c>
      <c r="C107">
        <v>563.33840982543177</v>
      </c>
      <c r="D107">
        <v>567.37299829913684</v>
      </c>
      <c r="F107">
        <v>558.70650440220072</v>
      </c>
      <c r="G107">
        <v>555.61856745338002</v>
      </c>
      <c r="I107">
        <v>552.53063050455955</v>
      </c>
      <c r="K107">
        <v>549.44269355573886</v>
      </c>
    </row>
    <row r="108" spans="1:11" x14ac:dyDescent="0.2">
      <c r="A108">
        <v>2042</v>
      </c>
      <c r="D108">
        <v>563.51244796753201</v>
      </c>
    </row>
    <row r="110" spans="1:11" x14ac:dyDescent="0.2">
      <c r="C110">
        <v>554.79999999999995</v>
      </c>
      <c r="D110">
        <v>554.79999999999995</v>
      </c>
      <c r="F110">
        <v>554.79999999999995</v>
      </c>
      <c r="G110">
        <v>554.79999999999995</v>
      </c>
      <c r="I110">
        <v>554.79999999999995</v>
      </c>
      <c r="J110">
        <v>554.79999999999995</v>
      </c>
      <c r="K110">
        <v>554.79999999999995</v>
      </c>
    </row>
    <row r="111" spans="1:11" x14ac:dyDescent="0.2">
      <c r="A111" t="s">
        <v>83</v>
      </c>
      <c r="B111">
        <v>554.79999999999995</v>
      </c>
      <c r="C111">
        <v>563.5</v>
      </c>
      <c r="D111">
        <v>562</v>
      </c>
      <c r="F111">
        <v>558.70000000000005</v>
      </c>
      <c r="G111">
        <v>555.6</v>
      </c>
      <c r="I111">
        <v>552.5</v>
      </c>
      <c r="K111">
        <v>549.4</v>
      </c>
    </row>
    <row r="112" spans="1:11" x14ac:dyDescent="0.2">
      <c r="A112" t="s">
        <v>86</v>
      </c>
      <c r="C112">
        <f>C111-C110</f>
        <v>8.7000000000000455</v>
      </c>
      <c r="D112">
        <f t="shared" ref="D112:K112" si="36">D111-D110</f>
        <v>7.2000000000000455</v>
      </c>
      <c r="E112">
        <f t="shared" si="36"/>
        <v>0</v>
      </c>
      <c r="F112">
        <f t="shared" si="36"/>
        <v>3.9000000000000909</v>
      </c>
      <c r="G112">
        <f t="shared" si="36"/>
        <v>0.80000000000006821</v>
      </c>
      <c r="H112">
        <f t="shared" si="36"/>
        <v>0</v>
      </c>
      <c r="I112">
        <f t="shared" si="36"/>
        <v>-2.2999999999999545</v>
      </c>
      <c r="J112">
        <f t="shared" si="36"/>
        <v>-554.79999999999995</v>
      </c>
      <c r="K112">
        <f t="shared" si="36"/>
        <v>-5.3999999999999773</v>
      </c>
    </row>
    <row r="113" spans="1:3" x14ac:dyDescent="0.2">
      <c r="A113" t="s">
        <v>81</v>
      </c>
      <c r="B113">
        <v>0</v>
      </c>
      <c r="C113">
        <v>60</v>
      </c>
    </row>
    <row r="114" spans="1:3" x14ac:dyDescent="0.2">
      <c r="A114" t="s">
        <v>85</v>
      </c>
      <c r="B114">
        <v>554.79999999999995</v>
      </c>
      <c r="C114">
        <v>554.79999999999995</v>
      </c>
    </row>
    <row r="115" spans="1:3" x14ac:dyDescent="0.2">
      <c r="A115" t="s">
        <v>60</v>
      </c>
      <c r="B115">
        <v>0.32500000000000001</v>
      </c>
      <c r="C115">
        <v>0.32500000000000001</v>
      </c>
    </row>
  </sheetData>
  <mergeCells count="3">
    <mergeCell ref="F2:G2"/>
    <mergeCell ref="F1:G1"/>
    <mergeCell ref="I1:T2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30CF-CFA2-434D-A217-9A0C961A902A}">
  <dimension ref="A1:AL56"/>
  <sheetViews>
    <sheetView workbookViewId="0">
      <selection activeCell="H22" sqref="H22"/>
    </sheetView>
  </sheetViews>
  <sheetFormatPr baseColWidth="10" defaultColWidth="11" defaultRowHeight="16" x14ac:dyDescent="0.2"/>
  <cols>
    <col min="1" max="1" width="8.1640625" customWidth="1"/>
    <col min="2" max="2" width="8.5" customWidth="1"/>
    <col min="3" max="3" width="9.6640625" customWidth="1"/>
    <col min="4" max="4" width="9.33203125" customWidth="1"/>
    <col min="5" max="5" width="9.83203125" customWidth="1"/>
    <col min="6" max="6" width="8.6640625" customWidth="1"/>
    <col min="7" max="7" width="10.33203125" customWidth="1"/>
    <col min="8" max="8" width="10" customWidth="1"/>
    <col min="9" max="9" width="8.6640625" customWidth="1"/>
    <col min="10" max="10" width="7.5" customWidth="1"/>
    <col min="11" max="11" width="8.5" customWidth="1"/>
    <col min="12" max="12" width="9" customWidth="1"/>
    <col min="13" max="13" width="8.83203125" customWidth="1"/>
    <col min="14" max="14" width="7.6640625" customWidth="1"/>
    <col min="15" max="15" width="11.6640625" customWidth="1"/>
    <col min="16" max="17" width="8.83203125" customWidth="1"/>
    <col min="18" max="18" width="8.6640625" customWidth="1"/>
    <col min="19" max="19" width="8.5" customWidth="1"/>
    <col min="20" max="20" width="8.6640625" customWidth="1"/>
    <col min="21" max="21" width="15.5" customWidth="1"/>
    <col min="22" max="22" width="13.6640625" customWidth="1"/>
    <col min="23" max="24" width="10.1640625" customWidth="1"/>
    <col min="27" max="27" width="10.83203125" customWidth="1"/>
    <col min="28" max="28" width="10.1640625" customWidth="1"/>
    <col min="29" max="29" width="10.83203125" customWidth="1"/>
    <col min="30" max="30" width="10.6640625" customWidth="1"/>
    <col min="31" max="31" width="13.5" customWidth="1"/>
    <col min="32" max="32" width="14.1640625" customWidth="1"/>
    <col min="33" max="33" width="13.33203125" customWidth="1"/>
    <col min="34" max="34" width="14.83203125" customWidth="1"/>
    <col min="35" max="35" width="14.1640625" customWidth="1"/>
    <col min="36" max="36" width="13.5" customWidth="1"/>
    <col min="37" max="37" width="13.1640625" customWidth="1"/>
    <col min="38" max="38" width="14" customWidth="1"/>
  </cols>
  <sheetData>
    <row r="1" spans="1:38" ht="31" customHeight="1" x14ac:dyDescent="0.2">
      <c r="A1" s="45" t="s">
        <v>0</v>
      </c>
      <c r="B1" s="46" t="s">
        <v>1</v>
      </c>
      <c r="C1" s="47" t="s">
        <v>2</v>
      </c>
      <c r="D1" s="48" t="s">
        <v>3</v>
      </c>
      <c r="E1" s="49" t="s">
        <v>4</v>
      </c>
      <c r="F1" s="57" t="s">
        <v>5</v>
      </c>
      <c r="G1" s="58"/>
      <c r="H1" s="59" t="s">
        <v>6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8" ht="17" thickBot="1" x14ac:dyDescent="0.25">
      <c r="A2" s="53">
        <v>7.0000000000000007E-2</v>
      </c>
      <c r="B2" s="39">
        <v>60</v>
      </c>
      <c r="C2" s="38">
        <v>5</v>
      </c>
      <c r="D2" s="40" t="s">
        <v>15</v>
      </c>
      <c r="E2" s="54">
        <v>0.12</v>
      </c>
      <c r="F2" s="55" t="s">
        <v>16</v>
      </c>
      <c r="G2" s="56"/>
      <c r="H2" s="61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W2">
        <v>0.18</v>
      </c>
      <c r="X2">
        <v>0.24</v>
      </c>
      <c r="Y2">
        <v>0.3</v>
      </c>
      <c r="Z2">
        <v>0.36</v>
      </c>
      <c r="AA2">
        <v>0.42</v>
      </c>
      <c r="AB2">
        <v>0.46</v>
      </c>
      <c r="AC2">
        <v>0.52</v>
      </c>
      <c r="AD2">
        <v>0.57999999999999996</v>
      </c>
    </row>
    <row r="3" spans="1:38" ht="53" customHeight="1" thickBot="1" x14ac:dyDescent="0.25">
      <c r="A3" s="41"/>
      <c r="B3" s="42" t="s">
        <v>17</v>
      </c>
      <c r="C3" s="43" t="s">
        <v>18</v>
      </c>
      <c r="D3" s="43" t="s">
        <v>19</v>
      </c>
      <c r="E3" s="43" t="s">
        <v>20</v>
      </c>
      <c r="F3" s="43" t="s">
        <v>21</v>
      </c>
      <c r="G3" s="43" t="s">
        <v>22</v>
      </c>
      <c r="H3" s="44" t="s">
        <v>23</v>
      </c>
      <c r="I3" s="44" t="s">
        <v>24</v>
      </c>
      <c r="J3" s="44" t="s">
        <v>25</v>
      </c>
      <c r="K3" s="44" t="s">
        <v>26</v>
      </c>
      <c r="L3" s="44" t="s">
        <v>27</v>
      </c>
      <c r="M3" s="44" t="s">
        <v>28</v>
      </c>
      <c r="N3" s="44" t="s">
        <v>29</v>
      </c>
      <c r="O3" s="44" t="s">
        <v>30</v>
      </c>
      <c r="P3" s="44" t="s">
        <v>31</v>
      </c>
      <c r="Q3" s="44" t="s">
        <v>32</v>
      </c>
      <c r="R3" s="44" t="s">
        <v>33</v>
      </c>
      <c r="S3" s="44" t="s">
        <v>34</v>
      </c>
      <c r="T3" s="44" t="s">
        <v>35</v>
      </c>
      <c r="U3" s="8"/>
      <c r="V3" s="13"/>
      <c r="W3" s="8" t="s">
        <v>36</v>
      </c>
      <c r="X3" s="8" t="s">
        <v>37</v>
      </c>
      <c r="Y3" s="8" t="s">
        <v>38</v>
      </c>
      <c r="Z3" s="8" t="s">
        <v>39</v>
      </c>
      <c r="AA3" s="8" t="s">
        <v>40</v>
      </c>
      <c r="AB3" s="8" t="s">
        <v>41</v>
      </c>
      <c r="AC3" s="8" t="s">
        <v>42</v>
      </c>
      <c r="AD3" s="8" t="s">
        <v>43</v>
      </c>
      <c r="AE3" s="8" t="s">
        <v>44</v>
      </c>
      <c r="AF3" s="8" t="s">
        <v>45</v>
      </c>
      <c r="AG3" s="8" t="s">
        <v>46</v>
      </c>
      <c r="AH3" s="8" t="s">
        <v>47</v>
      </c>
      <c r="AI3" s="8" t="s">
        <v>48</v>
      </c>
      <c r="AJ3" s="8" t="s">
        <v>49</v>
      </c>
      <c r="AK3" s="8" t="s">
        <v>50</v>
      </c>
      <c r="AL3" s="8" t="s">
        <v>51</v>
      </c>
    </row>
    <row r="4" spans="1:38" x14ac:dyDescent="0.2">
      <c r="A4">
        <v>0</v>
      </c>
      <c r="B4" s="6">
        <v>2023</v>
      </c>
      <c r="C4" s="14">
        <v>125.27</v>
      </c>
      <c r="D4" s="14"/>
      <c r="E4" s="14"/>
      <c r="F4" s="14"/>
      <c r="G4" s="14"/>
      <c r="H4" s="14"/>
      <c r="I4" s="14"/>
      <c r="J4" s="14"/>
      <c r="K4" s="14">
        <f>C4+D4+E4</f>
        <v>125.27</v>
      </c>
      <c r="L4" s="14">
        <f>K4</f>
        <v>125.27</v>
      </c>
      <c r="M4" s="14">
        <f>I4+J4-L4</f>
        <v>-125.27</v>
      </c>
      <c r="N4" s="14"/>
      <c r="O4" s="7"/>
      <c r="P4" s="7">
        <f t="shared" ref="P4:P27" si="0">I4+J4-C4-D4-E4-N4-O4</f>
        <v>-125.27</v>
      </c>
      <c r="Q4" s="7">
        <f>SUM(P$4:P4)</f>
        <v>-125.27</v>
      </c>
      <c r="R4" s="7">
        <f>(1+E$2)^(-A4)</f>
        <v>1</v>
      </c>
      <c r="S4" s="7">
        <f>P4*R4</f>
        <v>-125.27</v>
      </c>
      <c r="T4" s="7">
        <f>SUM(S$4:S4)</f>
        <v>-125.27</v>
      </c>
      <c r="U4" s="5"/>
      <c r="V4" s="11"/>
      <c r="W4" s="20">
        <f t="shared" ref="W4:AD19" si="1">(1+W$2)^(-$A4)</f>
        <v>1</v>
      </c>
      <c r="X4" s="21">
        <f t="shared" si="1"/>
        <v>1</v>
      </c>
      <c r="Y4" s="21">
        <f t="shared" si="1"/>
        <v>1</v>
      </c>
      <c r="Z4" s="21">
        <f t="shared" si="1"/>
        <v>1</v>
      </c>
      <c r="AA4" s="21">
        <f t="shared" si="1"/>
        <v>1</v>
      </c>
      <c r="AB4" s="21">
        <f t="shared" si="1"/>
        <v>1</v>
      </c>
      <c r="AC4" s="21">
        <f t="shared" si="1"/>
        <v>1</v>
      </c>
      <c r="AD4" s="21">
        <f t="shared" si="1"/>
        <v>1</v>
      </c>
      <c r="AE4" s="20">
        <f t="shared" ref="AE4:AL26" si="2">$P4*W4</f>
        <v>-125.27</v>
      </c>
      <c r="AF4" s="21">
        <f t="shared" si="2"/>
        <v>-125.27</v>
      </c>
      <c r="AG4" s="21">
        <f t="shared" si="2"/>
        <v>-125.27</v>
      </c>
      <c r="AH4" s="21">
        <f t="shared" si="2"/>
        <v>-125.27</v>
      </c>
      <c r="AI4" s="21">
        <f t="shared" si="2"/>
        <v>-125.27</v>
      </c>
      <c r="AJ4" s="21">
        <f t="shared" si="2"/>
        <v>-125.27</v>
      </c>
      <c r="AK4" s="21">
        <f t="shared" si="2"/>
        <v>-125.27</v>
      </c>
      <c r="AL4" s="22">
        <f t="shared" si="2"/>
        <v>-125.27</v>
      </c>
    </row>
    <row r="5" spans="1:38" x14ac:dyDescent="0.2">
      <c r="A5">
        <v>1</v>
      </c>
      <c r="B5" s="3">
        <v>2024</v>
      </c>
      <c r="C5" s="15">
        <v>269.41000000000003</v>
      </c>
      <c r="D5" s="15"/>
      <c r="E5" s="15"/>
      <c r="F5" s="15"/>
      <c r="G5" s="15"/>
      <c r="H5" s="15"/>
      <c r="I5" s="15"/>
      <c r="J5" s="15"/>
      <c r="K5" s="15">
        <f>C5+D5+E5</f>
        <v>269.41000000000003</v>
      </c>
      <c r="L5" s="14">
        <f>K5</f>
        <v>269.41000000000003</v>
      </c>
      <c r="M5" s="14">
        <f>I5+J5-L5+M4</f>
        <v>-394.68</v>
      </c>
      <c r="N5" s="15"/>
      <c r="O5" s="4"/>
      <c r="P5" s="7">
        <f t="shared" si="0"/>
        <v>-269.41000000000003</v>
      </c>
      <c r="Q5" s="7">
        <f>SUM(P$4:P5)</f>
        <v>-394.68</v>
      </c>
      <c r="R5" s="7">
        <f>(1+E$2)^(-A5)</f>
        <v>0.89285714285714279</v>
      </c>
      <c r="S5" s="7">
        <f t="shared" ref="S5:S27" si="3">P5*R5</f>
        <v>-240.54464285714286</v>
      </c>
      <c r="T5" s="7">
        <f>SUM(S$4:S5)</f>
        <v>-365.81464285714287</v>
      </c>
      <c r="U5" s="2"/>
      <c r="V5" s="2"/>
      <c r="W5" s="20">
        <f t="shared" si="1"/>
        <v>0.84745762711864414</v>
      </c>
      <c r="X5" s="21">
        <f t="shared" si="1"/>
        <v>0.80645161290322587</v>
      </c>
      <c r="Y5" s="21">
        <f t="shared" si="1"/>
        <v>0.76923076923076916</v>
      </c>
      <c r="Z5" s="21">
        <f t="shared" si="1"/>
        <v>0.73529411764705888</v>
      </c>
      <c r="AA5" s="21">
        <f t="shared" si="1"/>
        <v>0.70422535211267612</v>
      </c>
      <c r="AB5" s="21">
        <f t="shared" si="1"/>
        <v>0.68493150684931503</v>
      </c>
      <c r="AC5" s="21">
        <f t="shared" si="1"/>
        <v>0.65789473684210531</v>
      </c>
      <c r="AD5" s="21">
        <f t="shared" si="1"/>
        <v>0.63291139240506322</v>
      </c>
      <c r="AE5" s="20">
        <f t="shared" si="2"/>
        <v>-228.31355932203394</v>
      </c>
      <c r="AF5" s="21">
        <f t="shared" si="2"/>
        <v>-217.26612903225811</v>
      </c>
      <c r="AG5" s="21">
        <f t="shared" si="2"/>
        <v>-207.23846153846154</v>
      </c>
      <c r="AH5" s="21">
        <f t="shared" si="2"/>
        <v>-198.09558823529414</v>
      </c>
      <c r="AI5" s="21">
        <f t="shared" si="2"/>
        <v>-189.72535211267609</v>
      </c>
      <c r="AJ5" s="21">
        <f t="shared" si="2"/>
        <v>-184.52739726027397</v>
      </c>
      <c r="AK5" s="21">
        <f t="shared" si="2"/>
        <v>-177.24342105263162</v>
      </c>
      <c r="AL5" s="22">
        <f t="shared" si="2"/>
        <v>-170.51265822784811</v>
      </c>
    </row>
    <row r="6" spans="1:38" x14ac:dyDescent="0.2">
      <c r="A6">
        <v>2</v>
      </c>
      <c r="B6" s="6">
        <v>2025</v>
      </c>
      <c r="C6" s="15">
        <v>295.62</v>
      </c>
      <c r="D6" s="15">
        <v>4.76</v>
      </c>
      <c r="E6" s="15">
        <v>0.16</v>
      </c>
      <c r="F6" s="15">
        <v>0.96</v>
      </c>
      <c r="G6" s="15">
        <v>0.67</v>
      </c>
      <c r="H6" s="15">
        <v>0.31</v>
      </c>
      <c r="I6" s="16">
        <f>G6*B$2/(1+A$2)^A6</f>
        <v>35.112236876583111</v>
      </c>
      <c r="J6" s="15">
        <f>H6*C$2/(1+A$2)^A6</f>
        <v>1.3538300288234781</v>
      </c>
      <c r="K6" s="15">
        <f>C6+D6+E6</f>
        <v>300.54000000000002</v>
      </c>
      <c r="L6" s="14">
        <f t="shared" ref="L6:L27" si="4">K6</f>
        <v>300.54000000000002</v>
      </c>
      <c r="M6" s="14">
        <f>I6+J6-L6+M5</f>
        <v>-658.75393309459344</v>
      </c>
      <c r="N6" s="15"/>
      <c r="O6" s="4"/>
      <c r="P6" s="7">
        <f t="shared" si="0"/>
        <v>-264.07393309459343</v>
      </c>
      <c r="Q6" s="7">
        <f>SUM(P$4:P6)</f>
        <v>-658.75393309459344</v>
      </c>
      <c r="R6" s="7">
        <f>(1+E$2)^(-A6)</f>
        <v>0.79719387755102034</v>
      </c>
      <c r="S6" s="7">
        <f t="shared" si="3"/>
        <v>-210.51812268382764</v>
      </c>
      <c r="T6" s="7">
        <f>SUM(S$4:S6)</f>
        <v>-576.33276554097051</v>
      </c>
      <c r="U6" s="2"/>
      <c r="V6" s="2"/>
      <c r="W6" s="20">
        <f t="shared" si="1"/>
        <v>0.71818442976156283</v>
      </c>
      <c r="X6" s="21">
        <f t="shared" si="1"/>
        <v>0.65036420395421435</v>
      </c>
      <c r="Y6" s="21">
        <f t="shared" si="1"/>
        <v>0.59171597633136086</v>
      </c>
      <c r="Z6" s="21">
        <f t="shared" si="1"/>
        <v>0.54065743944636691</v>
      </c>
      <c r="AA6" s="21">
        <f t="shared" si="1"/>
        <v>0.49593334655822258</v>
      </c>
      <c r="AB6" s="21">
        <f t="shared" si="1"/>
        <v>0.4691311690748734</v>
      </c>
      <c r="AC6" s="21">
        <f t="shared" si="1"/>
        <v>0.43282548476454291</v>
      </c>
      <c r="AD6" s="21">
        <f t="shared" si="1"/>
        <v>0.40057683063611593</v>
      </c>
      <c r="AE6" s="20">
        <f t="shared" si="2"/>
        <v>-189.65378705443368</v>
      </c>
      <c r="AF6" s="21">
        <f t="shared" si="2"/>
        <v>-171.7442332821237</v>
      </c>
      <c r="AG6" s="21">
        <f t="shared" si="2"/>
        <v>-156.25676514472983</v>
      </c>
      <c r="AH6" s="21">
        <f t="shared" si="2"/>
        <v>-142.77353649145408</v>
      </c>
      <c r="AI6" s="21">
        <f t="shared" si="2"/>
        <v>-130.9630693783939</v>
      </c>
      <c r="AJ6" s="21">
        <f t="shared" si="2"/>
        <v>-123.88531295486652</v>
      </c>
      <c r="AK6" s="21">
        <f t="shared" si="2"/>
        <v>-114.29792810534687</v>
      </c>
      <c r="AL6" s="22">
        <f t="shared" si="2"/>
        <v>-105.78189917264596</v>
      </c>
    </row>
    <row r="7" spans="1:38" x14ac:dyDescent="0.2">
      <c r="A7">
        <v>3</v>
      </c>
      <c r="B7" s="3">
        <v>2026</v>
      </c>
      <c r="C7" s="15">
        <v>75.349999999999994</v>
      </c>
      <c r="D7" s="15">
        <v>57.18</v>
      </c>
      <c r="E7" s="15">
        <v>2.0499999999999998</v>
      </c>
      <c r="F7" s="15">
        <v>12.51</v>
      </c>
      <c r="G7" s="15">
        <v>8.76</v>
      </c>
      <c r="H7" s="15">
        <v>4.04</v>
      </c>
      <c r="I7" s="16">
        <f t="shared" ref="I7:I24" si="5">G7*B$2/(1+A$2)^A7</f>
        <v>429.04616409383181</v>
      </c>
      <c r="J7" s="15">
        <f t="shared" ref="J7:J24" si="6">H7*C$2/(1+A$2)^A7</f>
        <v>16.48921711319521</v>
      </c>
      <c r="K7" s="15">
        <f t="shared" ref="K7:K27" si="7">C7+D7+E7</f>
        <v>134.58000000000001</v>
      </c>
      <c r="L7" s="14">
        <f t="shared" si="4"/>
        <v>134.58000000000001</v>
      </c>
      <c r="M7" s="14">
        <f>I7+J7-L7+M6</f>
        <v>-347.79855188756642</v>
      </c>
      <c r="N7" s="15"/>
      <c r="O7" s="4"/>
      <c r="P7" s="7">
        <f t="shared" si="0"/>
        <v>310.95538120702702</v>
      </c>
      <c r="Q7" s="7">
        <f>SUM(P$4:P7)</f>
        <v>-347.79855188756642</v>
      </c>
      <c r="R7" s="7">
        <f>(1+E$2)^(-A7)</f>
        <v>0.71178024781341087</v>
      </c>
      <c r="S7" s="7">
        <f t="shared" si="3"/>
        <v>221.33189829445135</v>
      </c>
      <c r="T7" s="7">
        <f>SUM(S$4:S7)</f>
        <v>-355.00086724651919</v>
      </c>
      <c r="U7" s="2"/>
      <c r="V7" s="2"/>
      <c r="W7" s="20">
        <f t="shared" si="1"/>
        <v>0.6086308726792905</v>
      </c>
      <c r="X7" s="21">
        <f t="shared" si="1"/>
        <v>0.52448726125339862</v>
      </c>
      <c r="Y7" s="21">
        <f t="shared" si="1"/>
        <v>0.45516613563950831</v>
      </c>
      <c r="Z7" s="21">
        <f t="shared" si="1"/>
        <v>0.3975422348870345</v>
      </c>
      <c r="AA7" s="21">
        <f t="shared" si="1"/>
        <v>0.34924883560438214</v>
      </c>
      <c r="AB7" s="21">
        <f t="shared" si="1"/>
        <v>0.32132271854443384</v>
      </c>
      <c r="AC7" s="21">
        <f t="shared" si="1"/>
        <v>0.28475360839772562</v>
      </c>
      <c r="AD7" s="21">
        <f t="shared" si="1"/>
        <v>0.25352963964311132</v>
      </c>
      <c r="AE7" s="20">
        <f t="shared" si="2"/>
        <v>189.2570450283543</v>
      </c>
      <c r="AF7" s="21">
        <f t="shared" si="2"/>
        <v>163.09213626128013</v>
      </c>
      <c r="AG7" s="21">
        <f t="shared" si="2"/>
        <v>141.53635922031268</v>
      </c>
      <c r="AH7" s="21">
        <f t="shared" si="2"/>
        <v>123.61789719519129</v>
      </c>
      <c r="AI7" s="21">
        <f t="shared" si="2"/>
        <v>108.60080481147095</v>
      </c>
      <c r="AJ7" s="21">
        <f t="shared" si="2"/>
        <v>99.917028435462669</v>
      </c>
      <c r="AK7" s="21">
        <f t="shared" si="2"/>
        <v>88.545666849391267</v>
      </c>
      <c r="AL7" s="22">
        <f t="shared" si="2"/>
        <v>78.836405742503871</v>
      </c>
    </row>
    <row r="8" spans="1:38" x14ac:dyDescent="0.2">
      <c r="A8">
        <v>4</v>
      </c>
      <c r="B8" s="6">
        <v>2027</v>
      </c>
      <c r="C8" s="15">
        <v>53.99</v>
      </c>
      <c r="D8" s="15">
        <v>57.56</v>
      </c>
      <c r="E8" s="15">
        <v>3.55</v>
      </c>
      <c r="F8" s="15">
        <v>23.1</v>
      </c>
      <c r="G8" s="15">
        <v>16.170000000000002</v>
      </c>
      <c r="H8" s="15">
        <v>7.66</v>
      </c>
      <c r="I8" s="16">
        <f t="shared" si="5"/>
        <v>740.16093472850901</v>
      </c>
      <c r="J8" s="15">
        <f t="shared" si="6"/>
        <v>29.218886621420214</v>
      </c>
      <c r="K8" s="15">
        <f>C8+D8+E8</f>
        <v>115.10000000000001</v>
      </c>
      <c r="L8" s="14">
        <f t="shared" si="4"/>
        <v>115.10000000000001</v>
      </c>
      <c r="M8" s="14">
        <f>I8+J8-L8+M7</f>
        <v>306.48126946236277</v>
      </c>
      <c r="N8" s="15">
        <f>M8*0.3</f>
        <v>91.944380838708824</v>
      </c>
      <c r="O8" s="4">
        <f>M8*0.1*0.35</f>
        <v>10.726844431182696</v>
      </c>
      <c r="P8" s="7">
        <f t="shared" si="0"/>
        <v>551.60859608003773</v>
      </c>
      <c r="Q8" s="7">
        <f>SUM(P$4:P8)</f>
        <v>203.81004419247131</v>
      </c>
      <c r="R8" s="7">
        <f t="shared" ref="R8:R27" si="8">(1+E$2)^(-A8)</f>
        <v>0.63551807840483121</v>
      </c>
      <c r="S8" s="7">
        <f t="shared" si="3"/>
        <v>350.5572350123723</v>
      </c>
      <c r="T8" s="7">
        <f>SUM(S$4:S8)</f>
        <v>-4.4436322341468895</v>
      </c>
      <c r="U8" s="2"/>
      <c r="V8" s="2"/>
      <c r="W8" s="20">
        <f t="shared" si="1"/>
        <v>0.51578887515194116</v>
      </c>
      <c r="X8" s="21">
        <f t="shared" si="1"/>
        <v>0.42297359778499888</v>
      </c>
      <c r="Y8" s="21">
        <f t="shared" si="1"/>
        <v>0.35012779664577565</v>
      </c>
      <c r="Z8" s="21">
        <f t="shared" si="1"/>
        <v>0.29231046682870188</v>
      </c>
      <c r="AA8" s="21">
        <f t="shared" si="1"/>
        <v>0.24594988422843814</v>
      </c>
      <c r="AB8" s="21">
        <f t="shared" si="1"/>
        <v>0.22008405379755747</v>
      </c>
      <c r="AC8" s="21">
        <f t="shared" si="1"/>
        <v>0.18733790026166158</v>
      </c>
      <c r="AD8" s="21">
        <f t="shared" si="1"/>
        <v>0.1604617972424755</v>
      </c>
      <c r="AE8" s="20">
        <f t="shared" si="2"/>
        <v>284.51357729626415</v>
      </c>
      <c r="AF8" s="21">
        <f t="shared" si="2"/>
        <v>233.31587245310578</v>
      </c>
      <c r="AG8" s="21">
        <f t="shared" si="2"/>
        <v>193.13350235637324</v>
      </c>
      <c r="AH8" s="21">
        <f t="shared" si="2"/>
        <v>161.24096622688069</v>
      </c>
      <c r="AI8" s="21">
        <f t="shared" si="2"/>
        <v>135.66807034529657</v>
      </c>
      <c r="AJ8" s="21">
        <f t="shared" si="2"/>
        <v>121.40025593487417</v>
      </c>
      <c r="AK8" s="21">
        <f t="shared" si="2"/>
        <v>103.33719615591728</v>
      </c>
      <c r="AL8" s="22">
        <f t="shared" si="2"/>
        <v>88.512106701401578</v>
      </c>
    </row>
    <row r="9" spans="1:38" x14ac:dyDescent="0.2">
      <c r="A9">
        <v>5</v>
      </c>
      <c r="B9" s="3">
        <v>2028</v>
      </c>
      <c r="C9" s="15"/>
      <c r="D9" s="15">
        <v>57.72</v>
      </c>
      <c r="E9" s="15">
        <v>3.87</v>
      </c>
      <c r="F9" s="15">
        <v>23.1</v>
      </c>
      <c r="G9" s="15">
        <v>16.170000000000002</v>
      </c>
      <c r="H9" s="15">
        <v>7.66</v>
      </c>
      <c r="I9" s="16">
        <f t="shared" si="5"/>
        <v>691.73919133505512</v>
      </c>
      <c r="J9" s="15">
        <f t="shared" si="6"/>
        <v>27.307370674224497</v>
      </c>
      <c r="K9" s="15">
        <f t="shared" si="7"/>
        <v>61.589999999999996</v>
      </c>
      <c r="L9" s="14">
        <f t="shared" si="4"/>
        <v>61.589999999999996</v>
      </c>
      <c r="M9" s="14">
        <f>I9+J9-L9</f>
        <v>657.45656200927954</v>
      </c>
      <c r="N9" s="15">
        <f t="shared" ref="N9:N24" si="9">M9*0.3</f>
        <v>197.23696860278386</v>
      </c>
      <c r="O9" s="4">
        <f t="shared" ref="O9:O24" si="10">M9*0.1*0.35</f>
        <v>23.010979670324783</v>
      </c>
      <c r="P9" s="7">
        <f t="shared" si="0"/>
        <v>437.20861373617089</v>
      </c>
      <c r="Q9" s="7">
        <f>SUM(P$4:P9)</f>
        <v>641.01865792864214</v>
      </c>
      <c r="R9" s="7">
        <f t="shared" si="8"/>
        <v>0.56742685571859919</v>
      </c>
      <c r="S9" s="7">
        <f t="shared" si="3"/>
        <v>248.08390898540301</v>
      </c>
      <c r="T9" s="7">
        <f>SUM(S$4:S9)</f>
        <v>243.64027675125612</v>
      </c>
      <c r="U9" s="2"/>
      <c r="V9" s="2"/>
      <c r="W9" s="20">
        <f t="shared" si="1"/>
        <v>0.43710921623045873</v>
      </c>
      <c r="X9" s="21">
        <f t="shared" si="1"/>
        <v>0.34110774014919265</v>
      </c>
      <c r="Y9" s="21">
        <f t="shared" si="1"/>
        <v>0.26932907434290432</v>
      </c>
      <c r="Z9" s="21">
        <f t="shared" si="1"/>
        <v>0.21493416678581018</v>
      </c>
      <c r="AA9" s="21">
        <f t="shared" si="1"/>
        <v>0.17320414382284377</v>
      </c>
      <c r="AB9" s="21">
        <f t="shared" si="1"/>
        <v>0.15074250260106675</v>
      </c>
      <c r="AC9" s="21">
        <f t="shared" si="1"/>
        <v>0.12324861859319841</v>
      </c>
      <c r="AD9" s="21">
        <f t="shared" si="1"/>
        <v>0.10155809952055413</v>
      </c>
      <c r="AE9" s="20">
        <f t="shared" si="2"/>
        <v>191.10791447942304</v>
      </c>
      <c r="AF9" s="21">
        <f t="shared" si="2"/>
        <v>149.13524220530653</v>
      </c>
      <c r="AG9" s="21">
        <f t="shared" si="2"/>
        <v>117.75299123230731</v>
      </c>
      <c r="AH9" s="21">
        <f t="shared" si="2"/>
        <v>93.971069104963007</v>
      </c>
      <c r="AI9" s="21">
        <f t="shared" si="2"/>
        <v>75.72634361414589</v>
      </c>
      <c r="AJ9" s="21">
        <f t="shared" si="2"/>
        <v>65.905920593333533</v>
      </c>
      <c r="AK9" s="21">
        <f t="shared" si="2"/>
        <v>53.885357680030332</v>
      </c>
      <c r="AL9" s="22">
        <f t="shared" si="2"/>
        <v>44.402075905061551</v>
      </c>
    </row>
    <row r="10" spans="1:38" x14ac:dyDescent="0.2">
      <c r="A10">
        <v>6</v>
      </c>
      <c r="B10" s="6">
        <v>2029</v>
      </c>
      <c r="C10" s="15"/>
      <c r="D10" s="15">
        <v>59.38</v>
      </c>
      <c r="E10" s="15">
        <v>7.36</v>
      </c>
      <c r="F10" s="15">
        <v>23.1</v>
      </c>
      <c r="G10" s="15">
        <v>16.170000000000002</v>
      </c>
      <c r="H10" s="15">
        <v>7.66</v>
      </c>
      <c r="I10" s="16">
        <f t="shared" si="5"/>
        <v>646.4852255467805</v>
      </c>
      <c r="J10" s="15">
        <f t="shared" si="6"/>
        <v>25.520907172172429</v>
      </c>
      <c r="K10" s="15">
        <f t="shared" si="7"/>
        <v>66.740000000000009</v>
      </c>
      <c r="L10" s="14">
        <f t="shared" si="4"/>
        <v>66.740000000000009</v>
      </c>
      <c r="M10" s="14">
        <f t="shared" ref="M10:M27" si="11">I10+J10-L10</f>
        <v>605.26613271895292</v>
      </c>
      <c r="N10" s="15">
        <f t="shared" si="9"/>
        <v>181.57983981568586</v>
      </c>
      <c r="O10" s="4">
        <f t="shared" si="10"/>
        <v>21.184314645163351</v>
      </c>
      <c r="P10" s="7">
        <f t="shared" si="0"/>
        <v>402.50197825810369</v>
      </c>
      <c r="Q10" s="7">
        <f>SUM(P$4:P10)</f>
        <v>1043.5206361867458</v>
      </c>
      <c r="R10" s="7">
        <f t="shared" si="8"/>
        <v>0.50663112117732068</v>
      </c>
      <c r="S10" s="7">
        <f t="shared" si="3"/>
        <v>203.92002852099262</v>
      </c>
      <c r="T10" s="7">
        <f>SUM(S$4:S10)</f>
        <v>447.56030527224874</v>
      </c>
      <c r="U10" s="2"/>
      <c r="V10" s="2"/>
      <c r="W10" s="20">
        <f t="shared" si="1"/>
        <v>0.37043153917835481</v>
      </c>
      <c r="X10" s="21">
        <f t="shared" si="1"/>
        <v>0.27508688721709085</v>
      </c>
      <c r="Y10" s="21">
        <f t="shared" si="1"/>
        <v>0.20717621103300329</v>
      </c>
      <c r="Z10" s="21">
        <f t="shared" si="1"/>
        <v>0.1580398285189781</v>
      </c>
      <c r="AA10" s="21">
        <f t="shared" si="1"/>
        <v>0.12197474917101674</v>
      </c>
      <c r="AB10" s="21">
        <f t="shared" si="1"/>
        <v>0.10324828945278547</v>
      </c>
      <c r="AC10" s="21">
        <f t="shared" si="1"/>
        <v>8.1084617495525271E-2</v>
      </c>
      <c r="AD10" s="21">
        <f t="shared" si="1"/>
        <v>6.4277278177565886E-2</v>
      </c>
      <c r="AE10" s="20">
        <f t="shared" si="2"/>
        <v>149.09942732848205</v>
      </c>
      <c r="AF10" s="21">
        <f t="shared" si="2"/>
        <v>110.72301629774292</v>
      </c>
      <c r="AG10" s="21">
        <f t="shared" si="2"/>
        <v>83.3888347888022</v>
      </c>
      <c r="AH10" s="21">
        <f t="shared" si="2"/>
        <v>63.611343622460161</v>
      </c>
      <c r="AI10" s="21">
        <f t="shared" si="2"/>
        <v>49.095077838870232</v>
      </c>
      <c r="AJ10" s="21">
        <f t="shared" si="2"/>
        <v>41.557640756511454</v>
      </c>
      <c r="AK10" s="21">
        <f t="shared" si="2"/>
        <v>32.636718948250568</v>
      </c>
      <c r="AL10" s="22">
        <f t="shared" si="2"/>
        <v>25.871731623516705</v>
      </c>
    </row>
    <row r="11" spans="1:38" x14ac:dyDescent="0.2">
      <c r="A11">
        <v>7</v>
      </c>
      <c r="B11" s="3">
        <v>2030</v>
      </c>
      <c r="C11" s="15"/>
      <c r="D11" s="15">
        <v>60.02</v>
      </c>
      <c r="E11" s="15">
        <v>7.04</v>
      </c>
      <c r="F11" s="15">
        <v>22.99</v>
      </c>
      <c r="G11" s="15">
        <v>16.09</v>
      </c>
      <c r="H11" s="15">
        <v>7.62</v>
      </c>
      <c r="I11" s="16">
        <f>G11*B$2/(1+A$2)^A11</f>
        <v>601.20260081538424</v>
      </c>
      <c r="J11" s="15">
        <f t="shared" si="6"/>
        <v>23.726765165802924</v>
      </c>
      <c r="K11" s="15">
        <f t="shared" si="7"/>
        <v>67.06</v>
      </c>
      <c r="L11" s="14">
        <f t="shared" si="4"/>
        <v>67.06</v>
      </c>
      <c r="M11" s="14">
        <f t="shared" si="11"/>
        <v>557.86936598118723</v>
      </c>
      <c r="N11" s="15">
        <f t="shared" si="9"/>
        <v>167.36080979435616</v>
      </c>
      <c r="O11" s="4">
        <f t="shared" si="10"/>
        <v>19.525427809341554</v>
      </c>
      <c r="P11" s="7">
        <f t="shared" si="0"/>
        <v>370.98312837748949</v>
      </c>
      <c r="Q11" s="7">
        <f>SUM(P$4:P11)</f>
        <v>1414.5037645642353</v>
      </c>
      <c r="R11" s="7">
        <f t="shared" si="8"/>
        <v>0.45234921533689343</v>
      </c>
      <c r="S11" s="7">
        <f t="shared" si="3"/>
        <v>167.81392702478337</v>
      </c>
      <c r="T11" s="7">
        <f>SUM(S$4:S11)</f>
        <v>615.37423229703211</v>
      </c>
      <c r="U11" s="2"/>
      <c r="V11" s="2"/>
      <c r="W11" s="20">
        <f t="shared" si="1"/>
        <v>0.31392503320199561</v>
      </c>
      <c r="X11" s="21">
        <f t="shared" si="1"/>
        <v>0.22184426388475068</v>
      </c>
      <c r="Y11" s="21">
        <f t="shared" si="1"/>
        <v>0.1593663161792333</v>
      </c>
      <c r="Z11" s="21">
        <f t="shared" si="1"/>
        <v>0.11620575626395449</v>
      </c>
      <c r="AA11" s="21">
        <f t="shared" si="1"/>
        <v>8.5897710683814604E-2</v>
      </c>
      <c r="AB11" s="21">
        <f t="shared" si="1"/>
        <v>7.0718006474510597E-2</v>
      </c>
      <c r="AC11" s="21">
        <f t="shared" si="1"/>
        <v>5.3345143089161356E-2</v>
      </c>
      <c r="AD11" s="21">
        <f t="shared" si="1"/>
        <v>4.068182163137081E-2</v>
      </c>
      <c r="AE11" s="20">
        <f t="shared" si="2"/>
        <v>116.46089089328359</v>
      </c>
      <c r="AF11" s="21">
        <f t="shared" si="2"/>
        <v>82.300479028566116</v>
      </c>
      <c r="AG11" s="21">
        <f t="shared" si="2"/>
        <v>59.122214534168087</v>
      </c>
      <c r="AH11" s="21">
        <f t="shared" si="2"/>
        <v>43.110374994273883</v>
      </c>
      <c r="AI11" s="21">
        <f t="shared" si="2"/>
        <v>31.866601429946044</v>
      </c>
      <c r="AJ11" s="21">
        <f t="shared" si="2"/>
        <v>26.235187274533498</v>
      </c>
      <c r="AK11" s="21">
        <f t="shared" si="2"/>
        <v>19.790148066961894</v>
      </c>
      <c r="AL11" s="22">
        <f t="shared" si="2"/>
        <v>15.092269456900967</v>
      </c>
    </row>
    <row r="12" spans="1:38" x14ac:dyDescent="0.2">
      <c r="A12">
        <v>8</v>
      </c>
      <c r="B12" s="6">
        <v>2031</v>
      </c>
      <c r="C12" s="15"/>
      <c r="D12" s="15">
        <v>75.03</v>
      </c>
      <c r="E12" s="15">
        <v>3.48</v>
      </c>
      <c r="F12" s="15">
        <v>21.59</v>
      </c>
      <c r="G12" s="15">
        <v>15.11</v>
      </c>
      <c r="H12" s="15">
        <v>7.14</v>
      </c>
      <c r="I12" s="16">
        <f t="shared" si="5"/>
        <v>527.64945419866376</v>
      </c>
      <c r="J12" s="15">
        <f t="shared" si="6"/>
        <v>20.777725032971869</v>
      </c>
      <c r="K12" s="15">
        <f t="shared" si="7"/>
        <v>78.510000000000005</v>
      </c>
      <c r="L12" s="14">
        <f t="shared" si="4"/>
        <v>78.510000000000005</v>
      </c>
      <c r="M12" s="14">
        <f t="shared" si="11"/>
        <v>469.9171792316356</v>
      </c>
      <c r="N12" s="15">
        <f t="shared" si="9"/>
        <v>140.97515376949067</v>
      </c>
      <c r="O12" s="4">
        <f t="shared" si="10"/>
        <v>16.447101273107247</v>
      </c>
      <c r="P12" s="7">
        <f t="shared" si="0"/>
        <v>312.49492418903765</v>
      </c>
      <c r="Q12" s="7">
        <f>SUM(P$4:P12)</f>
        <v>1726.998688753273</v>
      </c>
      <c r="R12" s="7">
        <f t="shared" si="8"/>
        <v>0.4038832279793691</v>
      </c>
      <c r="S12" s="7">
        <f t="shared" si="3"/>
        <v>126.21145870863675</v>
      </c>
      <c r="T12" s="7">
        <f>SUM(S$4:S12)</f>
        <v>741.58569100566888</v>
      </c>
      <c r="U12" s="2"/>
      <c r="V12" s="2"/>
      <c r="W12" s="20">
        <f t="shared" si="1"/>
        <v>0.26603816373050476</v>
      </c>
      <c r="X12" s="21">
        <f t="shared" si="1"/>
        <v>0.17890666442318603</v>
      </c>
      <c r="Y12" s="21">
        <f t="shared" si="1"/>
        <v>0.12258947398402563</v>
      </c>
      <c r="Z12" s="21">
        <f t="shared" si="1"/>
        <v>8.5445409017613605E-2</v>
      </c>
      <c r="AA12" s="21">
        <f t="shared" si="1"/>
        <v>6.0491345551982115E-2</v>
      </c>
      <c r="AB12" s="21">
        <f t="shared" si="1"/>
        <v>4.8436990735966169E-2</v>
      </c>
      <c r="AC12" s="21">
        <f t="shared" si="1"/>
        <v>3.5095488874448265E-2</v>
      </c>
      <c r="AD12" s="21">
        <f t="shared" si="1"/>
        <v>2.5747988374285321E-2</v>
      </c>
      <c r="AE12" s="20">
        <f t="shared" si="2"/>
        <v>83.135575806354865</v>
      </c>
      <c r="AF12" s="21">
        <f t="shared" si="2"/>
        <v>55.907424535837116</v>
      </c>
      <c r="AG12" s="21">
        <f t="shared" si="2"/>
        <v>38.308588379012093</v>
      </c>
      <c r="AH12" s="21">
        <f t="shared" si="2"/>
        <v>26.701256613260476</v>
      </c>
      <c r="AI12" s="21">
        <f t="shared" si="2"/>
        <v>18.90323844235953</v>
      </c>
      <c r="AJ12" s="21">
        <f t="shared" si="2"/>
        <v>15.136313747980866</v>
      </c>
      <c r="AK12" s="21">
        <f t="shared" si="2"/>
        <v>10.967162135197924</v>
      </c>
      <c r="AL12" s="22">
        <f t="shared" si="2"/>
        <v>8.0461156750425147</v>
      </c>
    </row>
    <row r="13" spans="1:38" x14ac:dyDescent="0.2">
      <c r="A13">
        <v>9</v>
      </c>
      <c r="B13" s="3">
        <v>2032</v>
      </c>
      <c r="C13" s="15"/>
      <c r="D13" s="15">
        <v>57.7</v>
      </c>
      <c r="E13" s="15">
        <v>3.78</v>
      </c>
      <c r="F13" s="15">
        <v>19.190000000000001</v>
      </c>
      <c r="G13" s="15">
        <v>13.44</v>
      </c>
      <c r="H13" s="15">
        <v>6.32</v>
      </c>
      <c r="I13" s="16">
        <f t="shared" si="5"/>
        <v>438.62817001985695</v>
      </c>
      <c r="J13" s="15">
        <f t="shared" si="6"/>
        <v>17.188306265659079</v>
      </c>
      <c r="K13" s="15">
        <f t="shared" si="7"/>
        <v>61.480000000000004</v>
      </c>
      <c r="L13" s="14">
        <f t="shared" si="4"/>
        <v>61.480000000000004</v>
      </c>
      <c r="M13" s="14">
        <f t="shared" si="11"/>
        <v>394.33647628551603</v>
      </c>
      <c r="N13" s="15">
        <f t="shared" si="9"/>
        <v>118.30094288565481</v>
      </c>
      <c r="O13" s="4">
        <f t="shared" si="10"/>
        <v>13.80177666999306</v>
      </c>
      <c r="P13" s="7">
        <f t="shared" si="0"/>
        <v>262.23375672986822</v>
      </c>
      <c r="Q13" s="7">
        <f>SUM(P$4:P13)</f>
        <v>1989.2324454831412</v>
      </c>
      <c r="R13" s="7">
        <f t="shared" si="8"/>
        <v>0.36061002498157957</v>
      </c>
      <c r="S13" s="7">
        <f t="shared" si="3"/>
        <v>94.564121565371238</v>
      </c>
      <c r="T13" s="7">
        <f>SUM(S$4:S13)</f>
        <v>836.14981257104012</v>
      </c>
      <c r="U13" s="2"/>
      <c r="V13" s="2"/>
      <c r="W13" s="20">
        <f t="shared" si="1"/>
        <v>0.22545607095805489</v>
      </c>
      <c r="X13" s="21">
        <f t="shared" si="1"/>
        <v>0.14427956808321454</v>
      </c>
      <c r="Y13" s="21">
        <f t="shared" si="1"/>
        <v>9.4299595372327405E-2</v>
      </c>
      <c r="Z13" s="21">
        <f t="shared" si="1"/>
        <v>6.2827506630598245E-2</v>
      </c>
      <c r="AA13" s="21">
        <f t="shared" si="1"/>
        <v>4.2599539121114166E-2</v>
      </c>
      <c r="AB13" s="21">
        <f t="shared" si="1"/>
        <v>3.3176021052031622E-2</v>
      </c>
      <c r="AC13" s="21">
        <f t="shared" si="1"/>
        <v>2.3089137417400176E-2</v>
      </c>
      <c r="AD13" s="21">
        <f t="shared" si="1"/>
        <v>1.6296195173598302E-2</v>
      </c>
      <c r="AE13" s="20">
        <f t="shared" si="2"/>
        <v>59.122192464886474</v>
      </c>
      <c r="AF13" s="21">
        <f t="shared" si="2"/>
        <v>37.834973157824145</v>
      </c>
      <c r="AG13" s="21">
        <f t="shared" si="2"/>
        <v>24.728537152591912</v>
      </c>
      <c r="AH13" s="21">
        <f t="shared" si="2"/>
        <v>16.475493089712483</v>
      </c>
      <c r="AI13" s="21">
        <f t="shared" si="2"/>
        <v>11.171037178690757</v>
      </c>
      <c r="AJ13" s="21">
        <f t="shared" si="2"/>
        <v>8.6998726338234462</v>
      </c>
      <c r="AK13" s="21">
        <f t="shared" si="2"/>
        <v>6.054751244617016</v>
      </c>
      <c r="AL13" s="22">
        <f t="shared" si="2"/>
        <v>4.2734124807758294</v>
      </c>
    </row>
    <row r="14" spans="1:38" x14ac:dyDescent="0.2">
      <c r="A14">
        <v>10</v>
      </c>
      <c r="B14" s="6">
        <v>2033</v>
      </c>
      <c r="C14" s="15"/>
      <c r="D14" s="15">
        <v>59.63</v>
      </c>
      <c r="E14" s="15">
        <v>8.36</v>
      </c>
      <c r="F14" s="15">
        <v>17.059999999999999</v>
      </c>
      <c r="G14" s="15">
        <v>11.94</v>
      </c>
      <c r="H14" s="15">
        <v>5.59</v>
      </c>
      <c r="I14" s="16">
        <f t="shared" si="5"/>
        <v>364.18143288531184</v>
      </c>
      <c r="J14" s="15">
        <f t="shared" si="6"/>
        <v>14.208362715165363</v>
      </c>
      <c r="K14" s="15">
        <f t="shared" si="7"/>
        <v>67.990000000000009</v>
      </c>
      <c r="L14" s="14">
        <f t="shared" si="4"/>
        <v>67.990000000000009</v>
      </c>
      <c r="M14" s="14">
        <f t="shared" si="11"/>
        <v>310.3997956004772</v>
      </c>
      <c r="N14" s="15">
        <f t="shared" si="9"/>
        <v>93.119938680143164</v>
      </c>
      <c r="O14" s="4">
        <f t="shared" si="10"/>
        <v>10.863992846016702</v>
      </c>
      <c r="P14" s="7">
        <f t="shared" si="0"/>
        <v>206.41586407431734</v>
      </c>
      <c r="Q14" s="7">
        <f>SUM(P$4:P14)</f>
        <v>2195.6483095574586</v>
      </c>
      <c r="R14" s="7">
        <f t="shared" si="8"/>
        <v>0.32197323659069599</v>
      </c>
      <c r="S14" s="7">
        <f t="shared" si="3"/>
        <v>66.460383839673128</v>
      </c>
      <c r="T14" s="7">
        <f>SUM(S$4:S14)</f>
        <v>902.61019641071323</v>
      </c>
      <c r="U14" s="2"/>
      <c r="V14" s="2"/>
      <c r="W14" s="20">
        <f t="shared" si="1"/>
        <v>0.19106446691360587</v>
      </c>
      <c r="X14" s="21">
        <f t="shared" si="1"/>
        <v>0.11635449038968913</v>
      </c>
      <c r="Y14" s="21">
        <f t="shared" si="1"/>
        <v>7.2538150286405687E-2</v>
      </c>
      <c r="Z14" s="21">
        <f t="shared" si="1"/>
        <v>4.6196696051910478E-2</v>
      </c>
      <c r="AA14" s="21">
        <f t="shared" si="1"/>
        <v>2.9999675437404338E-2</v>
      </c>
      <c r="AB14" s="21">
        <f t="shared" si="1"/>
        <v>2.2723302090432621E-2</v>
      </c>
      <c r="AC14" s="21">
        <f t="shared" si="1"/>
        <v>1.5190221985131695E-2</v>
      </c>
      <c r="AD14" s="21">
        <f t="shared" si="1"/>
        <v>1.0314047578226774E-2</v>
      </c>
      <c r="AE14" s="20">
        <f t="shared" si="2"/>
        <v>39.438737031870772</v>
      </c>
      <c r="AF14" s="21">
        <f t="shared" si="2"/>
        <v>24.017412672714535</v>
      </c>
      <c r="AG14" s="21">
        <f t="shared" si="2"/>
        <v>14.97302496972112</v>
      </c>
      <c r="AH14" s="21">
        <f t="shared" si="2"/>
        <v>9.5357309329337063</v>
      </c>
      <c r="AI14" s="21">
        <f t="shared" si="2"/>
        <v>6.1924089273608907</v>
      </c>
      <c r="AJ14" s="21">
        <f t="shared" si="2"/>
        <v>4.6904500356183911</v>
      </c>
      <c r="AK14" s="21">
        <f t="shared" si="2"/>
        <v>3.1355027965416511</v>
      </c>
      <c r="AL14" s="22">
        <f t="shared" si="2"/>
        <v>2.1289830429632994</v>
      </c>
    </row>
    <row r="15" spans="1:38" x14ac:dyDescent="0.2">
      <c r="A15">
        <v>11</v>
      </c>
      <c r="B15" s="3">
        <v>2034</v>
      </c>
      <c r="C15" s="15"/>
      <c r="D15" s="15">
        <v>59.83</v>
      </c>
      <c r="E15" s="15">
        <v>7.84</v>
      </c>
      <c r="F15" s="15">
        <v>15.17</v>
      </c>
      <c r="G15" s="15">
        <v>10.62</v>
      </c>
      <c r="H15" s="15">
        <v>4.95</v>
      </c>
      <c r="I15" s="16">
        <f t="shared" si="5"/>
        <v>302.72912985817021</v>
      </c>
      <c r="J15" s="15">
        <f t="shared" si="6"/>
        <v>11.758546710592769</v>
      </c>
      <c r="K15" s="15">
        <f t="shared" si="7"/>
        <v>67.67</v>
      </c>
      <c r="L15" s="14">
        <f t="shared" si="4"/>
        <v>67.67</v>
      </c>
      <c r="M15" s="14">
        <f t="shared" si="11"/>
        <v>246.81767656876298</v>
      </c>
      <c r="N15" s="15">
        <f t="shared" si="9"/>
        <v>74.045302970628896</v>
      </c>
      <c r="O15" s="4">
        <f t="shared" si="10"/>
        <v>8.6386186799067044</v>
      </c>
      <c r="P15" s="7">
        <f t="shared" si="0"/>
        <v>164.1337549182274</v>
      </c>
      <c r="Q15" s="7">
        <f>SUM(P$4:P15)</f>
        <v>2359.7820644756857</v>
      </c>
      <c r="R15" s="7">
        <f t="shared" si="8"/>
        <v>0.28747610409883567</v>
      </c>
      <c r="S15" s="7">
        <f t="shared" si="3"/>
        <v>47.184532415005123</v>
      </c>
      <c r="T15" s="7">
        <f>SUM(S$4:S15)</f>
        <v>949.79472882571838</v>
      </c>
      <c r="U15" s="2"/>
      <c r="V15" s="2"/>
      <c r="W15" s="20">
        <f t="shared" si="1"/>
        <v>0.1619190397572931</v>
      </c>
      <c r="X15" s="21">
        <f t="shared" si="1"/>
        <v>9.383426644329769E-2</v>
      </c>
      <c r="Y15" s="21">
        <f t="shared" si="1"/>
        <v>5.579857714338899E-2</v>
      </c>
      <c r="Z15" s="21">
        <f t="shared" si="1"/>
        <v>3.3968158861698884E-2</v>
      </c>
      <c r="AA15" s="21">
        <f t="shared" si="1"/>
        <v>2.1126531998172073E-2</v>
      </c>
      <c r="AB15" s="21">
        <f t="shared" si="1"/>
        <v>1.5563905541392207E-2</v>
      </c>
      <c r="AC15" s="21">
        <f t="shared" si="1"/>
        <v>9.9935670954813764E-3</v>
      </c>
      <c r="AD15" s="21">
        <f t="shared" si="1"/>
        <v>6.5278782140675779E-3</v>
      </c>
      <c r="AE15" s="20">
        <f t="shared" si="2"/>
        <v>26.576379988118266</v>
      </c>
      <c r="AF15" s="21">
        <f t="shared" si="2"/>
        <v>15.401370491335872</v>
      </c>
      <c r="AG15" s="21">
        <f t="shared" si="2"/>
        <v>9.1584299856388132</v>
      </c>
      <c r="AH15" s="21">
        <f t="shared" si="2"/>
        <v>5.5753214616294988</v>
      </c>
      <c r="AI15" s="21">
        <f t="shared" si="2"/>
        <v>3.4675770252600642</v>
      </c>
      <c r="AJ15" s="21">
        <f t="shared" si="2"/>
        <v>2.5545622577013098</v>
      </c>
      <c r="AK15" s="21">
        <f t="shared" si="2"/>
        <v>1.6402816924086019</v>
      </c>
      <c r="AL15" s="22">
        <f t="shared" si="2"/>
        <v>1.0714451629238038</v>
      </c>
    </row>
    <row r="16" spans="1:38" x14ac:dyDescent="0.2">
      <c r="A16">
        <v>12</v>
      </c>
      <c r="B16" s="6">
        <v>2035</v>
      </c>
      <c r="C16" s="15"/>
      <c r="D16" s="15">
        <v>72.19</v>
      </c>
      <c r="E16" s="15">
        <v>3.08</v>
      </c>
      <c r="F16" s="15">
        <v>13.49</v>
      </c>
      <c r="G16" s="15">
        <v>9.44</v>
      </c>
      <c r="H16" s="15">
        <v>4.37</v>
      </c>
      <c r="I16" s="16">
        <f t="shared" si="5"/>
        <v>251.48837371395246</v>
      </c>
      <c r="J16" s="15">
        <f t="shared" si="6"/>
        <v>9.701661309410067</v>
      </c>
      <c r="K16" s="15">
        <f t="shared" si="7"/>
        <v>75.27</v>
      </c>
      <c r="L16" s="14">
        <f t="shared" si="4"/>
        <v>75.27</v>
      </c>
      <c r="M16" s="14">
        <f t="shared" si="11"/>
        <v>185.92003502336252</v>
      </c>
      <c r="N16" s="15">
        <f t="shared" si="9"/>
        <v>55.776010507008756</v>
      </c>
      <c r="O16" s="4">
        <f t="shared" si="10"/>
        <v>6.5072012258176875</v>
      </c>
      <c r="P16" s="7">
        <f t="shared" si="0"/>
        <v>123.63682329053606</v>
      </c>
      <c r="Q16" s="7">
        <f>SUM(P$4:P16)</f>
        <v>2483.4188877662218</v>
      </c>
      <c r="R16" s="7">
        <f t="shared" si="8"/>
        <v>0.25667509294538904</v>
      </c>
      <c r="S16" s="7">
        <f t="shared" si="3"/>
        <v>31.734493109570984</v>
      </c>
      <c r="T16" s="7">
        <f>SUM(S$4:S16)</f>
        <v>981.52922193528934</v>
      </c>
      <c r="U16" s="2"/>
      <c r="V16" s="2"/>
      <c r="W16" s="20">
        <f t="shared" si="1"/>
        <v>0.13721952521804504</v>
      </c>
      <c r="X16" s="21">
        <f t="shared" si="1"/>
        <v>7.5672795518788458E-2</v>
      </c>
      <c r="Y16" s="21">
        <f t="shared" si="1"/>
        <v>4.2921982417991528E-2</v>
      </c>
      <c r="Z16" s="21">
        <f t="shared" si="1"/>
        <v>2.4976587398308006E-2</v>
      </c>
      <c r="AA16" s="21">
        <f t="shared" si="1"/>
        <v>1.4877839435332446E-2</v>
      </c>
      <c r="AB16" s="21">
        <f t="shared" si="1"/>
        <v>1.0660209274926171E-2</v>
      </c>
      <c r="AC16" s="21">
        <f t="shared" si="1"/>
        <v>6.5747151943956438E-3</v>
      </c>
      <c r="AD16" s="21">
        <f t="shared" si="1"/>
        <v>4.1315684899161879E-3</v>
      </c>
      <c r="AE16" s="20">
        <f t="shared" si="2"/>
        <v>16.965386191394689</v>
      </c>
      <c r="AF16" s="21">
        <f t="shared" si="2"/>
        <v>9.3559440474573172</v>
      </c>
      <c r="AG16" s="21">
        <f t="shared" si="2"/>
        <v>5.3067375554927141</v>
      </c>
      <c r="AH16" s="21">
        <f t="shared" si="2"/>
        <v>3.0880259225652367</v>
      </c>
      <c r="AI16" s="21">
        <f t="shared" si="2"/>
        <v>1.8394488052111664</v>
      </c>
      <c r="AJ16" s="21">
        <f t="shared" si="2"/>
        <v>1.3179944103641805</v>
      </c>
      <c r="AK16" s="21">
        <f t="shared" si="2"/>
        <v>0.81287690067509666</v>
      </c>
      <c r="AL16" s="22">
        <f t="shared" si="2"/>
        <v>0.51081400330051463</v>
      </c>
    </row>
    <row r="17" spans="1:38" x14ac:dyDescent="0.2">
      <c r="A17">
        <v>13</v>
      </c>
      <c r="B17" s="3">
        <v>2036</v>
      </c>
      <c r="C17" s="15"/>
      <c r="D17" s="15">
        <v>75.06</v>
      </c>
      <c r="E17" s="15">
        <v>3.32</v>
      </c>
      <c r="F17" s="15">
        <v>11.99</v>
      </c>
      <c r="G17" s="15">
        <v>8.39</v>
      </c>
      <c r="H17" s="15">
        <v>3.86</v>
      </c>
      <c r="I17" s="16">
        <f t="shared" si="5"/>
        <v>208.89310306708984</v>
      </c>
      <c r="J17" s="15">
        <f t="shared" si="6"/>
        <v>8.0088138442487757</v>
      </c>
      <c r="K17" s="15">
        <f t="shared" si="7"/>
        <v>78.38</v>
      </c>
      <c r="L17" s="14">
        <f t="shared" si="4"/>
        <v>78.38</v>
      </c>
      <c r="M17" s="14">
        <f t="shared" si="11"/>
        <v>138.52191691133862</v>
      </c>
      <c r="N17" s="15">
        <f t="shared" si="9"/>
        <v>41.556575073401582</v>
      </c>
      <c r="O17" s="4">
        <f t="shared" si="10"/>
        <v>4.8482670918968518</v>
      </c>
      <c r="P17" s="7">
        <f t="shared" si="0"/>
        <v>92.117074746040188</v>
      </c>
      <c r="Q17" s="7">
        <f>SUM(P$4:P17)</f>
        <v>2575.5359625122619</v>
      </c>
      <c r="R17" s="7">
        <f t="shared" si="8"/>
        <v>0.22917419012981158</v>
      </c>
      <c r="S17" s="7">
        <f t="shared" si="3"/>
        <v>21.110856002051079</v>
      </c>
      <c r="T17" s="7">
        <f>SUM(S$4:S17)</f>
        <v>1002.6400779373404</v>
      </c>
      <c r="U17" s="2"/>
      <c r="V17" s="2"/>
      <c r="W17" s="20">
        <f t="shared" si="1"/>
        <v>0.11628773323563139</v>
      </c>
      <c r="X17" s="21">
        <f t="shared" si="1"/>
        <v>6.1026447999022952E-2</v>
      </c>
      <c r="Y17" s="21">
        <f t="shared" si="1"/>
        <v>3.3016909552301174E-2</v>
      </c>
      <c r="Z17" s="21">
        <f t="shared" si="1"/>
        <v>1.8365137792873534E-2</v>
      </c>
      <c r="AA17" s="21">
        <f t="shared" si="1"/>
        <v>1.0477351715022849E-2</v>
      </c>
      <c r="AB17" s="21">
        <f t="shared" si="1"/>
        <v>7.3015132020042258E-3</v>
      </c>
      <c r="AC17" s="21">
        <f t="shared" si="1"/>
        <v>4.3254705226287125E-3</v>
      </c>
      <c r="AD17" s="21">
        <f t="shared" si="1"/>
        <v>2.614916765769739E-3</v>
      </c>
      <c r="AE17" s="20">
        <f t="shared" si="2"/>
        <v>10.712085814514239</v>
      </c>
      <c r="AF17" s="21">
        <f t="shared" si="2"/>
        <v>5.6215778718113318</v>
      </c>
      <c r="AG17" s="21">
        <f t="shared" si="2"/>
        <v>3.0414211251125756</v>
      </c>
      <c r="AH17" s="21">
        <f t="shared" si="2"/>
        <v>1.6917427707874588</v>
      </c>
      <c r="AI17" s="21">
        <f t="shared" si="2"/>
        <v>0.96514299107331214</v>
      </c>
      <c r="AJ17" s="21">
        <f t="shared" si="2"/>
        <v>0.67259403738822254</v>
      </c>
      <c r="AK17" s="21">
        <f t="shared" si="2"/>
        <v>0.39844969144478265</v>
      </c>
      <c r="AL17" s="22">
        <f t="shared" si="2"/>
        <v>0.24087848316708471</v>
      </c>
    </row>
    <row r="18" spans="1:38" x14ac:dyDescent="0.2">
      <c r="A18">
        <v>14</v>
      </c>
      <c r="B18" s="6">
        <v>2037</v>
      </c>
      <c r="C18" s="15"/>
      <c r="D18" s="15">
        <v>59.23</v>
      </c>
      <c r="E18" s="15">
        <v>6.75</v>
      </c>
      <c r="F18" s="15">
        <v>10.66</v>
      </c>
      <c r="G18" s="15">
        <v>7.46</v>
      </c>
      <c r="H18" s="15">
        <v>3.4</v>
      </c>
      <c r="I18" s="16">
        <f t="shared" si="5"/>
        <v>173.58699707935463</v>
      </c>
      <c r="J18" s="15">
        <f t="shared" si="6"/>
        <v>6.5928930972945237</v>
      </c>
      <c r="K18" s="15">
        <f t="shared" si="7"/>
        <v>65.97999999999999</v>
      </c>
      <c r="L18" s="14">
        <f t="shared" si="4"/>
        <v>65.97999999999999</v>
      </c>
      <c r="M18" s="14">
        <f t="shared" si="11"/>
        <v>114.19989017664918</v>
      </c>
      <c r="N18" s="15">
        <f t="shared" si="9"/>
        <v>34.259967052994753</v>
      </c>
      <c r="O18" s="4">
        <f t="shared" si="10"/>
        <v>3.9969961561827207</v>
      </c>
      <c r="P18" s="7">
        <f t="shared" si="0"/>
        <v>75.942926967471706</v>
      </c>
      <c r="Q18" s="7">
        <f>SUM(P$4:P18)</f>
        <v>2651.4788894797334</v>
      </c>
      <c r="R18" s="7">
        <f t="shared" si="8"/>
        <v>0.20461981261590317</v>
      </c>
      <c r="S18" s="7">
        <f t="shared" si="3"/>
        <v>15.53942748558728</v>
      </c>
      <c r="T18" s="7">
        <f>SUM(S$4:S18)</f>
        <v>1018.1795054229276</v>
      </c>
      <c r="U18" s="2"/>
      <c r="V18" s="2"/>
      <c r="W18" s="20">
        <f t="shared" si="1"/>
        <v>9.8548926470874057E-2</v>
      </c>
      <c r="X18" s="21">
        <f t="shared" si="1"/>
        <v>4.9214877418566894E-2</v>
      </c>
      <c r="Y18" s="21">
        <f t="shared" si="1"/>
        <v>2.5397622732539361E-2</v>
      </c>
      <c r="Z18" s="21">
        <f t="shared" si="1"/>
        <v>1.3503777788877598E-2</v>
      </c>
      <c r="AA18" s="21">
        <f t="shared" si="1"/>
        <v>7.3784167007203165E-3</v>
      </c>
      <c r="AB18" s="21">
        <f t="shared" si="1"/>
        <v>5.0010364397289229E-3</v>
      </c>
      <c r="AC18" s="21">
        <f t="shared" si="1"/>
        <v>2.8457042912031008E-3</v>
      </c>
      <c r="AD18" s="21">
        <f t="shared" si="1"/>
        <v>1.65501061124667E-3</v>
      </c>
      <c r="AE18" s="20">
        <f t="shared" si="2"/>
        <v>7.4840939257003276</v>
      </c>
      <c r="AF18" s="21">
        <f t="shared" si="2"/>
        <v>3.7375218415112981</v>
      </c>
      <c r="AG18" s="21">
        <f t="shared" si="2"/>
        <v>1.9287698083246358</v>
      </c>
      <c r="AH18" s="21">
        <f t="shared" si="2"/>
        <v>1.025516410405698</v>
      </c>
      <c r="AI18" s="21">
        <f t="shared" si="2"/>
        <v>0.5603385606383765</v>
      </c>
      <c r="AJ18" s="21">
        <f t="shared" si="2"/>
        <v>0.37979334510399831</v>
      </c>
      <c r="AK18" s="21">
        <f t="shared" si="2"/>
        <v>0.21611111315785791</v>
      </c>
      <c r="AL18" s="22">
        <f t="shared" si="2"/>
        <v>0.12568634998029657</v>
      </c>
    </row>
    <row r="19" spans="1:38" x14ac:dyDescent="0.2">
      <c r="A19">
        <v>15</v>
      </c>
      <c r="B19" s="3">
        <v>2038</v>
      </c>
      <c r="C19" s="15"/>
      <c r="D19" s="15">
        <v>58.26</v>
      </c>
      <c r="E19" s="15">
        <v>6.37</v>
      </c>
      <c r="F19" s="15">
        <v>9.4700000000000006</v>
      </c>
      <c r="G19" s="15">
        <v>6.63</v>
      </c>
      <c r="H19" s="15">
        <v>3</v>
      </c>
      <c r="I19" s="16">
        <f t="shared" si="5"/>
        <v>144.18102661373069</v>
      </c>
      <c r="J19" s="15">
        <f t="shared" si="6"/>
        <v>5.4366902946353948</v>
      </c>
      <c r="K19" s="15">
        <f t="shared" si="7"/>
        <v>64.63</v>
      </c>
      <c r="L19" s="14">
        <f t="shared" si="4"/>
        <v>64.63</v>
      </c>
      <c r="M19" s="14">
        <f t="shared" si="11"/>
        <v>84.987716908366082</v>
      </c>
      <c r="N19" s="15">
        <f t="shared" si="9"/>
        <v>25.496315072509823</v>
      </c>
      <c r="O19" s="4">
        <f t="shared" si="10"/>
        <v>2.9745700917928128</v>
      </c>
      <c r="P19" s="7">
        <f t="shared" si="0"/>
        <v>56.516831744063445</v>
      </c>
      <c r="Q19" s="7">
        <f>SUM(P$4:P19)</f>
        <v>2707.9957212237969</v>
      </c>
      <c r="R19" s="7">
        <f t="shared" si="8"/>
        <v>0.18269626126419927</v>
      </c>
      <c r="S19" s="7">
        <f t="shared" si="3"/>
        <v>10.325413858138207</v>
      </c>
      <c r="T19" s="7">
        <f>SUM(S$4:S19)</f>
        <v>1028.5049192810659</v>
      </c>
      <c r="U19" s="2"/>
      <c r="V19" s="2"/>
      <c r="W19" s="20">
        <f t="shared" si="1"/>
        <v>8.351603938209666E-2</v>
      </c>
      <c r="X19" s="21">
        <f t="shared" si="1"/>
        <v>3.9689417273037812E-2</v>
      </c>
      <c r="Y19" s="21">
        <f t="shared" si="1"/>
        <v>1.9536632871184123E-2</v>
      </c>
      <c r="Z19" s="21">
        <f t="shared" si="1"/>
        <v>9.9292483741747067E-3</v>
      </c>
      <c r="AA19" s="21">
        <f t="shared" si="1"/>
        <v>5.196068099098815E-3</v>
      </c>
      <c r="AB19" s="21">
        <f t="shared" si="1"/>
        <v>3.4253674244718647E-3</v>
      </c>
      <c r="AC19" s="21">
        <f t="shared" si="1"/>
        <v>1.8721738757915135E-3</v>
      </c>
      <c r="AD19" s="21">
        <f t="shared" si="1"/>
        <v>1.0474750704092847E-3</v>
      </c>
      <c r="AE19" s="20">
        <f t="shared" si="2"/>
        <v>4.7200619456885331</v>
      </c>
      <c r="AF19" s="21">
        <f t="shared" si="2"/>
        <v>2.2431201180402036</v>
      </c>
      <c r="AG19" s="21">
        <f t="shared" si="2"/>
        <v>1.1041485928262522</v>
      </c>
      <c r="AH19" s="21">
        <f t="shared" si="2"/>
        <v>0.56116965970824739</v>
      </c>
      <c r="AI19" s="21">
        <f t="shared" si="2"/>
        <v>0.29366530648746331</v>
      </c>
      <c r="AJ19" s="21">
        <f t="shared" si="2"/>
        <v>0.19359091439047232</v>
      </c>
      <c r="AK19" s="21">
        <f t="shared" si="2"/>
        <v>0.1058093359337401</v>
      </c>
      <c r="AL19" s="22">
        <f t="shared" si="2"/>
        <v>5.9199972310422552E-2</v>
      </c>
    </row>
    <row r="20" spans="1:38" x14ac:dyDescent="0.2">
      <c r="A20">
        <v>16</v>
      </c>
      <c r="B20" s="6">
        <v>2039</v>
      </c>
      <c r="C20" s="15"/>
      <c r="D20" s="15">
        <v>57.38</v>
      </c>
      <c r="E20" s="15">
        <v>2.83</v>
      </c>
      <c r="F20" s="15">
        <v>8.42</v>
      </c>
      <c r="G20" s="15">
        <v>5.9</v>
      </c>
      <c r="H20" s="15">
        <v>2.64</v>
      </c>
      <c r="I20" s="16">
        <f t="shared" si="5"/>
        <v>119.91204761999565</v>
      </c>
      <c r="J20" s="15">
        <f t="shared" si="6"/>
        <v>4.471296690915092</v>
      </c>
      <c r="K20" s="15">
        <f t="shared" si="7"/>
        <v>60.21</v>
      </c>
      <c r="L20" s="14">
        <f t="shared" si="4"/>
        <v>60.21</v>
      </c>
      <c r="M20" s="14">
        <f t="shared" si="11"/>
        <v>64.17334431091075</v>
      </c>
      <c r="N20" s="15">
        <f t="shared" si="9"/>
        <v>19.252003293273223</v>
      </c>
      <c r="O20" s="4">
        <f t="shared" si="10"/>
        <v>2.2460670508818761</v>
      </c>
      <c r="P20" s="7">
        <f t="shared" si="0"/>
        <v>42.67527396675564</v>
      </c>
      <c r="Q20" s="7">
        <f>SUM(P$4:P20)</f>
        <v>2750.6709951905523</v>
      </c>
      <c r="R20" s="7">
        <f t="shared" si="8"/>
        <v>0.16312166184303503</v>
      </c>
      <c r="S20" s="7">
        <f t="shared" si="3"/>
        <v>6.9612616090639898</v>
      </c>
      <c r="T20" s="7">
        <f>SUM(S$4:S20)</f>
        <v>1035.4661808901299</v>
      </c>
      <c r="U20" s="2"/>
      <c r="V20" s="2"/>
      <c r="W20" s="20">
        <f t="shared" ref="W20:AD32" si="12">(1+W$2)^(-$A20)</f>
        <v>7.0776304561098874E-2</v>
      </c>
      <c r="X20" s="21">
        <f t="shared" si="12"/>
        <v>3.2007594575030503E-2</v>
      </c>
      <c r="Y20" s="21">
        <f t="shared" si="12"/>
        <v>1.5028179131680095E-2</v>
      </c>
      <c r="Z20" s="21">
        <f t="shared" si="12"/>
        <v>7.3009179221872854E-3</v>
      </c>
      <c r="AA20" s="21">
        <f t="shared" si="12"/>
        <v>3.659202886689306E-3</v>
      </c>
      <c r="AB20" s="21">
        <f t="shared" si="12"/>
        <v>2.3461420715560721E-3</v>
      </c>
      <c r="AC20" s="21">
        <f t="shared" si="12"/>
        <v>1.2316933393365223E-3</v>
      </c>
      <c r="AD20" s="21">
        <f t="shared" si="12"/>
        <v>6.6295890532233192E-4</v>
      </c>
      <c r="AE20" s="20">
        <f t="shared" si="2"/>
        <v>3.0203981874994312</v>
      </c>
      <c r="AF20" s="21">
        <f t="shared" si="2"/>
        <v>1.3659328675062683</v>
      </c>
      <c r="AG20" s="21">
        <f t="shared" si="2"/>
        <v>0.64133166166592792</v>
      </c>
      <c r="AH20" s="21">
        <f t="shared" si="2"/>
        <v>0.31156867253813875</v>
      </c>
      <c r="AI20" s="21">
        <f t="shared" si="2"/>
        <v>0.15615748568940924</v>
      </c>
      <c r="AJ20" s="21">
        <f t="shared" si="2"/>
        <v>0.10012225566858698</v>
      </c>
      <c r="AK20" s="21">
        <f t="shared" si="2"/>
        <v>5.2562850699214209E-2</v>
      </c>
      <c r="AL20" s="22">
        <f t="shared" si="2"/>
        <v>2.8291952913330927E-2</v>
      </c>
    </row>
    <row r="21" spans="1:38" x14ac:dyDescent="0.2">
      <c r="A21">
        <v>17</v>
      </c>
      <c r="B21" s="3">
        <v>2040</v>
      </c>
      <c r="C21" s="15"/>
      <c r="D21" s="15">
        <v>59.14</v>
      </c>
      <c r="E21" s="15">
        <v>3.2</v>
      </c>
      <c r="F21" s="15">
        <v>7.49</v>
      </c>
      <c r="G21" s="15">
        <v>5.24</v>
      </c>
      <c r="H21" s="15">
        <v>2.3199999999999998</v>
      </c>
      <c r="I21" s="16">
        <f t="shared" si="5"/>
        <v>99.530988361916243</v>
      </c>
      <c r="J21" s="15">
        <f t="shared" si="6"/>
        <v>3.6722629293836775</v>
      </c>
      <c r="K21" s="15">
        <f t="shared" si="7"/>
        <v>62.34</v>
      </c>
      <c r="L21" s="14">
        <f t="shared" si="4"/>
        <v>62.34</v>
      </c>
      <c r="M21" s="14">
        <f t="shared" si="11"/>
        <v>40.863251291299918</v>
      </c>
      <c r="N21" s="15">
        <f t="shared" si="9"/>
        <v>12.258975387389976</v>
      </c>
      <c r="O21" s="4">
        <f t="shared" si="10"/>
        <v>1.430213795195497</v>
      </c>
      <c r="P21" s="7">
        <f t="shared" si="0"/>
        <v>27.174062108714448</v>
      </c>
      <c r="Q21" s="7">
        <f>SUM(P$4:P21)</f>
        <v>2777.8450572992665</v>
      </c>
      <c r="R21" s="7">
        <f t="shared" si="8"/>
        <v>0.14564434093128129</v>
      </c>
      <c r="S21" s="7">
        <f t="shared" si="3"/>
        <v>3.9577483662494197</v>
      </c>
      <c r="T21" s="7">
        <f>SUM(S$4:S21)</f>
        <v>1039.4239292563793</v>
      </c>
      <c r="U21" s="2"/>
      <c r="V21" s="2"/>
      <c r="W21" s="20">
        <f t="shared" si="12"/>
        <v>5.9979919119575315E-2</v>
      </c>
      <c r="X21" s="21">
        <f t="shared" si="12"/>
        <v>2.5812576270185891E-2</v>
      </c>
      <c r="Y21" s="21">
        <f t="shared" si="12"/>
        <v>1.1560137793600074E-2</v>
      </c>
      <c r="Z21" s="21">
        <f t="shared" si="12"/>
        <v>5.3683220016082995E-3</v>
      </c>
      <c r="AA21" s="21">
        <f t="shared" si="12"/>
        <v>2.5769034413304971E-3</v>
      </c>
      <c r="AB21" s="21">
        <f t="shared" si="12"/>
        <v>1.606946624353474E-3</v>
      </c>
      <c r="AC21" s="21">
        <f t="shared" si="12"/>
        <v>8.1032456535297512E-4</v>
      </c>
      <c r="AD21" s="21">
        <f t="shared" si="12"/>
        <v>4.1959424387489361E-4</v>
      </c>
      <c r="AE21" s="20">
        <f t="shared" si="2"/>
        <v>1.6298980474310087</v>
      </c>
      <c r="AF21" s="21">
        <f t="shared" si="2"/>
        <v>0.7014325507519602</v>
      </c>
      <c r="AG21" s="21">
        <f t="shared" si="2"/>
        <v>0.31413590238858563</v>
      </c>
      <c r="AH21" s="21">
        <f t="shared" si="2"/>
        <v>0.14587911549128219</v>
      </c>
      <c r="AI21" s="21">
        <f t="shared" si="2"/>
        <v>7.0024934162874919E-2</v>
      </c>
      <c r="AJ21" s="21">
        <f t="shared" si="2"/>
        <v>4.3667267375570328E-2</v>
      </c>
      <c r="AK21" s="21">
        <f t="shared" si="2"/>
        <v>2.2019810067118787E-2</v>
      </c>
      <c r="AL21" s="22">
        <f t="shared" si="2"/>
        <v>1.1402080043515436E-2</v>
      </c>
    </row>
    <row r="22" spans="1:38" x14ac:dyDescent="0.2">
      <c r="A22">
        <v>18</v>
      </c>
      <c r="B22" s="6">
        <v>2041</v>
      </c>
      <c r="C22" s="15"/>
      <c r="D22" s="15">
        <v>76.989999999999995</v>
      </c>
      <c r="E22" s="15">
        <v>7.84</v>
      </c>
      <c r="F22" s="15">
        <v>6.66</v>
      </c>
      <c r="G22" s="15">
        <v>4.66</v>
      </c>
      <c r="H22" s="15">
        <v>2.0299999999999998</v>
      </c>
      <c r="I22" s="16">
        <f t="shared" si="5"/>
        <v>82.723551003518878</v>
      </c>
      <c r="J22" s="15">
        <f t="shared" si="6"/>
        <v>3.0030187506642219</v>
      </c>
      <c r="K22" s="15">
        <f t="shared" si="7"/>
        <v>84.83</v>
      </c>
      <c r="L22" s="14">
        <f t="shared" si="4"/>
        <v>84.83</v>
      </c>
      <c r="M22" s="14">
        <f t="shared" si="11"/>
        <v>0.89656975418310481</v>
      </c>
      <c r="N22" s="15">
        <f t="shared" si="9"/>
        <v>0.26897092625493141</v>
      </c>
      <c r="O22" s="4">
        <f t="shared" si="10"/>
        <v>3.1379941396408664E-2</v>
      </c>
      <c r="P22" s="7">
        <f t="shared" si="0"/>
        <v>0.59621888653176836</v>
      </c>
      <c r="Q22" s="7">
        <f>SUM(P$4:P22)</f>
        <v>2778.4412761857984</v>
      </c>
      <c r="R22" s="7">
        <f t="shared" si="8"/>
        <v>0.13003959011721541</v>
      </c>
      <c r="S22" s="7">
        <f t="shared" si="3"/>
        <v>7.7532059624733723E-2</v>
      </c>
      <c r="T22" s="7">
        <f>SUM(S$4:S22)</f>
        <v>1039.501461316004</v>
      </c>
      <c r="U22" s="2"/>
      <c r="V22" s="2"/>
      <c r="W22" s="21">
        <f t="shared" si="12"/>
        <v>5.0830439931843489E-2</v>
      </c>
      <c r="X22" s="21">
        <f t="shared" si="12"/>
        <v>2.0816593766278941E-2</v>
      </c>
      <c r="Y22" s="21">
        <f t="shared" si="12"/>
        <v>8.8924136873846701E-3</v>
      </c>
      <c r="Z22" s="21">
        <f t="shared" si="12"/>
        <v>3.9472955894178669E-3</v>
      </c>
      <c r="AA22" s="21">
        <f t="shared" si="12"/>
        <v>1.8147207333313359E-3</v>
      </c>
      <c r="AB22" s="21">
        <f t="shared" si="12"/>
        <v>1.1006483728448454E-3</v>
      </c>
      <c r="AC22" s="21">
        <f t="shared" si="12"/>
        <v>5.3310826667958891E-4</v>
      </c>
      <c r="AD22" s="21">
        <f t="shared" si="12"/>
        <v>2.655659771360086E-4</v>
      </c>
      <c r="AE22" s="20">
        <f t="shared" si="2"/>
        <v>3.030606829808366E-2</v>
      </c>
      <c r="AF22" s="21">
        <f t="shared" si="2"/>
        <v>1.241124635671498E-2</v>
      </c>
      <c r="AG22" s="21">
        <f t="shared" si="2"/>
        <v>5.3018249872723447E-3</v>
      </c>
      <c r="AH22" s="21">
        <f t="shared" si="2"/>
        <v>2.3534521811344809E-3</v>
      </c>
      <c r="AI22" s="21">
        <f t="shared" si="2"/>
        <v>1.0819707749929232E-3</v>
      </c>
      <c r="AJ22" s="21">
        <f t="shared" si="2"/>
        <v>6.5622734732055633E-4</v>
      </c>
      <c r="AK22" s="21">
        <f t="shared" si="2"/>
        <v>3.1784921716058551E-4</v>
      </c>
      <c r="AL22" s="22">
        <f t="shared" si="2"/>
        <v>1.5833545118875211E-4</v>
      </c>
    </row>
    <row r="23" spans="1:38" x14ac:dyDescent="0.2">
      <c r="A23">
        <v>19</v>
      </c>
      <c r="B23" s="3">
        <v>2042</v>
      </c>
      <c r="C23" s="15"/>
      <c r="D23" s="15">
        <v>58.52</v>
      </c>
      <c r="E23" s="15">
        <v>7.38</v>
      </c>
      <c r="F23" s="15">
        <v>5.92</v>
      </c>
      <c r="G23" s="15">
        <v>4.1399999999999997</v>
      </c>
      <c r="H23" s="15">
        <v>1.78</v>
      </c>
      <c r="I23" s="16">
        <f t="shared" si="5"/>
        <v>68.684669919892528</v>
      </c>
      <c r="J23" s="15">
        <f t="shared" si="6"/>
        <v>2.4609241637964714</v>
      </c>
      <c r="K23" s="15">
        <f t="shared" si="7"/>
        <v>65.900000000000006</v>
      </c>
      <c r="L23" s="14">
        <f t="shared" si="4"/>
        <v>65.900000000000006</v>
      </c>
      <c r="M23" s="14">
        <f t="shared" si="11"/>
        <v>5.2455940836889994</v>
      </c>
      <c r="N23" s="15">
        <f t="shared" si="9"/>
        <v>1.5736782251066999</v>
      </c>
      <c r="O23" s="4">
        <f t="shared" si="10"/>
        <v>0.18359579292911496</v>
      </c>
      <c r="P23" s="7">
        <f t="shared" si="0"/>
        <v>3.4883200656531876</v>
      </c>
      <c r="Q23" s="7">
        <f>SUM(P$4:P23)</f>
        <v>2781.9295962514516</v>
      </c>
      <c r="R23" s="7">
        <f t="shared" si="8"/>
        <v>0.1161067768903709</v>
      </c>
      <c r="S23" s="7">
        <f t="shared" si="3"/>
        <v>0.40501759958499861</v>
      </c>
      <c r="T23" s="7">
        <f>SUM(S$4:S23)</f>
        <v>1039.9064789155891</v>
      </c>
      <c r="U23" s="2"/>
      <c r="V23" s="2"/>
      <c r="W23" s="21">
        <f t="shared" si="12"/>
        <v>4.3076644010036858E-2</v>
      </c>
      <c r="X23" s="21">
        <f t="shared" si="12"/>
        <v>1.6787575617966888E-2</v>
      </c>
      <c r="Y23" s="21">
        <f t="shared" si="12"/>
        <v>6.8403182210651304E-3</v>
      </c>
      <c r="Z23" s="21">
        <f t="shared" si="12"/>
        <v>2.902423227513138E-3</v>
      </c>
      <c r="AA23" s="21">
        <f t="shared" si="12"/>
        <v>1.2779723474164338E-3</v>
      </c>
      <c r="AB23" s="21">
        <f t="shared" si="12"/>
        <v>7.5386874852386668E-4</v>
      </c>
      <c r="AC23" s="21">
        <f t="shared" si="12"/>
        <v>3.5072912281551897E-4</v>
      </c>
      <c r="AD23" s="21">
        <f t="shared" si="12"/>
        <v>1.680797323645624E-4</v>
      </c>
      <c r="AE23" s="20">
        <f t="shared" si="2"/>
        <v>0.15026512166121075</v>
      </c>
      <c r="AF23" s="21">
        <f t="shared" si="2"/>
        <v>5.8560436881824107E-2</v>
      </c>
      <c r="AG23" s="21">
        <f t="shared" si="2"/>
        <v>2.3861219305994611E-2</v>
      </c>
      <c r="AH23" s="21">
        <f t="shared" si="2"/>
        <v>1.0124581183551966E-2</v>
      </c>
      <c r="AI23" s="21">
        <f t="shared" si="2"/>
        <v>4.4579765828426524E-3</v>
      </c>
      <c r="AJ23" s="21">
        <f t="shared" si="2"/>
        <v>2.629735482344661E-3</v>
      </c>
      <c r="AK23" s="21">
        <f t="shared" si="2"/>
        <v>1.2234554367263159E-3</v>
      </c>
      <c r="AL23" s="22">
        <f t="shared" si="2"/>
        <v>5.8631590303692054E-4</v>
      </c>
    </row>
    <row r="24" spans="1:38" x14ac:dyDescent="0.2">
      <c r="A24">
        <v>20</v>
      </c>
      <c r="B24" s="6">
        <v>2043</v>
      </c>
      <c r="C24" s="15"/>
      <c r="D24" s="15">
        <v>57.34</v>
      </c>
      <c r="E24" s="15">
        <v>2.67</v>
      </c>
      <c r="F24" s="15">
        <v>5.26</v>
      </c>
      <c r="G24" s="15">
        <v>3.68</v>
      </c>
      <c r="H24" s="15">
        <v>1.56</v>
      </c>
      <c r="I24" s="16">
        <f t="shared" si="5"/>
        <v>57.058915821302215</v>
      </c>
      <c r="J24" s="15">
        <f t="shared" si="6"/>
        <v>2.0156682219481761</v>
      </c>
      <c r="K24" s="15">
        <f t="shared" si="7"/>
        <v>60.010000000000005</v>
      </c>
      <c r="L24" s="14">
        <f t="shared" si="4"/>
        <v>60.010000000000005</v>
      </c>
      <c r="M24" s="14">
        <f t="shared" si="11"/>
        <v>-0.93541595674961542</v>
      </c>
      <c r="N24" s="15">
        <f t="shared" si="9"/>
        <v>-0.28062478702488464</v>
      </c>
      <c r="O24" s="4">
        <f t="shared" si="10"/>
        <v>-3.2739558486236539E-2</v>
      </c>
      <c r="P24" s="7">
        <f t="shared" si="0"/>
        <v>-0.62205161123849251</v>
      </c>
      <c r="Q24" s="7">
        <f>SUM(P$4:P24)</f>
        <v>2781.3075446402131</v>
      </c>
      <c r="R24" s="7">
        <f t="shared" si="8"/>
        <v>0.1036667650806883</v>
      </c>
      <c r="S24" s="7">
        <f t="shared" si="3"/>
        <v>-6.4486078250324444E-2</v>
      </c>
      <c r="T24" s="7">
        <f>SUM(S$4:S24)</f>
        <v>1039.8419928373387</v>
      </c>
      <c r="U24" s="2"/>
      <c r="V24" s="2"/>
      <c r="W24" s="21">
        <f t="shared" si="12"/>
        <v>3.6505630516980393E-2</v>
      </c>
      <c r="X24" s="21">
        <f t="shared" si="12"/>
        <v>1.3538367433844265E-2</v>
      </c>
      <c r="Y24" s="21">
        <f t="shared" si="12"/>
        <v>5.2617832469731779E-3</v>
      </c>
      <c r="Z24" s="21">
        <f t="shared" si="12"/>
        <v>2.1341347261126017E-3</v>
      </c>
      <c r="AA24" s="21">
        <f t="shared" si="12"/>
        <v>8.9998052634960137E-4</v>
      </c>
      <c r="AB24" s="21">
        <f t="shared" si="12"/>
        <v>5.1634845789305954E-4</v>
      </c>
      <c r="AC24" s="21">
        <f t="shared" si="12"/>
        <v>2.3074284395757828E-4</v>
      </c>
      <c r="AD24" s="21">
        <f t="shared" si="12"/>
        <v>1.0637957744592555E-4</v>
      </c>
      <c r="AE24" s="20">
        <f t="shared" si="2"/>
        <v>-2.2708386282364736E-2</v>
      </c>
      <c r="AF24" s="21">
        <f t="shared" si="2"/>
        <v>-8.4215632757615594E-3</v>
      </c>
      <c r="AG24" s="21">
        <f t="shared" si="2"/>
        <v>-3.273100746767372E-3</v>
      </c>
      <c r="AH24" s="21">
        <f t="shared" si="2"/>
        <v>-1.3275419449783627E-3</v>
      </c>
      <c r="AI24" s="21">
        <f t="shared" si="2"/>
        <v>-5.5983433649903604E-4</v>
      </c>
      <c r="AJ24" s="21">
        <f t="shared" si="2"/>
        <v>-3.2119539019288861E-4</v>
      </c>
      <c r="AK24" s="21">
        <f t="shared" si="2"/>
        <v>-1.4353395786556364E-4</v>
      </c>
      <c r="AL24" s="22">
        <f t="shared" si="2"/>
        <v>-6.6173587553107992E-5</v>
      </c>
    </row>
    <row r="25" spans="1:38" x14ac:dyDescent="0.2">
      <c r="A25">
        <v>21</v>
      </c>
      <c r="B25" s="3">
        <v>2044</v>
      </c>
      <c r="C25" s="15">
        <v>10.44</v>
      </c>
      <c r="D25" s="15"/>
      <c r="E25" s="15"/>
      <c r="F25" s="15"/>
      <c r="G25" s="15"/>
      <c r="H25" s="15"/>
      <c r="I25" s="16"/>
      <c r="J25" s="15"/>
      <c r="K25" s="15">
        <f t="shared" si="7"/>
        <v>10.44</v>
      </c>
      <c r="L25" s="14">
        <f t="shared" si="4"/>
        <v>10.44</v>
      </c>
      <c r="M25" s="14">
        <f t="shared" si="11"/>
        <v>-10.44</v>
      </c>
      <c r="N25" s="15"/>
      <c r="O25" s="4"/>
      <c r="P25" s="7">
        <f t="shared" si="0"/>
        <v>-10.44</v>
      </c>
      <c r="Q25" s="7">
        <f>SUM(P$4:P25)</f>
        <v>2770.8675446402131</v>
      </c>
      <c r="R25" s="7">
        <f t="shared" si="8"/>
        <v>9.2559611679185971E-2</v>
      </c>
      <c r="S25" s="7">
        <f t="shared" si="3"/>
        <v>-0.96632234593070154</v>
      </c>
      <c r="T25" s="7">
        <f>SUM(S$4:S25)</f>
        <v>1038.8756704914081</v>
      </c>
      <c r="U25" s="2"/>
      <c r="V25" s="27"/>
      <c r="W25" s="20">
        <f t="shared" si="12"/>
        <v>3.0936975014390168E-2</v>
      </c>
      <c r="X25" s="21">
        <f t="shared" si="12"/>
        <v>1.0918038253100214E-2</v>
      </c>
      <c r="Y25" s="21">
        <f t="shared" si="12"/>
        <v>4.0475255745947517E-3</v>
      </c>
      <c r="Z25" s="21">
        <f t="shared" si="12"/>
        <v>1.5692167103769129E-3</v>
      </c>
      <c r="AA25" s="21">
        <f t="shared" si="12"/>
        <v>6.3378910306309956E-4</v>
      </c>
      <c r="AB25" s="21">
        <f t="shared" si="12"/>
        <v>3.5366332732401337E-4</v>
      </c>
      <c r="AC25" s="21">
        <f t="shared" si="12"/>
        <v>1.518045026036699E-4</v>
      </c>
      <c r="AD25" s="21">
        <f t="shared" si="12"/>
        <v>6.7328846484762997E-5</v>
      </c>
      <c r="AE25" s="20">
        <f t="shared" si="2"/>
        <v>-0.32298201915023333</v>
      </c>
      <c r="AF25" s="21">
        <f t="shared" si="2"/>
        <v>-0.11398431936236623</v>
      </c>
      <c r="AG25" s="21">
        <f t="shared" si="2"/>
        <v>-4.2256166998769204E-2</v>
      </c>
      <c r="AH25" s="21">
        <f t="shared" si="2"/>
        <v>-1.6382622456334969E-2</v>
      </c>
      <c r="AI25" s="21">
        <f t="shared" si="2"/>
        <v>-6.6167582359787595E-3</v>
      </c>
      <c r="AJ25" s="21">
        <f t="shared" si="2"/>
        <v>-3.6922451372626993E-3</v>
      </c>
      <c r="AK25" s="21">
        <f t="shared" si="2"/>
        <v>-1.5848390071823138E-3</v>
      </c>
      <c r="AL25" s="22">
        <f t="shared" si="2"/>
        <v>-7.0291315730092565E-4</v>
      </c>
    </row>
    <row r="26" spans="1:38" x14ac:dyDescent="0.2">
      <c r="A26">
        <v>22</v>
      </c>
      <c r="B26" s="6">
        <v>2045</v>
      </c>
      <c r="C26" s="15">
        <v>125.25</v>
      </c>
      <c r="D26" s="15"/>
      <c r="E26" s="15"/>
      <c r="F26" s="15"/>
      <c r="G26" s="15"/>
      <c r="H26" s="15"/>
      <c r="I26" s="16"/>
      <c r="J26" s="15"/>
      <c r="K26" s="15">
        <f t="shared" si="7"/>
        <v>125.25</v>
      </c>
      <c r="L26" s="14">
        <f t="shared" si="4"/>
        <v>125.25</v>
      </c>
      <c r="M26" s="14">
        <f t="shared" si="11"/>
        <v>-125.25</v>
      </c>
      <c r="N26" s="15"/>
      <c r="O26" s="4"/>
      <c r="P26" s="7">
        <f t="shared" si="0"/>
        <v>-125.25</v>
      </c>
      <c r="Q26" s="7">
        <f>SUM(P$4:P26)</f>
        <v>2645.6175446402131</v>
      </c>
      <c r="R26" s="7">
        <f t="shared" si="8"/>
        <v>8.2642510427844609E-2</v>
      </c>
      <c r="S26" s="7">
        <f t="shared" si="3"/>
        <v>-10.350974431087538</v>
      </c>
      <c r="T26" s="7">
        <f>SUM(S$4:S26)</f>
        <v>1028.5246960603206</v>
      </c>
      <c r="U26" s="2"/>
      <c r="V26" s="27"/>
      <c r="W26" s="20">
        <f t="shared" si="12"/>
        <v>2.6217775435923869E-2</v>
      </c>
      <c r="X26" s="21">
        <f t="shared" si="12"/>
        <v>8.8048695589517841E-3</v>
      </c>
      <c r="Y26" s="21">
        <f t="shared" si="12"/>
        <v>3.1134812112267323E-3</v>
      </c>
      <c r="Z26" s="21">
        <f t="shared" si="12"/>
        <v>1.1538358164536126E-3</v>
      </c>
      <c r="AA26" s="21">
        <f t="shared" si="12"/>
        <v>4.4633035426978846E-4</v>
      </c>
      <c r="AB26" s="21">
        <f t="shared" si="12"/>
        <v>2.4223515570137905E-4</v>
      </c>
      <c r="AC26" s="21">
        <f t="shared" si="12"/>
        <v>9.9871383291888117E-5</v>
      </c>
      <c r="AD26" s="21">
        <f t="shared" si="12"/>
        <v>4.2613193977698094E-5</v>
      </c>
      <c r="AE26" s="20">
        <f t="shared" si="2"/>
        <v>-3.2837763733494647</v>
      </c>
      <c r="AF26" s="21">
        <f t="shared" si="2"/>
        <v>-1.1028099122587109</v>
      </c>
      <c r="AG26" s="21">
        <f t="shared" si="2"/>
        <v>-0.38996352170614823</v>
      </c>
      <c r="AH26" s="21">
        <f t="shared" si="2"/>
        <v>-0.14451793601081497</v>
      </c>
      <c r="AI26" s="21">
        <f t="shared" si="2"/>
        <v>-5.5902876872291007E-2</v>
      </c>
      <c r="AJ26" s="21">
        <f t="shared" si="2"/>
        <v>-3.0339953251597725E-2</v>
      </c>
      <c r="AK26" s="21">
        <f t="shared" si="2"/>
        <v>-1.2508890757308986E-2</v>
      </c>
      <c r="AL26" s="22">
        <f t="shared" si="2"/>
        <v>-5.3373025457066859E-3</v>
      </c>
    </row>
    <row r="27" spans="1:38" x14ac:dyDescent="0.2">
      <c r="A27">
        <v>23</v>
      </c>
      <c r="B27" s="3">
        <v>2046</v>
      </c>
      <c r="C27" s="15">
        <v>52.19</v>
      </c>
      <c r="D27" s="15"/>
      <c r="E27" s="15"/>
      <c r="F27" s="15"/>
      <c r="G27" s="15"/>
      <c r="H27" s="15"/>
      <c r="I27" s="16"/>
      <c r="J27" s="15"/>
      <c r="K27" s="15">
        <f t="shared" si="7"/>
        <v>52.19</v>
      </c>
      <c r="L27" s="14">
        <f t="shared" si="4"/>
        <v>52.19</v>
      </c>
      <c r="M27" s="14">
        <f t="shared" si="11"/>
        <v>-52.19</v>
      </c>
      <c r="N27" s="15"/>
      <c r="O27" s="4"/>
      <c r="P27" s="7">
        <f t="shared" si="0"/>
        <v>-52.19</v>
      </c>
      <c r="Q27" s="7">
        <f>SUM(P$4:P27)</f>
        <v>2593.427544640213</v>
      </c>
      <c r="R27" s="7">
        <f t="shared" si="8"/>
        <v>7.3787955739146982E-2</v>
      </c>
      <c r="S27" s="7">
        <f t="shared" si="3"/>
        <v>-3.850993410026081</v>
      </c>
      <c r="T27" s="7">
        <f>SUM(S$4:S27)</f>
        <v>1024.6737026502944</v>
      </c>
      <c r="U27" s="2"/>
      <c r="V27" s="27"/>
      <c r="W27" s="20"/>
      <c r="X27" s="21"/>
      <c r="Y27" s="21"/>
      <c r="Z27" s="21"/>
      <c r="AA27" s="21"/>
      <c r="AB27" s="21"/>
      <c r="AC27" s="21"/>
      <c r="AD27" s="21"/>
      <c r="AE27" s="20"/>
      <c r="AF27" s="21"/>
      <c r="AG27" s="21"/>
      <c r="AH27" s="21"/>
      <c r="AI27" s="21"/>
      <c r="AJ27" s="21"/>
      <c r="AK27" s="21"/>
      <c r="AL27" s="22"/>
    </row>
    <row r="28" spans="1:38" x14ac:dyDescent="0.2">
      <c r="A28">
        <v>24</v>
      </c>
      <c r="B28" s="6">
        <v>2047</v>
      </c>
      <c r="C28" s="15"/>
      <c r="D28" s="15"/>
      <c r="E28" s="15"/>
      <c r="F28" s="15"/>
      <c r="G28" s="15"/>
      <c r="H28" s="15"/>
      <c r="I28" s="16"/>
      <c r="J28" s="15"/>
      <c r="K28" s="15"/>
      <c r="L28" s="14"/>
      <c r="M28" s="14"/>
      <c r="N28" s="15"/>
      <c r="O28" s="4"/>
      <c r="P28" s="17"/>
      <c r="Q28" s="7"/>
      <c r="R28" s="7"/>
      <c r="S28" s="7"/>
      <c r="T28" s="7"/>
      <c r="U28" s="4"/>
      <c r="V28" s="27"/>
      <c r="W28" s="23"/>
      <c r="X28" s="24"/>
      <c r="Y28" s="24"/>
      <c r="Z28" s="24"/>
      <c r="AA28" s="24"/>
      <c r="AB28" s="24"/>
      <c r="AC28" s="24"/>
      <c r="AD28" s="24"/>
      <c r="AE28" s="23"/>
      <c r="AF28" s="24"/>
      <c r="AG28" s="24"/>
      <c r="AH28" s="24"/>
      <c r="AI28" s="24"/>
      <c r="AJ28" s="24"/>
      <c r="AK28" s="24"/>
      <c r="AL28" s="25"/>
    </row>
    <row r="29" spans="1:38" x14ac:dyDescent="0.2">
      <c r="A29">
        <v>25</v>
      </c>
      <c r="B29" s="6">
        <v>2048</v>
      </c>
      <c r="C29" s="15"/>
      <c r="D29" s="15"/>
      <c r="E29" s="15"/>
      <c r="F29" s="15"/>
      <c r="G29" s="15"/>
      <c r="H29" s="15"/>
      <c r="I29" s="16"/>
      <c r="J29" s="15"/>
      <c r="K29" s="15"/>
      <c r="L29" s="14"/>
      <c r="M29" s="14"/>
      <c r="N29" s="15"/>
      <c r="O29" s="4"/>
      <c r="P29" s="17"/>
      <c r="Q29" s="7"/>
      <c r="R29" s="7"/>
      <c r="S29" s="7"/>
      <c r="T29" s="7"/>
      <c r="U29" s="7"/>
      <c r="V29" s="2"/>
    </row>
    <row r="30" spans="1:38" x14ac:dyDescent="0.2">
      <c r="A30">
        <v>26</v>
      </c>
      <c r="B30" s="3">
        <v>2049</v>
      </c>
      <c r="C30" s="15"/>
      <c r="D30" s="15"/>
      <c r="E30" s="15"/>
      <c r="F30" s="15"/>
      <c r="G30" s="15"/>
      <c r="H30" s="15"/>
      <c r="I30" s="16"/>
      <c r="J30" s="15"/>
      <c r="K30" s="15"/>
      <c r="L30" s="14"/>
      <c r="M30" s="14"/>
      <c r="N30" s="15"/>
      <c r="O30" s="4"/>
      <c r="P30" s="17"/>
      <c r="Q30" s="7"/>
      <c r="R30" s="7"/>
      <c r="S30" s="7"/>
      <c r="T30" s="7"/>
      <c r="U30" s="7"/>
      <c r="V30" s="2"/>
      <c r="X30">
        <v>2</v>
      </c>
      <c r="Y30">
        <v>3</v>
      </c>
      <c r="Z30">
        <v>4</v>
      </c>
      <c r="AD30" t="s">
        <v>35</v>
      </c>
      <c r="AE30" s="28">
        <f t="shared" ref="AE30:AL30" si="13">SUM(AE4:AE28)</f>
        <v>636.55742246397506</v>
      </c>
      <c r="AF30" s="28">
        <f t="shared" si="13"/>
        <v>379.31884997475146</v>
      </c>
      <c r="AG30" s="28">
        <f t="shared" si="13"/>
        <v>205.2674708363883</v>
      </c>
      <c r="AH30" s="28">
        <f t="shared" si="13"/>
        <v>84.374480999005613</v>
      </c>
      <c r="AI30" s="28">
        <f t="shared" si="13"/>
        <v>-1.4400233164934217</v>
      </c>
      <c r="AJ30" s="28">
        <f t="shared" si="13"/>
        <v>-44.908783745959482</v>
      </c>
      <c r="AK30" s="28">
        <f t="shared" si="13"/>
        <v>-95.223429845752563</v>
      </c>
      <c r="AL30" s="28">
        <f t="shared" si="13"/>
        <v>-132.35910050562521</v>
      </c>
    </row>
    <row r="31" spans="1:38" x14ac:dyDescent="0.2">
      <c r="A31">
        <v>27</v>
      </c>
      <c r="B31" s="6">
        <v>2050</v>
      </c>
      <c r="C31" s="15"/>
      <c r="D31" s="15"/>
      <c r="E31" s="15"/>
      <c r="F31" s="15"/>
      <c r="G31" s="15"/>
      <c r="H31" s="15"/>
      <c r="I31" s="16"/>
      <c r="J31" s="15"/>
      <c r="K31" s="15"/>
      <c r="L31" s="14"/>
      <c r="M31" s="14"/>
      <c r="N31" s="15"/>
      <c r="O31" s="4"/>
      <c r="P31" s="17"/>
      <c r="Q31" s="7"/>
      <c r="R31" s="7"/>
      <c r="S31" s="7"/>
      <c r="T31" s="7"/>
      <c r="U31" s="7"/>
      <c r="V31" s="2"/>
      <c r="X31">
        <v>-3.79</v>
      </c>
      <c r="Y31">
        <v>-127.83</v>
      </c>
      <c r="Z31">
        <v>-4.07</v>
      </c>
      <c r="AE31" s="26">
        <v>402.18979076020338</v>
      </c>
      <c r="AF31" s="26">
        <v>198.03035381008073</v>
      </c>
      <c r="AG31" s="26">
        <v>64.487019106767377</v>
      </c>
      <c r="AH31" s="26">
        <v>-23.887836773357204</v>
      </c>
      <c r="AI31" s="26">
        <v>-82.788882283275058</v>
      </c>
      <c r="AJ31" s="26">
        <v>-110.71601084719239</v>
      </c>
      <c r="AK31" s="26">
        <v>-140.60729358222349</v>
      </c>
      <c r="AL31" s="26">
        <v>-160.17474521754681</v>
      </c>
    </row>
    <row r="32" spans="1:38" x14ac:dyDescent="0.2">
      <c r="A32">
        <v>28</v>
      </c>
      <c r="B32" s="3">
        <v>2051</v>
      </c>
      <c r="C32" s="15"/>
      <c r="D32" s="15"/>
      <c r="E32" s="15"/>
      <c r="F32" s="15"/>
      <c r="G32" s="15"/>
      <c r="H32" s="15"/>
      <c r="I32" s="16"/>
      <c r="J32" s="15"/>
      <c r="K32" s="15"/>
      <c r="L32" s="14"/>
      <c r="M32" s="14"/>
      <c r="N32" s="15"/>
      <c r="O32" s="4"/>
      <c r="P32" s="17"/>
      <c r="Q32" s="7"/>
      <c r="R32" s="7"/>
      <c r="S32" s="7"/>
      <c r="T32" s="7"/>
      <c r="U32" s="7"/>
      <c r="V32" s="2"/>
      <c r="X32">
        <v>-173.04892857142858</v>
      </c>
      <c r="Y32">
        <v>-375.10678571428571</v>
      </c>
      <c r="Z32">
        <v>-155.23964285714285</v>
      </c>
    </row>
    <row r="33" spans="1:38" x14ac:dyDescent="0.2">
      <c r="A33">
        <v>29</v>
      </c>
      <c r="B33" s="6">
        <v>2052</v>
      </c>
      <c r="C33" s="15"/>
      <c r="D33" s="15"/>
      <c r="E33" s="15"/>
      <c r="F33" s="15"/>
      <c r="G33" s="15"/>
      <c r="H33" s="15"/>
      <c r="I33" s="16"/>
      <c r="J33" s="15"/>
      <c r="K33" s="15"/>
      <c r="L33" s="14"/>
      <c r="M33" s="14"/>
      <c r="N33" s="15"/>
      <c r="O33" s="4"/>
      <c r="P33" s="17"/>
      <c r="Q33" s="7"/>
      <c r="R33" s="7"/>
      <c r="S33" s="7"/>
      <c r="T33" s="7"/>
      <c r="U33" s="7"/>
      <c r="V33" s="2"/>
      <c r="X33">
        <v>-624.46793367346936</v>
      </c>
      <c r="Y33">
        <v>-586.71569021044525</v>
      </c>
      <c r="Z33">
        <v>-581.00494897959175</v>
      </c>
    </row>
    <row r="34" spans="1:38" x14ac:dyDescent="0.2">
      <c r="A34">
        <v>30</v>
      </c>
      <c r="B34" s="3">
        <v>2053</v>
      </c>
      <c r="C34" s="15"/>
      <c r="D34" s="15"/>
      <c r="E34" s="15"/>
      <c r="F34" s="15"/>
      <c r="G34" s="15"/>
      <c r="H34" s="15"/>
      <c r="I34" s="16"/>
      <c r="J34" s="15"/>
      <c r="K34" s="15"/>
      <c r="L34" s="14"/>
      <c r="M34" s="14"/>
      <c r="N34" s="15"/>
      <c r="O34" s="4"/>
      <c r="P34" s="17"/>
      <c r="Q34" s="7"/>
      <c r="R34" s="7"/>
      <c r="S34" s="7"/>
      <c r="T34" s="7"/>
      <c r="U34" s="7"/>
      <c r="V34" s="2"/>
      <c r="X34">
        <v>-616.72376184063307</v>
      </c>
      <c r="Y34">
        <v>-341.8439559440443</v>
      </c>
      <c r="Z34">
        <v>-687.25334720208548</v>
      </c>
      <c r="AD34" t="s">
        <v>52</v>
      </c>
      <c r="AE34">
        <v>0.2</v>
      </c>
      <c r="AF34">
        <v>0.3</v>
      </c>
      <c r="AG34">
        <v>0.4</v>
      </c>
      <c r="AH34">
        <v>0.5</v>
      </c>
      <c r="AI34">
        <v>0.6</v>
      </c>
      <c r="AJ34">
        <v>0.7</v>
      </c>
      <c r="AK34">
        <v>0.8</v>
      </c>
      <c r="AL34">
        <v>0.9</v>
      </c>
    </row>
    <row r="35" spans="1:38" x14ac:dyDescent="0.2">
      <c r="A35">
        <v>31</v>
      </c>
      <c r="B35" s="6">
        <v>2054</v>
      </c>
      <c r="C35" s="15"/>
      <c r="D35" s="15"/>
      <c r="E35" s="15"/>
      <c r="F35" s="15"/>
      <c r="G35" s="15"/>
      <c r="H35" s="15"/>
      <c r="I35" s="16"/>
      <c r="J35" s="15"/>
      <c r="K35" s="15"/>
      <c r="L35" s="14"/>
      <c r="M35" s="14"/>
      <c r="N35" s="15"/>
      <c r="O35" s="4"/>
      <c r="P35" s="17"/>
      <c r="Q35" s="7"/>
      <c r="R35" s="7"/>
      <c r="S35" s="7"/>
      <c r="T35" s="7"/>
      <c r="U35" s="7"/>
      <c r="V35" s="2"/>
      <c r="X35">
        <v>-297.44120308983855</v>
      </c>
      <c r="Y35">
        <v>19.822458859399205</v>
      </c>
      <c r="Z35">
        <v>-395.10050050076472</v>
      </c>
      <c r="AD35" t="s">
        <v>35</v>
      </c>
      <c r="AE35" s="26">
        <v>497.35256528689035</v>
      </c>
      <c r="AF35" s="26">
        <v>185.09753702228798</v>
      </c>
      <c r="AG35" s="26">
        <v>13.505661373479978</v>
      </c>
      <c r="AH35" s="26">
        <v>-86.276679638121124</v>
      </c>
      <c r="AI35" s="26">
        <v>-146.59840544746643</v>
      </c>
      <c r="AJ35" s="26">
        <v>-183.94471135344199</v>
      </c>
      <c r="AK35" s="26">
        <v>-207.30374103151468</v>
      </c>
      <c r="AL35" s="26">
        <v>-221.84945599446098</v>
      </c>
    </row>
    <row r="36" spans="1:38" x14ac:dyDescent="0.2">
      <c r="A36">
        <v>32</v>
      </c>
      <c r="B36" s="3">
        <v>2055</v>
      </c>
      <c r="C36" s="15"/>
      <c r="D36" s="15"/>
      <c r="E36" s="15"/>
      <c r="F36" s="15"/>
      <c r="G36" s="15"/>
      <c r="H36" s="15"/>
      <c r="I36" s="16"/>
      <c r="J36" s="15"/>
      <c r="K36" s="15"/>
      <c r="L36" s="14"/>
      <c r="M36" s="14"/>
      <c r="N36" s="15"/>
      <c r="O36" s="4"/>
      <c r="P36" s="17"/>
      <c r="Q36" s="7"/>
      <c r="R36" s="7"/>
      <c r="S36" s="7"/>
      <c r="T36" s="7"/>
      <c r="U36" s="7"/>
      <c r="V36" s="2"/>
      <c r="X36">
        <v>-7.4253955360503596</v>
      </c>
      <c r="Y36">
        <v>263.05728515612111</v>
      </c>
      <c r="Z36">
        <v>-83.85248247810614</v>
      </c>
      <c r="AE36" s="26">
        <v>216.00658854927292</v>
      </c>
      <c r="AF36" s="26">
        <v>-3.7033753273943564</v>
      </c>
      <c r="AG36" s="26">
        <v>-111.1257935717661</v>
      </c>
      <c r="AH36" s="26">
        <v>-163.16895162802831</v>
      </c>
      <c r="AI36" s="26">
        <v>-186.73965685330228</v>
      </c>
      <c r="AJ36" s="26">
        <v>-195.20443859178965</v>
      </c>
      <c r="AK36" s="26">
        <v>-195.5231198990075</v>
      </c>
      <c r="AL36" s="26">
        <v>-191.46276978292289</v>
      </c>
    </row>
    <row r="37" spans="1:38" x14ac:dyDescent="0.2">
      <c r="A37">
        <v>33</v>
      </c>
      <c r="B37" s="6">
        <v>2056</v>
      </c>
      <c r="C37" s="15"/>
      <c r="D37" s="15"/>
      <c r="E37" s="15"/>
      <c r="F37" s="15"/>
      <c r="G37" s="15"/>
      <c r="H37" s="15"/>
      <c r="I37" s="16"/>
      <c r="J37" s="15"/>
      <c r="K37" s="15"/>
      <c r="L37" s="14"/>
      <c r="M37" s="14"/>
      <c r="N37" s="15"/>
      <c r="O37" s="4"/>
      <c r="P37" s="17"/>
      <c r="Q37" s="7"/>
      <c r="R37" s="7"/>
      <c r="S37" s="7"/>
      <c r="T37" s="7"/>
      <c r="U37" s="7"/>
      <c r="V37" s="2"/>
      <c r="X37">
        <v>182.85097346552072</v>
      </c>
      <c r="Y37">
        <v>452.67201387002922</v>
      </c>
      <c r="Z37">
        <v>102.74431911394109</v>
      </c>
    </row>
    <row r="38" spans="1:38" x14ac:dyDescent="0.2">
      <c r="A38">
        <v>34</v>
      </c>
      <c r="B38" s="3">
        <v>2057</v>
      </c>
      <c r="C38" s="15"/>
      <c r="D38" s="15"/>
      <c r="E38" s="15"/>
      <c r="F38" s="15"/>
      <c r="G38" s="15"/>
      <c r="H38" s="15"/>
      <c r="I38" s="16"/>
      <c r="J38" s="15"/>
      <c r="K38" s="15"/>
      <c r="L38" s="14"/>
      <c r="M38" s="14"/>
      <c r="N38" s="15"/>
      <c r="O38" s="4"/>
      <c r="P38" s="17"/>
      <c r="Q38" s="7"/>
      <c r="R38" s="7"/>
      <c r="S38" s="7"/>
      <c r="T38" s="7"/>
      <c r="U38" s="7"/>
      <c r="V38" s="2"/>
      <c r="X38">
        <v>346.08089404216628</v>
      </c>
      <c r="Y38">
        <v>594.28454465351103</v>
      </c>
      <c r="Z38">
        <v>243.06677591066983</v>
      </c>
    </row>
    <row r="39" spans="1:38" x14ac:dyDescent="0.2">
      <c r="A39">
        <v>35</v>
      </c>
      <c r="B39" s="6">
        <v>2058</v>
      </c>
      <c r="C39" s="15"/>
      <c r="D39" s="15"/>
      <c r="E39" s="15"/>
      <c r="F39" s="15"/>
      <c r="G39" s="15"/>
      <c r="H39" s="15"/>
      <c r="I39" s="16"/>
      <c r="J39" s="15"/>
      <c r="K39" s="15"/>
      <c r="L39" s="14"/>
      <c r="M39" s="14"/>
      <c r="N39" s="15"/>
      <c r="O39" s="4"/>
      <c r="P39" s="17"/>
      <c r="Q39" s="7"/>
      <c r="R39" s="7"/>
      <c r="S39" s="7"/>
      <c r="T39" s="7"/>
      <c r="U39" s="7"/>
      <c r="V39" s="2"/>
      <c r="X39">
        <v>474.82868483063055</v>
      </c>
      <c r="Y39">
        <v>696.83283522494469</v>
      </c>
      <c r="Z39">
        <v>350.44362246442887</v>
      </c>
    </row>
    <row r="40" spans="1:38" x14ac:dyDescent="0.2">
      <c r="A40">
        <v>36</v>
      </c>
      <c r="B40" s="3">
        <v>2059</v>
      </c>
      <c r="C40" s="15"/>
      <c r="D40" s="15"/>
      <c r="E40" s="15"/>
      <c r="F40" s="15"/>
      <c r="G40" s="15"/>
      <c r="H40" s="15"/>
      <c r="I40" s="16"/>
      <c r="J40" s="15"/>
      <c r="K40" s="15"/>
      <c r="L40" s="14"/>
      <c r="M40" s="14"/>
      <c r="N40" s="15"/>
      <c r="O40" s="4"/>
      <c r="P40" s="17"/>
      <c r="Q40" s="7"/>
      <c r="R40" s="7"/>
      <c r="S40" s="7"/>
      <c r="T40" s="7"/>
      <c r="U40" s="7"/>
      <c r="V40" s="2"/>
      <c r="X40">
        <v>570.09615488814779</v>
      </c>
      <c r="Y40">
        <v>776.3631295788017</v>
      </c>
      <c r="Z40">
        <v>429.92129557144028</v>
      </c>
    </row>
    <row r="41" spans="1:38" x14ac:dyDescent="0.2">
      <c r="A41">
        <v>37</v>
      </c>
      <c r="B41" s="6">
        <v>2060</v>
      </c>
      <c r="C41" s="15"/>
      <c r="D41" s="15"/>
      <c r="E41" s="15"/>
      <c r="F41" s="15"/>
      <c r="G41" s="15"/>
      <c r="H41" s="15"/>
      <c r="I41" s="16"/>
      <c r="J41" s="15"/>
      <c r="K41" s="15"/>
      <c r="L41" s="14"/>
      <c r="M41" s="14"/>
      <c r="N41" s="15"/>
      <c r="O41" s="4"/>
      <c r="P41" s="17"/>
      <c r="Q41" s="7"/>
      <c r="R41" s="7"/>
      <c r="S41" s="7"/>
      <c r="T41" s="7"/>
      <c r="U41" s="7"/>
      <c r="V41" s="2"/>
      <c r="X41">
        <v>629.75679522801954</v>
      </c>
      <c r="Y41">
        <v>833.36759486722315</v>
      </c>
      <c r="Z41">
        <v>480.52926337457666</v>
      </c>
    </row>
    <row r="42" spans="1:38" x14ac:dyDescent="0.2">
      <c r="A42">
        <v>38</v>
      </c>
      <c r="B42" s="3">
        <v>2061</v>
      </c>
      <c r="C42" s="15"/>
      <c r="D42" s="15"/>
      <c r="E42" s="15"/>
      <c r="F42" s="15"/>
      <c r="G42" s="15"/>
      <c r="H42" s="15"/>
      <c r="I42" s="16"/>
      <c r="J42" s="15"/>
      <c r="K42" s="15"/>
      <c r="L42" s="14"/>
      <c r="M42" s="14"/>
      <c r="N42" s="15"/>
      <c r="O42" s="4"/>
      <c r="P42" s="17"/>
      <c r="Q42" s="7"/>
      <c r="R42" s="7"/>
      <c r="S42" s="7"/>
      <c r="T42" s="7"/>
      <c r="U42" s="7"/>
      <c r="V42" s="2"/>
      <c r="X42">
        <v>675.57061938677384</v>
      </c>
      <c r="Y42">
        <v>874.97394731464567</v>
      </c>
      <c r="Z42">
        <v>518.10191543328961</v>
      </c>
    </row>
    <row r="43" spans="1:38" x14ac:dyDescent="0.2">
      <c r="A43">
        <v>39</v>
      </c>
      <c r="B43" s="6">
        <v>2062</v>
      </c>
      <c r="C43" s="15"/>
      <c r="D43" s="15"/>
      <c r="E43" s="15"/>
      <c r="F43" s="15"/>
      <c r="G43" s="15"/>
      <c r="H43" s="15"/>
      <c r="I43" s="16"/>
      <c r="J43" s="15"/>
      <c r="K43" s="15"/>
      <c r="L43" s="14"/>
      <c r="M43" s="14"/>
      <c r="N43" s="15"/>
      <c r="O43" s="4"/>
      <c r="P43" s="17"/>
      <c r="Q43" s="7"/>
      <c r="R43" s="7"/>
      <c r="S43" s="7"/>
      <c r="T43" s="7"/>
      <c r="U43" s="7"/>
      <c r="V43" s="2"/>
      <c r="X43">
        <v>707.54101833794857</v>
      </c>
      <c r="Y43">
        <v>903.94710235939431</v>
      </c>
      <c r="Z43">
        <v>547.5848681764619</v>
      </c>
    </row>
    <row r="44" spans="1:38" x14ac:dyDescent="0.2">
      <c r="A44">
        <v>40</v>
      </c>
      <c r="B44" s="3">
        <v>2063</v>
      </c>
      <c r="C44" s="15"/>
      <c r="D44" s="15"/>
      <c r="E44" s="15"/>
      <c r="F44" s="15"/>
      <c r="G44" s="15"/>
      <c r="H44" s="15"/>
      <c r="I44" s="16"/>
      <c r="J44" s="15"/>
      <c r="K44" s="15"/>
      <c r="L44" s="14"/>
      <c r="M44" s="14"/>
      <c r="N44" s="15"/>
      <c r="O44" s="4"/>
      <c r="P44" s="17"/>
      <c r="Q44" s="7"/>
      <c r="R44" s="7"/>
      <c r="S44" s="7"/>
      <c r="T44" s="7"/>
      <c r="U44" s="7"/>
      <c r="V44" s="2"/>
      <c r="X44">
        <v>728.94654214718321</v>
      </c>
      <c r="Y44">
        <v>923.83799853064727</v>
      </c>
      <c r="Z44">
        <v>567.59409246716427</v>
      </c>
    </row>
    <row r="45" spans="1:38" x14ac:dyDescent="0.2">
      <c r="A45">
        <v>41</v>
      </c>
      <c r="B45" s="6">
        <v>2064</v>
      </c>
      <c r="C45" s="15"/>
      <c r="D45" s="15"/>
      <c r="E45" s="15"/>
      <c r="F45" s="15"/>
      <c r="G45" s="15"/>
      <c r="H45" s="15"/>
      <c r="I45" s="16"/>
      <c r="J45" s="15"/>
      <c r="K45" s="15"/>
      <c r="L45" s="14"/>
      <c r="M45" s="14"/>
      <c r="N45" s="15"/>
      <c r="O45" s="4"/>
      <c r="P45" s="17"/>
      <c r="Q45" s="7"/>
      <c r="R45" s="7"/>
      <c r="S45" s="7"/>
      <c r="T45" s="7"/>
      <c r="U45" s="7"/>
      <c r="V45" s="2"/>
      <c r="X45">
        <v>739.64642797921215</v>
      </c>
      <c r="Y45">
        <v>939.0162683628165</v>
      </c>
      <c r="Z45">
        <v>578.08927601058258</v>
      </c>
    </row>
    <row r="46" spans="1:38" x14ac:dyDescent="0.2">
      <c r="A46">
        <v>42</v>
      </c>
      <c r="B46" s="3">
        <v>2065</v>
      </c>
      <c r="C46" s="15"/>
      <c r="D46" s="15"/>
      <c r="E46" s="15"/>
      <c r="F46" s="15"/>
      <c r="G46" s="15"/>
      <c r="H46" s="15"/>
      <c r="I46" s="16"/>
      <c r="J46" s="15"/>
      <c r="K46" s="15"/>
      <c r="L46" s="14"/>
      <c r="M46" s="14"/>
      <c r="N46" s="15"/>
      <c r="O46" s="4"/>
      <c r="P46" s="17"/>
      <c r="Q46" s="7"/>
      <c r="R46" s="7"/>
      <c r="S46" s="7"/>
      <c r="T46" s="7"/>
      <c r="U46" s="7"/>
      <c r="V46" s="2"/>
      <c r="X46">
        <v>748.33347528555578</v>
      </c>
      <c r="Y46">
        <v>949.57631841253988</v>
      </c>
      <c r="Z46">
        <v>585.72881051272918</v>
      </c>
    </row>
    <row r="47" spans="1:38" x14ac:dyDescent="0.2">
      <c r="A47">
        <v>43</v>
      </c>
      <c r="B47" s="6">
        <v>2066</v>
      </c>
      <c r="C47" s="15"/>
      <c r="D47" s="15"/>
      <c r="E47" s="15"/>
      <c r="F47" s="15"/>
      <c r="G47" s="15"/>
      <c r="H47" s="15"/>
      <c r="I47" s="16"/>
      <c r="J47" s="15"/>
      <c r="K47" s="15"/>
      <c r="L47" s="14"/>
      <c r="M47" s="14"/>
      <c r="N47" s="15"/>
      <c r="O47" s="4"/>
      <c r="P47" s="17"/>
      <c r="Q47" s="7"/>
      <c r="R47" s="7"/>
      <c r="S47" s="7"/>
      <c r="T47" s="7"/>
      <c r="U47" s="7"/>
      <c r="V47" s="2"/>
      <c r="X47">
        <v>754.43454561427802</v>
      </c>
      <c r="Y47">
        <v>957.15633301216178</v>
      </c>
      <c r="Z47">
        <v>592.35475698453774</v>
      </c>
    </row>
    <row r="48" spans="1:38" x14ac:dyDescent="0.2">
      <c r="A48">
        <v>44</v>
      </c>
      <c r="B48" s="3">
        <v>2067</v>
      </c>
      <c r="C48" s="15"/>
      <c r="D48" s="15"/>
      <c r="E48" s="15"/>
      <c r="F48" s="15"/>
      <c r="G48" s="15"/>
      <c r="H48" s="15"/>
      <c r="I48" s="16"/>
      <c r="J48" s="15"/>
      <c r="K48" s="15"/>
      <c r="L48" s="14"/>
      <c r="M48" s="14"/>
      <c r="N48" s="15"/>
      <c r="O48" s="4"/>
      <c r="P48" s="17"/>
      <c r="Q48" s="7"/>
      <c r="R48" s="7"/>
      <c r="S48" s="7"/>
      <c r="T48" s="7"/>
      <c r="U48" s="7"/>
      <c r="V48" s="2"/>
      <c r="X48">
        <v>757.74874779922004</v>
      </c>
      <c r="Y48">
        <v>961.83409823103227</v>
      </c>
      <c r="Z48">
        <v>596.35262110922042</v>
      </c>
    </row>
    <row r="49" spans="1:26" x14ac:dyDescent="0.2">
      <c r="A49">
        <v>45</v>
      </c>
      <c r="B49" s="6">
        <v>2068</v>
      </c>
      <c r="C49" s="15"/>
      <c r="D49" s="15"/>
      <c r="E49" s="15"/>
      <c r="F49" s="15"/>
      <c r="G49" s="15"/>
      <c r="H49" s="15"/>
      <c r="I49" s="16"/>
      <c r="J49" s="15"/>
      <c r="K49" s="15"/>
      <c r="L49" s="14"/>
      <c r="M49" s="14"/>
      <c r="N49" s="15"/>
      <c r="O49" s="4"/>
      <c r="P49" s="17"/>
      <c r="Q49" s="7"/>
      <c r="R49" s="7"/>
      <c r="S49" s="7"/>
      <c r="T49" s="7"/>
      <c r="U49" s="7"/>
      <c r="V49" s="2"/>
      <c r="X49">
        <v>737.08805772139681</v>
      </c>
      <c r="Y49">
        <v>962.50815544065279</v>
      </c>
      <c r="Z49">
        <v>577.88179772897115</v>
      </c>
    </row>
    <row r="50" spans="1:26" x14ac:dyDescent="0.2">
      <c r="A50">
        <v>46</v>
      </c>
      <c r="B50" s="3">
        <v>2069</v>
      </c>
      <c r="C50" s="15"/>
      <c r="D50" s="15"/>
      <c r="E50" s="15"/>
      <c r="F50" s="15"/>
      <c r="G50" s="15"/>
      <c r="H50" s="15"/>
      <c r="I50" s="16"/>
      <c r="J50" s="15"/>
      <c r="K50" s="15"/>
      <c r="L50" s="14"/>
      <c r="M50" s="14"/>
      <c r="N50" s="15"/>
      <c r="O50" s="4"/>
      <c r="P50" s="17"/>
      <c r="Q50" s="7"/>
      <c r="R50" s="7"/>
      <c r="S50" s="7"/>
      <c r="T50" s="7"/>
      <c r="U50" s="7"/>
      <c r="V50" s="2"/>
      <c r="X50">
        <v>718.64101300905463</v>
      </c>
      <c r="Y50">
        <v>963.51596300340373</v>
      </c>
      <c r="Z50">
        <v>551.96560405927141</v>
      </c>
    </row>
    <row r="51" spans="1:26" x14ac:dyDescent="0.2">
      <c r="A51">
        <v>47</v>
      </c>
      <c r="B51" s="6">
        <v>2070</v>
      </c>
      <c r="C51" s="15"/>
      <c r="D51" s="15"/>
      <c r="E51" s="15"/>
      <c r="F51" s="15"/>
      <c r="G51" s="15"/>
      <c r="H51" s="15"/>
      <c r="I51" s="16"/>
      <c r="J51" s="15"/>
      <c r="K51" s="15"/>
      <c r="L51" s="14"/>
      <c r="M51" s="14"/>
      <c r="N51" s="15"/>
      <c r="O51" s="4"/>
      <c r="P51" s="17"/>
      <c r="Q51" s="7"/>
      <c r="R51" s="7"/>
      <c r="S51" s="7"/>
      <c r="T51" s="7"/>
      <c r="U51" s="7"/>
      <c r="V51" s="2"/>
      <c r="Y51">
        <v>964.11839008125287</v>
      </c>
    </row>
    <row r="52" spans="1:26" x14ac:dyDescent="0.2">
      <c r="A52">
        <v>48</v>
      </c>
      <c r="B52" s="3">
        <v>2071</v>
      </c>
      <c r="C52" s="15"/>
      <c r="D52" s="15"/>
      <c r="E52" s="15"/>
      <c r="F52" s="15"/>
      <c r="G52" s="15"/>
      <c r="H52" s="15"/>
      <c r="I52" s="16"/>
      <c r="J52" s="15"/>
      <c r="K52" s="15"/>
      <c r="L52" s="14"/>
      <c r="M52" s="14"/>
      <c r="N52" s="15"/>
      <c r="O52" s="4"/>
      <c r="P52" s="17"/>
      <c r="Q52" s="7"/>
      <c r="R52" s="7"/>
      <c r="S52" s="7"/>
      <c r="T52" s="7"/>
      <c r="U52" s="7"/>
      <c r="V52" s="2"/>
      <c r="Y52">
        <v>963.91613655704157</v>
      </c>
    </row>
    <row r="53" spans="1:26" x14ac:dyDescent="0.2">
      <c r="P53" t="s">
        <v>53</v>
      </c>
      <c r="Q53" s="18">
        <f>Q27</f>
        <v>2593.427544640213</v>
      </c>
      <c r="S53" t="s">
        <v>35</v>
      </c>
      <c r="T53" s="19">
        <f>T27</f>
        <v>1024.6737026502944</v>
      </c>
      <c r="Y53">
        <v>963.00045754150108</v>
      </c>
    </row>
    <row r="54" spans="1:26" x14ac:dyDescent="0.2">
      <c r="P54" t="s">
        <v>54</v>
      </c>
      <c r="Q54" s="18">
        <f>ABS(MIN(Q4:Q52))</f>
        <v>658.75393309459344</v>
      </c>
      <c r="S54" t="s">
        <v>55</v>
      </c>
      <c r="T54" s="1">
        <f>ABS(MIN(T4:T52))</f>
        <v>576.33276554097051</v>
      </c>
      <c r="Y54">
        <v>953.18887306686668</v>
      </c>
    </row>
    <row r="55" spans="1:26" x14ac:dyDescent="0.2">
      <c r="P55" t="s">
        <v>56</v>
      </c>
      <c r="Q55" s="12">
        <f>Q53/Q54</f>
        <v>3.9368684031337859</v>
      </c>
      <c r="S55" t="s">
        <v>57</v>
      </c>
      <c r="T55" s="10">
        <f>T53/T54</f>
        <v>1.7779202639789047</v>
      </c>
      <c r="Y55">
        <v>949.53834572087908</v>
      </c>
    </row>
    <row r="56" spans="1:26" x14ac:dyDescent="0.2">
      <c r="S56" t="s">
        <v>58</v>
      </c>
      <c r="T56">
        <v>94</v>
      </c>
    </row>
  </sheetData>
  <mergeCells count="3">
    <mergeCell ref="F1:G1"/>
    <mergeCell ref="H1:T2"/>
    <mergeCell ref="F2:G2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F4A7-3CE1-9147-B04B-F7D51919C92E}">
  <dimension ref="A1:AL95"/>
  <sheetViews>
    <sheetView topLeftCell="A61" workbookViewId="0">
      <selection activeCell="N94" sqref="N94:W95"/>
    </sheetView>
  </sheetViews>
  <sheetFormatPr baseColWidth="10" defaultColWidth="11" defaultRowHeight="16" x14ac:dyDescent="0.2"/>
  <cols>
    <col min="1" max="1" width="9.5" customWidth="1"/>
    <col min="2" max="2" width="15" customWidth="1"/>
    <col min="3" max="3" width="16.1640625" customWidth="1"/>
    <col min="4" max="4" width="10.6640625" customWidth="1"/>
    <col min="5" max="5" width="13.5" customWidth="1"/>
    <col min="6" max="6" width="10.83203125" customWidth="1"/>
    <col min="7" max="7" width="19.33203125" customWidth="1"/>
    <col min="8" max="8" width="18.5" customWidth="1"/>
    <col min="9" max="9" width="11.5" customWidth="1"/>
    <col min="10" max="10" width="10.6640625" customWidth="1"/>
    <col min="11" max="11" width="9.83203125" customWidth="1"/>
    <col min="12" max="12" width="11.6640625" customWidth="1"/>
    <col min="13" max="13" width="12.33203125" customWidth="1"/>
    <col min="14" max="14" width="11.33203125" customWidth="1"/>
    <col min="15" max="15" width="21" customWidth="1"/>
    <col min="16" max="16" width="9.6640625" customWidth="1"/>
    <col min="17" max="17" width="13.6640625" customWidth="1"/>
    <col min="18" max="18" width="13.33203125" customWidth="1"/>
    <col min="19" max="19" width="9" customWidth="1"/>
    <col min="20" max="20" width="9.5" customWidth="1"/>
    <col min="21" max="21" width="15.5" customWidth="1"/>
    <col min="22" max="22" width="13.6640625" customWidth="1"/>
    <col min="23" max="24" width="10.1640625" customWidth="1"/>
    <col min="27" max="27" width="10.83203125" customWidth="1"/>
    <col min="28" max="28" width="10.1640625" customWidth="1"/>
    <col min="29" max="29" width="10.83203125" customWidth="1"/>
    <col min="30" max="30" width="10.6640625" customWidth="1"/>
    <col min="31" max="31" width="13.5" customWidth="1"/>
    <col min="32" max="32" width="14.1640625" customWidth="1"/>
    <col min="33" max="33" width="13.33203125" customWidth="1"/>
    <col min="34" max="34" width="14.83203125" customWidth="1"/>
    <col min="35" max="35" width="14.1640625" customWidth="1"/>
    <col min="36" max="36" width="13.5" customWidth="1"/>
    <col min="37" max="37" width="13.1640625" customWidth="1"/>
    <col min="38" max="38" width="14" customWidth="1"/>
  </cols>
  <sheetData>
    <row r="1" spans="1:38" x14ac:dyDescent="0.2">
      <c r="A1" s="31" t="s">
        <v>0</v>
      </c>
      <c r="B1" s="32" t="s">
        <v>1</v>
      </c>
      <c r="C1" s="32" t="s">
        <v>2</v>
      </c>
      <c r="D1" s="37" t="s">
        <v>3</v>
      </c>
      <c r="E1" s="33" t="s">
        <v>4</v>
      </c>
      <c r="F1" s="63" t="s">
        <v>5</v>
      </c>
      <c r="G1" s="64"/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8" ht="17" thickBot="1" x14ac:dyDescent="0.25">
      <c r="A2" s="34">
        <v>7.0000000000000007E-2</v>
      </c>
      <c r="B2" s="35">
        <v>60</v>
      </c>
      <c r="C2" s="35">
        <v>4.5</v>
      </c>
      <c r="D2" s="35" t="s">
        <v>15</v>
      </c>
      <c r="E2" s="36">
        <v>0.12</v>
      </c>
      <c r="F2" s="55" t="s">
        <v>16</v>
      </c>
      <c r="G2" s="56"/>
      <c r="W2">
        <v>0.18</v>
      </c>
      <c r="X2">
        <v>0.24</v>
      </c>
      <c r="Y2">
        <v>0.3</v>
      </c>
      <c r="Z2">
        <v>0.36</v>
      </c>
      <c r="AA2">
        <v>0.42</v>
      </c>
      <c r="AB2">
        <v>0.46</v>
      </c>
      <c r="AC2">
        <v>0.52</v>
      </c>
      <c r="AD2">
        <v>0.57999999999999996</v>
      </c>
    </row>
    <row r="3" spans="1:38" ht="17" thickBot="1" x14ac:dyDescent="0.25">
      <c r="A3" s="5"/>
      <c r="B3" s="29" t="s">
        <v>17</v>
      </c>
      <c r="C3" s="30" t="s">
        <v>18</v>
      </c>
      <c r="D3" s="30" t="s">
        <v>19</v>
      </c>
      <c r="E3" s="30" t="s">
        <v>20</v>
      </c>
      <c r="F3" s="30" t="s">
        <v>21</v>
      </c>
      <c r="G3" s="30" t="s">
        <v>22</v>
      </c>
      <c r="H3" s="13" t="s">
        <v>23</v>
      </c>
      <c r="I3" s="13" t="s">
        <v>24</v>
      </c>
      <c r="J3" s="13" t="s">
        <v>25</v>
      </c>
      <c r="K3" s="13" t="s">
        <v>26</v>
      </c>
      <c r="L3" s="13" t="s">
        <v>27</v>
      </c>
      <c r="M3" s="13" t="s">
        <v>28</v>
      </c>
      <c r="N3" s="13" t="s">
        <v>29</v>
      </c>
      <c r="O3" s="13" t="s">
        <v>30</v>
      </c>
      <c r="P3" s="13" t="s">
        <v>31</v>
      </c>
      <c r="Q3" s="13" t="s">
        <v>59</v>
      </c>
      <c r="R3" s="13" t="s">
        <v>33</v>
      </c>
      <c r="S3" s="13" t="s">
        <v>34</v>
      </c>
      <c r="T3" s="13" t="s">
        <v>35</v>
      </c>
      <c r="U3" s="8"/>
      <c r="V3" s="13"/>
      <c r="W3" s="8" t="s">
        <v>36</v>
      </c>
      <c r="X3" s="8" t="s">
        <v>37</v>
      </c>
      <c r="Y3" s="8" t="s">
        <v>38</v>
      </c>
      <c r="Z3" s="8" t="s">
        <v>39</v>
      </c>
      <c r="AA3" s="8" t="s">
        <v>40</v>
      </c>
      <c r="AB3" s="8" t="s">
        <v>41</v>
      </c>
      <c r="AC3" s="8" t="s">
        <v>42</v>
      </c>
      <c r="AD3" s="8" t="s">
        <v>43</v>
      </c>
      <c r="AE3" s="8" t="s">
        <v>44</v>
      </c>
      <c r="AF3" s="8" t="s">
        <v>45</v>
      </c>
      <c r="AG3" s="8" t="s">
        <v>46</v>
      </c>
      <c r="AH3" s="8" t="s">
        <v>47</v>
      </c>
      <c r="AI3" s="8" t="s">
        <v>48</v>
      </c>
      <c r="AJ3" s="8" t="s">
        <v>49</v>
      </c>
      <c r="AK3" s="8" t="s">
        <v>50</v>
      </c>
      <c r="AL3" s="8" t="s">
        <v>51</v>
      </c>
    </row>
    <row r="4" spans="1:38" x14ac:dyDescent="0.2">
      <c r="A4">
        <v>0</v>
      </c>
      <c r="B4" s="6">
        <v>2023</v>
      </c>
      <c r="C4" s="14">
        <v>125.27</v>
      </c>
      <c r="D4" s="14"/>
      <c r="E4" s="14"/>
      <c r="F4" s="14"/>
      <c r="G4" s="14"/>
      <c r="H4" s="14"/>
      <c r="I4" s="14"/>
      <c r="J4" s="14"/>
      <c r="K4" s="14">
        <f>C4+D4+E4</f>
        <v>125.27</v>
      </c>
      <c r="L4" s="14">
        <f>K4</f>
        <v>125.27</v>
      </c>
      <c r="M4" s="14">
        <f>I4+J4-L4</f>
        <v>-125.27</v>
      </c>
      <c r="N4" s="14"/>
      <c r="O4" s="7"/>
      <c r="P4" s="7">
        <f t="shared" ref="P4:P27" si="0">I4+J4-C4-D4-E4-N4-O4</f>
        <v>-125.27</v>
      </c>
      <c r="Q4" s="7">
        <f>SUM(P$4:P4)</f>
        <v>-125.27</v>
      </c>
      <c r="R4" s="7">
        <f>(1+E$2)^(-A4)</f>
        <v>1</v>
      </c>
      <c r="S4" s="7">
        <f>P4*R4</f>
        <v>-125.27</v>
      </c>
      <c r="T4" s="7">
        <f>SUM(S$4:S4)</f>
        <v>-125.27</v>
      </c>
      <c r="U4" s="5"/>
      <c r="V4" s="11"/>
      <c r="W4" s="20">
        <f t="shared" ref="W4:AD13" si="1">(1+W$2)^(-$A4)</f>
        <v>1</v>
      </c>
      <c r="X4" s="21">
        <f t="shared" si="1"/>
        <v>1</v>
      </c>
      <c r="Y4" s="21">
        <f t="shared" si="1"/>
        <v>1</v>
      </c>
      <c r="Z4" s="21">
        <f t="shared" si="1"/>
        <v>1</v>
      </c>
      <c r="AA4" s="21">
        <f t="shared" si="1"/>
        <v>1</v>
      </c>
      <c r="AB4" s="21">
        <f t="shared" si="1"/>
        <v>1</v>
      </c>
      <c r="AC4" s="21">
        <f t="shared" si="1"/>
        <v>1</v>
      </c>
      <c r="AD4" s="21">
        <f t="shared" si="1"/>
        <v>1</v>
      </c>
      <c r="AE4" s="20">
        <f t="shared" ref="AE4:AE26" si="2">$P4*W4</f>
        <v>-125.27</v>
      </c>
      <c r="AF4" s="21">
        <f t="shared" ref="AF4:AF26" si="3">$P4*X4</f>
        <v>-125.27</v>
      </c>
      <c r="AG4" s="21">
        <f t="shared" ref="AG4:AG26" si="4">$P4*Y4</f>
        <v>-125.27</v>
      </c>
      <c r="AH4" s="21">
        <f t="shared" ref="AH4:AH26" si="5">$P4*Z4</f>
        <v>-125.27</v>
      </c>
      <c r="AI4" s="21">
        <f t="shared" ref="AI4:AI26" si="6">$P4*AA4</f>
        <v>-125.27</v>
      </c>
      <c r="AJ4" s="21">
        <f t="shared" ref="AJ4:AJ26" si="7">$P4*AB4</f>
        <v>-125.27</v>
      </c>
      <c r="AK4" s="21">
        <f t="shared" ref="AK4:AK26" si="8">$P4*AC4</f>
        <v>-125.27</v>
      </c>
      <c r="AL4" s="22">
        <f t="shared" ref="AL4:AL26" si="9">$P4*AD4</f>
        <v>-125.27</v>
      </c>
    </row>
    <row r="5" spans="1:38" x14ac:dyDescent="0.2">
      <c r="A5">
        <v>1</v>
      </c>
      <c r="B5" s="3">
        <v>2024</v>
      </c>
      <c r="C5" s="15">
        <v>269.41000000000003</v>
      </c>
      <c r="D5" s="15"/>
      <c r="E5" s="15"/>
      <c r="F5" s="15"/>
      <c r="G5" s="15"/>
      <c r="H5" s="15"/>
      <c r="I5" s="15"/>
      <c r="J5" s="15"/>
      <c r="K5" s="15">
        <f>C5+D5+E5</f>
        <v>269.41000000000003</v>
      </c>
      <c r="L5" s="14">
        <f>K5</f>
        <v>269.41000000000003</v>
      </c>
      <c r="M5" s="14">
        <f>I5+J5-L5+M4</f>
        <v>-394.68</v>
      </c>
      <c r="N5" s="15"/>
      <c r="O5" s="4"/>
      <c r="P5" s="7">
        <f t="shared" si="0"/>
        <v>-269.41000000000003</v>
      </c>
      <c r="Q5" s="7">
        <f>SUM(P$4:P5)</f>
        <v>-394.68</v>
      </c>
      <c r="R5" s="7">
        <f>(1+E$2)^(-A5)</f>
        <v>0.89285714285714279</v>
      </c>
      <c r="S5" s="7">
        <f t="shared" ref="S5:S27" si="10">P5*R5</f>
        <v>-240.54464285714286</v>
      </c>
      <c r="T5" s="7">
        <f>SUM(S$4:S5)</f>
        <v>-365.81464285714287</v>
      </c>
      <c r="U5" s="2"/>
      <c r="V5" s="2"/>
      <c r="W5" s="20">
        <f t="shared" si="1"/>
        <v>0.84745762711864414</v>
      </c>
      <c r="X5" s="21">
        <f t="shared" si="1"/>
        <v>0.80645161290322587</v>
      </c>
      <c r="Y5" s="21">
        <f t="shared" si="1"/>
        <v>0.76923076923076916</v>
      </c>
      <c r="Z5" s="21">
        <f t="shared" si="1"/>
        <v>0.73529411764705888</v>
      </c>
      <c r="AA5" s="21">
        <f t="shared" si="1"/>
        <v>0.70422535211267612</v>
      </c>
      <c r="AB5" s="21">
        <f t="shared" si="1"/>
        <v>0.68493150684931503</v>
      </c>
      <c r="AC5" s="21">
        <f t="shared" si="1"/>
        <v>0.65789473684210531</v>
      </c>
      <c r="AD5" s="21">
        <f t="shared" si="1"/>
        <v>0.63291139240506322</v>
      </c>
      <c r="AE5" s="20">
        <f t="shared" si="2"/>
        <v>-228.31355932203394</v>
      </c>
      <c r="AF5" s="21">
        <f t="shared" si="3"/>
        <v>-217.26612903225811</v>
      </c>
      <c r="AG5" s="21">
        <f t="shared" si="4"/>
        <v>-207.23846153846154</v>
      </c>
      <c r="AH5" s="21">
        <f t="shared" si="5"/>
        <v>-198.09558823529414</v>
      </c>
      <c r="AI5" s="21">
        <f t="shared" si="6"/>
        <v>-189.72535211267609</v>
      </c>
      <c r="AJ5" s="21">
        <f t="shared" si="7"/>
        <v>-184.52739726027397</v>
      </c>
      <c r="AK5" s="21">
        <f t="shared" si="8"/>
        <v>-177.24342105263162</v>
      </c>
      <c r="AL5" s="22">
        <f t="shared" si="9"/>
        <v>-170.51265822784811</v>
      </c>
    </row>
    <row r="6" spans="1:38" x14ac:dyDescent="0.2">
      <c r="A6">
        <v>2</v>
      </c>
      <c r="B6" s="6">
        <v>2025</v>
      </c>
      <c r="C6" s="15">
        <v>295.62</v>
      </c>
      <c r="D6" s="15">
        <v>4.76</v>
      </c>
      <c r="E6" s="15">
        <v>0.16</v>
      </c>
      <c r="F6" s="15">
        <v>0.96</v>
      </c>
      <c r="G6" s="15">
        <v>0.67</v>
      </c>
      <c r="H6" s="15">
        <v>0.31</v>
      </c>
      <c r="I6" s="16">
        <f>G6*B$2/(1+A$2)^A6</f>
        <v>35.112236876583111</v>
      </c>
      <c r="J6" s="15">
        <f>H6*C$2/(1+A$2)^A6</f>
        <v>1.2184470259411302</v>
      </c>
      <c r="K6" s="15">
        <f>C6+D6+E6</f>
        <v>300.54000000000002</v>
      </c>
      <c r="L6" s="14">
        <f t="shared" ref="L6:L27" si="11">K6</f>
        <v>300.54000000000002</v>
      </c>
      <c r="M6" s="14">
        <f>I6+J6-L6+M5</f>
        <v>-658.88931609747578</v>
      </c>
      <c r="N6" s="15"/>
      <c r="O6" s="4"/>
      <c r="P6" s="7">
        <f t="shared" si="0"/>
        <v>-264.20931609747578</v>
      </c>
      <c r="Q6" s="7">
        <f>SUM(P$4:P6)</f>
        <v>-658.88931609747578</v>
      </c>
      <c r="R6" s="7">
        <f t="shared" ref="R6:R14" si="12">(1+E$2)^(-A6)</f>
        <v>0.79719387755102034</v>
      </c>
      <c r="S6" s="7">
        <f t="shared" si="10"/>
        <v>-210.62604918484993</v>
      </c>
      <c r="T6" s="7">
        <f>SUM(S$4:S6)</f>
        <v>-576.44069204199286</v>
      </c>
      <c r="U6" s="2"/>
      <c r="V6" s="2"/>
      <c r="W6" s="20">
        <f t="shared" si="1"/>
        <v>0.71818442976156283</v>
      </c>
      <c r="X6" s="21">
        <f t="shared" si="1"/>
        <v>0.65036420395421435</v>
      </c>
      <c r="Y6" s="21">
        <f t="shared" si="1"/>
        <v>0.59171597633136086</v>
      </c>
      <c r="Z6" s="21">
        <f t="shared" si="1"/>
        <v>0.54065743944636691</v>
      </c>
      <c r="AA6" s="21">
        <f t="shared" si="1"/>
        <v>0.49593334655822258</v>
      </c>
      <c r="AB6" s="21">
        <f t="shared" si="1"/>
        <v>0.4691311690748734</v>
      </c>
      <c r="AC6" s="21">
        <f t="shared" si="1"/>
        <v>0.43282548476454291</v>
      </c>
      <c r="AD6" s="21">
        <f t="shared" si="1"/>
        <v>0.40057683063611593</v>
      </c>
      <c r="AE6" s="20">
        <f t="shared" si="2"/>
        <v>-189.75101701915816</v>
      </c>
      <c r="AF6" s="21">
        <f t="shared" si="3"/>
        <v>-171.83228154102221</v>
      </c>
      <c r="AG6" s="21">
        <f t="shared" si="4"/>
        <v>-156.33687343045901</v>
      </c>
      <c r="AH6" s="21">
        <f t="shared" si="5"/>
        <v>-142.84673231913703</v>
      </c>
      <c r="AI6" s="21">
        <f t="shared" si="6"/>
        <v>-131.03021032408043</v>
      </c>
      <c r="AJ6" s="21">
        <f t="shared" si="7"/>
        <v>-123.94882534128158</v>
      </c>
      <c r="AK6" s="21">
        <f t="shared" si="8"/>
        <v>-114.3565253191983</v>
      </c>
      <c r="AL6" s="22">
        <f t="shared" si="9"/>
        <v>-105.83613046686257</v>
      </c>
    </row>
    <row r="7" spans="1:38" x14ac:dyDescent="0.2">
      <c r="A7">
        <v>3</v>
      </c>
      <c r="B7" s="3">
        <v>2026</v>
      </c>
      <c r="C7" s="15">
        <v>75.349999999999994</v>
      </c>
      <c r="D7" s="15">
        <v>57.18</v>
      </c>
      <c r="E7" s="15">
        <v>2.0499999999999998</v>
      </c>
      <c r="F7" s="15">
        <v>12.51</v>
      </c>
      <c r="G7" s="15">
        <v>8.76</v>
      </c>
      <c r="H7" s="15">
        <v>4.04</v>
      </c>
      <c r="I7" s="16">
        <f t="shared" ref="I7:I24" si="13">G7*B$2/(1+A$2)^A7</f>
        <v>429.04616409383181</v>
      </c>
      <c r="J7" s="15">
        <f t="shared" ref="J7:J24" si="14">H7*C$2/(1+A$2)^A7</f>
        <v>14.840295401875688</v>
      </c>
      <c r="K7" s="15">
        <f t="shared" ref="K7:K27" si="15">C7+D7+E7</f>
        <v>134.58000000000001</v>
      </c>
      <c r="L7" s="14">
        <f t="shared" si="11"/>
        <v>134.58000000000001</v>
      </c>
      <c r="M7" s="14">
        <f>I7+J7-L7+M6</f>
        <v>-349.5828566017683</v>
      </c>
      <c r="N7" s="15"/>
      <c r="O7" s="4"/>
      <c r="P7" s="7">
        <f t="shared" si="0"/>
        <v>309.30645949570749</v>
      </c>
      <c r="Q7" s="7">
        <f>SUM(P$4:P7)</f>
        <v>-349.5828566017683</v>
      </c>
      <c r="R7" s="7">
        <f>(1+E$2)^(-A7)</f>
        <v>0.71178024781341087</v>
      </c>
      <c r="S7" s="7">
        <f t="shared" si="10"/>
        <v>220.15822839014339</v>
      </c>
      <c r="T7" s="7">
        <f>SUM(S$4:S7)</f>
        <v>-356.28246365184947</v>
      </c>
      <c r="U7" s="2"/>
      <c r="V7" s="2"/>
      <c r="W7" s="20">
        <f t="shared" si="1"/>
        <v>0.6086308726792905</v>
      </c>
      <c r="X7" s="21">
        <f t="shared" si="1"/>
        <v>0.52448726125339862</v>
      </c>
      <c r="Y7" s="21">
        <f t="shared" si="1"/>
        <v>0.45516613563950831</v>
      </c>
      <c r="Z7" s="21">
        <f t="shared" si="1"/>
        <v>0.3975422348870345</v>
      </c>
      <c r="AA7" s="21">
        <f t="shared" si="1"/>
        <v>0.34924883560438214</v>
      </c>
      <c r="AB7" s="21">
        <f t="shared" si="1"/>
        <v>0.32132271854443384</v>
      </c>
      <c r="AC7" s="21">
        <f t="shared" si="1"/>
        <v>0.28475360839772562</v>
      </c>
      <c r="AD7" s="21">
        <f t="shared" si="1"/>
        <v>0.25352963964311132</v>
      </c>
      <c r="AE7" s="20">
        <f t="shared" si="2"/>
        <v>188.25346036821406</v>
      </c>
      <c r="AF7" s="21">
        <f t="shared" si="3"/>
        <v>162.22729782888888</v>
      </c>
      <c r="AG7" s="21">
        <f t="shared" si="4"/>
        <v>140.78582589699928</v>
      </c>
      <c r="AH7" s="21">
        <f t="shared" si="5"/>
        <v>122.96238117291956</v>
      </c>
      <c r="AI7" s="21">
        <f t="shared" si="6"/>
        <v>108.02492082378983</v>
      </c>
      <c r="AJ7" s="21">
        <f t="shared" si="7"/>
        <v>99.387192428514538</v>
      </c>
      <c r="AK7" s="21">
        <f t="shared" si="8"/>
        <v>88.076130442127678</v>
      </c>
      <c r="AL7" s="22">
        <f t="shared" si="9"/>
        <v>78.418355215233319</v>
      </c>
    </row>
    <row r="8" spans="1:38" x14ac:dyDescent="0.2">
      <c r="A8">
        <v>4</v>
      </c>
      <c r="B8" s="6">
        <v>2027</v>
      </c>
      <c r="C8" s="15">
        <v>53.99</v>
      </c>
      <c r="D8" s="15">
        <v>57.56</v>
      </c>
      <c r="E8" s="15">
        <v>3.55</v>
      </c>
      <c r="F8" s="15">
        <v>23.1</v>
      </c>
      <c r="G8" s="15">
        <v>16.170000000000002</v>
      </c>
      <c r="H8" s="15">
        <v>7.66</v>
      </c>
      <c r="I8" s="16">
        <f t="shared" si="13"/>
        <v>740.16093472850901</v>
      </c>
      <c r="J8" s="15">
        <f t="shared" si="14"/>
        <v>26.296997959278194</v>
      </c>
      <c r="K8" s="15">
        <f>C8+D8+E8</f>
        <v>115.10000000000001</v>
      </c>
      <c r="L8" s="14">
        <f t="shared" si="11"/>
        <v>115.10000000000001</v>
      </c>
      <c r="M8" s="14">
        <f>I8+J8-L8+M7</f>
        <v>301.77507608601888</v>
      </c>
      <c r="N8" s="15">
        <v>91.944380838708824</v>
      </c>
      <c r="O8" s="4">
        <v>10.726844431182696</v>
      </c>
      <c r="P8" s="7">
        <f t="shared" si="0"/>
        <v>548.68670741789572</v>
      </c>
      <c r="Q8" s="7">
        <f>SUM(P$4:P8)</f>
        <v>199.10385081612742</v>
      </c>
      <c r="R8" s="7">
        <f t="shared" si="12"/>
        <v>0.63551807840483121</v>
      </c>
      <c r="S8" s="7">
        <f t="shared" si="10"/>
        <v>348.70032194449493</v>
      </c>
      <c r="T8" s="7">
        <f>SUM(S$4:S8)</f>
        <v>-7.5821417073545376</v>
      </c>
      <c r="U8" s="2"/>
      <c r="V8" s="2"/>
      <c r="W8" s="20">
        <f t="shared" si="1"/>
        <v>0.51578887515194116</v>
      </c>
      <c r="X8" s="21">
        <f t="shared" si="1"/>
        <v>0.42297359778499888</v>
      </c>
      <c r="Y8" s="21">
        <f t="shared" si="1"/>
        <v>0.35012779664577565</v>
      </c>
      <c r="Z8" s="21">
        <f t="shared" si="1"/>
        <v>0.29231046682870188</v>
      </c>
      <c r="AA8" s="21">
        <f t="shared" si="1"/>
        <v>0.24594988422843814</v>
      </c>
      <c r="AB8" s="21">
        <f t="shared" si="1"/>
        <v>0.22008405379755747</v>
      </c>
      <c r="AC8" s="21">
        <f t="shared" si="1"/>
        <v>0.18733790026166158</v>
      </c>
      <c r="AD8" s="21">
        <f t="shared" si="1"/>
        <v>0.1604617972424755</v>
      </c>
      <c r="AE8" s="20">
        <f t="shared" si="2"/>
        <v>283.00649962989866</v>
      </c>
      <c r="AF8" s="21">
        <f t="shared" si="3"/>
        <v>232.07999069335239</v>
      </c>
      <c r="AG8" s="21">
        <f t="shared" si="4"/>
        <v>192.1104679170532</v>
      </c>
      <c r="AH8" s="21">
        <f t="shared" si="5"/>
        <v>160.38686758802845</v>
      </c>
      <c r="AI8" s="21">
        <f t="shared" si="6"/>
        <v>134.94943216711437</v>
      </c>
      <c r="AJ8" s="21">
        <f t="shared" si="7"/>
        <v>120.75719483336484</v>
      </c>
      <c r="AK8" s="21">
        <f t="shared" si="8"/>
        <v>102.78981566915324</v>
      </c>
      <c r="AL8" s="22">
        <f t="shared" si="9"/>
        <v>88.043255195331867</v>
      </c>
    </row>
    <row r="9" spans="1:38" x14ac:dyDescent="0.2">
      <c r="A9">
        <v>5</v>
      </c>
      <c r="B9" s="3">
        <v>2028</v>
      </c>
      <c r="C9" s="15"/>
      <c r="D9" s="15">
        <v>57.72</v>
      </c>
      <c r="E9" s="15">
        <v>3.87</v>
      </c>
      <c r="F9" s="15">
        <v>23.1</v>
      </c>
      <c r="G9" s="15">
        <v>16.170000000000002</v>
      </c>
      <c r="H9" s="15">
        <v>7.66</v>
      </c>
      <c r="I9" s="16">
        <f t="shared" si="13"/>
        <v>691.73919133505512</v>
      </c>
      <c r="J9" s="15">
        <f t="shared" si="14"/>
        <v>24.576633606802048</v>
      </c>
      <c r="K9" s="15">
        <f t="shared" si="15"/>
        <v>61.589999999999996</v>
      </c>
      <c r="L9" s="14">
        <f t="shared" si="11"/>
        <v>61.589999999999996</v>
      </c>
      <c r="M9" s="14">
        <f>I9+J9-L9</f>
        <v>654.72582494185713</v>
      </c>
      <c r="N9" s="15">
        <v>197.23696860278386</v>
      </c>
      <c r="O9" s="4">
        <v>23.010979670324783</v>
      </c>
      <c r="P9" s="7">
        <f t="shared" si="0"/>
        <v>434.47787666874848</v>
      </c>
      <c r="Q9" s="7">
        <f>SUM(P$4:P9)</f>
        <v>633.58172748487596</v>
      </c>
      <c r="R9" s="7">
        <f t="shared" si="12"/>
        <v>0.56742685571859919</v>
      </c>
      <c r="S9" s="7">
        <f t="shared" si="10"/>
        <v>246.53441543744128</v>
      </c>
      <c r="T9" s="7">
        <f>SUM(S$4:S9)</f>
        <v>238.95227373008674</v>
      </c>
      <c r="U9" s="2"/>
      <c r="V9" s="2"/>
      <c r="W9" s="20">
        <f t="shared" si="1"/>
        <v>0.43710921623045873</v>
      </c>
      <c r="X9" s="21">
        <f t="shared" si="1"/>
        <v>0.34110774014919265</v>
      </c>
      <c r="Y9" s="21">
        <f t="shared" si="1"/>
        <v>0.26932907434290432</v>
      </c>
      <c r="Z9" s="21">
        <f t="shared" si="1"/>
        <v>0.21493416678581018</v>
      </c>
      <c r="AA9" s="21">
        <f t="shared" si="1"/>
        <v>0.17320414382284377</v>
      </c>
      <c r="AB9" s="21">
        <f t="shared" si="1"/>
        <v>0.15074250260106675</v>
      </c>
      <c r="AC9" s="21">
        <f t="shared" si="1"/>
        <v>0.12324861859319841</v>
      </c>
      <c r="AD9" s="21">
        <f t="shared" si="1"/>
        <v>0.10155809952055413</v>
      </c>
      <c r="AE9" s="20">
        <f t="shared" si="2"/>
        <v>189.91428414015056</v>
      </c>
      <c r="AF9" s="21">
        <f t="shared" si="3"/>
        <v>148.20376665529642</v>
      </c>
      <c r="AG9" s="21">
        <f t="shared" si="4"/>
        <v>117.01752434566457</v>
      </c>
      <c r="AH9" s="21">
        <f t="shared" si="5"/>
        <v>93.384140408665445</v>
      </c>
      <c r="AI9" s="21">
        <f t="shared" si="6"/>
        <v>75.253368638377694</v>
      </c>
      <c r="AJ9" s="21">
        <f t="shared" si="7"/>
        <v>65.494282453844775</v>
      </c>
      <c r="AK9" s="21">
        <f t="shared" si="8"/>
        <v>53.548798108729279</v>
      </c>
      <c r="AL9" s="22">
        <f t="shared" si="9"/>
        <v>44.124747438203798</v>
      </c>
    </row>
    <row r="10" spans="1:38" x14ac:dyDescent="0.2">
      <c r="A10">
        <v>6</v>
      </c>
      <c r="B10" s="6">
        <v>2029</v>
      </c>
      <c r="C10" s="15"/>
      <c r="D10" s="15">
        <v>59.38</v>
      </c>
      <c r="E10" s="15">
        <v>7.36</v>
      </c>
      <c r="F10" s="15">
        <v>23.1</v>
      </c>
      <c r="G10" s="15">
        <v>16.170000000000002</v>
      </c>
      <c r="H10" s="15">
        <v>7.66</v>
      </c>
      <c r="I10" s="16">
        <f t="shared" si="13"/>
        <v>646.4852255467805</v>
      </c>
      <c r="J10" s="15">
        <f t="shared" si="14"/>
        <v>22.968816454955185</v>
      </c>
      <c r="K10" s="15">
        <f t="shared" si="15"/>
        <v>66.740000000000009</v>
      </c>
      <c r="L10" s="14">
        <f t="shared" si="11"/>
        <v>66.740000000000009</v>
      </c>
      <c r="M10" s="14">
        <f t="shared" ref="M10:M27" si="16">I10+J10-L10</f>
        <v>602.71404200173572</v>
      </c>
      <c r="N10" s="15">
        <v>181.57983981568586</v>
      </c>
      <c r="O10" s="4">
        <v>21.184314645163351</v>
      </c>
      <c r="P10" s="7">
        <f t="shared" si="0"/>
        <v>399.94988754088649</v>
      </c>
      <c r="Q10" s="7">
        <f>SUM(P$4:P10)</f>
        <v>1033.5316150257624</v>
      </c>
      <c r="R10" s="7">
        <f t="shared" si="12"/>
        <v>0.50663112117732068</v>
      </c>
      <c r="S10" s="7">
        <f t="shared" si="10"/>
        <v>202.62705993958264</v>
      </c>
      <c r="T10" s="7">
        <f>SUM(S$4:S10)</f>
        <v>441.57933366966938</v>
      </c>
      <c r="U10" s="2"/>
      <c r="V10" s="2"/>
      <c r="W10" s="20">
        <f t="shared" si="1"/>
        <v>0.37043153917835481</v>
      </c>
      <c r="X10" s="21">
        <f t="shared" si="1"/>
        <v>0.27508688721709085</v>
      </c>
      <c r="Y10" s="21">
        <f t="shared" si="1"/>
        <v>0.20717621103300329</v>
      </c>
      <c r="Z10" s="21">
        <f t="shared" si="1"/>
        <v>0.1580398285189781</v>
      </c>
      <c r="AA10" s="21">
        <f t="shared" si="1"/>
        <v>0.12197474917101674</v>
      </c>
      <c r="AB10" s="21">
        <f t="shared" si="1"/>
        <v>0.10324828945278547</v>
      </c>
      <c r="AC10" s="21">
        <f t="shared" si="1"/>
        <v>8.1084617495525271E-2</v>
      </c>
      <c r="AD10" s="21">
        <f t="shared" si="1"/>
        <v>6.4277278177565886E-2</v>
      </c>
      <c r="AE10" s="20">
        <f t="shared" si="2"/>
        <v>148.1540524359805</v>
      </c>
      <c r="AF10" s="21">
        <f t="shared" si="3"/>
        <v>110.02096960644801</v>
      </c>
      <c r="AG10" s="21">
        <f t="shared" si="4"/>
        <v>82.860102303796637</v>
      </c>
      <c r="AH10" s="21">
        <f t="shared" si="5"/>
        <v>63.208011643146278</v>
      </c>
      <c r="AI10" s="21">
        <f t="shared" si="6"/>
        <v>48.78378721377598</v>
      </c>
      <c r="AJ10" s="21">
        <f t="shared" si="7"/>
        <v>41.294141755430445</v>
      </c>
      <c r="AK10" s="21">
        <f t="shared" si="8"/>
        <v>32.42978364863113</v>
      </c>
      <c r="AL10" s="22">
        <f t="shared" si="9"/>
        <v>25.707690178551754</v>
      </c>
    </row>
    <row r="11" spans="1:38" x14ac:dyDescent="0.2">
      <c r="A11">
        <v>7</v>
      </c>
      <c r="B11" s="3">
        <v>2030</v>
      </c>
      <c r="C11" s="15"/>
      <c r="D11" s="15">
        <v>60.02</v>
      </c>
      <c r="E11" s="15">
        <v>7.04</v>
      </c>
      <c r="F11" s="15">
        <v>22.99</v>
      </c>
      <c r="G11" s="15">
        <v>16.09</v>
      </c>
      <c r="H11" s="15">
        <v>7.62</v>
      </c>
      <c r="I11" s="16">
        <f>G11*B$2/(1+A$2)^A11</f>
        <v>601.20260081538424</v>
      </c>
      <c r="J11" s="15">
        <f t="shared" si="14"/>
        <v>21.354088649222629</v>
      </c>
      <c r="K11" s="15">
        <f t="shared" si="15"/>
        <v>67.06</v>
      </c>
      <c r="L11" s="14">
        <f t="shared" si="11"/>
        <v>67.06</v>
      </c>
      <c r="M11" s="14">
        <f t="shared" si="16"/>
        <v>555.49668946460679</v>
      </c>
      <c r="N11" s="15">
        <v>167.36080979435616</v>
      </c>
      <c r="O11" s="4">
        <v>19.525427809341554</v>
      </c>
      <c r="P11" s="7">
        <f t="shared" si="0"/>
        <v>368.61045186090917</v>
      </c>
      <c r="Q11" s="7">
        <f>SUM(P$4:P11)</f>
        <v>1402.1420668866717</v>
      </c>
      <c r="R11" s="7">
        <f t="shared" si="12"/>
        <v>0.45234921533689343</v>
      </c>
      <c r="S11" s="7">
        <f t="shared" si="10"/>
        <v>166.74064866425999</v>
      </c>
      <c r="T11" s="7">
        <f>SUM(S$4:S11)</f>
        <v>608.31998233392937</v>
      </c>
      <c r="U11" s="2"/>
      <c r="V11" s="2"/>
      <c r="W11" s="20">
        <f t="shared" si="1"/>
        <v>0.31392503320199561</v>
      </c>
      <c r="X11" s="21">
        <f t="shared" si="1"/>
        <v>0.22184426388475068</v>
      </c>
      <c r="Y11" s="21">
        <f t="shared" si="1"/>
        <v>0.1593663161792333</v>
      </c>
      <c r="Z11" s="21">
        <f t="shared" si="1"/>
        <v>0.11620575626395449</v>
      </c>
      <c r="AA11" s="21">
        <f t="shared" si="1"/>
        <v>8.5897710683814604E-2</v>
      </c>
      <c r="AB11" s="21">
        <f t="shared" si="1"/>
        <v>7.0718006474510597E-2</v>
      </c>
      <c r="AC11" s="21">
        <f t="shared" si="1"/>
        <v>5.3345143089161356E-2</v>
      </c>
      <c r="AD11" s="21">
        <f t="shared" si="1"/>
        <v>4.068182163137081E-2</v>
      </c>
      <c r="AE11" s="20">
        <f t="shared" si="2"/>
        <v>115.71604833903851</v>
      </c>
      <c r="AF11" s="21">
        <f t="shared" si="3"/>
        <v>81.774114353308718</v>
      </c>
      <c r="AG11" s="21">
        <f t="shared" si="4"/>
        <v>58.744089818235707</v>
      </c>
      <c r="AH11" s="21">
        <f t="shared" si="5"/>
        <v>42.834656325294944</v>
      </c>
      <c r="AI11" s="21">
        <f t="shared" si="6"/>
        <v>31.662793948978546</v>
      </c>
      <c r="AJ11" s="21">
        <f t="shared" si="7"/>
        <v>26.067396321272053</v>
      </c>
      <c r="AK11" s="21">
        <f t="shared" si="8"/>
        <v>19.663577298680625</v>
      </c>
      <c r="AL11" s="22">
        <f t="shared" si="9"/>
        <v>14.995744654064502</v>
      </c>
    </row>
    <row r="12" spans="1:38" x14ac:dyDescent="0.2">
      <c r="A12">
        <v>8</v>
      </c>
      <c r="B12" s="6">
        <v>2031</v>
      </c>
      <c r="C12" s="15"/>
      <c r="D12" s="15">
        <v>75.03</v>
      </c>
      <c r="E12" s="15">
        <v>3.48</v>
      </c>
      <c r="F12" s="15">
        <v>21.59</v>
      </c>
      <c r="G12" s="15">
        <v>15.11</v>
      </c>
      <c r="H12" s="15">
        <v>7.14</v>
      </c>
      <c r="I12" s="16">
        <f t="shared" si="13"/>
        <v>527.64945419866376</v>
      </c>
      <c r="J12" s="15">
        <f t="shared" si="14"/>
        <v>18.699952529674682</v>
      </c>
      <c r="K12" s="15">
        <f t="shared" si="15"/>
        <v>78.510000000000005</v>
      </c>
      <c r="L12" s="14">
        <f t="shared" si="11"/>
        <v>78.510000000000005</v>
      </c>
      <c r="M12" s="14">
        <f t="shared" si="16"/>
        <v>467.83940672833842</v>
      </c>
      <c r="N12" s="15">
        <v>140.97515376949067</v>
      </c>
      <c r="O12" s="4">
        <v>16.447101273107247</v>
      </c>
      <c r="P12" s="7">
        <f t="shared" si="0"/>
        <v>310.41715168574046</v>
      </c>
      <c r="Q12" s="7">
        <f>SUM(P$4:P12)</f>
        <v>1712.5592185724122</v>
      </c>
      <c r="R12" s="7">
        <f t="shared" si="12"/>
        <v>0.4038832279793691</v>
      </c>
      <c r="S12" s="7">
        <f t="shared" si="10"/>
        <v>125.37228124299831</v>
      </c>
      <c r="T12" s="7">
        <f>SUM(S$4:S12)</f>
        <v>733.69226357692764</v>
      </c>
      <c r="U12" s="2"/>
      <c r="V12" s="2"/>
      <c r="W12" s="20">
        <f t="shared" si="1"/>
        <v>0.26603816373050476</v>
      </c>
      <c r="X12" s="21">
        <f t="shared" si="1"/>
        <v>0.17890666442318603</v>
      </c>
      <c r="Y12" s="21">
        <f t="shared" si="1"/>
        <v>0.12258947398402563</v>
      </c>
      <c r="Z12" s="21">
        <f t="shared" si="1"/>
        <v>8.5445409017613605E-2</v>
      </c>
      <c r="AA12" s="21">
        <f t="shared" si="1"/>
        <v>6.0491345551982115E-2</v>
      </c>
      <c r="AB12" s="21">
        <f t="shared" si="1"/>
        <v>4.8436990735966169E-2</v>
      </c>
      <c r="AC12" s="21">
        <f t="shared" si="1"/>
        <v>3.5095488874448265E-2</v>
      </c>
      <c r="AD12" s="21">
        <f t="shared" si="1"/>
        <v>2.5747988374285321E-2</v>
      </c>
      <c r="AE12" s="20">
        <f t="shared" si="2"/>
        <v>82.582809024927954</v>
      </c>
      <c r="AF12" s="21">
        <f t="shared" si="3"/>
        <v>55.535697187842004</v>
      </c>
      <c r="AG12" s="21">
        <f t="shared" si="4"/>
        <v>38.053875340774418</v>
      </c>
      <c r="AH12" s="21">
        <f t="shared" si="5"/>
        <v>26.523720491870698</v>
      </c>
      <c r="AI12" s="21">
        <f t="shared" si="6"/>
        <v>18.777551187884175</v>
      </c>
      <c r="AJ12" s="21">
        <f t="shared" si="7"/>
        <v>15.035672700487217</v>
      </c>
      <c r="AK12" s="21">
        <f t="shared" si="8"/>
        <v>10.894241693424824</v>
      </c>
      <c r="AL12" s="22">
        <f t="shared" si="9"/>
        <v>7.9926172127832089</v>
      </c>
    </row>
    <row r="13" spans="1:38" x14ac:dyDescent="0.2">
      <c r="A13">
        <v>9</v>
      </c>
      <c r="B13" s="3">
        <v>2032</v>
      </c>
      <c r="C13" s="15"/>
      <c r="D13" s="15">
        <v>57.7</v>
      </c>
      <c r="E13" s="15">
        <v>3.78</v>
      </c>
      <c r="F13" s="15">
        <v>19.190000000000001</v>
      </c>
      <c r="G13" s="15">
        <v>13.44</v>
      </c>
      <c r="H13" s="15">
        <v>6.32</v>
      </c>
      <c r="I13" s="16">
        <f t="shared" si="13"/>
        <v>438.62817001985695</v>
      </c>
      <c r="J13" s="15">
        <f t="shared" si="14"/>
        <v>15.46947563909317</v>
      </c>
      <c r="K13" s="15">
        <f t="shared" si="15"/>
        <v>61.480000000000004</v>
      </c>
      <c r="L13" s="14">
        <f t="shared" si="11"/>
        <v>61.480000000000004</v>
      </c>
      <c r="M13" s="14">
        <f t="shared" si="16"/>
        <v>392.6176456589501</v>
      </c>
      <c r="N13" s="15">
        <v>118.30094288565481</v>
      </c>
      <c r="O13" s="4">
        <v>13.80177666999306</v>
      </c>
      <c r="P13" s="7">
        <f t="shared" si="0"/>
        <v>260.51492610330229</v>
      </c>
      <c r="Q13" s="7">
        <f>SUM(P$4:P13)</f>
        <v>1973.0741446757145</v>
      </c>
      <c r="R13" s="7">
        <f t="shared" si="12"/>
        <v>0.36061002498157957</v>
      </c>
      <c r="S13" s="7">
        <f t="shared" si="10"/>
        <v>93.944294010186198</v>
      </c>
      <c r="T13" s="7">
        <f>SUM(S$4:S13)</f>
        <v>827.63655758711388</v>
      </c>
      <c r="U13" s="2"/>
      <c r="V13" s="2"/>
      <c r="W13" s="20">
        <f t="shared" si="1"/>
        <v>0.22545607095805489</v>
      </c>
      <c r="X13" s="21">
        <f t="shared" si="1"/>
        <v>0.14427956808321454</v>
      </c>
      <c r="Y13" s="21">
        <f t="shared" si="1"/>
        <v>9.4299595372327405E-2</v>
      </c>
      <c r="Z13" s="21">
        <f t="shared" si="1"/>
        <v>6.2827506630598245E-2</v>
      </c>
      <c r="AA13" s="21">
        <f t="shared" si="1"/>
        <v>4.2599539121114166E-2</v>
      </c>
      <c r="AB13" s="21">
        <f t="shared" si="1"/>
        <v>3.3176021052031622E-2</v>
      </c>
      <c r="AC13" s="21">
        <f t="shared" si="1"/>
        <v>2.3089137417400176E-2</v>
      </c>
      <c r="AD13" s="21">
        <f t="shared" si="1"/>
        <v>1.6296195173598302E-2</v>
      </c>
      <c r="AE13" s="20">
        <f t="shared" si="2"/>
        <v>58.734671665178546</v>
      </c>
      <c r="AF13" s="21">
        <f t="shared" si="3"/>
        <v>37.586981017415006</v>
      </c>
      <c r="AG13" s="21">
        <f t="shared" si="4"/>
        <v>24.56645211999318</v>
      </c>
      <c r="AH13" s="21">
        <f t="shared" si="5"/>
        <v>16.367503247125036</v>
      </c>
      <c r="AI13" s="21">
        <f t="shared" si="6"/>
        <v>11.097815786171791</v>
      </c>
      <c r="AJ13" s="21">
        <f t="shared" si="7"/>
        <v>8.6428486727716187</v>
      </c>
      <c r="AK13" s="21">
        <f t="shared" si="8"/>
        <v>6.0150649280829986</v>
      </c>
      <c r="AL13" s="22">
        <f t="shared" si="9"/>
        <v>4.2454020814149533</v>
      </c>
    </row>
    <row r="14" spans="1:38" x14ac:dyDescent="0.2">
      <c r="A14">
        <v>10</v>
      </c>
      <c r="B14" s="6">
        <v>2033</v>
      </c>
      <c r="C14" s="15"/>
      <c r="D14" s="15">
        <v>59.63</v>
      </c>
      <c r="E14" s="15">
        <v>8.36</v>
      </c>
      <c r="F14" s="15">
        <v>17.059999999999999</v>
      </c>
      <c r="G14" s="15">
        <v>11.94</v>
      </c>
      <c r="H14" s="15">
        <v>5.59</v>
      </c>
      <c r="I14" s="16">
        <f t="shared" si="13"/>
        <v>364.18143288531184</v>
      </c>
      <c r="J14" s="15">
        <f t="shared" si="14"/>
        <v>12.787526443648828</v>
      </c>
      <c r="K14" s="15">
        <f t="shared" si="15"/>
        <v>67.990000000000009</v>
      </c>
      <c r="L14" s="14">
        <f t="shared" si="11"/>
        <v>67.990000000000009</v>
      </c>
      <c r="M14" s="14">
        <f t="shared" si="16"/>
        <v>308.97895932896063</v>
      </c>
      <c r="N14" s="15">
        <v>93.119938680143164</v>
      </c>
      <c r="O14" s="4">
        <v>10.863992846016702</v>
      </c>
      <c r="P14" s="7">
        <f t="shared" si="0"/>
        <v>204.99502780280076</v>
      </c>
      <c r="Q14" s="7">
        <f>SUM(P$4:P14)</f>
        <v>2178.0691724785152</v>
      </c>
      <c r="R14" s="7">
        <f t="shared" si="12"/>
        <v>0.32197323659069599</v>
      </c>
      <c r="S14" s="7">
        <f t="shared" si="10"/>
        <v>66.002912586667478</v>
      </c>
      <c r="T14" s="7">
        <f>SUM(S$4:S14)</f>
        <v>893.63947017378132</v>
      </c>
      <c r="U14" s="2"/>
      <c r="V14" s="2"/>
      <c r="W14" s="20">
        <f t="shared" ref="W14:AD26" si="17">(1+W$2)^(-$A14)</f>
        <v>0.19106446691360587</v>
      </c>
      <c r="X14" s="21">
        <f t="shared" si="17"/>
        <v>0.11635449038968913</v>
      </c>
      <c r="Y14" s="21">
        <f t="shared" si="17"/>
        <v>7.2538150286405687E-2</v>
      </c>
      <c r="Z14" s="21">
        <f t="shared" si="17"/>
        <v>4.6196696051910478E-2</v>
      </c>
      <c r="AA14" s="21">
        <f t="shared" si="17"/>
        <v>2.9999675437404338E-2</v>
      </c>
      <c r="AB14" s="21">
        <f t="shared" si="17"/>
        <v>2.2723302090432621E-2</v>
      </c>
      <c r="AC14" s="21">
        <f t="shared" si="17"/>
        <v>1.5190221985131695E-2</v>
      </c>
      <c r="AD14" s="21">
        <f t="shared" si="17"/>
        <v>1.0314047578226774E-2</v>
      </c>
      <c r="AE14" s="20">
        <f t="shared" si="2"/>
        <v>39.167265707081945</v>
      </c>
      <c r="AF14" s="21">
        <f t="shared" si="3"/>
        <v>23.852091992415037</v>
      </c>
      <c r="AG14" s="21">
        <f t="shared" si="4"/>
        <v>14.869960134725474</v>
      </c>
      <c r="AH14" s="21">
        <f t="shared" si="5"/>
        <v>9.4700929915589249</v>
      </c>
      <c r="AI14" s="21">
        <f t="shared" si="6"/>
        <v>6.1497843003657016</v>
      </c>
      <c r="AJ14" s="21">
        <f t="shared" si="7"/>
        <v>4.6581639437996758</v>
      </c>
      <c r="AK14" s="21">
        <f t="shared" si="8"/>
        <v>3.1139199781727873</v>
      </c>
      <c r="AL14" s="22">
        <f t="shared" si="9"/>
        <v>2.1143284700580072</v>
      </c>
    </row>
    <row r="15" spans="1:38" x14ac:dyDescent="0.2">
      <c r="A15">
        <v>11</v>
      </c>
      <c r="B15" s="3">
        <v>2034</v>
      </c>
      <c r="C15" s="15"/>
      <c r="D15" s="15">
        <v>59.83</v>
      </c>
      <c r="E15" s="15">
        <v>7.84</v>
      </c>
      <c r="F15" s="15">
        <v>15.17</v>
      </c>
      <c r="G15" s="15">
        <v>10.62</v>
      </c>
      <c r="H15" s="15">
        <v>4.95</v>
      </c>
      <c r="I15" s="16">
        <f t="shared" si="13"/>
        <v>302.72912985817021</v>
      </c>
      <c r="J15" s="15">
        <f t="shared" si="14"/>
        <v>10.582692039533494</v>
      </c>
      <c r="K15" s="15">
        <f t="shared" si="15"/>
        <v>67.67</v>
      </c>
      <c r="L15" s="14">
        <f t="shared" si="11"/>
        <v>67.67</v>
      </c>
      <c r="M15" s="14">
        <f t="shared" si="16"/>
        <v>245.64182189770366</v>
      </c>
      <c r="N15" s="15">
        <v>74.045302970628896</v>
      </c>
      <c r="O15" s="4">
        <v>8.6386186799067044</v>
      </c>
      <c r="P15" s="7">
        <f t="shared" si="0"/>
        <v>162.95790024716808</v>
      </c>
      <c r="Q15" s="7">
        <f>SUM(P$4:P15)</f>
        <v>2341.0270727256834</v>
      </c>
      <c r="R15" s="7">
        <f t="shared" ref="R15:R27" si="18">(1+E$2)^(-A15)</f>
        <v>0.28747610409883567</v>
      </c>
      <c r="S15" s="7">
        <f t="shared" si="10"/>
        <v>46.846502295182574</v>
      </c>
      <c r="T15" s="7">
        <f>SUM(S$4:S15)</f>
        <v>940.48597246896384</v>
      </c>
      <c r="U15" s="2"/>
      <c r="V15" s="2"/>
      <c r="W15" s="20">
        <f t="shared" si="17"/>
        <v>0.1619190397572931</v>
      </c>
      <c r="X15" s="21">
        <f t="shared" si="17"/>
        <v>9.383426644329769E-2</v>
      </c>
      <c r="Y15" s="21">
        <f t="shared" si="17"/>
        <v>5.579857714338899E-2</v>
      </c>
      <c r="Z15" s="21">
        <f t="shared" si="17"/>
        <v>3.3968158861698884E-2</v>
      </c>
      <c r="AA15" s="21">
        <f t="shared" si="17"/>
        <v>2.1126531998172073E-2</v>
      </c>
      <c r="AB15" s="21">
        <f t="shared" si="17"/>
        <v>1.5563905541392207E-2</v>
      </c>
      <c r="AC15" s="21">
        <f t="shared" si="17"/>
        <v>9.9935670954813764E-3</v>
      </c>
      <c r="AD15" s="21">
        <f t="shared" si="17"/>
        <v>6.5278782140675779E-3</v>
      </c>
      <c r="AE15" s="20">
        <f t="shared" si="2"/>
        <v>26.385986728886213</v>
      </c>
      <c r="AF15" s="21">
        <f t="shared" si="3"/>
        <v>15.291035030833097</v>
      </c>
      <c r="AG15" s="21">
        <f t="shared" si="4"/>
        <v>9.0928189680662967</v>
      </c>
      <c r="AH15" s="21">
        <f t="shared" si="5"/>
        <v>5.5353798433646855</v>
      </c>
      <c r="AI15" s="21">
        <f t="shared" si="6"/>
        <v>3.4427352939267295</v>
      </c>
      <c r="AJ15" s="21">
        <f t="shared" si="7"/>
        <v>2.5362613666705376</v>
      </c>
      <c r="AK15" s="21">
        <f t="shared" si="8"/>
        <v>1.6285307098588353</v>
      </c>
      <c r="AL15" s="22">
        <f t="shared" si="9"/>
        <v>1.0637693268336861</v>
      </c>
    </row>
    <row r="16" spans="1:38" x14ac:dyDescent="0.2">
      <c r="A16">
        <v>12</v>
      </c>
      <c r="B16" s="6">
        <v>2035</v>
      </c>
      <c r="C16" s="15"/>
      <c r="D16" s="15">
        <v>72.19</v>
      </c>
      <c r="E16" s="15">
        <v>3.08</v>
      </c>
      <c r="F16" s="15">
        <v>13.49</v>
      </c>
      <c r="G16" s="15">
        <v>9.44</v>
      </c>
      <c r="H16" s="15">
        <v>4.37</v>
      </c>
      <c r="I16" s="16">
        <f t="shared" si="13"/>
        <v>251.48837371395246</v>
      </c>
      <c r="J16" s="15">
        <f t="shared" si="14"/>
        <v>8.7314951784690589</v>
      </c>
      <c r="K16" s="15">
        <f t="shared" si="15"/>
        <v>75.27</v>
      </c>
      <c r="L16" s="14">
        <f t="shared" si="11"/>
        <v>75.27</v>
      </c>
      <c r="M16" s="14">
        <f t="shared" si="16"/>
        <v>184.94986889242153</v>
      </c>
      <c r="N16" s="15">
        <v>55.776010507008756</v>
      </c>
      <c r="O16" s="4">
        <v>6.5072012258176875</v>
      </c>
      <c r="P16" s="7">
        <f t="shared" si="0"/>
        <v>122.66665715959508</v>
      </c>
      <c r="Q16" s="7">
        <f>SUM(P$4:P16)</f>
        <v>2463.6937298852786</v>
      </c>
      <c r="R16" s="7">
        <f t="shared" si="18"/>
        <v>0.25667509294538904</v>
      </c>
      <c r="S16" s="7">
        <f t="shared" si="10"/>
        <v>31.485475627739238</v>
      </c>
      <c r="T16" s="7">
        <f>SUM(S$4:S16)</f>
        <v>971.97144809670306</v>
      </c>
      <c r="U16" s="2"/>
      <c r="V16" s="2"/>
      <c r="W16" s="20">
        <f t="shared" si="17"/>
        <v>0.13721952521804504</v>
      </c>
      <c r="X16" s="21">
        <f t="shared" si="17"/>
        <v>7.5672795518788458E-2</v>
      </c>
      <c r="Y16" s="21">
        <f t="shared" si="17"/>
        <v>4.2921982417991528E-2</v>
      </c>
      <c r="Z16" s="21">
        <f t="shared" si="17"/>
        <v>2.4976587398308006E-2</v>
      </c>
      <c r="AA16" s="21">
        <f t="shared" si="17"/>
        <v>1.4877839435332446E-2</v>
      </c>
      <c r="AB16" s="21">
        <f t="shared" si="17"/>
        <v>1.0660209274926171E-2</v>
      </c>
      <c r="AC16" s="21">
        <f t="shared" si="17"/>
        <v>6.5747151943956438E-3</v>
      </c>
      <c r="AD16" s="21">
        <f t="shared" si="17"/>
        <v>4.1315684899161879E-3</v>
      </c>
      <c r="AE16" s="20">
        <f t="shared" si="2"/>
        <v>16.832260455524342</v>
      </c>
      <c r="AF16" s="21">
        <f t="shared" si="3"/>
        <v>9.2825288642113666</v>
      </c>
      <c r="AG16" s="21">
        <f t="shared" si="4"/>
        <v>5.2650961018779343</v>
      </c>
      <c r="AH16" s="21">
        <f t="shared" si="5"/>
        <v>3.0637944834049109</v>
      </c>
      <c r="AI16" s="21">
        <f t="shared" si="6"/>
        <v>1.8250148292894288</v>
      </c>
      <c r="AJ16" s="21">
        <f t="shared" si="7"/>
        <v>1.3076522363769041</v>
      </c>
      <c r="AK16" s="21">
        <f t="shared" si="8"/>
        <v>0.80649833467291088</v>
      </c>
      <c r="AL16" s="22">
        <f t="shared" si="9"/>
        <v>0.50680569548393495</v>
      </c>
    </row>
    <row r="17" spans="1:38" x14ac:dyDescent="0.2">
      <c r="A17">
        <v>13</v>
      </c>
      <c r="B17" s="3">
        <v>2036</v>
      </c>
      <c r="C17" s="15"/>
      <c r="D17" s="15">
        <v>75.06</v>
      </c>
      <c r="E17" s="15">
        <v>3.32</v>
      </c>
      <c r="F17" s="15">
        <v>11.99</v>
      </c>
      <c r="G17" s="15">
        <v>8.39</v>
      </c>
      <c r="H17" s="15">
        <v>3.86</v>
      </c>
      <c r="I17" s="16">
        <f t="shared" si="13"/>
        <v>208.89310306708984</v>
      </c>
      <c r="J17" s="15">
        <f t="shared" si="14"/>
        <v>7.2079324598238985</v>
      </c>
      <c r="K17" s="15">
        <f t="shared" si="15"/>
        <v>78.38</v>
      </c>
      <c r="L17" s="14">
        <f t="shared" si="11"/>
        <v>78.38</v>
      </c>
      <c r="M17" s="14">
        <f t="shared" si="16"/>
        <v>137.72103552691374</v>
      </c>
      <c r="N17" s="15">
        <v>41.556575073401582</v>
      </c>
      <c r="O17" s="4">
        <v>4.8482670918968518</v>
      </c>
      <c r="P17" s="7">
        <f t="shared" si="0"/>
        <v>91.316193361615305</v>
      </c>
      <c r="Q17" s="7">
        <f>SUM(P$4:P17)</f>
        <v>2555.0099232468938</v>
      </c>
      <c r="R17" s="7">
        <f t="shared" si="18"/>
        <v>0.22917419012981158</v>
      </c>
      <c r="S17" s="7">
        <f t="shared" si="10"/>
        <v>20.927314659385463</v>
      </c>
      <c r="T17" s="7">
        <f>SUM(S$4:S17)</f>
        <v>992.89876275608856</v>
      </c>
      <c r="U17" s="2"/>
      <c r="V17" s="2"/>
      <c r="W17" s="20">
        <f t="shared" si="17"/>
        <v>0.11628773323563139</v>
      </c>
      <c r="X17" s="21">
        <f t="shared" si="17"/>
        <v>6.1026447999022952E-2</v>
      </c>
      <c r="Y17" s="21">
        <f t="shared" si="17"/>
        <v>3.3016909552301174E-2</v>
      </c>
      <c r="Z17" s="21">
        <f t="shared" si="17"/>
        <v>1.8365137792873534E-2</v>
      </c>
      <c r="AA17" s="21">
        <f t="shared" si="17"/>
        <v>1.0477351715022849E-2</v>
      </c>
      <c r="AB17" s="21">
        <f t="shared" si="17"/>
        <v>7.3015132020042258E-3</v>
      </c>
      <c r="AC17" s="21">
        <f t="shared" si="17"/>
        <v>4.3254705226287125E-3</v>
      </c>
      <c r="AD17" s="21">
        <f t="shared" si="17"/>
        <v>2.614916765769739E-3</v>
      </c>
      <c r="AE17" s="20">
        <f t="shared" si="2"/>
        <v>10.618953133728855</v>
      </c>
      <c r="AF17" s="21">
        <f t="shared" si="3"/>
        <v>5.572702925651341</v>
      </c>
      <c r="AG17" s="21">
        <f t="shared" si="4"/>
        <v>3.0149784968808975</v>
      </c>
      <c r="AH17" s="21">
        <f t="shared" si="5"/>
        <v>1.6770344738067486</v>
      </c>
      <c r="AI17" s="21">
        <f t="shared" si="6"/>
        <v>0.95675187512667825</v>
      </c>
      <c r="AJ17" s="21">
        <f t="shared" si="7"/>
        <v>0.66674639138660474</v>
      </c>
      <c r="AK17" s="21">
        <f t="shared" si="8"/>
        <v>0.39498550262433074</v>
      </c>
      <c r="AL17" s="22">
        <f t="shared" si="9"/>
        <v>0.23878424500755921</v>
      </c>
    </row>
    <row r="18" spans="1:38" x14ac:dyDescent="0.2">
      <c r="A18">
        <v>14</v>
      </c>
      <c r="B18" s="6">
        <v>2037</v>
      </c>
      <c r="C18" s="15"/>
      <c r="D18" s="15">
        <v>59.23</v>
      </c>
      <c r="E18" s="15">
        <v>6.75</v>
      </c>
      <c r="F18" s="15">
        <v>10.66</v>
      </c>
      <c r="G18" s="15">
        <v>7.46</v>
      </c>
      <c r="H18" s="15">
        <v>3.4</v>
      </c>
      <c r="I18" s="16">
        <f t="shared" si="13"/>
        <v>173.58699707935463</v>
      </c>
      <c r="J18" s="15">
        <f t="shared" si="14"/>
        <v>5.9336037875650707</v>
      </c>
      <c r="K18" s="15">
        <f t="shared" si="15"/>
        <v>65.97999999999999</v>
      </c>
      <c r="L18" s="14">
        <f t="shared" si="11"/>
        <v>65.97999999999999</v>
      </c>
      <c r="M18" s="14">
        <f t="shared" si="16"/>
        <v>113.5406008669197</v>
      </c>
      <c r="N18" s="15">
        <v>34.259967052994753</v>
      </c>
      <c r="O18" s="4">
        <v>3.9969961561827207</v>
      </c>
      <c r="P18" s="7">
        <f t="shared" si="0"/>
        <v>75.283637657742233</v>
      </c>
      <c r="Q18" s="7">
        <f>SUM(P$4:P18)</f>
        <v>2630.2935609046358</v>
      </c>
      <c r="R18" s="7">
        <f t="shared" si="18"/>
        <v>0.20461981261590317</v>
      </c>
      <c r="S18" s="7">
        <f t="shared" si="10"/>
        <v>15.404523830570767</v>
      </c>
      <c r="T18" s="7">
        <f>SUM(S$4:S18)</f>
        <v>1008.3032865866593</v>
      </c>
      <c r="U18" s="2"/>
      <c r="V18" s="2"/>
      <c r="W18" s="20">
        <f t="shared" si="17"/>
        <v>9.8548926470874057E-2</v>
      </c>
      <c r="X18" s="21">
        <f t="shared" si="17"/>
        <v>4.9214877418566894E-2</v>
      </c>
      <c r="Y18" s="21">
        <f t="shared" si="17"/>
        <v>2.5397622732539361E-2</v>
      </c>
      <c r="Z18" s="21">
        <f t="shared" si="17"/>
        <v>1.3503777788877598E-2</v>
      </c>
      <c r="AA18" s="21">
        <f t="shared" si="17"/>
        <v>7.3784167007203165E-3</v>
      </c>
      <c r="AB18" s="21">
        <f t="shared" si="17"/>
        <v>5.0010364397289229E-3</v>
      </c>
      <c r="AC18" s="21">
        <f t="shared" si="17"/>
        <v>2.8457042912031008E-3</v>
      </c>
      <c r="AD18" s="21">
        <f t="shared" si="17"/>
        <v>1.65501061124667E-3</v>
      </c>
      <c r="AE18" s="20">
        <f t="shared" si="2"/>
        <v>7.4191216719927642</v>
      </c>
      <c r="AF18" s="21">
        <f t="shared" si="3"/>
        <v>3.7050749989495904</v>
      </c>
      <c r="AG18" s="21">
        <f t="shared" si="4"/>
        <v>1.9120254271645305</v>
      </c>
      <c r="AH18" s="21">
        <f t="shared" si="5"/>
        <v>1.0166135140685286</v>
      </c>
      <c r="AI18" s="21">
        <f t="shared" si="6"/>
        <v>0.55547404938486222</v>
      </c>
      <c r="AJ18" s="21">
        <f t="shared" si="7"/>
        <v>0.3764962152417175</v>
      </c>
      <c r="AK18" s="21">
        <f t="shared" si="8"/>
        <v>0.21423497074001643</v>
      </c>
      <c r="AL18" s="22">
        <f t="shared" si="9"/>
        <v>0.12459521917681279</v>
      </c>
    </row>
    <row r="19" spans="1:38" x14ac:dyDescent="0.2">
      <c r="A19">
        <v>15</v>
      </c>
      <c r="B19" s="3">
        <v>2038</v>
      </c>
      <c r="C19" s="15"/>
      <c r="D19" s="15">
        <v>58.26</v>
      </c>
      <c r="E19" s="15">
        <v>6.37</v>
      </c>
      <c r="F19" s="15">
        <v>9.4700000000000006</v>
      </c>
      <c r="G19" s="15">
        <v>6.63</v>
      </c>
      <c r="H19" s="15">
        <v>3</v>
      </c>
      <c r="I19" s="16">
        <f t="shared" si="13"/>
        <v>144.18102661373069</v>
      </c>
      <c r="J19" s="15">
        <f t="shared" si="14"/>
        <v>4.8930212651718552</v>
      </c>
      <c r="K19" s="15">
        <f t="shared" si="15"/>
        <v>64.63</v>
      </c>
      <c r="L19" s="14">
        <f t="shared" si="11"/>
        <v>64.63</v>
      </c>
      <c r="M19" s="14">
        <f t="shared" si="16"/>
        <v>84.444047878902552</v>
      </c>
      <c r="N19" s="15">
        <v>25.496315072509823</v>
      </c>
      <c r="O19" s="4">
        <v>2.9745700917928128</v>
      </c>
      <c r="P19" s="7">
        <f t="shared" si="0"/>
        <v>55.973162714599916</v>
      </c>
      <c r="Q19" s="7">
        <f>SUM(P$4:P19)</f>
        <v>2686.2667236192356</v>
      </c>
      <c r="R19" s="7">
        <f t="shared" si="18"/>
        <v>0.18269626126419927</v>
      </c>
      <c r="S19" s="7">
        <f t="shared" si="10"/>
        <v>10.226087559090084</v>
      </c>
      <c r="T19" s="7">
        <f>SUM(S$4:S19)</f>
        <v>1018.5293741457493</v>
      </c>
      <c r="U19" s="2"/>
      <c r="V19" s="2"/>
      <c r="W19" s="20">
        <f t="shared" si="17"/>
        <v>8.351603938209666E-2</v>
      </c>
      <c r="X19" s="21">
        <f t="shared" si="17"/>
        <v>3.9689417273037812E-2</v>
      </c>
      <c r="Y19" s="21">
        <f t="shared" si="17"/>
        <v>1.9536632871184123E-2</v>
      </c>
      <c r="Z19" s="21">
        <f t="shared" si="17"/>
        <v>9.9292483741747067E-3</v>
      </c>
      <c r="AA19" s="21">
        <f t="shared" si="17"/>
        <v>5.196068099098815E-3</v>
      </c>
      <c r="AB19" s="21">
        <f t="shared" si="17"/>
        <v>3.4253674244718647E-3</v>
      </c>
      <c r="AC19" s="21">
        <f t="shared" si="17"/>
        <v>1.8721738757915135E-3</v>
      </c>
      <c r="AD19" s="21">
        <f t="shared" si="17"/>
        <v>1.0474750704092847E-3</v>
      </c>
      <c r="AE19" s="20">
        <f t="shared" si="2"/>
        <v>4.6746568616130313</v>
      </c>
      <c r="AF19" s="21">
        <f t="shared" si="3"/>
        <v>2.221542211071398</v>
      </c>
      <c r="AG19" s="21">
        <f t="shared" si="4"/>
        <v>1.0935271305941903</v>
      </c>
      <c r="AH19" s="21">
        <f t="shared" si="5"/>
        <v>0.5557714348813575</v>
      </c>
      <c r="AI19" s="21">
        <f t="shared" si="6"/>
        <v>0.29084036518699985</v>
      </c>
      <c r="AJ19" s="21">
        <f t="shared" si="7"/>
        <v>0.19172864820725372</v>
      </c>
      <c r="AK19" s="21">
        <f t="shared" si="8"/>
        <v>0.10479149297970156</v>
      </c>
      <c r="AL19" s="22">
        <f t="shared" si="9"/>
        <v>5.8630492555505898E-2</v>
      </c>
    </row>
    <row r="20" spans="1:38" x14ac:dyDescent="0.2">
      <c r="A20">
        <v>16</v>
      </c>
      <c r="B20" s="6">
        <v>2039</v>
      </c>
      <c r="C20" s="15"/>
      <c r="D20" s="15">
        <v>57.38</v>
      </c>
      <c r="E20" s="15">
        <v>2.83</v>
      </c>
      <c r="F20" s="15">
        <v>8.42</v>
      </c>
      <c r="G20" s="15">
        <v>5.9</v>
      </c>
      <c r="H20" s="15">
        <v>2.64</v>
      </c>
      <c r="I20" s="16">
        <f t="shared" si="13"/>
        <v>119.91204761999565</v>
      </c>
      <c r="J20" s="15">
        <f t="shared" si="14"/>
        <v>4.0241670218235832</v>
      </c>
      <c r="K20" s="15">
        <f t="shared" si="15"/>
        <v>60.21</v>
      </c>
      <c r="L20" s="14">
        <f t="shared" si="11"/>
        <v>60.21</v>
      </c>
      <c r="M20" s="14">
        <f t="shared" si="16"/>
        <v>63.726214641819233</v>
      </c>
      <c r="N20" s="15">
        <v>19.252003293273223</v>
      </c>
      <c r="O20" s="4">
        <v>2.2460670508818761</v>
      </c>
      <c r="P20" s="7">
        <f t="shared" si="0"/>
        <v>42.22814429766413</v>
      </c>
      <c r="Q20" s="7">
        <f>SUM(P$4:P20)</f>
        <v>2728.4948679168997</v>
      </c>
      <c r="R20" s="7">
        <f t="shared" si="18"/>
        <v>0.16312166184303503</v>
      </c>
      <c r="S20" s="7">
        <f t="shared" si="10"/>
        <v>6.8883250743824567</v>
      </c>
      <c r="T20" s="7">
        <f>SUM(S$4:S20)</f>
        <v>1025.4176992201317</v>
      </c>
      <c r="U20" s="2"/>
      <c r="V20" s="2"/>
      <c r="W20" s="20">
        <f t="shared" si="17"/>
        <v>7.0776304561098874E-2</v>
      </c>
      <c r="X20" s="21">
        <f t="shared" si="17"/>
        <v>3.2007594575030503E-2</v>
      </c>
      <c r="Y20" s="21">
        <f t="shared" si="17"/>
        <v>1.5028179131680095E-2</v>
      </c>
      <c r="Z20" s="21">
        <f t="shared" si="17"/>
        <v>7.3009179221872854E-3</v>
      </c>
      <c r="AA20" s="21">
        <f t="shared" si="17"/>
        <v>3.659202886689306E-3</v>
      </c>
      <c r="AB20" s="21">
        <f t="shared" si="17"/>
        <v>2.3461420715560721E-3</v>
      </c>
      <c r="AC20" s="21">
        <f t="shared" si="17"/>
        <v>1.2316933393365223E-3</v>
      </c>
      <c r="AD20" s="21">
        <f t="shared" si="17"/>
        <v>6.6295890532233192E-4</v>
      </c>
      <c r="AE20" s="20">
        <f t="shared" si="2"/>
        <v>2.9887520018615072</v>
      </c>
      <c r="AF20" s="21">
        <f t="shared" si="3"/>
        <v>1.3516213223355196</v>
      </c>
      <c r="AG20" s="21">
        <f t="shared" si="4"/>
        <v>0.63461211690373187</v>
      </c>
      <c r="AH20" s="21">
        <f t="shared" si="5"/>
        <v>0.30830421552352688</v>
      </c>
      <c r="AI20" s="21">
        <f t="shared" si="6"/>
        <v>0.15452134751354515</v>
      </c>
      <c r="AJ20" s="21">
        <f t="shared" si="7"/>
        <v>9.907322594049045E-2</v>
      </c>
      <c r="AK20" s="21">
        <f t="shared" si="8"/>
        <v>5.2012124063974451E-2</v>
      </c>
      <c r="AL20" s="22">
        <f t="shared" si="9"/>
        <v>2.7995524317372886E-2</v>
      </c>
    </row>
    <row r="21" spans="1:38" x14ac:dyDescent="0.2">
      <c r="A21">
        <v>17</v>
      </c>
      <c r="B21" s="3">
        <v>2040</v>
      </c>
      <c r="C21" s="15"/>
      <c r="D21" s="15">
        <v>59.14</v>
      </c>
      <c r="E21" s="15">
        <v>3.2</v>
      </c>
      <c r="F21" s="15">
        <v>7.49</v>
      </c>
      <c r="G21" s="15">
        <v>5.24</v>
      </c>
      <c r="H21" s="15">
        <v>2.3199999999999998</v>
      </c>
      <c r="I21" s="16">
        <f t="shared" si="13"/>
        <v>99.530988361916243</v>
      </c>
      <c r="J21" s="15">
        <f t="shared" si="14"/>
        <v>3.3050366364453101</v>
      </c>
      <c r="K21" s="15">
        <f t="shared" si="15"/>
        <v>62.34</v>
      </c>
      <c r="L21" s="14">
        <f t="shared" si="11"/>
        <v>62.34</v>
      </c>
      <c r="M21" s="14">
        <f t="shared" si="16"/>
        <v>40.496024998361548</v>
      </c>
      <c r="N21" s="15">
        <v>12.258975387389976</v>
      </c>
      <c r="O21" s="4">
        <v>1.430213795195497</v>
      </c>
      <c r="P21" s="7">
        <f t="shared" si="0"/>
        <v>26.806835815776079</v>
      </c>
      <c r="Q21" s="7">
        <f>SUM(P$4:P21)</f>
        <v>2755.3017037326758</v>
      </c>
      <c r="R21" s="7">
        <f t="shared" si="18"/>
        <v>0.14564434093128129</v>
      </c>
      <c r="S21" s="7">
        <f t="shared" si="10"/>
        <v>3.9042639348417731</v>
      </c>
      <c r="T21" s="7">
        <f>SUM(S$4:S21)</f>
        <v>1029.3219631549734</v>
      </c>
      <c r="U21" s="2"/>
      <c r="V21" s="2"/>
      <c r="W21" s="20">
        <f t="shared" si="17"/>
        <v>5.9979919119575315E-2</v>
      </c>
      <c r="X21" s="21">
        <f t="shared" si="17"/>
        <v>2.5812576270185891E-2</v>
      </c>
      <c r="Y21" s="21">
        <f t="shared" si="17"/>
        <v>1.1560137793600074E-2</v>
      </c>
      <c r="Z21" s="21">
        <f t="shared" si="17"/>
        <v>5.3683220016082995E-3</v>
      </c>
      <c r="AA21" s="21">
        <f t="shared" si="17"/>
        <v>2.5769034413304971E-3</v>
      </c>
      <c r="AB21" s="21">
        <f t="shared" si="17"/>
        <v>1.606946624353474E-3</v>
      </c>
      <c r="AC21" s="21">
        <f t="shared" si="17"/>
        <v>8.1032456535297512E-4</v>
      </c>
      <c r="AD21" s="21">
        <f t="shared" si="17"/>
        <v>4.1959424387489361E-4</v>
      </c>
      <c r="AE21" s="20">
        <f t="shared" si="2"/>
        <v>1.6078718440819839</v>
      </c>
      <c r="AF21" s="21">
        <f t="shared" si="3"/>
        <v>0.69195349405707085</v>
      </c>
      <c r="AG21" s="21">
        <f t="shared" si="4"/>
        <v>0.30989071584078515</v>
      </c>
      <c r="AH21" s="21">
        <f t="shared" si="5"/>
        <v>0.14390772650333208</v>
      </c>
      <c r="AI21" s="21">
        <f t="shared" si="6"/>
        <v>6.9078627464855005E-2</v>
      </c>
      <c r="AJ21" s="21">
        <f t="shared" si="7"/>
        <v>4.3077154323759179E-2</v>
      </c>
      <c r="AK21" s="21">
        <f t="shared" si="8"/>
        <v>2.1722237580907317E-2</v>
      </c>
      <c r="AL21" s="22">
        <f t="shared" si="9"/>
        <v>1.1247994004798981E-2</v>
      </c>
    </row>
    <row r="22" spans="1:38" x14ac:dyDescent="0.2">
      <c r="A22">
        <v>18</v>
      </c>
      <c r="B22" s="6">
        <v>2041</v>
      </c>
      <c r="C22" s="15"/>
      <c r="D22" s="15">
        <v>76.989999999999995</v>
      </c>
      <c r="E22" s="15">
        <v>7.84</v>
      </c>
      <c r="F22" s="15">
        <v>6.66</v>
      </c>
      <c r="G22" s="15">
        <v>4.66</v>
      </c>
      <c r="H22" s="15">
        <v>2.0299999999999998</v>
      </c>
      <c r="I22" s="16">
        <f t="shared" si="13"/>
        <v>82.723551003518878</v>
      </c>
      <c r="J22" s="15">
        <f t="shared" si="14"/>
        <v>2.7027168755978002</v>
      </c>
      <c r="K22" s="15">
        <f t="shared" si="15"/>
        <v>84.83</v>
      </c>
      <c r="L22" s="14">
        <f t="shared" si="11"/>
        <v>84.83</v>
      </c>
      <c r="M22" s="14">
        <f t="shared" si="16"/>
        <v>0.59626787911668089</v>
      </c>
      <c r="N22" s="15">
        <v>0.26897092625493141</v>
      </c>
      <c r="O22" s="4">
        <v>3.1379941396408664E-2</v>
      </c>
      <c r="P22" s="7">
        <f t="shared" si="0"/>
        <v>0.29591701146534438</v>
      </c>
      <c r="Q22" s="7">
        <f>SUM(P$4:P22)</f>
        <v>2755.5976207441413</v>
      </c>
      <c r="R22" s="7">
        <f t="shared" si="18"/>
        <v>0.13003959011721541</v>
      </c>
      <c r="S22" s="7">
        <f t="shared" si="10"/>
        <v>3.8480926879664715E-2</v>
      </c>
      <c r="T22" s="7">
        <f>SUM(S$4:S22)</f>
        <v>1029.3604440818531</v>
      </c>
      <c r="U22" s="2"/>
      <c r="V22" s="2"/>
      <c r="W22" s="21">
        <f t="shared" si="17"/>
        <v>5.0830439931843489E-2</v>
      </c>
      <c r="X22" s="21">
        <f t="shared" si="17"/>
        <v>2.0816593766278941E-2</v>
      </c>
      <c r="Y22" s="21">
        <f t="shared" si="17"/>
        <v>8.8924136873846701E-3</v>
      </c>
      <c r="Z22" s="21">
        <f t="shared" si="17"/>
        <v>3.9472955894178669E-3</v>
      </c>
      <c r="AA22" s="21">
        <f t="shared" si="17"/>
        <v>1.8147207333313359E-3</v>
      </c>
      <c r="AB22" s="21">
        <f t="shared" si="17"/>
        <v>1.1006483728448454E-3</v>
      </c>
      <c r="AC22" s="21">
        <f t="shared" si="17"/>
        <v>5.3310826667958891E-4</v>
      </c>
      <c r="AD22" s="21">
        <f t="shared" si="17"/>
        <v>2.655659771360086E-4</v>
      </c>
      <c r="AE22" s="20">
        <f t="shared" si="2"/>
        <v>1.5041591876099828E-2</v>
      </c>
      <c r="AF22" s="21">
        <f t="shared" si="3"/>
        <v>6.159984216205382E-3</v>
      </c>
      <c r="AG22" s="21">
        <f t="shared" si="4"/>
        <v>2.6314164830843947E-3</v>
      </c>
      <c r="AH22" s="21">
        <f t="shared" si="5"/>
        <v>1.1680719141908703E-3</v>
      </c>
      <c r="AI22" s="21">
        <f t="shared" si="6"/>
        <v>5.3700673605160706E-4</v>
      </c>
      <c r="AJ22" s="21">
        <f t="shared" si="7"/>
        <v>3.2570057716644073E-4</v>
      </c>
      <c r="AK22" s="21">
        <f t="shared" si="8"/>
        <v>1.5775580506329379E-4</v>
      </c>
      <c r="AL22" s="22">
        <f t="shared" si="9"/>
        <v>7.8585490300961636E-5</v>
      </c>
    </row>
    <row r="23" spans="1:38" x14ac:dyDescent="0.2">
      <c r="A23">
        <v>19</v>
      </c>
      <c r="B23" s="3">
        <v>2042</v>
      </c>
      <c r="C23" s="15"/>
      <c r="D23" s="15">
        <v>58.52</v>
      </c>
      <c r="E23" s="15">
        <v>7.38</v>
      </c>
      <c r="F23" s="15">
        <v>5.92</v>
      </c>
      <c r="G23" s="15">
        <v>4.1399999999999997</v>
      </c>
      <c r="H23" s="15">
        <v>1.78</v>
      </c>
      <c r="I23" s="16">
        <f t="shared" si="13"/>
        <v>68.684669919892528</v>
      </c>
      <c r="J23" s="15">
        <f t="shared" si="14"/>
        <v>2.2148317474168242</v>
      </c>
      <c r="K23" s="15">
        <f t="shared" si="15"/>
        <v>65.900000000000006</v>
      </c>
      <c r="L23" s="14">
        <f t="shared" si="11"/>
        <v>65.900000000000006</v>
      </c>
      <c r="M23" s="14">
        <f t="shared" si="16"/>
        <v>4.999501667309346</v>
      </c>
      <c r="N23" s="15">
        <v>1.5736782251066999</v>
      </c>
      <c r="O23" s="4">
        <v>0.18359579292911496</v>
      </c>
      <c r="P23" s="7">
        <f t="shared" si="0"/>
        <v>3.2422276492735342</v>
      </c>
      <c r="Q23" s="7">
        <f>SUM(P$4:P23)</f>
        <v>2758.8398483934147</v>
      </c>
      <c r="R23" s="7">
        <f t="shared" si="18"/>
        <v>0.1161067768903709</v>
      </c>
      <c r="S23" s="7">
        <f t="shared" si="10"/>
        <v>0.37644460230199395</v>
      </c>
      <c r="T23" s="7">
        <f>SUM(S$4:S23)</f>
        <v>1029.736888684155</v>
      </c>
      <c r="U23" s="2"/>
      <c r="V23" s="2"/>
      <c r="W23" s="21">
        <f t="shared" si="17"/>
        <v>4.3076644010036858E-2</v>
      </c>
      <c r="X23" s="21">
        <f t="shared" si="17"/>
        <v>1.6787575617966888E-2</v>
      </c>
      <c r="Y23" s="21">
        <f t="shared" si="17"/>
        <v>6.8403182210651304E-3</v>
      </c>
      <c r="Z23" s="21">
        <f t="shared" si="17"/>
        <v>2.902423227513138E-3</v>
      </c>
      <c r="AA23" s="21">
        <f t="shared" si="17"/>
        <v>1.2779723474164338E-3</v>
      </c>
      <c r="AB23" s="21">
        <f t="shared" si="17"/>
        <v>7.5386874852386668E-4</v>
      </c>
      <c r="AC23" s="21">
        <f t="shared" si="17"/>
        <v>3.5072912281551897E-4</v>
      </c>
      <c r="AD23" s="21">
        <f t="shared" si="17"/>
        <v>1.680797323645624E-4</v>
      </c>
      <c r="AE23" s="20">
        <f t="shared" si="2"/>
        <v>0.13966428624725466</v>
      </c>
      <c r="AF23" s="21">
        <f t="shared" si="3"/>
        <v>5.4429141832842483E-2</v>
      </c>
      <c r="AG23" s="21">
        <f t="shared" si="4"/>
        <v>2.2177868866166923E-2</v>
      </c>
      <c r="AH23" s="21">
        <f t="shared" si="5"/>
        <v>9.4103168381368257E-3</v>
      </c>
      <c r="AI23" s="21">
        <f t="shared" si="6"/>
        <v>4.1434772798005642E-3</v>
      </c>
      <c r="AJ23" s="21">
        <f t="shared" si="7"/>
        <v>2.4442141003873175E-3</v>
      </c>
      <c r="AK23" s="21">
        <f t="shared" si="8"/>
        <v>1.1371436593979288E-3</v>
      </c>
      <c r="AL23" s="22">
        <f t="shared" si="9"/>
        <v>5.4495275555487997E-4</v>
      </c>
    </row>
    <row r="24" spans="1:38" x14ac:dyDescent="0.2">
      <c r="A24">
        <v>20</v>
      </c>
      <c r="B24" s="6">
        <v>2043</v>
      </c>
      <c r="C24" s="15"/>
      <c r="D24" s="15">
        <v>57.34</v>
      </c>
      <c r="E24" s="15">
        <v>2.67</v>
      </c>
      <c r="F24" s="15">
        <v>5.26</v>
      </c>
      <c r="G24" s="15">
        <v>3.68</v>
      </c>
      <c r="H24" s="15">
        <v>1.56</v>
      </c>
      <c r="I24" s="16">
        <f t="shared" si="13"/>
        <v>57.058915821302215</v>
      </c>
      <c r="J24" s="15">
        <f t="shared" si="14"/>
        <v>1.8141013997533584</v>
      </c>
      <c r="K24" s="15">
        <f t="shared" si="15"/>
        <v>60.010000000000005</v>
      </c>
      <c r="L24" s="14">
        <f t="shared" si="11"/>
        <v>60.010000000000005</v>
      </c>
      <c r="M24" s="14">
        <f t="shared" si="16"/>
        <v>-1.1369827789444287</v>
      </c>
      <c r="N24" s="15">
        <v>-0.28062478702488464</v>
      </c>
      <c r="O24" s="4">
        <v>-3.2739558486236539E-2</v>
      </c>
      <c r="P24" s="7">
        <f t="shared" si="0"/>
        <v>-0.82361843343330576</v>
      </c>
      <c r="Q24" s="7">
        <f>SUM(P$4:P24)</f>
        <v>2758.0162299599815</v>
      </c>
      <c r="R24" s="7">
        <f t="shared" si="18"/>
        <v>0.1036667650806883</v>
      </c>
      <c r="S24" s="7">
        <f t="shared" si="10"/>
        <v>-8.5381858654855022E-2</v>
      </c>
      <c r="T24" s="7">
        <f>SUM(S$4:S24)</f>
        <v>1029.6515068255001</v>
      </c>
      <c r="U24" s="2"/>
      <c r="V24" s="2"/>
      <c r="W24" s="21">
        <f t="shared" si="17"/>
        <v>3.6505630516980393E-2</v>
      </c>
      <c r="X24" s="21">
        <f t="shared" si="17"/>
        <v>1.3538367433844265E-2</v>
      </c>
      <c r="Y24" s="21">
        <f t="shared" si="17"/>
        <v>5.2617832469731779E-3</v>
      </c>
      <c r="Z24" s="21">
        <f t="shared" si="17"/>
        <v>2.1341347261126017E-3</v>
      </c>
      <c r="AA24" s="21">
        <f t="shared" si="17"/>
        <v>8.9998052634960137E-4</v>
      </c>
      <c r="AB24" s="21">
        <f t="shared" si="17"/>
        <v>5.1634845789305954E-4</v>
      </c>
      <c r="AC24" s="21">
        <f t="shared" si="17"/>
        <v>2.3074284395757828E-4</v>
      </c>
      <c r="AD24" s="21">
        <f t="shared" si="17"/>
        <v>1.0637957744592555E-4</v>
      </c>
      <c r="AE24" s="20">
        <f t="shared" si="2"/>
        <v>-3.0066710217890473E-2</v>
      </c>
      <c r="AF24" s="21">
        <f t="shared" si="3"/>
        <v>-1.1150448977107298E-2</v>
      </c>
      <c r="AG24" s="21">
        <f t="shared" si="4"/>
        <v>-4.3337016749376619E-3</v>
      </c>
      <c r="AH24" s="21">
        <f t="shared" si="5"/>
        <v>-1.7577126998564781E-3</v>
      </c>
      <c r="AI24" s="21">
        <f t="shared" si="6"/>
        <v>-7.4124055123254062E-4</v>
      </c>
      <c r="AJ24" s="21">
        <f t="shared" si="7"/>
        <v>-4.2527410799558492E-4</v>
      </c>
      <c r="AK24" s="21">
        <f t="shared" si="8"/>
        <v>-1.9004405966628634E-4</v>
      </c>
      <c r="AL24" s="22">
        <f t="shared" si="9"/>
        <v>-8.7616180925310225E-5</v>
      </c>
    </row>
    <row r="25" spans="1:38" x14ac:dyDescent="0.2">
      <c r="A25">
        <v>21</v>
      </c>
      <c r="B25" s="3">
        <v>2044</v>
      </c>
      <c r="C25" s="15">
        <v>10.44</v>
      </c>
      <c r="D25" s="15"/>
      <c r="E25" s="15"/>
      <c r="F25" s="15"/>
      <c r="G25" s="15"/>
      <c r="H25" s="15"/>
      <c r="I25" s="16"/>
      <c r="J25" s="15"/>
      <c r="K25" s="15">
        <f t="shared" si="15"/>
        <v>10.44</v>
      </c>
      <c r="L25" s="14">
        <f t="shared" si="11"/>
        <v>10.44</v>
      </c>
      <c r="M25" s="14">
        <f t="shared" si="16"/>
        <v>-10.44</v>
      </c>
      <c r="N25" s="15"/>
      <c r="O25" s="4"/>
      <c r="P25" s="7">
        <f t="shared" si="0"/>
        <v>-10.44</v>
      </c>
      <c r="Q25" s="7">
        <f>SUM(P$4:P25)</f>
        <v>2747.5762299599814</v>
      </c>
      <c r="R25" s="7">
        <f t="shared" si="18"/>
        <v>9.2559611679185971E-2</v>
      </c>
      <c r="S25" s="7">
        <f t="shared" si="10"/>
        <v>-0.96632234593070154</v>
      </c>
      <c r="T25" s="7">
        <f>SUM(S$4:S25)</f>
        <v>1028.6851844795694</v>
      </c>
      <c r="U25" s="2"/>
      <c r="V25" s="27"/>
      <c r="W25" s="20">
        <f t="shared" si="17"/>
        <v>3.0936975014390168E-2</v>
      </c>
      <c r="X25" s="21">
        <f t="shared" si="17"/>
        <v>1.0918038253100214E-2</v>
      </c>
      <c r="Y25" s="21">
        <f t="shared" si="17"/>
        <v>4.0475255745947517E-3</v>
      </c>
      <c r="Z25" s="21">
        <f t="shared" si="17"/>
        <v>1.5692167103769129E-3</v>
      </c>
      <c r="AA25" s="21">
        <f t="shared" si="17"/>
        <v>6.3378910306309956E-4</v>
      </c>
      <c r="AB25" s="21">
        <f t="shared" si="17"/>
        <v>3.5366332732401337E-4</v>
      </c>
      <c r="AC25" s="21">
        <f t="shared" si="17"/>
        <v>1.518045026036699E-4</v>
      </c>
      <c r="AD25" s="21">
        <f t="shared" si="17"/>
        <v>6.7328846484762997E-5</v>
      </c>
      <c r="AE25" s="20">
        <f t="shared" si="2"/>
        <v>-0.32298201915023333</v>
      </c>
      <c r="AF25" s="21">
        <f t="shared" si="3"/>
        <v>-0.11398431936236623</v>
      </c>
      <c r="AG25" s="21">
        <f t="shared" si="4"/>
        <v>-4.2256166998769204E-2</v>
      </c>
      <c r="AH25" s="21">
        <f t="shared" si="5"/>
        <v>-1.6382622456334969E-2</v>
      </c>
      <c r="AI25" s="21">
        <f t="shared" si="6"/>
        <v>-6.6167582359787595E-3</v>
      </c>
      <c r="AJ25" s="21">
        <f t="shared" si="7"/>
        <v>-3.6922451372626993E-3</v>
      </c>
      <c r="AK25" s="21">
        <f t="shared" si="8"/>
        <v>-1.5848390071823138E-3</v>
      </c>
      <c r="AL25" s="22">
        <f t="shared" si="9"/>
        <v>-7.0291315730092565E-4</v>
      </c>
    </row>
    <row r="26" spans="1:38" x14ac:dyDescent="0.2">
      <c r="A26">
        <v>22</v>
      </c>
      <c r="B26" s="6">
        <v>2045</v>
      </c>
      <c r="C26" s="15">
        <v>125.25</v>
      </c>
      <c r="D26" s="15"/>
      <c r="E26" s="15"/>
      <c r="F26" s="15"/>
      <c r="G26" s="15"/>
      <c r="H26" s="15"/>
      <c r="I26" s="16"/>
      <c r="J26" s="15"/>
      <c r="K26" s="15">
        <f t="shared" si="15"/>
        <v>125.25</v>
      </c>
      <c r="L26" s="14">
        <f t="shared" si="11"/>
        <v>125.25</v>
      </c>
      <c r="M26" s="14">
        <f t="shared" si="16"/>
        <v>-125.25</v>
      </c>
      <c r="N26" s="15"/>
      <c r="O26" s="4"/>
      <c r="P26" s="7">
        <f t="shared" si="0"/>
        <v>-125.25</v>
      </c>
      <c r="Q26" s="7">
        <f>SUM(P$4:P26)</f>
        <v>2622.3262299599814</v>
      </c>
      <c r="R26" s="7">
        <f t="shared" si="18"/>
        <v>8.2642510427844609E-2</v>
      </c>
      <c r="S26" s="7">
        <f t="shared" si="10"/>
        <v>-10.350974431087538</v>
      </c>
      <c r="T26" s="7">
        <f>SUM(S$4:S26)</f>
        <v>1018.3342100484819</v>
      </c>
      <c r="U26" s="2"/>
      <c r="V26" s="27"/>
      <c r="W26" s="20">
        <f t="shared" si="17"/>
        <v>2.6217775435923869E-2</v>
      </c>
      <c r="X26" s="21">
        <f t="shared" si="17"/>
        <v>8.8048695589517841E-3</v>
      </c>
      <c r="Y26" s="21">
        <f t="shared" si="17"/>
        <v>3.1134812112267323E-3</v>
      </c>
      <c r="Z26" s="21">
        <f t="shared" si="17"/>
        <v>1.1538358164536126E-3</v>
      </c>
      <c r="AA26" s="21">
        <f t="shared" si="17"/>
        <v>4.4633035426978846E-4</v>
      </c>
      <c r="AB26" s="21">
        <f t="shared" si="17"/>
        <v>2.4223515570137905E-4</v>
      </c>
      <c r="AC26" s="21">
        <f t="shared" si="17"/>
        <v>9.9871383291888117E-5</v>
      </c>
      <c r="AD26" s="21">
        <f t="shared" si="17"/>
        <v>4.2613193977698094E-5</v>
      </c>
      <c r="AE26" s="20">
        <f t="shared" si="2"/>
        <v>-3.2837763733494647</v>
      </c>
      <c r="AF26" s="21">
        <f t="shared" si="3"/>
        <v>-1.1028099122587109</v>
      </c>
      <c r="AG26" s="21">
        <f t="shared" si="4"/>
        <v>-0.38996352170614823</v>
      </c>
      <c r="AH26" s="21">
        <f t="shared" si="5"/>
        <v>-0.14451793601081497</v>
      </c>
      <c r="AI26" s="21">
        <f t="shared" si="6"/>
        <v>-5.5902876872291007E-2</v>
      </c>
      <c r="AJ26" s="21">
        <f t="shared" si="7"/>
        <v>-3.0339953251597725E-2</v>
      </c>
      <c r="AK26" s="21">
        <f t="shared" si="8"/>
        <v>-1.2508890757308986E-2</v>
      </c>
      <c r="AL26" s="22">
        <f t="shared" si="9"/>
        <v>-5.3373025457066859E-3</v>
      </c>
    </row>
    <row r="27" spans="1:38" x14ac:dyDescent="0.2">
      <c r="A27">
        <v>23</v>
      </c>
      <c r="B27" s="3">
        <v>2046</v>
      </c>
      <c r="C27" s="15">
        <v>52.19</v>
      </c>
      <c r="D27" s="15"/>
      <c r="E27" s="15"/>
      <c r="F27" s="15"/>
      <c r="G27" s="15"/>
      <c r="H27" s="15"/>
      <c r="I27" s="16"/>
      <c r="J27" s="15"/>
      <c r="K27" s="15">
        <f t="shared" si="15"/>
        <v>52.19</v>
      </c>
      <c r="L27" s="14">
        <f t="shared" si="11"/>
        <v>52.19</v>
      </c>
      <c r="M27" s="14">
        <f t="shared" si="16"/>
        <v>-52.19</v>
      </c>
      <c r="N27" s="15"/>
      <c r="O27" s="4"/>
      <c r="P27" s="7">
        <f t="shared" si="0"/>
        <v>-52.19</v>
      </c>
      <c r="Q27" s="7">
        <f>SUM(P$4:P27)</f>
        <v>2570.1362299599814</v>
      </c>
      <c r="R27" s="7">
        <f t="shared" si="18"/>
        <v>7.3787955739146982E-2</v>
      </c>
      <c r="S27" s="7">
        <f t="shared" si="10"/>
        <v>-3.850993410026081</v>
      </c>
      <c r="T27" s="7">
        <f>SUM(S$4:S27)</f>
        <v>1014.4832166384558</v>
      </c>
      <c r="U27" s="2"/>
      <c r="V27" s="27"/>
      <c r="W27" s="20"/>
      <c r="X27" s="21"/>
      <c r="Y27" s="21"/>
      <c r="Z27" s="21"/>
      <c r="AA27" s="21"/>
      <c r="AB27" s="21"/>
      <c r="AC27" s="21"/>
      <c r="AD27" s="21"/>
      <c r="AE27" s="20"/>
      <c r="AF27" s="21"/>
      <c r="AG27" s="21"/>
      <c r="AH27" s="21"/>
      <c r="AI27" s="21"/>
      <c r="AJ27" s="21"/>
      <c r="AK27" s="21"/>
      <c r="AL27" s="22"/>
    </row>
    <row r="28" spans="1:38" x14ac:dyDescent="0.2">
      <c r="A28">
        <v>24</v>
      </c>
      <c r="B28" s="6">
        <v>2047</v>
      </c>
      <c r="C28" s="15"/>
      <c r="D28" s="15"/>
      <c r="E28" s="15"/>
      <c r="F28" s="15"/>
      <c r="G28" s="15"/>
      <c r="H28" s="15"/>
      <c r="I28" s="16"/>
      <c r="J28" s="15"/>
      <c r="K28" s="15"/>
      <c r="L28" s="14"/>
      <c r="M28" s="14"/>
      <c r="N28" s="15"/>
      <c r="O28" s="4"/>
      <c r="P28" s="17"/>
      <c r="Q28" s="7"/>
      <c r="R28" s="7"/>
      <c r="S28" s="7"/>
      <c r="T28" s="7"/>
      <c r="U28" s="4"/>
      <c r="V28" s="27"/>
      <c r="W28" s="23"/>
      <c r="X28" s="24"/>
      <c r="Y28" s="24"/>
      <c r="Z28" s="24"/>
      <c r="AA28" s="24"/>
      <c r="AB28" s="24"/>
      <c r="AC28" s="24"/>
      <c r="AD28" s="24"/>
      <c r="AE28" s="23"/>
      <c r="AF28" s="24"/>
      <c r="AG28" s="24"/>
      <c r="AH28" s="24"/>
      <c r="AI28" s="24"/>
      <c r="AJ28" s="24"/>
      <c r="AK28" s="24"/>
      <c r="AL28" s="25"/>
    </row>
    <row r="29" spans="1:38" x14ac:dyDescent="0.2">
      <c r="A29">
        <v>25</v>
      </c>
      <c r="B29" s="6">
        <v>2048</v>
      </c>
      <c r="C29" s="15"/>
      <c r="D29" s="15"/>
      <c r="E29" s="15"/>
      <c r="F29" s="15"/>
      <c r="G29" s="15"/>
      <c r="H29" s="15"/>
      <c r="I29" s="16"/>
      <c r="J29" s="15"/>
      <c r="K29" s="15"/>
      <c r="L29" s="14"/>
      <c r="M29" s="14"/>
      <c r="N29" s="15"/>
      <c r="O29" s="4"/>
      <c r="P29" s="17"/>
      <c r="Q29" s="7"/>
      <c r="R29" s="7"/>
      <c r="S29" s="7"/>
      <c r="T29" s="7"/>
      <c r="U29" s="7"/>
      <c r="V29" s="2"/>
    </row>
    <row r="30" spans="1:38" x14ac:dyDescent="0.2">
      <c r="A30">
        <v>26</v>
      </c>
      <c r="B30" s="3">
        <v>2049</v>
      </c>
      <c r="C30" s="15"/>
      <c r="D30" s="15"/>
      <c r="E30" s="15"/>
      <c r="F30" s="15"/>
      <c r="G30" s="15"/>
      <c r="H30" s="15"/>
      <c r="I30" s="16"/>
      <c r="J30" s="15"/>
      <c r="K30" s="15"/>
      <c r="L30" s="14"/>
      <c r="M30" s="14"/>
      <c r="N30" s="15"/>
      <c r="O30" s="4"/>
      <c r="P30" s="17"/>
      <c r="Q30" s="7"/>
      <c r="R30" s="7"/>
      <c r="S30" s="7"/>
      <c r="T30" s="7"/>
      <c r="U30" s="7"/>
      <c r="V30" s="2"/>
      <c r="X30">
        <v>2</v>
      </c>
      <c r="Y30">
        <v>3</v>
      </c>
      <c r="Z30">
        <v>4</v>
      </c>
      <c r="AD30" t="s">
        <v>35</v>
      </c>
      <c r="AE30" s="28">
        <f t="shared" ref="AE30:AL30" si="19">SUM(AE4:AE28)</f>
        <v>629.23999844237289</v>
      </c>
      <c r="AF30" s="28">
        <f t="shared" si="19"/>
        <v>373.86160205424642</v>
      </c>
      <c r="AG30" s="28">
        <f t="shared" si="19"/>
        <v>201.07416776061982</v>
      </c>
      <c r="AH30" s="28">
        <f t="shared" si="19"/>
        <v>81.073779123316584</v>
      </c>
      <c r="AI30" s="28">
        <f t="shared" si="19"/>
        <v>-4.0902723740489586</v>
      </c>
      <c r="AJ30" s="28">
        <f t="shared" si="19"/>
        <v>-47.219981811742386</v>
      </c>
      <c r="AK30" s="28">
        <f t="shared" si="19"/>
        <v>-97.128828106666305</v>
      </c>
      <c r="AL30" s="28">
        <f t="shared" si="19"/>
        <v>-133.95032404532768</v>
      </c>
    </row>
    <row r="31" spans="1:38" x14ac:dyDescent="0.2">
      <c r="A31">
        <v>27</v>
      </c>
      <c r="B31" s="6">
        <v>2050</v>
      </c>
      <c r="C31" s="15"/>
      <c r="D31" s="15"/>
      <c r="E31" s="15"/>
      <c r="F31" s="15"/>
      <c r="G31" s="15"/>
      <c r="H31" s="15"/>
      <c r="I31" s="16"/>
      <c r="J31" s="15"/>
      <c r="K31" s="15"/>
      <c r="L31" s="14"/>
      <c r="M31" s="14"/>
      <c r="N31" s="15"/>
      <c r="O31" s="4"/>
      <c r="P31" s="17"/>
      <c r="Q31" s="7"/>
      <c r="R31" s="7"/>
      <c r="S31" s="7"/>
      <c r="T31" s="7"/>
      <c r="U31" s="7"/>
      <c r="V31" s="2"/>
      <c r="X31">
        <v>-3.79</v>
      </c>
      <c r="Y31">
        <v>-127.83</v>
      </c>
      <c r="Z31">
        <v>-4.07</v>
      </c>
      <c r="AE31" s="26">
        <v>402.18979076020338</v>
      </c>
      <c r="AF31" s="26">
        <v>198.03035381008073</v>
      </c>
      <c r="AG31" s="26">
        <v>64.487019106767377</v>
      </c>
      <c r="AH31" s="26">
        <v>-23.887836773357204</v>
      </c>
      <c r="AI31" s="26">
        <v>-82.788882283275058</v>
      </c>
      <c r="AJ31" s="26">
        <v>-110.71601084719239</v>
      </c>
      <c r="AK31" s="26">
        <v>-140.60729358222349</v>
      </c>
      <c r="AL31" s="26">
        <v>-160.17474521754681</v>
      </c>
    </row>
    <row r="32" spans="1:38" x14ac:dyDescent="0.2">
      <c r="A32">
        <v>28</v>
      </c>
      <c r="B32" s="3">
        <v>2051</v>
      </c>
      <c r="C32" s="15"/>
      <c r="D32" s="15"/>
      <c r="E32" s="15"/>
      <c r="F32" s="15"/>
      <c r="G32" s="15"/>
      <c r="H32" s="15"/>
      <c r="I32" s="16"/>
      <c r="J32" s="15"/>
      <c r="K32" s="15"/>
      <c r="L32" s="14"/>
      <c r="M32" s="14"/>
      <c r="N32" s="15"/>
      <c r="O32" s="4"/>
      <c r="P32" s="17"/>
      <c r="Q32" s="7"/>
      <c r="R32" s="7"/>
      <c r="S32" s="7"/>
      <c r="T32" s="7"/>
      <c r="U32" s="7"/>
      <c r="V32" s="2"/>
      <c r="X32">
        <v>-173.04892857142858</v>
      </c>
      <c r="Y32">
        <v>-375.10678571428571</v>
      </c>
      <c r="Z32">
        <v>-155.23964285714285</v>
      </c>
    </row>
    <row r="33" spans="1:38" x14ac:dyDescent="0.2">
      <c r="A33">
        <v>29</v>
      </c>
      <c r="B33" s="6">
        <v>2052</v>
      </c>
      <c r="C33" s="15"/>
      <c r="D33" s="15"/>
      <c r="E33" s="15"/>
      <c r="F33" s="15"/>
      <c r="G33" s="15"/>
      <c r="H33" s="15"/>
      <c r="I33" s="16"/>
      <c r="J33" s="15"/>
      <c r="K33" s="15"/>
      <c r="L33" s="14"/>
      <c r="M33" s="14"/>
      <c r="N33" s="15"/>
      <c r="O33" s="4"/>
      <c r="P33" s="17"/>
      <c r="Q33" s="7"/>
      <c r="R33" s="7"/>
      <c r="S33" s="7"/>
      <c r="T33" s="7"/>
      <c r="U33" s="7"/>
      <c r="V33" s="2"/>
      <c r="X33">
        <v>-624.46793367346936</v>
      </c>
      <c r="Y33">
        <v>-586.71569021044525</v>
      </c>
      <c r="Z33">
        <v>-581.00494897959175</v>
      </c>
    </row>
    <row r="34" spans="1:38" x14ac:dyDescent="0.2">
      <c r="A34">
        <v>30</v>
      </c>
      <c r="B34" s="3">
        <v>2053</v>
      </c>
      <c r="C34" s="15"/>
      <c r="D34" s="15"/>
      <c r="E34" s="15"/>
      <c r="F34" s="15"/>
      <c r="G34" s="15"/>
      <c r="H34" s="15"/>
      <c r="I34" s="16"/>
      <c r="J34" s="15"/>
      <c r="K34" s="15"/>
      <c r="L34" s="14"/>
      <c r="M34" s="14"/>
      <c r="N34" s="15"/>
      <c r="O34" s="4"/>
      <c r="P34" s="17"/>
      <c r="Q34" s="7"/>
      <c r="R34" s="7"/>
      <c r="S34" s="7"/>
      <c r="T34" s="7"/>
      <c r="U34" s="7"/>
      <c r="V34" s="2"/>
      <c r="X34">
        <v>-616.72376184063307</v>
      </c>
      <c r="Y34">
        <v>-341.8439559440443</v>
      </c>
      <c r="Z34">
        <v>-687.25334720208548</v>
      </c>
      <c r="AD34" t="s">
        <v>52</v>
      </c>
      <c r="AE34">
        <v>0.2</v>
      </c>
      <c r="AF34">
        <v>0.3</v>
      </c>
      <c r="AG34">
        <v>0.4</v>
      </c>
      <c r="AH34">
        <v>0.5</v>
      </c>
      <c r="AI34">
        <v>0.6</v>
      </c>
      <c r="AJ34">
        <v>0.7</v>
      </c>
      <c r="AK34">
        <v>0.8</v>
      </c>
      <c r="AL34">
        <v>0.9</v>
      </c>
    </row>
    <row r="35" spans="1:38" x14ac:dyDescent="0.2">
      <c r="A35">
        <v>31</v>
      </c>
      <c r="B35" s="6">
        <v>2054</v>
      </c>
      <c r="C35" s="15"/>
      <c r="D35" s="15"/>
      <c r="E35" s="15"/>
      <c r="F35" s="15"/>
      <c r="G35" s="15"/>
      <c r="H35" s="15"/>
      <c r="I35" s="16"/>
      <c r="J35" s="15"/>
      <c r="K35" s="15"/>
      <c r="L35" s="14"/>
      <c r="M35" s="14"/>
      <c r="N35" s="15"/>
      <c r="O35" s="4"/>
      <c r="P35" s="17"/>
      <c r="Q35" s="7"/>
      <c r="R35" s="7"/>
      <c r="S35" s="7"/>
      <c r="T35" s="7"/>
      <c r="U35" s="7"/>
      <c r="V35" s="2"/>
      <c r="X35">
        <v>-297.44120308983855</v>
      </c>
      <c r="Y35">
        <v>19.822458859399205</v>
      </c>
      <c r="Z35">
        <v>-395.10050050076472</v>
      </c>
      <c r="AD35" t="s">
        <v>35</v>
      </c>
      <c r="AE35" s="26">
        <v>497.35256528689035</v>
      </c>
      <c r="AF35" s="26">
        <v>185.09753702228798</v>
      </c>
      <c r="AG35" s="26">
        <v>13.505661373479978</v>
      </c>
      <c r="AH35" s="26">
        <v>-86.276679638121124</v>
      </c>
      <c r="AI35" s="26">
        <v>-146.59840544746643</v>
      </c>
      <c r="AJ35" s="26">
        <v>-183.94471135344199</v>
      </c>
      <c r="AK35" s="26">
        <v>-207.30374103151468</v>
      </c>
      <c r="AL35" s="26">
        <v>-221.84945599446098</v>
      </c>
    </row>
    <row r="36" spans="1:38" x14ac:dyDescent="0.2">
      <c r="A36">
        <v>32</v>
      </c>
      <c r="B36" s="3">
        <v>2055</v>
      </c>
      <c r="C36" s="15"/>
      <c r="D36" s="15"/>
      <c r="E36" s="15"/>
      <c r="F36" s="15"/>
      <c r="G36" s="15"/>
      <c r="H36" s="15"/>
      <c r="I36" s="16"/>
      <c r="J36" s="15"/>
      <c r="K36" s="15"/>
      <c r="L36" s="14"/>
      <c r="M36" s="14"/>
      <c r="N36" s="15"/>
      <c r="O36" s="4"/>
      <c r="P36" s="17"/>
      <c r="Q36" s="7"/>
      <c r="R36" s="7"/>
      <c r="S36" s="7"/>
      <c r="T36" s="7"/>
      <c r="U36" s="7"/>
      <c r="V36" s="2"/>
      <c r="X36">
        <v>-7.4253955360503596</v>
      </c>
      <c r="Y36">
        <v>263.05728515612111</v>
      </c>
      <c r="Z36">
        <v>-83.85248247810614</v>
      </c>
      <c r="AE36" s="26">
        <v>216.00658854927292</v>
      </c>
      <c r="AF36" s="26">
        <v>-3.7033753273943564</v>
      </c>
      <c r="AG36" s="26">
        <v>-111.1257935717661</v>
      </c>
      <c r="AH36" s="26">
        <v>-163.16895162802831</v>
      </c>
      <c r="AI36" s="26">
        <v>-186.73965685330228</v>
      </c>
      <c r="AJ36" s="26">
        <v>-195.20443859178965</v>
      </c>
      <c r="AK36" s="26">
        <v>-195.5231198990075</v>
      </c>
      <c r="AL36" s="26">
        <v>-191.46276978292289</v>
      </c>
    </row>
    <row r="37" spans="1:38" x14ac:dyDescent="0.2">
      <c r="A37">
        <v>33</v>
      </c>
      <c r="B37" s="6">
        <v>2056</v>
      </c>
      <c r="C37" s="15"/>
      <c r="D37" s="15"/>
      <c r="E37" s="15"/>
      <c r="F37" s="15"/>
      <c r="G37" s="15"/>
      <c r="H37" s="15"/>
      <c r="I37" s="16"/>
      <c r="J37" s="15"/>
      <c r="K37" s="15"/>
      <c r="L37" s="14"/>
      <c r="M37" s="14"/>
      <c r="N37" s="15"/>
      <c r="O37" s="4"/>
      <c r="P37" s="17"/>
      <c r="Q37" s="7"/>
      <c r="R37" s="7"/>
      <c r="S37" s="7"/>
      <c r="T37" s="7"/>
      <c r="U37" s="7"/>
      <c r="V37" s="2"/>
      <c r="X37">
        <v>182.85097346552072</v>
      </c>
      <c r="Y37">
        <v>452.67201387002922</v>
      </c>
      <c r="Z37">
        <v>102.74431911394109</v>
      </c>
    </row>
    <row r="38" spans="1:38" x14ac:dyDescent="0.2">
      <c r="A38">
        <v>34</v>
      </c>
      <c r="B38" s="3">
        <v>2057</v>
      </c>
      <c r="C38" s="15"/>
      <c r="D38" s="15"/>
      <c r="E38" s="15"/>
      <c r="F38" s="15"/>
      <c r="G38" s="15"/>
      <c r="H38" s="15"/>
      <c r="I38" s="16"/>
      <c r="J38" s="15"/>
      <c r="K38" s="15"/>
      <c r="L38" s="14"/>
      <c r="M38" s="14"/>
      <c r="N38" s="15"/>
      <c r="O38" s="4"/>
      <c r="P38" s="17"/>
      <c r="Q38" s="7"/>
      <c r="R38" s="7"/>
      <c r="S38" s="7"/>
      <c r="T38" s="7"/>
      <c r="U38" s="7"/>
      <c r="V38" s="2"/>
      <c r="X38">
        <v>346.08089404216628</v>
      </c>
      <c r="Y38">
        <v>594.28454465351103</v>
      </c>
      <c r="Z38">
        <v>243.06677591066983</v>
      </c>
    </row>
    <row r="39" spans="1:38" x14ac:dyDescent="0.2">
      <c r="A39">
        <v>35</v>
      </c>
      <c r="B39" s="6">
        <v>2058</v>
      </c>
      <c r="C39" s="15"/>
      <c r="D39" s="15"/>
      <c r="E39" s="15"/>
      <c r="F39" s="15"/>
      <c r="G39" s="15"/>
      <c r="H39" s="15"/>
      <c r="I39" s="16"/>
      <c r="J39" s="15"/>
      <c r="K39" s="15"/>
      <c r="L39" s="14"/>
      <c r="M39" s="14"/>
      <c r="N39" s="15"/>
      <c r="O39" s="4"/>
      <c r="P39" s="17"/>
      <c r="Q39" s="7"/>
      <c r="R39" s="7"/>
      <c r="S39" s="7"/>
      <c r="T39" s="7"/>
      <c r="U39" s="7"/>
      <c r="V39" s="2"/>
      <c r="X39">
        <v>474.82868483063055</v>
      </c>
      <c r="Y39">
        <v>696.83283522494469</v>
      </c>
      <c r="Z39">
        <v>350.44362246442887</v>
      </c>
    </row>
    <row r="40" spans="1:38" x14ac:dyDescent="0.2">
      <c r="A40">
        <v>36</v>
      </c>
      <c r="B40" s="3">
        <v>2059</v>
      </c>
      <c r="C40" s="15"/>
      <c r="D40" s="15"/>
      <c r="E40" s="15"/>
      <c r="F40" s="15"/>
      <c r="G40" s="15"/>
      <c r="H40" s="15"/>
      <c r="I40" s="16"/>
      <c r="J40" s="15"/>
      <c r="K40" s="15"/>
      <c r="L40" s="14"/>
      <c r="M40" s="14"/>
      <c r="N40" s="15"/>
      <c r="O40" s="4"/>
      <c r="P40" s="17"/>
      <c r="Q40" s="7"/>
      <c r="R40" s="7"/>
      <c r="S40" s="7"/>
      <c r="T40" s="7"/>
      <c r="U40" s="7"/>
      <c r="V40" s="2"/>
      <c r="X40">
        <v>570.09615488814779</v>
      </c>
      <c r="Y40">
        <v>776.3631295788017</v>
      </c>
      <c r="Z40">
        <v>429.92129557144028</v>
      </c>
    </row>
    <row r="41" spans="1:38" x14ac:dyDescent="0.2">
      <c r="A41">
        <v>37</v>
      </c>
      <c r="B41" s="6">
        <v>2060</v>
      </c>
      <c r="C41" s="15"/>
      <c r="D41" s="15"/>
      <c r="E41" s="15"/>
      <c r="F41" s="15"/>
      <c r="G41" s="15"/>
      <c r="H41" s="15"/>
      <c r="I41" s="16"/>
      <c r="J41" s="15"/>
      <c r="K41" s="15"/>
      <c r="L41" s="14"/>
      <c r="M41" s="14"/>
      <c r="N41" s="15"/>
      <c r="O41" s="4"/>
      <c r="P41" s="17"/>
      <c r="Q41" s="7"/>
      <c r="R41" s="7"/>
      <c r="S41" s="7"/>
      <c r="T41" s="7"/>
      <c r="U41" s="7"/>
      <c r="V41" s="2"/>
      <c r="X41">
        <v>629.75679522801954</v>
      </c>
      <c r="Y41">
        <v>833.36759486722315</v>
      </c>
      <c r="Z41">
        <v>480.52926337457666</v>
      </c>
    </row>
    <row r="42" spans="1:38" x14ac:dyDescent="0.2">
      <c r="A42">
        <v>38</v>
      </c>
      <c r="B42" s="3">
        <v>2061</v>
      </c>
      <c r="C42" s="15"/>
      <c r="D42" s="15"/>
      <c r="E42" s="15"/>
      <c r="F42" s="15"/>
      <c r="G42" s="15"/>
      <c r="H42" s="15"/>
      <c r="I42" s="16"/>
      <c r="J42" s="15"/>
      <c r="K42" s="15"/>
      <c r="L42" s="14"/>
      <c r="M42" s="14"/>
      <c r="N42" s="15"/>
      <c r="O42" s="4"/>
      <c r="P42" s="17"/>
      <c r="Q42" s="7"/>
      <c r="R42" s="7"/>
      <c r="S42" s="7"/>
      <c r="T42" s="7"/>
      <c r="U42" s="7"/>
      <c r="V42" s="2"/>
      <c r="X42">
        <v>675.57061938677384</v>
      </c>
      <c r="Y42">
        <v>874.97394731464567</v>
      </c>
      <c r="Z42">
        <v>518.10191543328961</v>
      </c>
    </row>
    <row r="43" spans="1:38" x14ac:dyDescent="0.2">
      <c r="A43">
        <v>39</v>
      </c>
      <c r="B43" s="6">
        <v>2062</v>
      </c>
      <c r="C43" s="15"/>
      <c r="D43" s="15"/>
      <c r="E43" s="15"/>
      <c r="F43" s="15"/>
      <c r="G43" s="15"/>
      <c r="H43" s="15"/>
      <c r="I43" s="16"/>
      <c r="J43" s="15"/>
      <c r="K43" s="15"/>
      <c r="L43" s="14"/>
      <c r="M43" s="14"/>
      <c r="N43" s="15"/>
      <c r="O43" s="4"/>
      <c r="P43" s="17"/>
      <c r="Q43" s="7"/>
      <c r="R43" s="7"/>
      <c r="S43" s="7"/>
      <c r="T43" s="7"/>
      <c r="U43" s="7"/>
      <c r="V43" s="2"/>
      <c r="X43">
        <v>707.54101833794857</v>
      </c>
      <c r="Y43">
        <v>903.94710235939431</v>
      </c>
      <c r="Z43">
        <v>547.5848681764619</v>
      </c>
    </row>
    <row r="44" spans="1:38" x14ac:dyDescent="0.2">
      <c r="A44">
        <v>40</v>
      </c>
      <c r="B44" s="3">
        <v>2063</v>
      </c>
      <c r="C44" s="15"/>
      <c r="D44" s="15"/>
      <c r="E44" s="15"/>
      <c r="F44" s="15"/>
      <c r="G44" s="15"/>
      <c r="H44" s="15"/>
      <c r="I44" s="16"/>
      <c r="J44" s="15"/>
      <c r="K44" s="15"/>
      <c r="L44" s="14"/>
      <c r="M44" s="14"/>
      <c r="N44" s="15"/>
      <c r="O44" s="4"/>
      <c r="P44" s="17"/>
      <c r="Q44" s="7"/>
      <c r="R44" s="7"/>
      <c r="S44" s="7"/>
      <c r="T44" s="7"/>
      <c r="U44" s="7"/>
      <c r="V44" s="2"/>
      <c r="X44">
        <v>728.94654214718321</v>
      </c>
      <c r="Y44">
        <v>923.83799853064727</v>
      </c>
      <c r="Z44">
        <v>567.59409246716427</v>
      </c>
    </row>
    <row r="45" spans="1:38" x14ac:dyDescent="0.2">
      <c r="A45">
        <v>41</v>
      </c>
      <c r="B45" s="6">
        <v>2064</v>
      </c>
      <c r="C45" s="15"/>
      <c r="D45" s="15"/>
      <c r="E45" s="15"/>
      <c r="F45" s="15"/>
      <c r="G45" s="15"/>
      <c r="H45" s="15"/>
      <c r="I45" s="16"/>
      <c r="J45" s="15"/>
      <c r="K45" s="15"/>
      <c r="L45" s="14"/>
      <c r="M45" s="14"/>
      <c r="N45" s="15"/>
      <c r="O45" s="4"/>
      <c r="P45" s="17"/>
      <c r="Q45" s="7"/>
      <c r="R45" s="7"/>
      <c r="S45" s="7"/>
      <c r="T45" s="7"/>
      <c r="U45" s="7"/>
      <c r="V45" s="2"/>
      <c r="X45">
        <v>739.64642797921215</v>
      </c>
      <c r="Y45">
        <v>939.0162683628165</v>
      </c>
      <c r="Z45">
        <v>578.08927601058258</v>
      </c>
    </row>
    <row r="46" spans="1:38" x14ac:dyDescent="0.2">
      <c r="A46">
        <v>42</v>
      </c>
      <c r="B46" s="3">
        <v>2065</v>
      </c>
      <c r="C46" s="15"/>
      <c r="D46" s="15"/>
      <c r="E46" s="15"/>
      <c r="F46" s="15"/>
      <c r="G46" s="15"/>
      <c r="H46" s="15"/>
      <c r="I46" s="16"/>
      <c r="J46" s="15"/>
      <c r="K46" s="15"/>
      <c r="L46" s="14"/>
      <c r="M46" s="14"/>
      <c r="N46" s="15"/>
      <c r="O46" s="4"/>
      <c r="P46" s="17"/>
      <c r="Q46" s="7"/>
      <c r="R46" s="7"/>
      <c r="S46" s="7"/>
      <c r="T46" s="7"/>
      <c r="U46" s="7"/>
      <c r="V46" s="2"/>
      <c r="X46">
        <v>748.33347528555578</v>
      </c>
      <c r="Y46">
        <v>949.57631841253988</v>
      </c>
      <c r="Z46">
        <v>585.72881051272918</v>
      </c>
    </row>
    <row r="47" spans="1:38" x14ac:dyDescent="0.2">
      <c r="A47">
        <v>43</v>
      </c>
      <c r="B47" s="6">
        <v>2066</v>
      </c>
      <c r="C47" s="15"/>
      <c r="D47" s="15"/>
      <c r="E47" s="15"/>
      <c r="F47" s="15"/>
      <c r="G47" s="15"/>
      <c r="H47" s="15"/>
      <c r="I47" s="16"/>
      <c r="J47" s="15"/>
      <c r="K47" s="15"/>
      <c r="L47" s="14"/>
      <c r="M47" s="14"/>
      <c r="N47" s="15"/>
      <c r="O47" s="4"/>
      <c r="P47" s="17"/>
      <c r="Q47" s="7"/>
      <c r="R47" s="7"/>
      <c r="S47" s="7"/>
      <c r="T47" s="7"/>
      <c r="U47" s="7"/>
      <c r="V47" s="2"/>
      <c r="X47">
        <v>754.43454561427802</v>
      </c>
      <c r="Y47">
        <v>957.15633301216178</v>
      </c>
      <c r="Z47">
        <v>592.35475698453774</v>
      </c>
    </row>
    <row r="48" spans="1:38" x14ac:dyDescent="0.2">
      <c r="A48">
        <v>44</v>
      </c>
      <c r="B48" s="3">
        <v>2067</v>
      </c>
      <c r="C48" s="15"/>
      <c r="D48" s="15"/>
      <c r="E48" s="15"/>
      <c r="F48" s="15"/>
      <c r="G48" s="15"/>
      <c r="H48" s="15"/>
      <c r="I48" s="16"/>
      <c r="J48" s="15"/>
      <c r="K48" s="15"/>
      <c r="L48" s="14"/>
      <c r="M48" s="14"/>
      <c r="N48" s="15"/>
      <c r="O48" s="4"/>
      <c r="P48" s="17"/>
      <c r="Q48" s="7"/>
      <c r="R48" s="7"/>
      <c r="S48" s="7"/>
      <c r="T48" s="7"/>
      <c r="U48" s="7"/>
      <c r="V48" s="2"/>
      <c r="X48">
        <v>757.74874779922004</v>
      </c>
      <c r="Y48">
        <v>961.83409823103227</v>
      </c>
      <c r="Z48">
        <v>596.35262110922042</v>
      </c>
    </row>
    <row r="49" spans="1:26" x14ac:dyDescent="0.2">
      <c r="A49">
        <v>45</v>
      </c>
      <c r="B49" s="6">
        <v>2068</v>
      </c>
      <c r="C49" s="15"/>
      <c r="D49" s="15"/>
      <c r="E49" s="15"/>
      <c r="F49" s="15"/>
      <c r="G49" s="15"/>
      <c r="H49" s="15"/>
      <c r="I49" s="16"/>
      <c r="J49" s="15"/>
      <c r="K49" s="15"/>
      <c r="L49" s="14"/>
      <c r="M49" s="14"/>
      <c r="N49" s="15"/>
      <c r="O49" s="4"/>
      <c r="P49" s="17"/>
      <c r="Q49" s="7"/>
      <c r="R49" s="7"/>
      <c r="S49" s="7"/>
      <c r="T49" s="7"/>
      <c r="U49" s="7"/>
      <c r="V49" s="2"/>
      <c r="X49">
        <v>737.08805772139681</v>
      </c>
      <c r="Y49">
        <v>962.50815544065279</v>
      </c>
      <c r="Z49">
        <v>577.88179772897115</v>
      </c>
    </row>
    <row r="50" spans="1:26" x14ac:dyDescent="0.2">
      <c r="A50">
        <v>46</v>
      </c>
      <c r="B50" s="3">
        <v>2069</v>
      </c>
      <c r="C50" s="15"/>
      <c r="D50" s="15"/>
      <c r="E50" s="15"/>
      <c r="F50" s="15"/>
      <c r="G50" s="15"/>
      <c r="H50" s="15"/>
      <c r="I50" s="16"/>
      <c r="J50" s="15"/>
      <c r="K50" s="15"/>
      <c r="L50" s="14"/>
      <c r="M50" s="14"/>
      <c r="N50" s="15"/>
      <c r="O50" s="4"/>
      <c r="P50" s="17"/>
      <c r="Q50" s="7"/>
      <c r="R50" s="7"/>
      <c r="S50" s="7"/>
      <c r="T50" s="7"/>
      <c r="U50" s="7"/>
      <c r="V50" s="2"/>
      <c r="X50">
        <v>718.64101300905463</v>
      </c>
      <c r="Y50">
        <v>963.51596300340373</v>
      </c>
      <c r="Z50">
        <v>551.96560405927141</v>
      </c>
    </row>
    <row r="51" spans="1:26" x14ac:dyDescent="0.2">
      <c r="A51">
        <v>47</v>
      </c>
      <c r="B51" s="6">
        <v>2070</v>
      </c>
      <c r="C51" s="15"/>
      <c r="D51" s="15"/>
      <c r="E51" s="15"/>
      <c r="F51" s="15"/>
      <c r="G51" s="15"/>
      <c r="H51" s="15"/>
      <c r="I51" s="16"/>
      <c r="J51" s="15"/>
      <c r="K51" s="15"/>
      <c r="L51" s="14"/>
      <c r="M51" s="14"/>
      <c r="N51" s="15"/>
      <c r="O51" s="4"/>
      <c r="P51" s="17"/>
      <c r="Q51" s="7"/>
      <c r="R51" s="7"/>
      <c r="S51" s="7"/>
      <c r="T51" s="7"/>
      <c r="U51" s="7"/>
      <c r="V51" s="2"/>
      <c r="Y51">
        <v>964.11839008125287</v>
      </c>
    </row>
    <row r="52" spans="1:26" x14ac:dyDescent="0.2">
      <c r="A52">
        <v>48</v>
      </c>
      <c r="B52" s="3">
        <v>2071</v>
      </c>
      <c r="C52" s="15"/>
      <c r="D52" s="15"/>
      <c r="E52" s="15"/>
      <c r="F52" s="15"/>
      <c r="G52" s="15"/>
      <c r="H52" s="15"/>
      <c r="I52" s="16"/>
      <c r="J52" s="15"/>
      <c r="K52" s="15"/>
      <c r="L52" s="14"/>
      <c r="M52" s="14"/>
      <c r="N52" s="15"/>
      <c r="O52" s="4"/>
      <c r="P52" s="17"/>
      <c r="Q52" s="7"/>
      <c r="R52" s="7"/>
      <c r="S52" s="7"/>
      <c r="T52" s="7"/>
      <c r="U52" s="7"/>
      <c r="V52" s="2"/>
      <c r="Y52">
        <v>963.91613655704157</v>
      </c>
    </row>
    <row r="53" spans="1:26" x14ac:dyDescent="0.2">
      <c r="P53" t="s">
        <v>53</v>
      </c>
      <c r="Q53" s="18">
        <f>Q27</f>
        <v>2570.1362299599814</v>
      </c>
      <c r="S53" t="s">
        <v>35</v>
      </c>
      <c r="T53" s="19">
        <f>T27</f>
        <v>1014.4832166384558</v>
      </c>
      <c r="Y53">
        <v>963.00045754150108</v>
      </c>
    </row>
    <row r="54" spans="1:26" x14ac:dyDescent="0.2">
      <c r="P54" t="s">
        <v>54</v>
      </c>
      <c r="Q54" s="18">
        <f>ABS(MIN(Q4:Q52))</f>
        <v>658.88931609747578</v>
      </c>
      <c r="S54" t="s">
        <v>55</v>
      </c>
      <c r="T54" s="1">
        <f>ABS(MIN(T4:T52))</f>
        <v>576.44069204199286</v>
      </c>
      <c r="Y54">
        <v>953.18887306686668</v>
      </c>
    </row>
    <row r="55" spans="1:26" x14ac:dyDescent="0.2">
      <c r="C55">
        <v>-10</v>
      </c>
      <c r="D55">
        <v>0</v>
      </c>
      <c r="E55">
        <v>10</v>
      </c>
      <c r="F55" t="s">
        <v>61</v>
      </c>
      <c r="P55" t="s">
        <v>56</v>
      </c>
      <c r="Q55" s="12">
        <f>Q53/Q54</f>
        <v>3.900710130166622</v>
      </c>
      <c r="S55" t="s">
        <v>57</v>
      </c>
      <c r="T55" s="10">
        <f>T53/T54</f>
        <v>1.7599090949751206</v>
      </c>
      <c r="Y55">
        <v>949.53834572087908</v>
      </c>
    </row>
    <row r="56" spans="1:26" x14ac:dyDescent="0.2">
      <c r="B56" s="2" t="s">
        <v>62</v>
      </c>
      <c r="C56" s="2">
        <v>1083</v>
      </c>
      <c r="D56" s="2">
        <v>1025</v>
      </c>
      <c r="E56" s="2">
        <v>966</v>
      </c>
      <c r="F56" s="50">
        <f>(C56-D56)/D56</f>
        <v>5.6585365853658538E-2</v>
      </c>
      <c r="S56" t="s">
        <v>58</v>
      </c>
      <c r="T56">
        <v>94</v>
      </c>
    </row>
    <row r="57" spans="1:26" x14ac:dyDescent="0.2">
      <c r="B57" s="2" t="s">
        <v>63</v>
      </c>
      <c r="C57" s="2">
        <v>1078</v>
      </c>
      <c r="D57" s="2">
        <v>1025</v>
      </c>
      <c r="E57" s="2">
        <v>974</v>
      </c>
      <c r="F57" s="50">
        <f>(C57-D57)/D57</f>
        <v>5.1707317073170729E-2</v>
      </c>
      <c r="L57">
        <v>-10</v>
      </c>
      <c r="M57">
        <v>10</v>
      </c>
      <c r="P57">
        <v>-10</v>
      </c>
      <c r="Q57">
        <v>10</v>
      </c>
    </row>
    <row r="58" spans="1:26" x14ac:dyDescent="0.2">
      <c r="B58" s="2" t="s">
        <v>64</v>
      </c>
      <c r="C58" s="2">
        <v>850</v>
      </c>
      <c r="D58" s="2">
        <v>1025</v>
      </c>
      <c r="E58" s="2">
        <v>1199</v>
      </c>
      <c r="F58" s="50">
        <f>(E58-D58)/D58</f>
        <v>0.16975609756097562</v>
      </c>
      <c r="K58">
        <v>10.726844431182696</v>
      </c>
      <c r="L58">
        <f>K58*0.9</f>
        <v>9.6541599880644267</v>
      </c>
      <c r="M58">
        <f>K58*1.1</f>
        <v>11.799528874300966</v>
      </c>
      <c r="O58">
        <v>91.944380838708824</v>
      </c>
      <c r="P58">
        <f>O58*0.9</f>
        <v>82.749942754837946</v>
      </c>
      <c r="Q58">
        <f>O58*1.1</f>
        <v>101.13881892257972</v>
      </c>
    </row>
    <row r="59" spans="1:26" x14ac:dyDescent="0.2">
      <c r="B59" s="2" t="s">
        <v>0</v>
      </c>
      <c r="C59" s="2">
        <v>1105</v>
      </c>
      <c r="D59" s="2">
        <v>1025</v>
      </c>
      <c r="E59" s="2">
        <v>949</v>
      </c>
      <c r="F59" s="50">
        <f t="shared" ref="F59:F61" si="20">(C59-D59)/D59</f>
        <v>7.8048780487804878E-2</v>
      </c>
      <c r="K59">
        <v>23.010979670324783</v>
      </c>
      <c r="L59">
        <f t="shared" ref="L59:L74" si="21">K59*0.9</f>
        <v>20.709881703292304</v>
      </c>
      <c r="M59">
        <f t="shared" ref="M59:M74" si="22">K59*1.1</f>
        <v>25.312077637357262</v>
      </c>
      <c r="O59">
        <v>197.23696860278386</v>
      </c>
      <c r="P59">
        <f t="shared" ref="P59:P74" si="23">O59*0.9</f>
        <v>177.51327174250548</v>
      </c>
      <c r="Q59">
        <f t="shared" ref="Q59:Q74" si="24">O59*1.1</f>
        <v>216.96066546306227</v>
      </c>
    </row>
    <row r="60" spans="1:26" x14ac:dyDescent="0.2">
      <c r="B60" s="2" t="s">
        <v>65</v>
      </c>
      <c r="C60" s="2">
        <v>903</v>
      </c>
      <c r="D60" s="2">
        <v>1025</v>
      </c>
      <c r="E60" s="2">
        <v>1149</v>
      </c>
      <c r="F60" s="50">
        <f>(E60-D60)/D60</f>
        <v>0.12097560975609756</v>
      </c>
      <c r="K60">
        <v>21.184314645163351</v>
      </c>
      <c r="L60">
        <f t="shared" si="21"/>
        <v>19.065883180647017</v>
      </c>
      <c r="M60">
        <f t="shared" si="22"/>
        <v>23.302746109679688</v>
      </c>
      <c r="O60">
        <v>181.57983981568586</v>
      </c>
      <c r="P60">
        <f t="shared" si="23"/>
        <v>163.42185583411728</v>
      </c>
      <c r="Q60">
        <f t="shared" si="24"/>
        <v>199.73782379725446</v>
      </c>
    </row>
    <row r="61" spans="1:26" x14ac:dyDescent="0.2">
      <c r="B61" s="2" t="s">
        <v>66</v>
      </c>
      <c r="C61" s="2">
        <v>1084</v>
      </c>
      <c r="D61" s="2">
        <v>1025</v>
      </c>
      <c r="E61" s="2">
        <v>966</v>
      </c>
      <c r="F61" s="50">
        <f t="shared" si="20"/>
        <v>5.75609756097561E-2</v>
      </c>
      <c r="K61">
        <v>19.525427809341554</v>
      </c>
      <c r="L61">
        <f t="shared" si="21"/>
        <v>17.572885028407399</v>
      </c>
      <c r="M61">
        <f t="shared" si="22"/>
        <v>21.47797059027571</v>
      </c>
      <c r="O61">
        <v>167.36080979435616</v>
      </c>
      <c r="P61">
        <f t="shared" si="23"/>
        <v>150.62472881492056</v>
      </c>
      <c r="Q61">
        <f t="shared" si="24"/>
        <v>184.09689077379178</v>
      </c>
    </row>
    <row r="62" spans="1:26" x14ac:dyDescent="0.2">
      <c r="B62" s="9" t="s">
        <v>67</v>
      </c>
      <c r="C62" s="9">
        <v>1014</v>
      </c>
      <c r="D62" s="9">
        <v>1025</v>
      </c>
      <c r="E62" s="9">
        <v>1035</v>
      </c>
      <c r="F62" s="50">
        <f>(E62-D62)/D62</f>
        <v>9.7560975609756097E-3</v>
      </c>
      <c r="K62">
        <v>16.447101273107247</v>
      </c>
      <c r="L62">
        <f t="shared" si="21"/>
        <v>14.802391145796523</v>
      </c>
      <c r="M62">
        <f t="shared" si="22"/>
        <v>18.091811400417974</v>
      </c>
      <c r="O62">
        <v>140.97515376949067</v>
      </c>
      <c r="P62">
        <f t="shared" si="23"/>
        <v>126.87763839254161</v>
      </c>
      <c r="Q62">
        <f t="shared" si="24"/>
        <v>155.07266914643975</v>
      </c>
    </row>
    <row r="63" spans="1:26" x14ac:dyDescent="0.2">
      <c r="K63">
        <v>13.80177666999306</v>
      </c>
      <c r="L63">
        <f t="shared" si="21"/>
        <v>12.421599002993755</v>
      </c>
      <c r="M63">
        <f t="shared" si="22"/>
        <v>15.181954336992368</v>
      </c>
      <c r="O63">
        <v>118.30094288565481</v>
      </c>
      <c r="P63">
        <f t="shared" si="23"/>
        <v>106.47084859708933</v>
      </c>
      <c r="Q63">
        <f t="shared" si="24"/>
        <v>130.1310371742203</v>
      </c>
    </row>
    <row r="64" spans="1:26" x14ac:dyDescent="0.2">
      <c r="K64">
        <v>10.863992846016702</v>
      </c>
      <c r="L64">
        <f t="shared" si="21"/>
        <v>9.7775935614150313</v>
      </c>
      <c r="M64">
        <f t="shared" si="22"/>
        <v>11.950392130618372</v>
      </c>
      <c r="O64">
        <v>93.119938680143164</v>
      </c>
      <c r="P64">
        <f t="shared" si="23"/>
        <v>83.807944812128852</v>
      </c>
      <c r="Q64">
        <f t="shared" si="24"/>
        <v>102.43193254815749</v>
      </c>
    </row>
    <row r="65" spans="11:17" x14ac:dyDescent="0.2">
      <c r="K65">
        <v>8.6386186799067044</v>
      </c>
      <c r="L65">
        <f t="shared" si="21"/>
        <v>7.774756811916034</v>
      </c>
      <c r="M65">
        <f t="shared" si="22"/>
        <v>9.5024805478973757</v>
      </c>
      <c r="O65">
        <v>74.045302970628896</v>
      </c>
      <c r="P65">
        <f t="shared" si="23"/>
        <v>66.640772673566005</v>
      </c>
      <c r="Q65">
        <f t="shared" si="24"/>
        <v>81.449833267691787</v>
      </c>
    </row>
    <row r="66" spans="11:17" x14ac:dyDescent="0.2">
      <c r="K66">
        <v>6.5072012258176875</v>
      </c>
      <c r="L66">
        <f t="shared" si="21"/>
        <v>5.856481103235919</v>
      </c>
      <c r="M66">
        <f t="shared" si="22"/>
        <v>7.1579213483994568</v>
      </c>
      <c r="O66">
        <v>55.776010507008756</v>
      </c>
      <c r="P66">
        <f t="shared" si="23"/>
        <v>50.198409456307878</v>
      </c>
      <c r="Q66">
        <f t="shared" si="24"/>
        <v>61.353611557709634</v>
      </c>
    </row>
    <row r="67" spans="11:17" x14ac:dyDescent="0.2">
      <c r="K67">
        <v>4.8482670918968518</v>
      </c>
      <c r="L67">
        <f t="shared" si="21"/>
        <v>4.3634403827071671</v>
      </c>
      <c r="M67">
        <f t="shared" si="22"/>
        <v>5.3330938010865374</v>
      </c>
      <c r="O67">
        <v>41.556575073401582</v>
      </c>
      <c r="P67">
        <f t="shared" si="23"/>
        <v>37.400917566061423</v>
      </c>
      <c r="Q67">
        <f t="shared" si="24"/>
        <v>45.712232580741741</v>
      </c>
    </row>
    <row r="68" spans="11:17" x14ac:dyDescent="0.2">
      <c r="K68">
        <v>3.9969961561827207</v>
      </c>
      <c r="L68">
        <f t="shared" si="21"/>
        <v>3.5972965405644488</v>
      </c>
      <c r="M68">
        <f t="shared" si="22"/>
        <v>4.3966957718009931</v>
      </c>
      <c r="O68">
        <v>34.259967052994753</v>
      </c>
      <c r="P68">
        <f t="shared" si="23"/>
        <v>30.833970347695278</v>
      </c>
      <c r="Q68">
        <f t="shared" si="24"/>
        <v>37.685963758294228</v>
      </c>
    </row>
    <row r="69" spans="11:17" x14ac:dyDescent="0.2">
      <c r="K69">
        <v>2.9745700917928128</v>
      </c>
      <c r="L69">
        <f t="shared" si="21"/>
        <v>2.6771130826135314</v>
      </c>
      <c r="M69">
        <f t="shared" si="22"/>
        <v>3.2720271009720943</v>
      </c>
      <c r="O69">
        <v>25.496315072509823</v>
      </c>
      <c r="P69">
        <f t="shared" si="23"/>
        <v>22.946683565258841</v>
      </c>
      <c r="Q69">
        <f t="shared" si="24"/>
        <v>28.045946579760809</v>
      </c>
    </row>
    <row r="70" spans="11:17" x14ac:dyDescent="0.2">
      <c r="K70">
        <v>2.2460670508818761</v>
      </c>
      <c r="L70">
        <f t="shared" si="21"/>
        <v>2.0214603457936886</v>
      </c>
      <c r="M70">
        <f t="shared" si="22"/>
        <v>2.470673755970064</v>
      </c>
      <c r="O70">
        <v>19.252003293273223</v>
      </c>
      <c r="P70">
        <f t="shared" si="23"/>
        <v>17.326802963945902</v>
      </c>
      <c r="Q70">
        <f t="shared" si="24"/>
        <v>21.177203622600548</v>
      </c>
    </row>
    <row r="71" spans="11:17" x14ac:dyDescent="0.2">
      <c r="K71">
        <v>1.430213795195497</v>
      </c>
      <c r="L71">
        <f t="shared" si="21"/>
        <v>1.2871924156759473</v>
      </c>
      <c r="M71">
        <f t="shared" si="22"/>
        <v>1.5732351747150468</v>
      </c>
      <c r="O71">
        <v>12.258975387389976</v>
      </c>
      <c r="P71">
        <f t="shared" si="23"/>
        <v>11.033077848650978</v>
      </c>
      <c r="Q71">
        <f t="shared" si="24"/>
        <v>13.484872926128974</v>
      </c>
    </row>
    <row r="72" spans="11:17" x14ac:dyDescent="0.2">
      <c r="K72">
        <v>3.1379941396408664E-2</v>
      </c>
      <c r="L72">
        <f t="shared" si="21"/>
        <v>2.8241947256767798E-2</v>
      </c>
      <c r="M72">
        <f t="shared" si="22"/>
        <v>3.4517935536049531E-2</v>
      </c>
      <c r="O72">
        <v>0.26897092625493141</v>
      </c>
      <c r="P72">
        <f t="shared" si="23"/>
        <v>0.24207383362943827</v>
      </c>
      <c r="Q72">
        <f t="shared" si="24"/>
        <v>0.29586801888042458</v>
      </c>
    </row>
    <row r="73" spans="11:17" x14ac:dyDescent="0.2">
      <c r="K73">
        <v>0.18359579292911496</v>
      </c>
      <c r="L73">
        <f t="shared" si="21"/>
        <v>0.16523621363620347</v>
      </c>
      <c r="M73">
        <f t="shared" si="22"/>
        <v>0.20195537222202647</v>
      </c>
      <c r="O73">
        <v>1.5736782251066999</v>
      </c>
      <c r="P73">
        <f t="shared" si="23"/>
        <v>1.4163104025960298</v>
      </c>
      <c r="Q73">
        <f t="shared" si="24"/>
        <v>1.7310460476173699</v>
      </c>
    </row>
    <row r="74" spans="11:17" x14ac:dyDescent="0.2">
      <c r="K74">
        <v>-3.2739558486236539E-2</v>
      </c>
      <c r="L74">
        <f t="shared" si="21"/>
        <v>-2.9465602637612887E-2</v>
      </c>
      <c r="M74">
        <f t="shared" si="22"/>
        <v>-3.6013514334860199E-2</v>
      </c>
      <c r="O74">
        <v>-0.28062478702488464</v>
      </c>
      <c r="P74">
        <f t="shared" si="23"/>
        <v>-0.25256230832239618</v>
      </c>
      <c r="Q74">
        <f t="shared" si="24"/>
        <v>-0.30868726572737315</v>
      </c>
    </row>
    <row r="82" spans="12:23" x14ac:dyDescent="0.2">
      <c r="L82" s="51" t="s">
        <v>68</v>
      </c>
      <c r="M82" s="52">
        <v>1025</v>
      </c>
      <c r="N82" s="51" t="s">
        <v>68</v>
      </c>
    </row>
    <row r="83" spans="12:23" x14ac:dyDescent="0.2">
      <c r="L83" s="51" t="s">
        <v>58</v>
      </c>
      <c r="M83" s="52">
        <v>42</v>
      </c>
      <c r="N83" s="51" t="s">
        <v>58</v>
      </c>
    </row>
    <row r="84" spans="12:23" x14ac:dyDescent="0.2">
      <c r="L84" s="51" t="s">
        <v>69</v>
      </c>
      <c r="M84" s="52">
        <v>576</v>
      </c>
      <c r="N84" s="51" t="s">
        <v>69</v>
      </c>
    </row>
    <row r="85" spans="12:23" x14ac:dyDescent="0.2">
      <c r="L85" s="51" t="s">
        <v>70</v>
      </c>
      <c r="M85" s="52">
        <v>28491</v>
      </c>
      <c r="N85" s="51" t="s">
        <v>70</v>
      </c>
    </row>
    <row r="86" spans="12:23" x14ac:dyDescent="0.2">
      <c r="L86" s="51" t="s">
        <v>71</v>
      </c>
      <c r="M86" s="52">
        <v>2593</v>
      </c>
      <c r="N86" s="51" t="s">
        <v>71</v>
      </c>
    </row>
    <row r="87" spans="12:23" x14ac:dyDescent="0.2">
      <c r="L87" s="51" t="s">
        <v>72</v>
      </c>
      <c r="M87" s="52">
        <v>659</v>
      </c>
      <c r="N87" s="51" t="s">
        <v>72</v>
      </c>
    </row>
    <row r="88" spans="12:23" x14ac:dyDescent="0.2">
      <c r="L88" s="51" t="s">
        <v>56</v>
      </c>
      <c r="M88" s="52">
        <v>34394</v>
      </c>
      <c r="N88" s="51" t="s">
        <v>56</v>
      </c>
    </row>
    <row r="89" spans="12:23" x14ac:dyDescent="0.2">
      <c r="L89" s="51" t="s">
        <v>73</v>
      </c>
      <c r="M89" s="52">
        <v>4</v>
      </c>
      <c r="N89" s="51" t="s">
        <v>73</v>
      </c>
    </row>
    <row r="90" spans="12:23" x14ac:dyDescent="0.2">
      <c r="L90" s="51" t="s">
        <v>74</v>
      </c>
      <c r="M90" s="52">
        <v>12389</v>
      </c>
      <c r="N90" s="51" t="s">
        <v>74</v>
      </c>
    </row>
    <row r="91" spans="12:23" x14ac:dyDescent="0.2">
      <c r="L91" s="51" t="s">
        <v>75</v>
      </c>
      <c r="M91" s="52" t="s">
        <v>76</v>
      </c>
      <c r="N91" s="51" t="s">
        <v>75</v>
      </c>
    </row>
    <row r="94" spans="12:23" x14ac:dyDescent="0.2">
      <c r="N94" t="str" cm="1">
        <f t="array" ref="N94:W95">TRANSPOSE(L82:M91)</f>
        <v>NPV, $ millions</v>
      </c>
      <c r="O94" t="str">
        <v>IRR, %</v>
      </c>
      <c r="P94" t="str">
        <v>MCO[D=0.12], $ millions</v>
      </c>
      <c r="Q94" t="str">
        <v>NPVi[D=0.12]</v>
      </c>
      <c r="R94" t="str">
        <v>TCS, $ millions</v>
      </c>
      <c r="S94" t="str">
        <v>MCO, $ millions</v>
      </c>
      <c r="T94" t="str">
        <v>PIR</v>
      </c>
      <c r="U94" t="str">
        <v>Payback, years</v>
      </c>
      <c r="V94" t="str">
        <v>Lifecycle Cost/BOE, $</v>
      </c>
      <c r="W94" t="str">
        <v>Recovery Factor, %</v>
      </c>
    </row>
    <row r="95" spans="12:23" x14ac:dyDescent="0.2">
      <c r="N95">
        <v>1025</v>
      </c>
      <c r="O95">
        <v>42</v>
      </c>
      <c r="P95">
        <v>576</v>
      </c>
      <c r="Q95">
        <v>28491</v>
      </c>
      <c r="R95">
        <v>2593</v>
      </c>
      <c r="S95">
        <v>659</v>
      </c>
      <c r="T95">
        <v>34394</v>
      </c>
      <c r="U95">
        <v>4</v>
      </c>
      <c r="V95">
        <v>12389</v>
      </c>
      <c r="W95" t="str">
        <v>42.7</v>
      </c>
    </row>
  </sheetData>
  <mergeCells count="2">
    <mergeCell ref="F1:G1"/>
    <mergeCell ref="F2:G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4inj10prod_platform</vt:lpstr>
      <vt:lpstr>4inj10prod_platform + system</vt:lpstr>
      <vt:lpstr>Sensitivity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Starikov, Vitaly</dc:creator>
  <cp:keywords/>
  <dc:description/>
  <cp:lastModifiedBy>Starikov, Vitaly</cp:lastModifiedBy>
  <cp:revision/>
  <dcterms:created xsi:type="dcterms:W3CDTF">2022-03-24T07:07:04Z</dcterms:created>
  <dcterms:modified xsi:type="dcterms:W3CDTF">2022-11-21T19:01:10Z</dcterms:modified>
  <cp:category/>
  <cp:contentStatus/>
</cp:coreProperties>
</file>