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tables/table2.xml" ContentType="application/vnd.openxmlformats-officedocument.spreadsheetml.table+xml"/>
  <Override PartName="/xl/tables/table3.xml" ContentType="application/vnd.openxmlformats-officedocument.spreadsheetml.table+xml"/>
  <Override PartName="/xl/drawings/drawing3.xml" ContentType="application/vnd.openxmlformats-officedocument.drawing+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bookViews>
    <workbookView xWindow="0" yWindow="0" windowWidth="28800" windowHeight="11760" activeTab="3"/>
  </bookViews>
  <sheets>
    <sheet name="Project Tracker" sheetId="1" r:id="rId1"/>
    <sheet name="Setup" sheetId="2" r:id="rId2"/>
    <sheet name="FM list" sheetId="4" r:id="rId3"/>
    <sheet name="Row Build Project" sheetId="3" r:id="rId4"/>
    <sheet name="Sheet1" sheetId="5" r:id="rId5"/>
  </sheets>
  <definedNames>
    <definedName name="CategoryList">Setup!$B$5:$B$10</definedName>
    <definedName name="ColumnTitle1">'Project Tracker'!$B$4</definedName>
    <definedName name="ColumnTitle2">CategoryAndEmployeeTable[[#Headers],[Category Name]]</definedName>
    <definedName name="EmployeeList">Setup!$C$5:$C$10</definedName>
    <definedName name="FFFF">'FM list'!$A$1:$D$47</definedName>
    <definedName name="FlagPercent">'Project Tracker'!$D$2</definedName>
    <definedName name="FMdetails">Table4[#All]</definedName>
    <definedName name="_xlnm.Print_Titles" localSheetId="0">'Project Tracker'!$4:$4</definedName>
  </definedNames>
  <calcPr calcId="145621"/>
</workbook>
</file>

<file path=xl/calcChain.xml><?xml version="1.0" encoding="utf-8"?>
<calcChain xmlns="http://schemas.openxmlformats.org/spreadsheetml/2006/main">
  <c r="O5" i="3" l="1"/>
  <c r="O8" i="3"/>
  <c r="O6" i="3" l="1"/>
  <c r="O7" i="3"/>
  <c r="O9" i="3"/>
  <c r="O10" i="3"/>
  <c r="O11" i="3"/>
  <c r="O12" i="3"/>
  <c r="O13" i="3"/>
  <c r="O14" i="3"/>
  <c r="O15" i="3"/>
  <c r="O16" i="3"/>
  <c r="O17" i="3"/>
  <c r="O18" i="3"/>
  <c r="O19" i="3"/>
  <c r="O20" i="3"/>
  <c r="O21" i="3"/>
  <c r="N7" i="3" l="1"/>
  <c r="N17" i="3"/>
  <c r="N18" i="3"/>
  <c r="N19" i="3"/>
  <c r="N20" i="3"/>
  <c r="N21" i="3"/>
  <c r="N13" i="3"/>
  <c r="N14" i="3"/>
  <c r="N15" i="3"/>
  <c r="N16" i="3"/>
  <c r="N9" i="3"/>
  <c r="N10" i="3"/>
  <c r="N11" i="3"/>
  <c r="N12" i="3"/>
  <c r="K5" i="1" l="1"/>
  <c r="K6" i="1"/>
  <c r="K7" i="1"/>
  <c r="K8" i="1"/>
  <c r="K9" i="1"/>
  <c r="K10" i="1"/>
  <c r="K11" i="1"/>
  <c r="K12" i="1"/>
  <c r="K13" i="1"/>
  <c r="H13" i="1"/>
  <c r="N13" i="1"/>
  <c r="M13" i="1" l="1"/>
  <c r="J12" i="1"/>
  <c r="J11" i="1"/>
  <c r="J10" i="1"/>
  <c r="J9" i="1"/>
  <c r="J8" i="1"/>
  <c r="J7" i="1"/>
  <c r="J6" i="1"/>
  <c r="J5" i="1"/>
  <c r="I12" i="1"/>
  <c r="I11" i="1"/>
  <c r="I10" i="1"/>
  <c r="I9" i="1"/>
  <c r="I8" i="1"/>
  <c r="I7" i="1"/>
  <c r="I6" i="1"/>
  <c r="I5" i="1"/>
  <c r="N9" i="1" l="1"/>
  <c r="N6" i="1"/>
  <c r="N10" i="1"/>
  <c r="N7" i="1"/>
  <c r="N11" i="1"/>
  <c r="N8" i="1"/>
  <c r="N12" i="1"/>
  <c r="F6" i="1"/>
  <c r="E6" i="1"/>
  <c r="F5" i="1"/>
  <c r="E5" i="1"/>
  <c r="E9" i="1"/>
  <c r="F12" i="1" l="1"/>
  <c r="E12" i="1"/>
  <c r="F11" i="1"/>
  <c r="E11" i="1"/>
  <c r="F10" i="1"/>
  <c r="E10" i="1"/>
  <c r="F9" i="1"/>
  <c r="F8" i="1"/>
  <c r="E8" i="1"/>
  <c r="E7" i="1"/>
  <c r="F7" i="1"/>
  <c r="H12" i="1" l="1"/>
  <c r="M12" i="1" s="1"/>
  <c r="H11" i="1"/>
  <c r="M11" i="1" s="1"/>
  <c r="H10" i="1"/>
  <c r="M10" i="1" s="1"/>
  <c r="H9" i="1"/>
  <c r="H8" i="1"/>
  <c r="H7" i="1"/>
  <c r="H6" i="1"/>
  <c r="H5" i="1"/>
  <c r="M6" i="1" l="1"/>
  <c r="M7" i="1"/>
  <c r="M8" i="1"/>
  <c r="M9" i="1"/>
  <c r="N5" i="1"/>
  <c r="M5" i="1" l="1"/>
</calcChain>
</file>

<file path=xl/sharedStrings.xml><?xml version="1.0" encoding="utf-8"?>
<sst xmlns="http://schemas.openxmlformats.org/spreadsheetml/2006/main" count="313" uniqueCount="146">
  <si>
    <t>Project</t>
  </si>
  <si>
    <t>Category</t>
  </si>
  <si>
    <t>Assigned To</t>
  </si>
  <si>
    <t>Employee 1</t>
  </si>
  <si>
    <t>Employee 2</t>
  </si>
  <si>
    <t>Employee 3</t>
  </si>
  <si>
    <t>Employee 4</t>
  </si>
  <si>
    <t>Setup</t>
  </si>
  <si>
    <t>Project Tracker</t>
  </si>
  <si>
    <t xml:space="preserve">Percent Over/Under to Flag: </t>
  </si>
  <si>
    <t>Notes</t>
  </si>
  <si>
    <t>Category 1</t>
  </si>
  <si>
    <t>Category 2</t>
  </si>
  <si>
    <t>Category 3</t>
  </si>
  <si>
    <t>Category 4</t>
  </si>
  <si>
    <t>Category 5</t>
  </si>
  <si>
    <t>Category 6</t>
  </si>
  <si>
    <t>Project 1</t>
  </si>
  <si>
    <t>Project 2</t>
  </si>
  <si>
    <t>Project 3</t>
  </si>
  <si>
    <t>Project 4</t>
  </si>
  <si>
    <t>Project 5</t>
  </si>
  <si>
    <t>Project 6</t>
  </si>
  <si>
    <t>Project 7</t>
  </si>
  <si>
    <t>Project 8</t>
  </si>
  <si>
    <t>Estimated
Start</t>
  </si>
  <si>
    <t>Actual
Finish</t>
  </si>
  <si>
    <t>Estimated 
Finish</t>
  </si>
  <si>
    <t>Employee Name</t>
  </si>
  <si>
    <t>Category Name</t>
  </si>
  <si>
    <t>Estimated Work (in hours)</t>
  </si>
  <si>
    <t>Actual Work (in hours)</t>
  </si>
  <si>
    <t>Actual Duration (in days)</t>
  </si>
  <si>
    <t>Estimated Duration (in days)</t>
  </si>
  <si>
    <t>Flag icon for Over/Under Actual Work (in hours)</t>
  </si>
  <si>
    <t>Flag icon for Over/Under Actual Duration (in days)</t>
  </si>
  <si>
    <t>Actual 
Start</t>
  </si>
  <si>
    <t>project 9</t>
  </si>
  <si>
    <t>Project Name</t>
  </si>
  <si>
    <t xml:space="preserve">Patch/Area </t>
  </si>
  <si>
    <t>Work ID</t>
  </si>
  <si>
    <t>HCK: A: Bradbury RD - AKL - 134, Unit 1 (NGA-ROW) - Telecom Retail (129940)</t>
  </si>
  <si>
    <t>AVD: A: Blockhouse Bay RD - AKL - 242, Unit C(NGA-ROW) - Telecom Retail (133975)</t>
  </si>
  <si>
    <t>POY: A: Marine Parade - AKL - 69(NGA-ROW) - Telecom Retail (133054)</t>
  </si>
  <si>
    <t>GDW: A: Riddell RD - AKL - 153B(NGA-ROW) - Telecom Retail (133661)</t>
  </si>
  <si>
    <t>PUK: A: Helvetia RD - AKL - 81C(NGA-ROW) - Telecom Retail (132877)</t>
  </si>
  <si>
    <t>PUK: A: Oakwood PL - AKL - 8B(NGA-ROW) - Vodafone (132820)</t>
  </si>
  <si>
    <t>Payment</t>
  </si>
  <si>
    <t>Field Manager</t>
  </si>
  <si>
    <t>FM Email ID</t>
  </si>
  <si>
    <t>Greg Tuanau</t>
  </si>
  <si>
    <t>Gregory.Tuanau@visionstream.co.nz</t>
  </si>
  <si>
    <t>Davlyn Brider</t>
  </si>
  <si>
    <t>Davlyn.Brider@visionstream.co.nz</t>
  </si>
  <si>
    <t>Andrew McKinnon</t>
  </si>
  <si>
    <t>Andrew.Mckinnon@visionstream.co.nz</t>
  </si>
  <si>
    <t>Neil Panther</t>
  </si>
  <si>
    <t>Neil.Panther@visionstream.co.nz</t>
  </si>
  <si>
    <t>Target Date</t>
  </si>
  <si>
    <t>HCK: Bert Wilson PL - AKL - 27A(NGA-ROW) - CallPlus (132054)</t>
  </si>
  <si>
    <t>GDW: A: Tarawera TCE - AKL - 11D(NGA-ROW) - Vodafone (133555)</t>
  </si>
  <si>
    <t>POY: A: Sackville ST - AKL - 48, Unit 2(NGA-ROW) - Vodafone (132526)</t>
  </si>
  <si>
    <t>HCK: A: Renlee PL - AKL - 17(NGA-ROW) - CallPlus (127520)</t>
  </si>
  <si>
    <t>OH: Panama RD - WLG - 392(NGA-ROW) - CallPlus (133174)</t>
  </si>
  <si>
    <t>MAB: A: New North RD - AKL - 739(NGA-ROW) - CallPlus (133862)</t>
  </si>
  <si>
    <t>PAK: A: Keri Vista RISE - AKL - 35A(NGA-ROW) - Vodafone (134222)</t>
  </si>
  <si>
    <t>PAK: A: Keri Vista RISE - AKL - 125(NGA-ROW) - Snap (133968)</t>
  </si>
  <si>
    <t>Job Status</t>
  </si>
  <si>
    <t>Completed</t>
  </si>
  <si>
    <t>Started</t>
  </si>
  <si>
    <t>Comments</t>
  </si>
  <si>
    <t>IFDB to be installed</t>
  </si>
  <si>
    <t>OSB TO BE DONE</t>
  </si>
  <si>
    <t>Modification in plan</t>
  </si>
  <si>
    <t>Kranthi</t>
  </si>
  <si>
    <t>Santhan</t>
  </si>
  <si>
    <t>Lokesh</t>
  </si>
  <si>
    <t>Garry</t>
  </si>
  <si>
    <t>To be started</t>
  </si>
  <si>
    <t>Areas Covered</t>
  </si>
  <si>
    <t>Phone Number</t>
  </si>
  <si>
    <t>Email Address</t>
  </si>
  <si>
    <t>027 205 1919</t>
  </si>
  <si>
    <t>027 839 2400</t>
  </si>
  <si>
    <t>Regan Foai</t>
  </si>
  <si>
    <t>027 704 6965</t>
  </si>
  <si>
    <t>Regan.Foai@visionstream.co.nz</t>
  </si>
  <si>
    <t>Graeme Bell</t>
  </si>
  <si>
    <t>027 482 7348</t>
  </si>
  <si>
    <t>graeme.bell@visionstream.co.nz</t>
  </si>
  <si>
    <t>Glenn Harrison</t>
  </si>
  <si>
    <t>027 596 9134</t>
  </si>
  <si>
    <t>Glenn.Harrison@visionstream.co.nz</t>
  </si>
  <si>
    <t>027 262 8318</t>
  </si>
  <si>
    <t>027 614 1974</t>
  </si>
  <si>
    <t>27 704 6965</t>
  </si>
  <si>
    <t>27 596 9134</t>
  </si>
  <si>
    <t>PUK-NP07</t>
  </si>
  <si>
    <t>HCK-NP07</t>
  </si>
  <si>
    <t>PGA-NP07</t>
  </si>
  <si>
    <t>MNR-NP07</t>
  </si>
  <si>
    <t>PAK-NP07</t>
  </si>
  <si>
    <t>WH-NP07</t>
  </si>
  <si>
    <t>WKU-NP07</t>
  </si>
  <si>
    <t>ETM-NP07</t>
  </si>
  <si>
    <t>MKY-NP07</t>
  </si>
  <si>
    <t>MRE-NP07</t>
  </si>
  <si>
    <t>OAA-NP07</t>
  </si>
  <si>
    <t>OH-NP07</t>
  </si>
  <si>
    <t>POP-NP07</t>
  </si>
  <si>
    <t>MAB-NP08</t>
  </si>
  <si>
    <t>MOD-NP08</t>
  </si>
  <si>
    <t>MTL-NP08</t>
  </si>
  <si>
    <t>ON-NP08</t>
  </si>
  <si>
    <t>TIS-NP08</t>
  </si>
  <si>
    <t>TMK-NP08</t>
  </si>
  <si>
    <t>BD-NP09</t>
  </si>
  <si>
    <t>BKL-NP09</t>
  </si>
  <si>
    <t>GLF-NP09</t>
  </si>
  <si>
    <t>MSY-NP09</t>
  </si>
  <si>
    <t>ALY-NP09</t>
  </si>
  <si>
    <t>BSY-NP09</t>
  </si>
  <si>
    <t>DA-NP09</t>
  </si>
  <si>
    <t>FOR-NP09</t>
  </si>
  <si>
    <t>GNH-NP09</t>
  </si>
  <si>
    <t>TBY-NP09</t>
  </si>
  <si>
    <t>TNA-NP09</t>
  </si>
  <si>
    <t>HBC-NP10</t>
  </si>
  <si>
    <t>RDB-NP10</t>
  </si>
  <si>
    <t>AT-NP08</t>
  </si>
  <si>
    <t>ELL-NP08</t>
  </si>
  <si>
    <t>GDW-NP08</t>
  </si>
  <si>
    <t>POY-NP08</t>
  </si>
  <si>
    <t>RUE-NP08</t>
  </si>
  <si>
    <t>SHB-NP08</t>
  </si>
  <si>
    <t>AVD-NP08</t>
  </si>
  <si>
    <t>NLN-NP08</t>
  </si>
  <si>
    <t>GLE-NP09</t>
  </si>
  <si>
    <t>HSN-NP09</t>
  </si>
  <si>
    <t>KME-NP09</t>
  </si>
  <si>
    <t>TAT-NP09</t>
  </si>
  <si>
    <t>TGN-NP09</t>
  </si>
  <si>
    <t>WEI-NP09</t>
  </si>
  <si>
    <t>PGA: A: Grassways AVE - AKL - 34, Unit B (NGA-ROW) - Telecom Retail (131078)</t>
  </si>
  <si>
    <t>HCK: A: Marendellas DR - AKL - 15 (NGA-ROW) - Telecom Retail (130744)</t>
  </si>
  <si>
    <t>PUK: A: Brownlee PL - AKL - 16(NGA-ROW) - Vodafone (133655)</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</si>
</sst>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Over/Under flag&quot;;&quot;&quot;;&quot;&quot;"/>
    <numFmt numFmtId="165" formatCode="&quot;$&quot;#,##0.00"/>
  </numFmts>
  <fonts count="19" x14ac:knownFonts="1">
    <font>
      <sz val="11"/>
      <color theme="3" tint="-0.499984740745262"/>
      <name val="Century Gothic"/>
      <family val="2"/>
      <scheme val="minor"/>
    </font>
    <font>
      <b/>
      <sz val="11"/>
      <color rgb="FF3F3F3F"/>
      <name val="Century Gothic"/>
      <family val="2"/>
      <scheme val="minor"/>
    </font>
    <font>
      <sz val="8"/>
      <color theme="3"/>
      <name val="Century Gothic"/>
      <family val="2"/>
      <scheme val="minor"/>
    </font>
    <font>
      <sz val="24"/>
      <color theme="3"/>
      <name val="Century Gothic"/>
      <family val="2"/>
      <scheme val="minor"/>
    </font>
    <font>
      <sz val="24"/>
      <color theme="3"/>
      <name val="Century Gothic"/>
      <family val="2"/>
      <scheme val="major"/>
    </font>
    <font>
      <b/>
      <sz val="12"/>
      <color theme="9" tint="-0.499984740745262"/>
      <name val="Century Gothic"/>
      <family val="2"/>
      <scheme val="minor"/>
    </font>
    <font>
      <b/>
      <sz val="11"/>
      <color theme="2" tint="-0.89996032593768116"/>
      <name val="Century Gothic"/>
      <family val="2"/>
      <scheme val="minor"/>
    </font>
    <font>
      <sz val="11"/>
      <color theme="2" tint="-0.89992980742820516"/>
      <name val="Century Gothic"/>
      <family val="2"/>
      <scheme val="minor"/>
    </font>
    <font>
      <sz val="11"/>
      <color theme="2" tint="-0.89989928891872917"/>
      <name val="Century Gothic"/>
      <family val="2"/>
      <scheme val="minor"/>
    </font>
    <font>
      <sz val="11"/>
      <color theme="0"/>
      <name val="Century Gothic"/>
      <family val="2"/>
      <scheme val="minor"/>
    </font>
    <font>
      <b/>
      <sz val="11"/>
      <color theme="9"/>
      <name val="Century Gothic"/>
      <family val="2"/>
      <scheme val="minor"/>
    </font>
    <font>
      <u/>
      <sz val="11"/>
      <color theme="10"/>
      <name val="Century Gothic"/>
      <family val="2"/>
      <scheme val="minor"/>
    </font>
    <font>
      <sz val="10"/>
      <color rgb="FF000000"/>
      <name val="Arial"/>
      <family val="2"/>
    </font>
    <font>
      <sz val="11"/>
      <name val="Century Gothic"/>
      <family val="2"/>
      <scheme val="minor"/>
    </font>
    <font>
      <u/>
      <sz val="11"/>
      <name val="Century Gothic"/>
      <family val="2"/>
      <scheme val="minor"/>
    </font>
    <font>
      <sz val="10"/>
      <name val="Century Gothic"/>
      <family val="2"/>
      <scheme val="minor"/>
    </font>
    <font>
      <u/>
      <sz val="11"/>
      <color theme="2" tint="-0.89989928891872917"/>
      <name val="Century Gothic"/>
      <family val="2"/>
      <scheme val="minor"/>
    </font>
    <font>
      <b/>
      <sz val="10"/>
      <color rgb="FF000000"/>
      <name val="Arial"/>
      <family val="2"/>
    </font>
    <font>
      <sz val="11"/>
      <name val="Century Gothic"/>
      <scheme val="minor"/>
    </font>
  </fonts>
  <fills count="5">
    <fill>
      <patternFill patternType="none"/>
    </fill>
    <fill>
      <patternFill patternType="gray125"/>
    </fill>
    <fill>
      <patternFill patternType="solid">
        <fgColor theme="2"/>
        <bgColor indexed="64"/>
      </patternFill>
    </fill>
    <fill>
      <patternFill patternType="solid">
        <fgColor rgb="FFFFFFCC"/>
      </patternFill>
    </fill>
    <fill>
      <patternFill patternType="solid">
        <fgColor rgb="FFFFFFFF"/>
        <bgColor indexed="64"/>
      </patternFill>
    </fill>
  </fills>
  <borders count="11">
    <border>
      <left/>
      <right/>
      <top/>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style="thin">
        <color theme="9"/>
      </left>
      <right style="thin">
        <color theme="9"/>
      </right>
      <top style="thin">
        <color theme="9"/>
      </top>
      <bottom style="thin">
        <color theme="9"/>
      </bottom>
      <diagonal/>
    </border>
    <border>
      <left style="thin">
        <color auto="1"/>
      </left>
      <right/>
      <top/>
      <bottom/>
      <diagonal/>
    </border>
    <border>
      <left style="thick">
        <color theme="0"/>
      </left>
      <right/>
      <top/>
      <bottom/>
      <diagonal/>
    </border>
    <border>
      <left/>
      <right style="thick">
        <color theme="0"/>
      </right>
      <top/>
      <bottom/>
      <diagonal/>
    </border>
    <border>
      <left style="thin">
        <color indexed="64"/>
      </left>
      <right style="thin">
        <color indexed="64"/>
      </right>
      <top style="thin">
        <color indexed="64"/>
      </top>
      <bottom style="thin">
        <color indexed="64"/>
      </bottom>
      <diagonal/>
    </border>
    <border>
      <left/>
      <right style="medium">
        <color indexed="64"/>
      </right>
      <top/>
      <bottom/>
      <diagonal/>
    </border>
    <border>
      <left style="thin">
        <color indexed="64"/>
      </left>
      <right style="thin">
        <color indexed="64"/>
      </right>
      <top/>
      <bottom/>
      <diagonal/>
    </border>
    <border>
      <left style="thin">
        <color indexed="64"/>
      </left>
      <right style="thin">
        <color indexed="64"/>
      </right>
      <top style="thin">
        <color indexed="64"/>
      </top>
      <bottom/>
      <diagonal/>
    </border>
  </borders>
  <cellStyleXfs count="17">
    <xf numFmtId="0" fontId="0" fillId="0" borderId="0">
      <alignment vertical="center"/>
    </xf>
    <xf numFmtId="0" fontId="3" fillId="0" borderId="0" applyNumberFormat="0" applyFill="0" applyBorder="0" applyProtection="0">
      <alignment horizontal="left" vertical="center" indent="1"/>
    </xf>
    <xf numFmtId="9" fontId="5" fillId="0" borderId="3" applyProtection="0">
      <alignment horizontal="center" vertical="center"/>
    </xf>
    <xf numFmtId="0" fontId="1" fillId="2" borderId="1" applyNumberFormat="0" applyFont="0" applyBorder="0" applyProtection="0">
      <alignment horizontal="right" vertical="center" indent="2"/>
    </xf>
    <xf numFmtId="3" fontId="8" fillId="0" borderId="0" applyFill="0" applyBorder="0" applyProtection="0">
      <alignment horizontal="left" vertical="center" indent="1"/>
    </xf>
    <xf numFmtId="0" fontId="8" fillId="0" borderId="0" applyFill="0" applyBorder="0" applyProtection="0">
      <alignment horizontal="left" vertical="center" wrapText="1" indent="1"/>
    </xf>
    <xf numFmtId="0" fontId="6" fillId="0" borderId="0" applyNumberFormat="0" applyBorder="0" applyProtection="0">
      <alignment horizontal="left" vertical="center" wrapText="1" indent="1"/>
    </xf>
    <xf numFmtId="0" fontId="2" fillId="3" borderId="2" applyNumberFormat="0" applyFont="0" applyAlignment="0" applyProtection="0"/>
    <xf numFmtId="14" fontId="7" fillId="0" borderId="0" applyFill="0" applyBorder="0" applyProtection="0">
      <alignment horizontal="right" vertical="center" indent="2"/>
    </xf>
    <xf numFmtId="0" fontId="4" fillId="0" borderId="0" applyNumberFormat="0" applyFill="0" applyBorder="0" applyAlignment="0" applyProtection="0"/>
    <xf numFmtId="164" fontId="10" fillId="0" borderId="0" applyFill="0" applyProtection="0">
      <alignment horizontal="left" vertical="center" indent="1"/>
    </xf>
    <xf numFmtId="0" fontId="6" fillId="0" borderId="5" applyNumberFormat="0" applyFill="0" applyProtection="0">
      <alignment horizontal="left" vertical="center" wrapText="1" indent="2"/>
    </xf>
    <xf numFmtId="164" fontId="9" fillId="0" borderId="4">
      <alignment horizontal="right" vertical="center"/>
    </xf>
    <xf numFmtId="14" fontId="7" fillId="0" borderId="5">
      <alignment horizontal="left" vertical="center" indent="2"/>
    </xf>
    <xf numFmtId="3" fontId="8" fillId="2" borderId="0" applyBorder="0">
      <alignment horizontal="left" vertical="center" indent="1"/>
    </xf>
    <xf numFmtId="3" fontId="8" fillId="2" borderId="6">
      <alignment horizontal="left" vertical="center" indent="1"/>
    </xf>
    <xf numFmtId="0" fontId="11" fillId="0" borderId="0" applyNumberFormat="0" applyFill="0" applyBorder="0" applyAlignment="0" applyProtection="0"/>
  </cellStyleXfs>
  <cellXfs count="96">
    <xf numFmtId="0" fontId="0" fillId="0" borderId="0" xfId="0">
      <alignment vertical="center"/>
    </xf>
    <xf numFmtId="0" fontId="0" fillId="0" borderId="0" xfId="0" applyProtection="1">
      <alignment vertical="center"/>
    </xf>
    <xf numFmtId="14" fontId="0" fillId="0" borderId="0" xfId="8" applyFont="1" applyAlignment="1" applyProtection="1">
      <alignment vertical="center"/>
    </xf>
    <xf numFmtId="0" fontId="3" fillId="0" borderId="0" xfId="1" applyAlignment="1" applyProtection="1">
      <alignment vertical="center"/>
    </xf>
    <xf numFmtId="0" fontId="0" fillId="0" borderId="0" xfId="0" applyAlignment="1">
      <alignment horizontal="right" vertical="center"/>
    </xf>
    <xf numFmtId="9" fontId="5" fillId="0" borderId="3" xfId="2" applyProtection="1">
      <alignment horizontal="center" vertical="center"/>
    </xf>
    <xf numFmtId="0" fontId="6" fillId="0" borderId="0" xfId="6" applyBorder="1">
      <alignment horizontal="left" vertical="center" wrapText="1" indent="1"/>
    </xf>
    <xf numFmtId="0" fontId="6" fillId="0" borderId="0" xfId="6">
      <alignment horizontal="left" vertical="center" wrapText="1" indent="1"/>
    </xf>
    <xf numFmtId="0" fontId="4" fillId="0" borderId="0" xfId="9" applyAlignment="1" applyProtection="1">
      <alignment vertical="center"/>
    </xf>
    <xf numFmtId="14" fontId="6" fillId="0" borderId="0" xfId="6" applyNumberFormat="1" applyBorder="1">
      <alignment horizontal="left" vertical="center" wrapText="1" indent="1"/>
    </xf>
    <xf numFmtId="3" fontId="6" fillId="0" borderId="0" xfId="6" applyNumberFormat="1" applyBorder="1">
      <alignment horizontal="left" vertical="center" wrapText="1" indent="1"/>
    </xf>
    <xf numFmtId="0" fontId="6" fillId="0" borderId="0" xfId="6" applyNumberFormat="1" applyBorder="1">
      <alignment horizontal="left" vertical="center" wrapText="1" indent="1"/>
    </xf>
    <xf numFmtId="0" fontId="4" fillId="0" borderId="0" xfId="9" applyAlignment="1">
      <alignment vertical="center"/>
    </xf>
    <xf numFmtId="0" fontId="8" fillId="0" borderId="0" xfId="5">
      <alignment horizontal="left" vertical="center" wrapText="1" indent="1"/>
    </xf>
    <xf numFmtId="0" fontId="8" fillId="0" borderId="0" xfId="5" applyBorder="1">
      <alignment horizontal="left" vertical="center" wrapText="1" indent="1"/>
    </xf>
    <xf numFmtId="3" fontId="8" fillId="0" borderId="0" xfId="4" applyBorder="1">
      <alignment horizontal="left" vertical="center" indent="1"/>
    </xf>
    <xf numFmtId="164" fontId="10" fillId="0" borderId="0" xfId="10">
      <alignment horizontal="left" vertical="center" indent="1"/>
    </xf>
    <xf numFmtId="164" fontId="9" fillId="0" borderId="4" xfId="12">
      <alignment horizontal="right" vertical="center"/>
    </xf>
    <xf numFmtId="14" fontId="7" fillId="0" borderId="0" xfId="8" applyBorder="1">
      <alignment horizontal="right" vertical="center" indent="2"/>
    </xf>
    <xf numFmtId="14" fontId="7" fillId="0" borderId="5" xfId="13">
      <alignment horizontal="left" vertical="center" indent="2"/>
    </xf>
    <xf numFmtId="3" fontId="8" fillId="2" borderId="0" xfId="14" applyBorder="1">
      <alignment horizontal="left" vertical="center" indent="1"/>
    </xf>
    <xf numFmtId="0" fontId="8" fillId="0" borderId="0" xfId="5" applyProtection="1">
      <alignment horizontal="left" vertical="center" wrapText="1" indent="1"/>
    </xf>
    <xf numFmtId="14" fontId="7" fillId="0" borderId="0" xfId="8" applyProtection="1">
      <alignment horizontal="right" vertical="center" indent="2"/>
    </xf>
    <xf numFmtId="3" fontId="8" fillId="0" borderId="0" xfId="4" applyProtection="1">
      <alignment horizontal="left" vertical="center" indent="1"/>
    </xf>
    <xf numFmtId="14" fontId="7" fillId="0" borderId="5" xfId="13" applyFill="1">
      <alignment horizontal="left" vertical="center" indent="2"/>
    </xf>
    <xf numFmtId="164" fontId="9" fillId="0" borderId="4" xfId="12" applyFill="1">
      <alignment horizontal="right" vertical="center"/>
    </xf>
    <xf numFmtId="3" fontId="8" fillId="2" borderId="0" xfId="14">
      <alignment horizontal="left" vertical="center" indent="1"/>
    </xf>
    <xf numFmtId="14" fontId="6" fillId="0" borderId="5" xfId="11" applyNumberFormat="1">
      <alignment horizontal="left" vertical="center" wrapText="1" indent="2"/>
    </xf>
    <xf numFmtId="3" fontId="8" fillId="2" borderId="6" xfId="15">
      <alignment horizontal="left" vertical="center" indent="1"/>
    </xf>
    <xf numFmtId="0" fontId="13" fillId="0" borderId="7" xfId="0" applyFont="1" applyBorder="1" applyAlignment="1">
      <alignment horizontal="center" vertical="center" wrapText="1"/>
    </xf>
    <xf numFmtId="14" fontId="13" fillId="0" borderId="7" xfId="0" applyNumberFormat="1" applyFont="1" applyBorder="1" applyAlignment="1">
      <alignment horizontal="center" vertical="center" wrapText="1"/>
    </xf>
    <xf numFmtId="0" fontId="13" fillId="0" borderId="7" xfId="5" applyFont="1" applyBorder="1" applyAlignment="1">
      <alignment horizontal="center" vertical="center" wrapText="1"/>
    </xf>
    <xf numFmtId="14" fontId="13" fillId="0" borderId="7" xfId="8" applyNumberFormat="1" applyFont="1" applyBorder="1" applyAlignment="1" applyProtection="1">
      <alignment horizontal="center" vertical="center" wrapText="1"/>
    </xf>
    <xf numFmtId="3" fontId="13" fillId="2" borderId="7" xfId="15" applyFont="1" applyBorder="1" applyAlignment="1">
      <alignment horizontal="center" vertical="center" wrapText="1"/>
    </xf>
    <xf numFmtId="0" fontId="6" fillId="0" borderId="0" xfId="6" applyAlignment="1" applyProtection="1">
      <alignment horizontal="center" vertical="center" wrapText="1"/>
    </xf>
    <xf numFmtId="0" fontId="6" fillId="0" borderId="0" xfId="6" applyBorder="1" applyAlignment="1">
      <alignment horizontal="center" vertical="center" wrapText="1"/>
    </xf>
    <xf numFmtId="14" fontId="6" fillId="0" borderId="0" xfId="6" applyNumberFormat="1" applyBorder="1" applyAlignment="1">
      <alignment horizontal="center" vertical="center" wrapText="1"/>
    </xf>
    <xf numFmtId="3" fontId="6" fillId="0" borderId="0" xfId="6" applyNumberFormat="1" applyBorder="1" applyAlignment="1">
      <alignment horizontal="center" vertical="center" wrapText="1"/>
    </xf>
    <xf numFmtId="0" fontId="6" fillId="0" borderId="0" xfId="6" applyNumberFormat="1" applyBorder="1" applyAlignment="1">
      <alignment horizontal="center" vertical="center" wrapText="1"/>
    </xf>
    <xf numFmtId="0" fontId="6" fillId="0" borderId="0" xfId="6" applyNumberFormat="1" applyFont="1" applyBorder="1" applyAlignment="1">
      <alignment horizontal="center" vertical="center" wrapText="1"/>
    </xf>
    <xf numFmtId="14" fontId="6" fillId="0" borderId="5" xfId="6" applyNumberFormat="1" applyBorder="1" applyAlignment="1">
      <alignment horizontal="center" vertical="center" wrapText="1"/>
    </xf>
    <xf numFmtId="0" fontId="0" fillId="0" borderId="0" xfId="0" applyAlignment="1" applyProtection="1">
      <alignment horizontal="center" vertical="center" wrapText="1"/>
    </xf>
    <xf numFmtId="164" fontId="10" fillId="0" borderId="0" xfId="10" applyAlignment="1">
      <alignment horizontal="center" vertical="center" wrapText="1"/>
    </xf>
    <xf numFmtId="14" fontId="14" fillId="0" borderId="7" xfId="16" applyNumberFormat="1" applyFont="1" applyBorder="1" applyAlignment="1" applyProtection="1">
      <alignment horizontal="center" vertical="center" wrapText="1"/>
    </xf>
    <xf numFmtId="165" fontId="0" fillId="0" borderId="0" xfId="8" applyNumberFormat="1" applyFont="1" applyAlignment="1" applyProtection="1">
      <alignment vertical="center"/>
    </xf>
    <xf numFmtId="165" fontId="6" fillId="0" borderId="0" xfId="6" applyNumberFormat="1" applyBorder="1" applyAlignment="1">
      <alignment horizontal="center" vertical="center" wrapText="1"/>
    </xf>
    <xf numFmtId="0" fontId="16" fillId="0" borderId="0" xfId="5" applyFont="1">
      <alignment horizontal="left" vertical="center" wrapText="1" indent="1"/>
    </xf>
    <xf numFmtId="0" fontId="13" fillId="0" borderId="7" xfId="5" applyFont="1" applyBorder="1" applyAlignment="1" applyProtection="1">
      <alignment horizontal="center" vertical="center" wrapText="1"/>
    </xf>
    <xf numFmtId="14" fontId="13" fillId="0" borderId="7" xfId="8" applyFont="1" applyBorder="1" applyAlignment="1" applyProtection="1">
      <alignment horizontal="center" vertical="center" wrapText="1"/>
    </xf>
    <xf numFmtId="3" fontId="13" fillId="0" borderId="7" xfId="4" applyFont="1" applyBorder="1" applyAlignment="1" applyProtection="1">
      <alignment horizontal="center" vertical="center" wrapText="1"/>
    </xf>
    <xf numFmtId="164" fontId="13" fillId="0" borderId="7" xfId="12" applyFont="1" applyFill="1" applyBorder="1" applyAlignment="1">
      <alignment horizontal="center" vertical="center" wrapText="1"/>
    </xf>
    <xf numFmtId="14" fontId="13" fillId="2" borderId="7" xfId="14" applyNumberFormat="1" applyFont="1" applyBorder="1" applyAlignment="1">
      <alignment horizontal="center" vertical="center" wrapText="1"/>
    </xf>
    <xf numFmtId="165" fontId="13" fillId="0" borderId="7" xfId="8" applyNumberFormat="1" applyFont="1" applyBorder="1" applyAlignment="1" applyProtection="1">
      <alignment horizontal="center" vertical="center" wrapText="1"/>
    </xf>
    <xf numFmtId="14" fontId="15" fillId="0" borderId="7" xfId="8" applyFont="1" applyBorder="1" applyAlignment="1">
      <alignment horizontal="center" vertical="center" wrapText="1"/>
    </xf>
    <xf numFmtId="164" fontId="13" fillId="0" borderId="7" xfId="12" applyFont="1" applyBorder="1" applyAlignment="1">
      <alignment horizontal="center" vertical="center" wrapText="1"/>
    </xf>
    <xf numFmtId="0" fontId="13" fillId="0" borderId="7" xfId="0" applyFont="1" applyBorder="1" applyAlignment="1" applyProtection="1">
      <alignment horizontal="center" vertical="center" wrapText="1"/>
    </xf>
    <xf numFmtId="165" fontId="13" fillId="0" borderId="7" xfId="8" applyNumberFormat="1" applyFont="1" applyBorder="1" applyAlignment="1">
      <alignment horizontal="center" vertical="center" wrapText="1"/>
    </xf>
    <xf numFmtId="3" fontId="13" fillId="0" borderId="7" xfId="4" applyFont="1" applyBorder="1" applyAlignment="1">
      <alignment horizontal="center" vertical="center" wrapText="1"/>
    </xf>
    <xf numFmtId="0" fontId="12" fillId="4" borderId="7" xfId="0" applyFont="1" applyFill="1" applyBorder="1" applyAlignment="1">
      <alignment horizontal="center" vertical="center"/>
    </xf>
    <xf numFmtId="49" fontId="12" fillId="4" borderId="7" xfId="0" applyNumberFormat="1" applyFont="1" applyFill="1" applyBorder="1" applyAlignment="1">
      <alignment horizontal="center" vertical="center"/>
    </xf>
    <xf numFmtId="0" fontId="11" fillId="4" borderId="7" xfId="16" applyFill="1" applyBorder="1" applyAlignment="1">
      <alignment horizontal="center" vertical="center"/>
    </xf>
    <xf numFmtId="0" fontId="17" fillId="4" borderId="8" xfId="0" applyFont="1" applyFill="1" applyBorder="1" applyAlignment="1">
      <alignment horizontal="center" vertical="center"/>
    </xf>
    <xf numFmtId="0" fontId="17" fillId="4" borderId="0" xfId="0" applyFont="1" applyFill="1" applyBorder="1" applyAlignment="1">
      <alignment horizontal="center" vertical="center"/>
    </xf>
    <xf numFmtId="0" fontId="0" fillId="0" borderId="9" xfId="0" applyBorder="1" applyAlignment="1">
      <alignment vertical="center"/>
    </xf>
    <xf numFmtId="0" fontId="0" fillId="0" borderId="0" xfId="0" applyAlignment="1">
      <alignment vertical="center"/>
    </xf>
    <xf numFmtId="0" fontId="0" fillId="4" borderId="7" xfId="0" applyFill="1" applyBorder="1" applyAlignment="1">
      <alignment vertical="center"/>
    </xf>
    <xf numFmtId="0" fontId="0" fillId="4" borderId="0" xfId="0" applyFill="1" applyAlignment="1">
      <alignment vertical="center"/>
    </xf>
    <xf numFmtId="3" fontId="13" fillId="2" borderId="7" xfId="15" quotePrefix="1" applyFont="1" applyBorder="1" applyAlignment="1">
      <alignment horizontal="center" vertical="center" wrapText="1"/>
    </xf>
    <xf numFmtId="0" fontId="13" fillId="0" borderId="7" xfId="5" quotePrefix="1" applyFont="1" applyBorder="1" applyAlignment="1" applyProtection="1">
      <alignment horizontal="center" vertical="center" wrapText="1"/>
    </xf>
    <xf numFmtId="0" fontId="18" fillId="0" borderId="7" xfId="5" applyFont="1" applyBorder="1" applyAlignment="1" applyProtection="1">
      <alignment horizontal="center" vertical="center" wrapText="1"/>
    </xf>
    <xf numFmtId="0" fontId="18" fillId="0" borderId="7" xfId="5" applyNumberFormat="1" applyFont="1" applyBorder="1" applyAlignment="1" applyProtection="1">
      <alignment horizontal="center" vertical="center" wrapText="1"/>
    </xf>
    <xf numFmtId="165" fontId="18" fillId="0" borderId="7" xfId="8" applyNumberFormat="1" applyFont="1" applyBorder="1" applyAlignment="1" applyProtection="1">
      <alignment horizontal="center" vertical="center" wrapText="1"/>
    </xf>
    <xf numFmtId="14" fontId="18" fillId="0" borderId="7" xfId="8" applyFont="1" applyBorder="1" applyAlignment="1" applyProtection="1">
      <alignment horizontal="center" vertical="center" wrapText="1"/>
    </xf>
    <xf numFmtId="14" fontId="18" fillId="0" borderId="7" xfId="8" applyNumberFormat="1" applyFont="1" applyBorder="1" applyAlignment="1" applyProtection="1">
      <alignment horizontal="center" vertical="center" wrapText="1"/>
    </xf>
    <xf numFmtId="3" fontId="18" fillId="0" borderId="7" xfId="4" applyFont="1" applyBorder="1" applyAlignment="1" applyProtection="1">
      <alignment horizontal="center" vertical="center" wrapText="1"/>
    </xf>
    <xf numFmtId="3" fontId="18" fillId="2" borderId="7" xfId="15" applyFont="1" applyBorder="1" applyAlignment="1">
      <alignment horizontal="center" vertical="center" wrapText="1"/>
    </xf>
    <xf numFmtId="164" fontId="18" fillId="0" borderId="7" xfId="12" applyFont="1" applyFill="1" applyBorder="1" applyAlignment="1">
      <alignment horizontal="center" vertical="center" wrapText="1"/>
    </xf>
    <xf numFmtId="14" fontId="18" fillId="2" borderId="7" xfId="14" applyNumberFormat="1" applyFont="1" applyBorder="1" applyAlignment="1">
      <alignment horizontal="center" vertical="center" wrapText="1"/>
    </xf>
    <xf numFmtId="0" fontId="18" fillId="2" borderId="7" xfId="15" applyNumberFormat="1" applyFont="1" applyBorder="1" applyAlignment="1">
      <alignment horizontal="center" vertical="center" wrapText="1"/>
    </xf>
    <xf numFmtId="3" fontId="18" fillId="0" borderId="7" xfId="0" applyNumberFormat="1" applyFont="1" applyBorder="1" applyAlignment="1" applyProtection="1">
      <alignment horizontal="center" vertical="center" wrapText="1"/>
    </xf>
    <xf numFmtId="0" fontId="18" fillId="0" borderId="7" xfId="0" applyFont="1" applyBorder="1" applyAlignment="1" applyProtection="1">
      <alignment horizontal="center" vertical="center" wrapText="1"/>
    </xf>
    <xf numFmtId="0" fontId="0" fillId="0" borderId="7" xfId="0" applyFont="1" applyFill="1" applyBorder="1" applyAlignment="1">
      <alignment horizontal="center" vertical="center"/>
    </xf>
    <xf numFmtId="0" fontId="13" fillId="0" borderId="10" xfId="5" applyFont="1" applyBorder="1" applyAlignment="1" applyProtection="1">
      <alignment horizontal="center" vertical="center" wrapText="1"/>
    </xf>
    <xf numFmtId="0" fontId="13" fillId="0" borderId="10" xfId="5" applyFont="1" applyBorder="1" applyAlignment="1">
      <alignment horizontal="center" vertical="center" wrapText="1"/>
    </xf>
    <xf numFmtId="165" fontId="13" fillId="0" borderId="10" xfId="8" applyNumberFormat="1" applyFont="1" applyBorder="1" applyAlignment="1" applyProtection="1">
      <alignment horizontal="center" vertical="center" wrapText="1"/>
    </xf>
    <xf numFmtId="14" fontId="13" fillId="0" borderId="10" xfId="8" applyFont="1" applyBorder="1" applyAlignment="1" applyProtection="1">
      <alignment horizontal="center" vertical="center" wrapText="1"/>
    </xf>
    <xf numFmtId="14" fontId="13" fillId="0" borderId="10" xfId="0" applyNumberFormat="1" applyFont="1" applyBorder="1" applyAlignment="1">
      <alignment horizontal="center" vertical="center" wrapText="1"/>
    </xf>
    <xf numFmtId="3" fontId="13" fillId="0" borderId="10" xfId="4" applyFont="1" applyBorder="1" applyAlignment="1" applyProtection="1">
      <alignment horizontal="center" vertical="center" wrapText="1"/>
    </xf>
    <xf numFmtId="3" fontId="13" fillId="2" borderId="10" xfId="15" applyFont="1" applyBorder="1" applyAlignment="1">
      <alignment horizontal="center" vertical="center" wrapText="1"/>
    </xf>
    <xf numFmtId="14" fontId="13" fillId="0" borderId="10" xfId="8" applyNumberFormat="1" applyFont="1" applyBorder="1" applyAlignment="1" applyProtection="1">
      <alignment horizontal="center" vertical="center" wrapText="1"/>
    </xf>
    <xf numFmtId="164" fontId="13" fillId="0" borderId="10" xfId="12" applyFont="1" applyFill="1" applyBorder="1" applyAlignment="1">
      <alignment horizontal="center" vertical="center" wrapText="1"/>
    </xf>
    <xf numFmtId="14" fontId="13" fillId="2" borderId="10" xfId="14" applyNumberFormat="1" applyFont="1" applyBorder="1" applyAlignment="1">
      <alignment horizontal="center" vertical="center" wrapText="1"/>
    </xf>
    <xf numFmtId="3" fontId="13" fillId="2" borderId="10" xfId="15" quotePrefix="1" applyFont="1" applyBorder="1" applyAlignment="1">
      <alignment horizontal="center" vertical="center" wrapText="1"/>
    </xf>
    <xf numFmtId="14" fontId="14" fillId="0" borderId="10" xfId="16" applyNumberFormat="1" applyFont="1" applyBorder="1" applyAlignment="1" applyProtection="1">
      <alignment horizontal="center" vertical="center" wrapText="1"/>
    </xf>
    <xf numFmtId="0" fontId="13" fillId="0" borderId="10" xfId="0" applyFont="1" applyBorder="1" applyAlignment="1" applyProtection="1">
      <alignment horizontal="center" vertical="center" wrapText="1"/>
    </xf>
    <xf numFmtId="0" fontId="13" fillId="0" borderId="10" xfId="0" applyFont="1" applyBorder="1" applyAlignment="1">
      <alignment horizontal="center" vertical="center" wrapText="1"/>
    </xf>
  </cellXfs>
  <cellStyles count="17">
    <cellStyle name="Actual Start" xfId="13"/>
    <cellStyle name="Date" xfId="8"/>
    <cellStyle name="Estimated duration" xfId="15"/>
    <cellStyle name="Flag" xfId="12"/>
    <cellStyle name="Grey Column" xfId="14"/>
    <cellStyle name="Heading 1" xfId="1" builtinId="16" customBuiltin="1"/>
    <cellStyle name="Heading 2" xfId="6" builtinId="17" customBuiltin="1"/>
    <cellStyle name="Heading 3" xfId="10" builtinId="18" customBuiltin="1"/>
    <cellStyle name="Heading 4" xfId="11" builtinId="19" customBuiltin="1"/>
    <cellStyle name="Hyperlink" xfId="16" builtinId="8"/>
    <cellStyle name="Input" xfId="2" builtinId="20" customBuiltin="1"/>
    <cellStyle name="Normal" xfId="0" builtinId="0" customBuiltin="1"/>
    <cellStyle name="Note" xfId="7" builtinId="10" customBuiltin="1"/>
    <cellStyle name="Numbers" xfId="4"/>
    <cellStyle name="Output" xfId="3" builtinId="21" customBuiltin="1"/>
    <cellStyle name="Text" xfId="5"/>
    <cellStyle name="Title" xfId="9" builtinId="15" customBuiltin="1"/>
  </cellStyles>
  <dxfs count="37">
    <dxf>
      <font>
        <strike val="0"/>
        <outline val="0"/>
        <shadow val="0"/>
        <vertAlign val="baseline"/>
        <sz val="11"/>
        <color auto="1"/>
        <name val="Century Gothic"/>
        <scheme val="minor"/>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vertAlign val="baseline"/>
        <sz val="11"/>
        <color auto="1"/>
        <name val="Century Gothic"/>
        <scheme val="minor"/>
      </font>
      <numFmt numFmtId="3" formatCode="#,##0"/>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vertAlign val="baseline"/>
        <sz val="11"/>
        <color auto="1"/>
        <name val="Century Gothic"/>
        <scheme val="minor"/>
      </font>
      <numFmt numFmtId="0" formatCode="Genera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vertAlign val="baseline"/>
        <sz val="11"/>
        <color auto="1"/>
        <name val="Century Gothic"/>
        <scheme val="minor"/>
      </font>
      <numFmt numFmtId="19" formatCode="d/mm/yyyy"/>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vertAlign val="baseline"/>
        <sz val="11"/>
        <color auto="1"/>
        <name val="Century Gothic"/>
        <scheme val="minor"/>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vertAlign val="baseline"/>
        <sz val="11"/>
        <color auto="1"/>
        <name val="Century Gothic"/>
        <scheme val="minor"/>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vertAlign val="baseline"/>
        <sz val="11"/>
        <color auto="1"/>
        <name val="Century Gothic"/>
        <scheme val="minor"/>
      </font>
      <numFmt numFmtId="19" formatCode="d/mm/yyyy"/>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vertAlign val="baseline"/>
        <sz val="11"/>
        <color auto="1"/>
        <name val="Century Gothic"/>
        <scheme val="minor"/>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vertAlign val="baseline"/>
        <sz val="11"/>
        <color auto="1"/>
        <name val="Century Gothic"/>
        <scheme val="minor"/>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vertAlign val="baseline"/>
        <sz val="11"/>
        <color auto="1"/>
        <name val="Century Gothic"/>
        <scheme val="minor"/>
      </font>
      <numFmt numFmtId="19" formatCode="d/mm/yyyy"/>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auto="1"/>
        <name val="Century Gothic"/>
        <scheme val="minor"/>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strike val="0"/>
        <outline val="0"/>
        <shadow val="0"/>
        <vertAlign val="baseline"/>
        <sz val="11"/>
        <color auto="1"/>
        <name val="Century Gothic"/>
        <scheme val="minor"/>
      </font>
      <numFmt numFmtId="165" formatCode="&quot;$&quot;#,##0.00"/>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vertAlign val="baseline"/>
        <sz val="11"/>
        <color auto="1"/>
        <name val="Century Gothic"/>
        <scheme val="minor"/>
      </font>
      <numFmt numFmtId="0" formatCode="Genera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vertAlign val="baseline"/>
        <sz val="11"/>
        <color auto="1"/>
        <name val="Century Gothic"/>
        <scheme val="minor"/>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vertAlign val="baseline"/>
        <sz val="11"/>
        <color auto="1"/>
        <name val="Century Gothic"/>
        <scheme val="minor"/>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vertAlign val="baseline"/>
        <sz val="11"/>
        <color auto="1"/>
        <name val="Century Gothic"/>
        <scheme val="minor"/>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outline="0">
        <bottom style="thin">
          <color theme="9"/>
        </bottom>
      </border>
    </dxf>
    <dxf>
      <font>
        <strike val="0"/>
        <outline val="0"/>
        <shadow val="0"/>
        <vertAlign val="baseline"/>
        <sz val="11"/>
        <color auto="1"/>
        <name val="Century Gothic"/>
        <scheme val="minor"/>
      </font>
      <alignment horizontal="center" vertical="center" textRotation="0" wrapText="1" indent="0" justifyLastLine="0" shrinkToFit="0" readingOrder="0"/>
    </dxf>
    <dxf>
      <alignment horizontal="center" vertical="center" textRotation="0" wrapText="1" indent="0" justifyLastLine="0" shrinkToFit="0" readingOrder="0"/>
    </dxf>
    <dxf>
      <font>
        <color rgb="FF9C0006"/>
      </font>
      <fill>
        <patternFill>
          <bgColor rgb="FFFFC7CE"/>
        </patternFill>
      </fill>
    </dxf>
    <dxf>
      <font>
        <color rgb="FF9C0006"/>
      </font>
      <fill>
        <patternFill>
          <bgColor rgb="FFFFC7CE"/>
        </patternFill>
      </fill>
    </dxf>
    <dxf>
      <font>
        <b/>
        <i val="0"/>
        <color theme="4" tint="-0.499984740745262"/>
      </font>
    </dxf>
    <dxf>
      <font>
        <b/>
        <i val="0"/>
        <color theme="4" tint="-0.499984740745262"/>
      </font>
    </dxf>
    <dxf>
      <font>
        <b val="0"/>
        <i val="0"/>
        <strike val="0"/>
        <condense val="0"/>
        <extend val="0"/>
        <outline val="0"/>
        <shadow val="0"/>
        <u val="none"/>
        <vertAlign val="baseline"/>
        <sz val="10"/>
        <color rgb="FF000000"/>
        <name val="Arial"/>
        <scheme val="none"/>
      </font>
      <fill>
        <patternFill patternType="solid">
          <fgColor indexed="64"/>
          <bgColor rgb="FFFFFFFF"/>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scheme val="none"/>
      </font>
      <numFmt numFmtId="30" formatCode="@"/>
      <fill>
        <patternFill patternType="solid">
          <fgColor indexed="64"/>
          <bgColor rgb="FFFFFFFF"/>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scheme val="none"/>
      </font>
      <fill>
        <patternFill patternType="solid">
          <fgColor indexed="64"/>
          <bgColor rgb="FFFFFFFF"/>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border outline="0">
        <left style="medium">
          <color indexed="64"/>
        </left>
        <right style="medium">
          <color indexed="64"/>
        </right>
        <top style="medium">
          <color indexed="64"/>
        </top>
        <bottom style="medium">
          <color indexed="64"/>
        </bottom>
      </border>
    </dxf>
    <dxf>
      <alignment horizontal="center" vertical="center" textRotation="0" wrapText="0" indent="0" justifyLastLine="0" shrinkToFit="0" readingOrder="0"/>
    </dxf>
    <dxf>
      <border outline="0">
        <bottom style="medium">
          <color indexed="64"/>
        </bottom>
      </border>
    </dxf>
    <dxf>
      <font>
        <b/>
        <i val="0"/>
        <strike val="0"/>
        <condense val="0"/>
        <extend val="0"/>
        <outline val="0"/>
        <shadow val="0"/>
        <u val="none"/>
        <vertAlign val="baseline"/>
        <sz val="10"/>
        <color rgb="FF000000"/>
        <name val="Arial"/>
        <scheme val="none"/>
      </font>
      <fill>
        <patternFill patternType="solid">
          <fgColor indexed="64"/>
          <bgColor rgb="FFFFFFFF"/>
        </patternFill>
      </fill>
      <alignment horizontal="center" vertical="center" textRotation="0" wrapText="0" indent="0" justifyLastLine="0" shrinkToFit="0" readingOrder="0"/>
      <border diagonalUp="0" diagonalDown="0" outline="0">
        <left style="medium">
          <color indexed="64"/>
        </left>
        <right style="medium">
          <color indexed="64"/>
        </right>
        <top/>
        <bottom/>
      </border>
    </dxf>
    <dxf>
      <numFmt numFmtId="0" formatCode="General"/>
    </dxf>
    <dxf>
      <numFmt numFmtId="164" formatCode="&quot;Over/Under flag&quot;;&quot;&quot;;&quot;&quot;"/>
    </dxf>
    <dxf>
      <border outline="0">
        <bottom style="thin">
          <color theme="9"/>
        </bottom>
      </border>
    </dxf>
    <dxf>
      <font>
        <b/>
        <i val="0"/>
        <color theme="4" tint="-0.499984740745262"/>
      </font>
    </dxf>
    <dxf>
      <font>
        <b/>
        <i val="0"/>
        <color theme="4" tint="-0.499984740745262"/>
      </font>
    </dxf>
    <dxf>
      <font>
        <b/>
        <i val="0"/>
        <color theme="2" tint="-0.89996032593768116"/>
      </font>
      <fill>
        <patternFill>
          <bgColor theme="9"/>
        </patternFill>
      </fill>
      <border>
        <bottom/>
      </border>
    </dxf>
    <dxf>
      <font>
        <b val="0"/>
        <i val="0"/>
        <color theme="2" tint="-0.749961851863155"/>
      </font>
      <border>
        <bottom style="thin">
          <color theme="9"/>
        </bottom>
        <horizontal style="thin">
          <color theme="3" tint="0.59996337778862885"/>
        </horizontal>
      </border>
    </dxf>
  </dxfs>
  <tableStyles count="1" defaultTableStyle="Custom Table Style" defaultPivotStyle="PivotStyleMedium2">
    <tableStyle name="Custom Table Style" pivot="0" count="2">
      <tableStyleElement type="wholeTable" dxfId="36"/>
      <tableStyleElement type="headerRow" dxfId="35"/>
    </tableStyle>
  </tableStyles>
  <extLst>
    <ext xmlns:x14="http://schemas.microsoft.com/office/spreadsheetml/2009/9/main" uri="{EB79DEF2-80B8-43e5-95BD-54CBDDF9020C}">
      <x14:slicerStyles defaultSlicerStyle="SlicerStyleDark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hyperlink" Target="#Setup!A1"/></Relationships>
</file>

<file path=xl/drawings/_rels/drawing2.xml.rels><?xml version="1.0" encoding="UTF-8" standalone="yes"?>
<Relationships xmlns="http://schemas.openxmlformats.org/package/2006/relationships"><Relationship Id="rId1" Type="http://schemas.openxmlformats.org/officeDocument/2006/relationships/hyperlink" Target="#'Project Tracker'!A1"/></Relationships>
</file>

<file path=xl/drawings/_rels/drawing3.xml.rels><?xml version="1.0" encoding="UTF-8" standalone="yes"?>
<Relationships xmlns="http://schemas.openxmlformats.org/package/2006/relationships"><Relationship Id="rId1" Type="http://schemas.openxmlformats.org/officeDocument/2006/relationships/hyperlink" Target="#Setup!A1"/></Relationships>
</file>

<file path=xl/drawings/drawing1.xml><?xml version="1.0" encoding="utf-8"?>
<xdr:wsDr xmlns:xdr="http://schemas.openxmlformats.org/drawingml/2006/spreadsheetDrawing" xmlns:a="http://schemas.openxmlformats.org/drawingml/2006/main">
  <xdr:twoCellAnchor editAs="oneCell">
    <xdr:from>
      <xdr:col>1</xdr:col>
      <xdr:colOff>466</xdr:colOff>
      <xdr:row>1</xdr:row>
      <xdr:rowOff>6351</xdr:rowOff>
    </xdr:from>
    <xdr:to>
      <xdr:col>1</xdr:col>
      <xdr:colOff>914866</xdr:colOff>
      <xdr:row>2</xdr:row>
      <xdr:rowOff>26671</xdr:rowOff>
    </xdr:to>
    <xdr:sp macro="" textlink="">
      <xdr:nvSpPr>
        <xdr:cNvPr id="3" name="Setup Button" descr="Setup navigation button. Click to view the Setup worksheet." title="Navigation Button - Setup">
          <a:hlinkClick xmlns:r="http://schemas.openxmlformats.org/officeDocument/2006/relationships" r:id="rId1" tooltip="Click to view Setup"/>
        </xdr:cNvPr>
        <xdr:cNvSpPr txBox="1">
          <a:spLocks noChangeAspect="1"/>
        </xdr:cNvSpPr>
      </xdr:nvSpPr>
      <xdr:spPr>
        <a:xfrm>
          <a:off x="182562" y="825781"/>
          <a:ext cx="914400" cy="279456"/>
        </a:xfrm>
        <a:prstGeom prst="rect">
          <a:avLst/>
        </a:prstGeom>
        <a:solidFill>
          <a:schemeClr val="tx2">
            <a:lumMod val="75000"/>
          </a:schemeClr>
        </a:solidFill>
        <a:ln>
          <a:noFill/>
        </a:ln>
      </xdr:spPr>
      <xdr:style>
        <a:lnRef idx="2">
          <a:schemeClr val="accent3">
            <a:shade val="50000"/>
          </a:schemeClr>
        </a:lnRef>
        <a:fillRef idx="1">
          <a:schemeClr val="accent3"/>
        </a:fillRef>
        <a:effectRef idx="0">
          <a:schemeClr val="accent3"/>
        </a:effectRef>
        <a:fontRef idx="minor">
          <a:schemeClr val="lt1"/>
        </a:fontRef>
      </xdr:style>
      <xdr:txBody>
        <a:bodyPr vertOverflow="overflow" horzOverflow="overflow" wrap="none" lIns="0" tIns="0" rIns="0" bIns="0" rtlCol="0" anchor="ctr"/>
        <a:lstStyle/>
        <a:p>
          <a:pPr algn="ctr"/>
          <a:r>
            <a:rPr lang="en-US" sz="1100" b="1"/>
            <a:t>SETUP</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181934</xdr:colOff>
      <xdr:row>1</xdr:row>
      <xdr:rowOff>6351</xdr:rowOff>
    </xdr:from>
    <xdr:to>
      <xdr:col>1</xdr:col>
      <xdr:colOff>895094</xdr:colOff>
      <xdr:row>2</xdr:row>
      <xdr:rowOff>25400</xdr:rowOff>
    </xdr:to>
    <xdr:sp macro="" textlink="">
      <xdr:nvSpPr>
        <xdr:cNvPr id="3" name="Projects Button" descr="Projects navigation button. Click to view the Projects worksheet." title="Navigation Button - Projects">
          <a:hlinkClick xmlns:r="http://schemas.openxmlformats.org/officeDocument/2006/relationships" r:id="rId1" tooltip="Click to view Projects"/>
        </xdr:cNvPr>
        <xdr:cNvSpPr txBox="1">
          <a:spLocks noChangeAspect="1"/>
        </xdr:cNvSpPr>
      </xdr:nvSpPr>
      <xdr:spPr>
        <a:xfrm>
          <a:off x="181934" y="578490"/>
          <a:ext cx="914400" cy="274754"/>
        </a:xfrm>
        <a:prstGeom prst="rect">
          <a:avLst/>
        </a:prstGeom>
        <a:solidFill>
          <a:schemeClr val="tx2">
            <a:lumMod val="50000"/>
          </a:schemeClr>
        </a:solidFill>
        <a:ln>
          <a:noFill/>
        </a:ln>
      </xdr:spPr>
      <xdr:style>
        <a:lnRef idx="2">
          <a:schemeClr val="accent3">
            <a:shade val="50000"/>
          </a:schemeClr>
        </a:lnRef>
        <a:fillRef idx="1">
          <a:schemeClr val="accent3"/>
        </a:fillRef>
        <a:effectRef idx="0">
          <a:schemeClr val="accent3"/>
        </a:effectRef>
        <a:fontRef idx="minor">
          <a:schemeClr val="lt1"/>
        </a:fontRef>
      </xdr:style>
      <xdr:txBody>
        <a:bodyPr vertOverflow="overflow" horzOverflow="overflow" wrap="none" lIns="0" tIns="0" rIns="0" bIns="0" rtlCol="0" anchor="ctr"/>
        <a:lstStyle/>
        <a:p>
          <a:pPr algn="ctr"/>
          <a:r>
            <a:rPr lang="en-US" sz="1100" b="1"/>
            <a:t>PROJECTS</a:t>
          </a:r>
        </a:p>
      </xdr:txBody>
    </xdr:sp>
    <xdr:clientData fPrintsWithSheet="0"/>
  </xdr:twoCellAnchor>
</xdr:wsDr>
</file>

<file path=xl/drawings/drawing3.xml><?xml version="1.0" encoding="utf-8"?>
<xdr:wsDr xmlns:xdr="http://schemas.openxmlformats.org/drawingml/2006/spreadsheetDrawing" xmlns:a="http://schemas.openxmlformats.org/drawingml/2006/main">
  <xdr:twoCellAnchor editAs="oneCell">
    <xdr:from>
      <xdr:col>1</xdr:col>
      <xdr:colOff>466</xdr:colOff>
      <xdr:row>1</xdr:row>
      <xdr:rowOff>6351</xdr:rowOff>
    </xdr:from>
    <xdr:to>
      <xdr:col>2</xdr:col>
      <xdr:colOff>152866</xdr:colOff>
      <xdr:row>2</xdr:row>
      <xdr:rowOff>74296</xdr:rowOff>
    </xdr:to>
    <xdr:sp macro="" textlink="">
      <xdr:nvSpPr>
        <xdr:cNvPr id="2" name="Setup Button" descr="Setup navigation button. Click to view the Setup worksheet." title="Navigation Button - Setup">
          <a:hlinkClick xmlns:r="http://schemas.openxmlformats.org/officeDocument/2006/relationships" r:id="rId1" tooltip="Click to view Setup"/>
        </xdr:cNvPr>
        <xdr:cNvSpPr txBox="1">
          <a:spLocks noChangeAspect="1"/>
        </xdr:cNvSpPr>
      </xdr:nvSpPr>
      <xdr:spPr>
        <a:xfrm>
          <a:off x="200491" y="825501"/>
          <a:ext cx="914400" cy="277495"/>
        </a:xfrm>
        <a:prstGeom prst="rect">
          <a:avLst/>
        </a:prstGeom>
        <a:solidFill>
          <a:schemeClr val="tx2">
            <a:lumMod val="75000"/>
          </a:schemeClr>
        </a:solidFill>
        <a:ln>
          <a:noFill/>
        </a:ln>
      </xdr:spPr>
      <xdr:style>
        <a:lnRef idx="2">
          <a:schemeClr val="accent3">
            <a:shade val="50000"/>
          </a:schemeClr>
        </a:lnRef>
        <a:fillRef idx="1">
          <a:schemeClr val="accent3"/>
        </a:fillRef>
        <a:effectRef idx="0">
          <a:schemeClr val="accent3"/>
        </a:effectRef>
        <a:fontRef idx="minor">
          <a:schemeClr val="lt1"/>
        </a:fontRef>
      </xdr:style>
      <xdr:txBody>
        <a:bodyPr vertOverflow="overflow" horzOverflow="overflow" wrap="none" lIns="0" tIns="0" rIns="0" bIns="0" rtlCol="0" anchor="ctr"/>
        <a:lstStyle/>
        <a:p>
          <a:pPr algn="ctr"/>
          <a:r>
            <a:rPr lang="en-US" sz="1100" b="1"/>
            <a:t>SETUP</a:t>
          </a:r>
        </a:p>
      </xdr:txBody>
    </xdr:sp>
    <xdr:clientData fPrintsWithSheet="0"/>
  </xdr:twoCellAnchor>
</xdr:wsDr>
</file>

<file path=xl/tables/table1.xml><?xml version="1.0" encoding="utf-8"?>
<table xmlns="http://schemas.openxmlformats.org/spreadsheetml/2006/main" id="1" name="ProjectTracker" displayName="ProjectTracker" ref="B4:O13" totalsRowShown="0" tableBorderDxfId="32" headerRowCellStyle="Heading 2">
  <autoFilter ref="B4:O13"/>
  <tableColumns count="14">
    <tableColumn id="1" name="Project" dataCellStyle="Text"/>
    <tableColumn id="2" name="Category" dataCellStyle="Text"/>
    <tableColumn id="3" name="Assigned To" dataCellStyle="Text"/>
    <tableColumn id="4" name="Estimated_x000a_Start" dataCellStyle="Date"/>
    <tableColumn id="5" name="Estimated _x000a_Finish" dataCellStyle="Date"/>
    <tableColumn id="6" name="Estimated Work (in hours)" dataCellStyle="Numbers"/>
    <tableColumn id="7" name="Estimated Duration (in days)" dataCellStyle="Estimated duration">
      <calculatedColumnFormula>IF(COUNTA('Project Tracker'!$E5,'Project Tracker'!$F5)&lt;&gt;2,"",DAYS360('Project Tracker'!$E5,'Project Tracker'!$F5,FALSE))</calculatedColumnFormula>
    </tableColumn>
    <tableColumn id="8" name="Actual _x000a_Start" dataCellStyle="Actual Start"/>
    <tableColumn id="9" name="Actual_x000a_Finish" dataCellStyle="Date"/>
    <tableColumn id="13" name="Flag icon for Over/Under Actual Work (in hours)" dataDxfId="31" dataCellStyle="Flag">
      <calculatedColumnFormula>IFERROR(IF(ProjectTracker[Actual Work (in hours)]=0,"",IF(ABS((ProjectTracker[[#This Row],[Actual Work (in hours)]]-ProjectTracker[[#This Row],[Estimated Work (in hours)]])/ProjectTracker[[#This Row],[Estimated Work (in hours)]])&gt;FlagPercent,1,0)),"")</calculatedColumnFormula>
    </tableColumn>
    <tableColumn id="10" name="Actual Work (in hours)" dataCellStyle="Numbers"/>
    <tableColumn id="14" name="Flag icon for Over/Under Actual Duration (in days)" dataCellStyle="Flag">
      <calculatedColumnFormula>IFERROR(IF(ProjectTracker[Actual Duration (in days)]=0,"",IF(ABS((ProjectTracker[[#This Row],[Actual Duration (in days)]]-ProjectTracker[[#This Row],[Estimated Duration (in days)]])/ProjectTracker[[#This Row],[Estimated Duration (in days)]])&gt;FlagPercent,1,0)),"")</calculatedColumnFormula>
    </tableColumn>
    <tableColumn id="11" name="Actual Duration (in days)" dataCellStyle="Grey Column">
      <calculatedColumnFormula>IF(COUNTA('Project Tracker'!$I5,'Project Tracker'!$J5)&lt;&gt;2,"",DAYS360('Project Tracker'!$I5,'Project Tracker'!$J5,FALSE))</calculatedColumnFormula>
    </tableColumn>
    <tableColumn id="12" name="Notes" dataDxfId="30" dataCellStyle="Text"/>
  </tableColumns>
  <tableStyleInfo name="Custom Table Style" showFirstColumn="0" showLastColumn="0" showRowStripes="1" showColumnStripes="0"/>
  <extLst>
    <ext xmlns:x14="http://schemas.microsoft.com/office/spreadsheetml/2009/9/main" uri="{504A1905-F514-4f6f-8877-14C23A59335A}">
      <x14:table altText="Project table" altTextSummary="List of project details such as Project, Category, Assigned To, Estimated Start, Estimated Finish, Estimated Work in hours, Estimated Duration in days,  Actual Start, Actual Finish, Actual Work, Actual Duration,and Notes"/>
    </ext>
  </extLst>
</table>
</file>

<file path=xl/tables/table2.xml><?xml version="1.0" encoding="utf-8"?>
<table xmlns="http://schemas.openxmlformats.org/spreadsheetml/2006/main" id="3" name="CategoryAndEmployeeTable" displayName="CategoryAndEmployeeTable" ref="B4:C10" totalsRowShown="0" headerRowCellStyle="Heading 2" dataCellStyle="Text">
  <autoFilter ref="B4:C10"/>
  <tableColumns count="2">
    <tableColumn id="1" name="Category Name" dataCellStyle="Text"/>
    <tableColumn id="2" name="Employee Name" dataCellStyle="Text"/>
  </tableColumns>
  <tableStyleInfo name="Custom Table Style" showFirstColumn="0" showLastColumn="0" showRowStripes="1" showColumnStripes="0"/>
  <extLst>
    <ext xmlns:x14="http://schemas.microsoft.com/office/spreadsheetml/2009/9/main" uri="{504A1905-F514-4f6f-8877-14C23A59335A}">
      <x14:table altTextSummary="List of categories and employees used in the Category and Employee data validation drop down selection list on the Project Tracker worksheet. Use these columns to customize the items in each list. the lists do not need the same number of items"/>
    </ext>
  </extLst>
</table>
</file>

<file path=xl/tables/table3.xml><?xml version="1.0" encoding="utf-8"?>
<table xmlns="http://schemas.openxmlformats.org/spreadsheetml/2006/main" id="4" name="Table4" displayName="Table4" ref="B1:D47" totalsRowShown="0" headerRowDxfId="29" dataDxfId="27" headerRowBorderDxfId="28" tableBorderDxfId="26">
  <autoFilter ref="B1:D47"/>
  <tableColumns count="3">
    <tableColumn id="1" name="Field Manager" dataDxfId="25"/>
    <tableColumn id="3" name="Phone Number" dataDxfId="24"/>
    <tableColumn id="4" name="Email Address" dataDxfId="23"/>
  </tableColumns>
  <tableStyleInfo name="Custom Table Style" showFirstColumn="0" showLastColumn="0" showRowStripes="1" showColumnStripes="0"/>
</table>
</file>

<file path=xl/tables/table4.xml><?xml version="1.0" encoding="utf-8"?>
<table xmlns="http://schemas.openxmlformats.org/spreadsheetml/2006/main" id="2" name="ProjectTracker3" displayName="ProjectTracker3" ref="A4:P21" totalsRowShown="0" headerRowDxfId="18" dataDxfId="17" tableBorderDxfId="16" headerRowCellStyle="Heading 2">
  <autoFilter ref="A4:P21"/>
  <sortState ref="A5:P21">
    <sortCondition ref="G4:G21"/>
  </sortState>
  <tableColumns count="16">
    <tableColumn id="1" name="Patch/Area " dataDxfId="15" dataCellStyle="Text"/>
    <tableColumn id="2" name="Work ID" dataDxfId="14" dataCellStyle="Text"/>
    <tableColumn id="15" name="Project Name" dataDxfId="13" dataCellStyle="Text"/>
    <tableColumn id="3" name="Assigned To" dataDxfId="12" dataCellStyle="Text"/>
    <tableColumn id="4" name="Payment" dataDxfId="11" dataCellStyle="Date"/>
    <tableColumn id="18" name="Job Status" dataDxfId="10" dataCellStyle="Date"/>
    <tableColumn id="5" name="Target Date" dataDxfId="9" dataCellStyle="Date"/>
    <tableColumn id="6" name="Estimated Work (in hours)" dataDxfId="8" dataCellStyle="Numbers"/>
    <tableColumn id="7" name="Estimated Duration (in days)" dataDxfId="7" dataCellStyle="Estimated duration"/>
    <tableColumn id="9" name="Actual_x000a_Finish" dataDxfId="6" dataCellStyle="Date"/>
    <tableColumn id="10" name="Actual Work (in hours)" dataDxfId="5" dataCellStyle="Numbers"/>
    <tableColumn id="14" name="Flag icon for Over/Under Actual Duration (in days)" dataDxfId="4" dataCellStyle="Flag"/>
    <tableColumn id="11" name="Actual Duration (in days)" dataDxfId="3" dataCellStyle="Grey Column"/>
    <tableColumn id="12" name="Field Manager" dataDxfId="2" dataCellStyle="Estimated duration"/>
    <tableColumn id="17" name="FM Email ID" dataDxfId="1">
      <calculatedColumnFormula>VLOOKUP(A4,FFFF,4,0)</calculatedColumnFormula>
    </tableColumn>
    <tableColumn id="19" name="Comments" dataDxfId="0"/>
  </tableColumns>
  <tableStyleInfo name="Custom Table Style" showFirstColumn="0" showLastColumn="0" showRowStripes="1" showColumnStripes="0"/>
  <extLst>
    <ext xmlns:x14="http://schemas.microsoft.com/office/spreadsheetml/2009/9/main" uri="{504A1905-F514-4f6f-8877-14C23A59335A}">
      <x14:table altText="Project table" altTextSummary="List of project details such as Project, Category, Assigned To, Estimated Start, Estimated Finish, Estimated Work in hours, Estimated Duration in days,  Actual Start, Actual Finish, Actual Work, Actual Duration,and Notes"/>
    </ext>
  </extLst>
</table>
</file>

<file path=xl/theme/theme1.xml><?xml version="1.0" encoding="utf-8"?>
<a:theme xmlns:a="http://schemas.openxmlformats.org/drawingml/2006/main" name="Office Theme">
  <a:themeElements>
    <a:clrScheme name="072_Project_Tracker">
      <a:dk1>
        <a:sysClr val="windowText" lastClr="000000"/>
      </a:dk1>
      <a:lt1>
        <a:sysClr val="window" lastClr="FFFFFF"/>
      </a:lt1>
      <a:dk2>
        <a:srgbClr val="4C483D"/>
      </a:dk2>
      <a:lt2>
        <a:srgbClr val="E4E3E2"/>
      </a:lt2>
      <a:accent1>
        <a:srgbClr val="FF5959"/>
      </a:accent1>
      <a:accent2>
        <a:srgbClr val="8DBB70"/>
      </a:accent2>
      <a:accent3>
        <a:srgbClr val="F0BB44"/>
      </a:accent3>
      <a:accent4>
        <a:srgbClr val="61ADBF"/>
      </a:accent4>
      <a:accent5>
        <a:srgbClr val="A3648B"/>
      </a:accent5>
      <a:accent6>
        <a:srgbClr val="F8943F"/>
      </a:accent6>
      <a:hlink>
        <a:srgbClr val="61ADBF"/>
      </a:hlink>
      <a:folHlink>
        <a:srgbClr val="A3648B"/>
      </a:folHlink>
    </a:clrScheme>
    <a:fontScheme name="085_Weekly_Time_Planner">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mailto:Davlyn.Brider@visionstream.co.nz" TargetMode="External"/><Relationship Id="rId13" Type="http://schemas.openxmlformats.org/officeDocument/2006/relationships/hyperlink" Target="mailto:Regan.Foai@visionstream.co.nz" TargetMode="External"/><Relationship Id="rId3" Type="http://schemas.openxmlformats.org/officeDocument/2006/relationships/hyperlink" Target="mailto:Regan.Foai@visionstream.co.nz" TargetMode="External"/><Relationship Id="rId7" Type="http://schemas.openxmlformats.org/officeDocument/2006/relationships/hyperlink" Target="mailto:Davlyn.Brider@visionstream.co.nz" TargetMode="External"/><Relationship Id="rId12" Type="http://schemas.openxmlformats.org/officeDocument/2006/relationships/hyperlink" Target="mailto:Regan.Foai@visionstream.co.nz" TargetMode="External"/><Relationship Id="rId2" Type="http://schemas.openxmlformats.org/officeDocument/2006/relationships/hyperlink" Target="mailto:Neil.Panther@visionstream.co.nz" TargetMode="External"/><Relationship Id="rId16" Type="http://schemas.openxmlformats.org/officeDocument/2006/relationships/table" Target="../tables/table3.xml"/><Relationship Id="rId1" Type="http://schemas.openxmlformats.org/officeDocument/2006/relationships/hyperlink" Target="mailto:Gregory.Tuanau@visionstream.co.nz" TargetMode="External"/><Relationship Id="rId6" Type="http://schemas.openxmlformats.org/officeDocument/2006/relationships/hyperlink" Target="mailto:Andrew.Mckinnon@visionstream.co.nz" TargetMode="External"/><Relationship Id="rId11" Type="http://schemas.openxmlformats.org/officeDocument/2006/relationships/hyperlink" Target="mailto:graeme.bell@visionstream.co.nz" TargetMode="External"/><Relationship Id="rId5" Type="http://schemas.openxmlformats.org/officeDocument/2006/relationships/hyperlink" Target="mailto:Glenn.Harrison@visionstream.co.nz" TargetMode="External"/><Relationship Id="rId15" Type="http://schemas.openxmlformats.org/officeDocument/2006/relationships/hyperlink" Target="mailto:Neil.Panther@visionstream.co.nz" TargetMode="External"/><Relationship Id="rId10" Type="http://schemas.openxmlformats.org/officeDocument/2006/relationships/hyperlink" Target="mailto:Glenn.Harrison@visionstream.co.nz" TargetMode="External"/><Relationship Id="rId4" Type="http://schemas.openxmlformats.org/officeDocument/2006/relationships/hyperlink" Target="mailto:graeme.bell@visionstream.co.nz" TargetMode="External"/><Relationship Id="rId9" Type="http://schemas.openxmlformats.org/officeDocument/2006/relationships/hyperlink" Target="mailto:Andrew.Mckinnon@visionstream.co.nz" TargetMode="External"/><Relationship Id="rId14" Type="http://schemas.openxmlformats.org/officeDocument/2006/relationships/hyperlink" Target="mailto:Gregory.Tuanau@visionstream.co.nz" TargetMode="External"/></Relationships>
</file>

<file path=xl/worksheets/_rels/sheet4.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9"/>
    <pageSetUpPr autoPageBreaks="0" fitToPage="1"/>
  </sheetPr>
  <dimension ref="A1:O13"/>
  <sheetViews>
    <sheetView showGridLines="0" zoomScaleNormal="100" workbookViewId="0">
      <pane ySplit="4" topLeftCell="A5" activePane="bottomLeft" state="frozen"/>
      <selection pane="bottomLeft"/>
    </sheetView>
  </sheetViews>
  <sheetFormatPr defaultColWidth="9" defaultRowHeight="30" customHeight="1" x14ac:dyDescent="0.3"/>
  <cols>
    <col min="1" max="1" width="2.625" style="1" customWidth="1"/>
    <col min="2" max="4" width="22.625" style="1" customWidth="1"/>
    <col min="5" max="6" width="15.625" style="2" customWidth="1"/>
    <col min="7" max="8" width="12.625" style="1" customWidth="1"/>
    <col min="9" max="10" width="15.625" style="2" customWidth="1"/>
    <col min="11" max="11" width="2.875" style="2" customWidth="1"/>
    <col min="12" max="12" width="12.625" style="1" customWidth="1"/>
    <col min="13" max="13" width="2.875" style="1" customWidth="1"/>
    <col min="14" max="14" width="12.625" style="1" customWidth="1"/>
    <col min="15" max="15" width="25.625" style="1" customWidth="1"/>
    <col min="16" max="16" width="2.625" style="1" customWidth="1"/>
    <col min="17" max="16384" width="9" style="1"/>
  </cols>
  <sheetData>
    <row r="1" spans="1:15" ht="65.099999999999994" customHeight="1" x14ac:dyDescent="0.3">
      <c r="B1" s="8" t="s">
        <v>8</v>
      </c>
      <c r="C1"/>
    </row>
    <row r="2" spans="1:15" ht="20.25" customHeight="1" x14ac:dyDescent="0.3">
      <c r="A2" s="3"/>
      <c r="B2" s="8"/>
      <c r="C2" s="4" t="s">
        <v>9</v>
      </c>
      <c r="D2" s="5">
        <v>0.25</v>
      </c>
    </row>
    <row r="3" spans="1:15" ht="20.25" customHeight="1" x14ac:dyDescent="0.3">
      <c r="G3"/>
      <c r="H3"/>
    </row>
    <row r="4" spans="1:15" ht="54.95" customHeight="1" x14ac:dyDescent="0.3">
      <c r="B4" s="6" t="s">
        <v>0</v>
      </c>
      <c r="C4" s="6" t="s">
        <v>1</v>
      </c>
      <c r="D4" s="6" t="s">
        <v>2</v>
      </c>
      <c r="E4" s="9" t="s">
        <v>25</v>
      </c>
      <c r="F4" s="9" t="s">
        <v>27</v>
      </c>
      <c r="G4" s="10" t="s">
        <v>30</v>
      </c>
      <c r="H4" s="11" t="s">
        <v>33</v>
      </c>
      <c r="I4" s="27" t="s">
        <v>36</v>
      </c>
      <c r="J4" s="9" t="s">
        <v>26</v>
      </c>
      <c r="K4" s="16" t="s">
        <v>34</v>
      </c>
      <c r="L4" s="10" t="s">
        <v>31</v>
      </c>
      <c r="M4" s="16" t="s">
        <v>35</v>
      </c>
      <c r="N4" s="10" t="s">
        <v>32</v>
      </c>
      <c r="O4" s="6" t="s">
        <v>10</v>
      </c>
    </row>
    <row r="5" spans="1:15" ht="30" customHeight="1" x14ac:dyDescent="0.3">
      <c r="B5" s="14" t="s">
        <v>17</v>
      </c>
      <c r="C5" s="14" t="s">
        <v>11</v>
      </c>
      <c r="D5" s="14" t="s">
        <v>3</v>
      </c>
      <c r="E5" s="18">
        <f ca="1">TODAY()-65</f>
        <v>43122</v>
      </c>
      <c r="F5" s="18">
        <f ca="1">TODAY()-5</f>
        <v>43182</v>
      </c>
      <c r="G5" s="15">
        <v>210</v>
      </c>
      <c r="H5" s="28">
        <f ca="1">IF(COUNTA('Project Tracker'!$E5,'Project Tracker'!$F5)&lt;&gt;2,"",DAYS360('Project Tracker'!$E5,'Project Tracker'!$F5,FALSE))</f>
        <v>61</v>
      </c>
      <c r="I5" s="19">
        <f ca="1">TODAY()-65</f>
        <v>43122</v>
      </c>
      <c r="J5" s="18">
        <f ca="1">TODAY()</f>
        <v>43187</v>
      </c>
      <c r="K5" s="17">
        <f>IFERROR(IF(ProjectTracker[Actual Work (in hours)]=0,"",IF(ABS((ProjectTracker[[#This Row],[Actual Work (in hours)]]-ProjectTracker[[#This Row],[Estimated Work (in hours)]])/ProjectTracker[[#This Row],[Estimated Work (in hours)]])&gt;FlagPercent,1,0)),"")</f>
        <v>1</v>
      </c>
      <c r="L5" s="15">
        <v>300</v>
      </c>
      <c r="M5" s="17">
        <f ca="1">IFERROR(IF(ProjectTracker[Actual Duration (in days)]=0,"",IF(ABS((ProjectTracker[[#This Row],[Actual Duration (in days)]]-ProjectTracker[[#This Row],[Estimated Duration (in days)]])/ProjectTracker[[#This Row],[Estimated Duration (in days)]])&gt;FlagPercent,1,0)),"")</f>
        <v>0</v>
      </c>
      <c r="N5" s="20">
        <f ca="1">IF(COUNTA('Project Tracker'!$I5,'Project Tracker'!$J5)&lt;&gt;2,"",DAYS360('Project Tracker'!$I5,'Project Tracker'!$J5,FALSE))</f>
        <v>66</v>
      </c>
      <c r="O5" s="14"/>
    </row>
    <row r="6" spans="1:15" ht="30" customHeight="1" x14ac:dyDescent="0.3">
      <c r="B6" s="14" t="s">
        <v>18</v>
      </c>
      <c r="C6" s="14" t="s">
        <v>12</v>
      </c>
      <c r="D6" s="14" t="s">
        <v>6</v>
      </c>
      <c r="E6" s="18">
        <f ca="1">TODAY()-41</f>
        <v>43146</v>
      </c>
      <c r="F6" s="18">
        <f ca="1">TODAY()-10</f>
        <v>43177</v>
      </c>
      <c r="G6" s="15">
        <v>400</v>
      </c>
      <c r="H6" s="28">
        <f ca="1">IF(COUNTA('Project Tracker'!$E6,'Project Tracker'!$F6)&lt;&gt;2,"",DAYS360('Project Tracker'!$E6,'Project Tracker'!$F6,FALSE))</f>
        <v>33</v>
      </c>
      <c r="I6" s="19">
        <f ca="1">TODAY()-41</f>
        <v>43146</v>
      </c>
      <c r="J6" s="18">
        <f ca="1">TODAY()-7</f>
        <v>43180</v>
      </c>
      <c r="K6" s="17">
        <f>IFERROR(IF(ProjectTracker[Actual Work (in hours)]=0,"",IF(ABS((ProjectTracker[[#This Row],[Actual Work (in hours)]]-ProjectTracker[[#This Row],[Estimated Work (in hours)]])/ProjectTracker[[#This Row],[Estimated Work (in hours)]])&gt;FlagPercent,1,0)),"")</f>
        <v>0</v>
      </c>
      <c r="L6" s="15">
        <v>390</v>
      </c>
      <c r="M6" s="17">
        <f ca="1">IFERROR(IF(ProjectTracker[Actual Duration (in days)]=0,"",IF(ABS((ProjectTracker[[#This Row],[Actual Duration (in days)]]-ProjectTracker[[#This Row],[Estimated Duration (in days)]])/ProjectTracker[[#This Row],[Estimated Duration (in days)]])&gt;FlagPercent,1,0)),"")</f>
        <v>0</v>
      </c>
      <c r="N6" s="20">
        <f ca="1">IF(COUNTA('Project Tracker'!$I6,'Project Tracker'!$J6)&lt;&gt;2,"",DAYS360('Project Tracker'!$I6,'Project Tracker'!$J6,FALSE))</f>
        <v>36</v>
      </c>
      <c r="O6" s="14"/>
    </row>
    <row r="7" spans="1:15" ht="30" customHeight="1" x14ac:dyDescent="0.3">
      <c r="B7" s="14" t="s">
        <v>19</v>
      </c>
      <c r="C7" s="14" t="s">
        <v>11</v>
      </c>
      <c r="D7" s="14" t="s">
        <v>4</v>
      </c>
      <c r="E7" s="18">
        <f ca="1">TODAY()-100</f>
        <v>43087</v>
      </c>
      <c r="F7" s="18">
        <f ca="1">TODAY()-40</f>
        <v>43147</v>
      </c>
      <c r="G7" s="15">
        <v>500</v>
      </c>
      <c r="H7" s="28">
        <f ca="1">IF(COUNTA('Project Tracker'!$E7,'Project Tracker'!$F7)&lt;&gt;2,"",DAYS360('Project Tracker'!$E7,'Project Tracker'!$F7,FALSE))</f>
        <v>58</v>
      </c>
      <c r="I7" s="19">
        <f ca="1">TODAY()-100</f>
        <v>43087</v>
      </c>
      <c r="J7" s="18">
        <f ca="1">TODAY()-27</f>
        <v>43160</v>
      </c>
      <c r="K7" s="17">
        <f>IFERROR(IF(ProjectTracker[Actual Work (in hours)]=0,"",IF(ABS((ProjectTracker[[#This Row],[Actual Work (in hours)]]-ProjectTracker[[#This Row],[Estimated Work (in hours)]])/ProjectTracker[[#This Row],[Estimated Work (in hours)]])&gt;FlagPercent,1,0)),"")</f>
        <v>0</v>
      </c>
      <c r="L7" s="15">
        <v>500</v>
      </c>
      <c r="M7" s="17">
        <f ca="1">IFERROR(IF(ProjectTracker[Actual Duration (in days)]=0,"",IF(ABS((ProjectTracker[[#This Row],[Actual Duration (in days)]]-ProjectTracker[[#This Row],[Estimated Duration (in days)]])/ProjectTracker[[#This Row],[Estimated Duration (in days)]])&gt;FlagPercent,1,0)),"")</f>
        <v>1</v>
      </c>
      <c r="N7" s="20">
        <f ca="1">IF(COUNTA('Project Tracker'!$I7,'Project Tracker'!$J7)&lt;&gt;2,"",DAYS360('Project Tracker'!$I7,'Project Tracker'!$J7,FALSE))</f>
        <v>73</v>
      </c>
      <c r="O7" s="14"/>
    </row>
    <row r="8" spans="1:15" ht="30" customHeight="1" x14ac:dyDescent="0.3">
      <c r="B8" s="14" t="s">
        <v>20</v>
      </c>
      <c r="C8" s="14" t="s">
        <v>12</v>
      </c>
      <c r="D8" s="14" t="s">
        <v>5</v>
      </c>
      <c r="E8" s="18">
        <f ca="1">TODAY()-90</f>
        <v>43097</v>
      </c>
      <c r="F8" s="18">
        <f ca="1">TODAY()-80</f>
        <v>43107</v>
      </c>
      <c r="G8" s="15">
        <v>250</v>
      </c>
      <c r="H8" s="28">
        <f ca="1">IF(COUNTA('Project Tracker'!$E8,'Project Tracker'!$F8)&lt;&gt;2,"",DAYS360('Project Tracker'!$E8,'Project Tracker'!$F8,FALSE))</f>
        <v>9</v>
      </c>
      <c r="I8" s="19">
        <f ca="1">TODAY()-90</f>
        <v>43097</v>
      </c>
      <c r="J8" s="18">
        <f ca="1">TODAY()-71</f>
        <v>43116</v>
      </c>
      <c r="K8" s="17">
        <f>IFERROR(IF(ProjectTracker[Actual Work (in hours)]=0,"",IF(ABS((ProjectTracker[[#This Row],[Actual Work (in hours)]]-ProjectTracker[[#This Row],[Estimated Work (in hours)]])/ProjectTracker[[#This Row],[Estimated Work (in hours)]])&gt;FlagPercent,1,0)),"")</f>
        <v>0</v>
      </c>
      <c r="L8" s="15">
        <v>276</v>
      </c>
      <c r="M8" s="17">
        <f ca="1">IFERROR(IF(ProjectTracker[Actual Duration (in days)]=0,"",IF(ABS((ProjectTracker[[#This Row],[Actual Duration (in days)]]-ProjectTracker[[#This Row],[Estimated Duration (in days)]])/ProjectTracker[[#This Row],[Estimated Duration (in days)]])&gt;FlagPercent,1,0)),"")</f>
        <v>1</v>
      </c>
      <c r="N8" s="20">
        <f ca="1">IF(COUNTA('Project Tracker'!$I8,'Project Tracker'!$J8)&lt;&gt;2,"",DAYS360('Project Tracker'!$I8,'Project Tracker'!$J8,FALSE))</f>
        <v>18</v>
      </c>
      <c r="O8" s="14"/>
    </row>
    <row r="9" spans="1:15" ht="30" customHeight="1" x14ac:dyDescent="0.3">
      <c r="B9" s="14" t="s">
        <v>21</v>
      </c>
      <c r="C9" s="14" t="s">
        <v>13</v>
      </c>
      <c r="D9" s="14" t="s">
        <v>4</v>
      </c>
      <c r="E9" s="18">
        <f ca="1">TODAY()-90</f>
        <v>43097</v>
      </c>
      <c r="F9" s="18">
        <f ca="1">TODAY()-50</f>
        <v>43137</v>
      </c>
      <c r="G9" s="15">
        <v>300</v>
      </c>
      <c r="H9" s="28">
        <f ca="1">IF(COUNTA('Project Tracker'!$E9,'Project Tracker'!$F9)&lt;&gt;2,"",DAYS360('Project Tracker'!$E9,'Project Tracker'!$F9,FALSE))</f>
        <v>38</v>
      </c>
      <c r="I9" s="19">
        <f ca="1">TODAY()-90</f>
        <v>43097</v>
      </c>
      <c r="J9" s="18">
        <f ca="1">TODAY()-44</f>
        <v>43143</v>
      </c>
      <c r="K9" s="17">
        <f>IFERROR(IF(ProjectTracker[Actual Work (in hours)]=0,"",IF(ABS((ProjectTracker[[#This Row],[Actual Work (in hours)]]-ProjectTracker[[#This Row],[Estimated Work (in hours)]])/ProjectTracker[[#This Row],[Estimated Work (in hours)]])&gt;FlagPercent,1,0)),"")</f>
        <v>0</v>
      </c>
      <c r="L9" s="15">
        <v>310</v>
      </c>
      <c r="M9" s="17">
        <f ca="1">IFERROR(IF(ProjectTracker[Actual Duration (in days)]=0,"",IF(ABS((ProjectTracker[[#This Row],[Actual Duration (in days)]]-ProjectTracker[[#This Row],[Estimated Duration (in days)]])/ProjectTracker[[#This Row],[Estimated Duration (in days)]])&gt;FlagPercent,1,0)),"")</f>
        <v>0</v>
      </c>
      <c r="N9" s="20">
        <f ca="1">IF(COUNTA('Project Tracker'!$I9,'Project Tracker'!$J9)&lt;&gt;2,"",DAYS360('Project Tracker'!$I9,'Project Tracker'!$J9,FALSE))</f>
        <v>44</v>
      </c>
      <c r="O9" s="14"/>
    </row>
    <row r="10" spans="1:15" ht="30" customHeight="1" x14ac:dyDescent="0.3">
      <c r="B10" s="14" t="s">
        <v>22</v>
      </c>
      <c r="C10" s="14" t="s">
        <v>14</v>
      </c>
      <c r="D10" s="14" t="s">
        <v>6</v>
      </c>
      <c r="E10" s="18">
        <f ca="1">TODAY()-60</f>
        <v>43127</v>
      </c>
      <c r="F10" s="18">
        <f ca="1">TODAY()-50</f>
        <v>43137</v>
      </c>
      <c r="G10" s="15">
        <v>500</v>
      </c>
      <c r="H10" s="28">
        <f ca="1">IF(COUNTA('Project Tracker'!$E10,'Project Tracker'!$F10)&lt;&gt;2,"",DAYS360('Project Tracker'!$E10,'Project Tracker'!$F10,FALSE))</f>
        <v>9</v>
      </c>
      <c r="I10" s="19">
        <f ca="1">TODAY()-60</f>
        <v>43127</v>
      </c>
      <c r="J10" s="18">
        <f ca="1">TODAY()-45</f>
        <v>43142</v>
      </c>
      <c r="K10" s="17">
        <f>IFERROR(IF(ProjectTracker[Actual Work (in hours)]=0,"",IF(ABS((ProjectTracker[[#This Row],[Actual Work (in hours)]]-ProjectTracker[[#This Row],[Estimated Work (in hours)]])/ProjectTracker[[#This Row],[Estimated Work (in hours)]])&gt;FlagPercent,1,0)),"")</f>
        <v>0</v>
      </c>
      <c r="L10" s="15">
        <v>510</v>
      </c>
      <c r="M10" s="17">
        <f ca="1">IFERROR(IF(ProjectTracker[Actual Duration (in days)]=0,"",IF(ABS((ProjectTracker[[#This Row],[Actual Duration (in days)]]-ProjectTracker[[#This Row],[Estimated Duration (in days)]])/ProjectTracker[[#This Row],[Estimated Duration (in days)]])&gt;FlagPercent,1,0)),"")</f>
        <v>1</v>
      </c>
      <c r="N10" s="20">
        <f ca="1">IF(COUNTA('Project Tracker'!$I10,'Project Tracker'!$J10)&lt;&gt;2,"",DAYS360('Project Tracker'!$I10,'Project Tracker'!$J10,FALSE))</f>
        <v>14</v>
      </c>
      <c r="O10" s="14"/>
    </row>
    <row r="11" spans="1:15" ht="30" customHeight="1" x14ac:dyDescent="0.3">
      <c r="B11" s="14" t="s">
        <v>23</v>
      </c>
      <c r="C11" s="14" t="s">
        <v>15</v>
      </c>
      <c r="D11" s="14" t="s">
        <v>3</v>
      </c>
      <c r="E11" s="18">
        <f ca="1">TODAY()-44</f>
        <v>43143</v>
      </c>
      <c r="F11" s="18">
        <f ca="1">TODAY()-20</f>
        <v>43167</v>
      </c>
      <c r="G11" s="15">
        <v>750</v>
      </c>
      <c r="H11" s="28">
        <f ca="1">IF(COUNTA('Project Tracker'!$E11,'Project Tracker'!$F11)&lt;&gt;2,"",DAYS360('Project Tracker'!$E11,'Project Tracker'!$F11,FALSE))</f>
        <v>26</v>
      </c>
      <c r="I11" s="19">
        <f ca="1">TODAY()-44</f>
        <v>43143</v>
      </c>
      <c r="J11" s="18">
        <f ca="1">TODAY()-15</f>
        <v>43172</v>
      </c>
      <c r="K11" s="17">
        <f>IFERROR(IF(ProjectTracker[Actual Work (in hours)]=0,"",IF(ABS((ProjectTracker[[#This Row],[Actual Work (in hours)]]-ProjectTracker[[#This Row],[Estimated Work (in hours)]])/ProjectTracker[[#This Row],[Estimated Work (in hours)]])&gt;FlagPercent,1,0)),"")</f>
        <v>0</v>
      </c>
      <c r="L11" s="15">
        <v>790</v>
      </c>
      <c r="M11" s="17">
        <f ca="1">IFERROR(IF(ProjectTracker[Actual Duration (in days)]=0,"",IF(ABS((ProjectTracker[[#This Row],[Actual Duration (in days)]]-ProjectTracker[[#This Row],[Estimated Duration (in days)]])/ProjectTracker[[#This Row],[Estimated Duration (in days)]])&gt;FlagPercent,1,0)),"")</f>
        <v>0</v>
      </c>
      <c r="N11" s="20">
        <f ca="1">IF(COUNTA('Project Tracker'!$I11,'Project Tracker'!$J11)&lt;&gt;2,"",DAYS360('Project Tracker'!$I11,'Project Tracker'!$J11,FALSE))</f>
        <v>31</v>
      </c>
      <c r="O11" s="14"/>
    </row>
    <row r="12" spans="1:15" ht="30" customHeight="1" x14ac:dyDescent="0.3">
      <c r="B12" s="14" t="s">
        <v>24</v>
      </c>
      <c r="C12" s="14" t="s">
        <v>12</v>
      </c>
      <c r="D12" s="14" t="s">
        <v>3</v>
      </c>
      <c r="E12" s="18">
        <f ca="1">TODAY()-39</f>
        <v>43148</v>
      </c>
      <c r="F12" s="18">
        <f ca="1">TODAY()</f>
        <v>43187</v>
      </c>
      <c r="G12" s="15">
        <v>450</v>
      </c>
      <c r="H12" s="28">
        <f ca="1">IF(COUNTA('Project Tracker'!$E12,'Project Tracker'!$F12)&lt;&gt;2,"",DAYS360('Project Tracker'!$E12,'Project Tracker'!$F12,FALSE))</f>
        <v>41</v>
      </c>
      <c r="I12" s="19">
        <f ca="1">TODAY()-45</f>
        <v>43142</v>
      </c>
      <c r="J12" s="18">
        <f ca="1">TODAY()-5</f>
        <v>43182</v>
      </c>
      <c r="K12" s="17">
        <f>IFERROR(IF(ProjectTracker[Actual Work (in hours)]=0,"",IF(ABS((ProjectTracker[[#This Row],[Actual Work (in hours)]]-ProjectTracker[[#This Row],[Estimated Work (in hours)]])/ProjectTracker[[#This Row],[Estimated Work (in hours)]])&gt;FlagPercent,1,0)),"")</f>
        <v>0</v>
      </c>
      <c r="L12" s="15">
        <v>430</v>
      </c>
      <c r="M12" s="17">
        <f ca="1">IFERROR(IF(ProjectTracker[Actual Duration (in days)]=0,"",IF(ABS((ProjectTracker[[#This Row],[Actual Duration (in days)]]-ProjectTracker[[#This Row],[Estimated Duration (in days)]])/ProjectTracker[[#This Row],[Estimated Duration (in days)]])&gt;FlagPercent,1,0)),"")</f>
        <v>0</v>
      </c>
      <c r="N12" s="20">
        <f ca="1">IF(COUNTA('Project Tracker'!$I12,'Project Tracker'!$J12)&lt;&gt;2,"",DAYS360('Project Tracker'!$I12,'Project Tracker'!$J12,FALSE))</f>
        <v>42</v>
      </c>
      <c r="O12" s="14"/>
    </row>
    <row r="13" spans="1:15" ht="30" customHeight="1" x14ac:dyDescent="0.3">
      <c r="B13" s="21" t="s">
        <v>37</v>
      </c>
      <c r="C13" s="21" t="s">
        <v>14</v>
      </c>
      <c r="D13" s="14" t="s">
        <v>3</v>
      </c>
      <c r="E13" s="22">
        <v>42405</v>
      </c>
      <c r="F13" s="22">
        <v>42530</v>
      </c>
      <c r="G13" s="23">
        <v>250</v>
      </c>
      <c r="H13" s="28">
        <f>IF(COUNTA('Project Tracker'!$E13,'Project Tracker'!$F13)&lt;&gt;2,"",DAYS360('Project Tracker'!$E13,'Project Tracker'!$F13,FALSE))</f>
        <v>124</v>
      </c>
      <c r="I13" s="24">
        <v>42434</v>
      </c>
      <c r="J13" s="22">
        <v>42495</v>
      </c>
      <c r="K13" s="25">
        <f>IFERROR(IF(ProjectTracker[Actual Work (in hours)]=0,"",IF(ABS((ProjectTracker[[#This Row],[Actual Work (in hours)]]-ProjectTracker[[#This Row],[Estimated Work (in hours)]])/ProjectTracker[[#This Row],[Estimated Work (in hours)]])&gt;FlagPercent,1,0)),"")</f>
        <v>0</v>
      </c>
      <c r="L13" s="23">
        <v>200</v>
      </c>
      <c r="M13" s="17">
        <f>IFERROR(IF(ProjectTracker[Actual Duration (in days)]=0,"",IF(ABS((ProjectTracker[[#This Row],[Actual Duration (in days)]]-ProjectTracker[[#This Row],[Estimated Duration (in days)]])/ProjectTracker[[#This Row],[Estimated Duration (in days)]])&gt;FlagPercent,1,0)),"")</f>
        <v>1</v>
      </c>
      <c r="N13" s="26">
        <f>IF(COUNTA('Project Tracker'!$I13,'Project Tracker'!$J13)&lt;&gt;2,"",DAYS360('Project Tracker'!$I13,'Project Tracker'!$J13,FALSE))</f>
        <v>60</v>
      </c>
      <c r="O13" s="21"/>
    </row>
  </sheetData>
  <conditionalFormatting sqref="L5:L13">
    <cfRule type="expression" dxfId="34" priority="6">
      <formula>(ABS((L5-G5))/G5)&gt;FlagPercent</formula>
    </cfRule>
  </conditionalFormatting>
  <conditionalFormatting sqref="N5:N13">
    <cfRule type="expression" dxfId="33" priority="8">
      <formula>(ABS((N5-H5))/H5)&gt;FlagPercent</formula>
    </cfRule>
  </conditionalFormatting>
  <dataValidations count="20">
    <dataValidation allowBlank="1" showInputMessage="1" prompt="Enter projects in this project tracker worksheet. Set the percent over/under to flag in D2. Actual work in hours and actual duration in days will highlight over/under values with bold, red font styling and a flag icon in columns K and M " sqref="A1"/>
    <dataValidation allowBlank="1" showInputMessage="1" showErrorMessage="1" prompt="Customizable over/under percent used for highlighting the actual work in hours and days in the project table that are over or under this number" sqref="D2"/>
    <dataValidation type="list" allowBlank="1" showInputMessage="1" showErrorMessage="1" error="Select a category from the list or create a new category to display in this list from the Setup worksheet." sqref="C6:C13">
      <formula1>CategoryList</formula1>
    </dataValidation>
    <dataValidation type="list" allowBlank="1" showInputMessage="1" showErrorMessage="1" error="Select an employee from the list or create a new employee to display in this list from the Setup worksheet." sqref="D6:D13">
      <formula1>EmployeeList</formula1>
    </dataValidation>
    <dataValidation type="list" allowBlank="1" showInputMessage="1" showErrorMessage="1" error="Select an employee from the list or create a new employee to display in this list from the Setup worksheet." sqref="D5">
      <formula1>EmployeeList</formula1>
    </dataValidation>
    <dataValidation type="list" allowBlank="1" showInputMessage="1" showErrorMessage="1" error="Select a category from the list or create a new category to display in this list from the Setup worksheet." sqref="C5">
      <formula1>CategoryList</formula1>
    </dataValidation>
    <dataValidation allowBlank="1" showInputMessage="1" showErrorMessage="1" prompt="Enter project names in this column" sqref="B4"/>
    <dataValidation allowBlank="1" showInputMessage="1" showErrorMessage="1" prompt="Select Category name from the dropdown list in each cell in this column. Options in this list are defined in the Setup worksheet. Press ALT+DOWN ARROW to navigate the list, then ENTER to make a selection" sqref="C4"/>
    <dataValidation allowBlank="1" showInputMessage="1" showErrorMessage="1" prompt="Select the Employee name from the dropdown list in each cell in this column. Options are defined in the Setup worksheet. Press ALT+DOWN ARROW to navigate the list, then ENTER to make a selection" sqref="D4"/>
    <dataValidation allowBlank="1" showInputMessage="1" showErrorMessage="1" prompt="Enter the estimated project start date in this column" sqref="E4"/>
    <dataValidation allowBlank="1" showInputMessage="1" showErrorMessage="1" prompt="Enter the estimated project finish date in this column" sqref="F4"/>
    <dataValidation allowBlank="1" showInputMessage="1" showErrorMessage="1" prompt="Enter estimated project work in hours" sqref="G4"/>
    <dataValidation allowBlank="1" showInputMessage="1" showErrorMessage="1" prompt="Enter estimated duration of the project in days in this column" sqref="H4"/>
    <dataValidation allowBlank="1" showInputMessage="1" showErrorMessage="1" prompt="Enter the actual project start date in this column" sqref="I4"/>
    <dataValidation allowBlank="1" showInputMessage="1" showErrorMessage="1" prompt="Enter the actual project finish date in this column" sqref="J4"/>
    <dataValidation allowBlank="1" showInputMessage="1" showErrorMessage="1" prompt="Project Tracker table heading Flag icon for Over/Under Actual Work (in hours). Values in column L that meet the Over/Under criteria generate a flag icon in each cell in this column. Blank cells indicate the values do not meet the Over/Under criteria" sqref="K4"/>
    <dataValidation allowBlank="1" showInputMessage="1" showErrorMessage="1" prompt="Project Tracker table heading Flag icon for Over/Under Actual Duration (in days Values in column N that meet the Over/Under criteria generate a flag icon in each cell in this column. Blank cells indicate the values do not meet the Over/Under criteria" sqref="M4"/>
    <dataValidation allowBlank="1" showInputMessage="1" showErrorMessage="1" prompt="Enter the actual project work in hours. Values that meet the Over/Under criteria are highlighted bold, red and generate a flag icon in column K at left" sqref="L4"/>
    <dataValidation allowBlank="1" showInputMessage="1" showErrorMessage="1" prompt="Enter the actual project duration in days. Values that meet the Over/Under criteria are highlighted bold, red and generate a flag icon in column M at left" sqref="N4"/>
    <dataValidation allowBlank="1" showInputMessage="1" showErrorMessage="1" prompt="Enter notes for projects in this column" sqref="O4"/>
  </dataValidations>
  <printOptions horizontalCentered="1"/>
  <pageMargins left="0.25" right="0.25" top="0.5" bottom="0.5" header="0.3" footer="0.3"/>
  <pageSetup scale="57" fitToHeight="0" orientation="landscape" r:id="rId1"/>
  <headerFooter differentFirst="1">
    <oddFooter>&amp;CPage &amp;P of &amp;N</oddFooter>
  </headerFooter>
  <ignoredErrors>
    <ignoredError sqref="N13 K13" emptyCellReference="1"/>
  </ignoredErrors>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iconSet" priority="23" id="{981D7EE4-7E94-41DD-989D-38C05876B668}">
            <x14:iconSet custom="1">
              <x14:cfvo type="percent">
                <xm:f>0</xm:f>
              </x14:cfvo>
              <x14:cfvo type="num">
                <xm:f>0</xm:f>
              </x14:cfvo>
              <x14:cfvo type="num">
                <xm:f>1</xm:f>
              </x14:cfvo>
              <x14:cfIcon iconSet="NoIcons" iconId="0"/>
              <x14:cfIcon iconSet="NoIcons" iconId="0"/>
              <x14:cfIcon iconSet="3Flags" iconId="0"/>
            </x14:iconSet>
          </x14:cfRule>
          <xm:sqref>K5:K13</xm:sqref>
        </x14:conditionalFormatting>
        <x14:conditionalFormatting xmlns:xm="http://schemas.microsoft.com/office/excel/2006/main">
          <x14:cfRule type="iconSet" priority="24" id="{136B1933-ABA4-46F0-A1B3-AE0D99AE777F}">
            <x14:iconSet custom="1">
              <x14:cfvo type="percent">
                <xm:f>0</xm:f>
              </x14:cfvo>
              <x14:cfvo type="num">
                <xm:f>0</xm:f>
              </x14:cfvo>
              <x14:cfvo type="num">
                <xm:f>1</xm:f>
              </x14:cfvo>
              <x14:cfIcon iconSet="NoIcons" iconId="0"/>
              <x14:cfIcon iconSet="NoIcons" iconId="0"/>
              <x14:cfIcon iconSet="3Flags" iconId="0"/>
            </x14:iconSet>
          </x14:cfRule>
          <xm:sqref>M5:M13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3"/>
    <pageSetUpPr fitToPage="1"/>
  </sheetPr>
  <dimension ref="B1:C10"/>
  <sheetViews>
    <sheetView showGridLines="0" zoomScaleNormal="100" workbookViewId="0">
      <pane ySplit="4" topLeftCell="A5" activePane="bottomLeft" state="frozen"/>
      <selection pane="bottomLeft" activeCell="B4" sqref="B4"/>
    </sheetView>
  </sheetViews>
  <sheetFormatPr defaultRowHeight="30" customHeight="1" x14ac:dyDescent="0.3"/>
  <cols>
    <col min="1" max="1" width="2.625" customWidth="1"/>
    <col min="2" max="3" width="25.625" customWidth="1"/>
    <col min="4" max="4" width="2.625" customWidth="1"/>
  </cols>
  <sheetData>
    <row r="1" spans="2:3" ht="65.099999999999994" customHeight="1" x14ac:dyDescent="0.3">
      <c r="B1" s="12" t="s">
        <v>7</v>
      </c>
    </row>
    <row r="2" spans="2:3" ht="20.25" customHeight="1" x14ac:dyDescent="0.3"/>
    <row r="3" spans="2:3" ht="20.25" customHeight="1" x14ac:dyDescent="0.3"/>
    <row r="4" spans="2:3" ht="50.1" customHeight="1" x14ac:dyDescent="0.3">
      <c r="B4" s="7" t="s">
        <v>29</v>
      </c>
      <c r="C4" s="7" t="s">
        <v>28</v>
      </c>
    </row>
    <row r="5" spans="2:3" ht="30" customHeight="1" x14ac:dyDescent="0.3">
      <c r="B5" s="13" t="s">
        <v>11</v>
      </c>
      <c r="C5" s="13" t="s">
        <v>74</v>
      </c>
    </row>
    <row r="6" spans="2:3" ht="30" customHeight="1" x14ac:dyDescent="0.3">
      <c r="B6" s="13" t="s">
        <v>12</v>
      </c>
      <c r="C6" s="13" t="s">
        <v>75</v>
      </c>
    </row>
    <row r="7" spans="2:3" ht="30" customHeight="1" x14ac:dyDescent="0.3">
      <c r="B7" s="13" t="s">
        <v>13</v>
      </c>
      <c r="C7" s="13" t="s">
        <v>76</v>
      </c>
    </row>
    <row r="8" spans="2:3" ht="30" customHeight="1" x14ac:dyDescent="0.3">
      <c r="B8" s="13" t="s">
        <v>14</v>
      </c>
      <c r="C8" s="13" t="s">
        <v>77</v>
      </c>
    </row>
    <row r="9" spans="2:3" ht="30" customHeight="1" x14ac:dyDescent="0.3">
      <c r="B9" s="13" t="s">
        <v>15</v>
      </c>
      <c r="C9" s="13"/>
    </row>
    <row r="10" spans="2:3" ht="30" customHeight="1" x14ac:dyDescent="0.3">
      <c r="B10" s="13" t="s">
        <v>16</v>
      </c>
      <c r="C10" s="46"/>
    </row>
  </sheetData>
  <dataValidations count="3">
    <dataValidation allowBlank="1" showInputMessage="1" prompt="The setup worksheet contains a customizable list of project categories and employee names. These lists are used as dropdown lists in the project tracker worksheet. The lists do not need the same number of items between them " sqref="A1"/>
    <dataValidation allowBlank="1" showInputMessage="1" showErrorMessage="1" prompt="Enter employee names in this column that will be used as options in the Assigned To dropdown list in the Project Tracker worksheet" sqref="C4"/>
    <dataValidation allowBlank="1" showInputMessage="1" showErrorMessage="1" prompt="Enter project categories in this column that will be used as options in the Category dropdown list in the Project Tracker worksheet" sqref="B4"/>
  </dataValidations>
  <pageMargins left="0.7" right="0.7" top="0.75" bottom="0.75" header="0.3" footer="0.3"/>
  <pageSetup fitToHeight="0" orientation="portrait" r:id="rId1"/>
  <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7"/>
  <sheetViews>
    <sheetView workbookViewId="0">
      <selection sqref="A1:D47"/>
    </sheetView>
  </sheetViews>
  <sheetFormatPr defaultRowHeight="16.5" x14ac:dyDescent="0.3"/>
  <cols>
    <col min="1" max="1" width="22.625" style="64" customWidth="1"/>
    <col min="2" max="2" width="14.125" style="64" customWidth="1"/>
    <col min="3" max="3" width="10.625" style="64" customWidth="1"/>
    <col min="4" max="4" width="36.875" style="64" customWidth="1"/>
    <col min="5" max="5" width="53.5" style="63" customWidth="1"/>
    <col min="6" max="16384" width="9" style="64"/>
  </cols>
  <sheetData>
    <row r="1" spans="1:5" x14ac:dyDescent="0.3">
      <c r="A1" s="61" t="s">
        <v>79</v>
      </c>
      <c r="B1" s="61" t="s">
        <v>48</v>
      </c>
      <c r="C1" s="61" t="s">
        <v>80</v>
      </c>
      <c r="D1" s="62" t="s">
        <v>81</v>
      </c>
    </row>
    <row r="2" spans="1:5" x14ac:dyDescent="0.3">
      <c r="A2" s="58" t="s">
        <v>98</v>
      </c>
      <c r="B2" s="58" t="s">
        <v>50</v>
      </c>
      <c r="C2" s="59" t="s">
        <v>82</v>
      </c>
      <c r="D2" s="60" t="s">
        <v>51</v>
      </c>
    </row>
    <row r="3" spans="1:5" x14ac:dyDescent="0.3">
      <c r="A3" s="58" t="s">
        <v>99</v>
      </c>
      <c r="B3" s="58" t="s">
        <v>50</v>
      </c>
      <c r="C3" s="59" t="s">
        <v>82</v>
      </c>
      <c r="D3" s="60" t="s">
        <v>51</v>
      </c>
    </row>
    <row r="4" spans="1:5" x14ac:dyDescent="0.3">
      <c r="A4" s="58" t="s">
        <v>100</v>
      </c>
      <c r="B4" s="58" t="s">
        <v>56</v>
      </c>
      <c r="C4" s="59" t="s">
        <v>83</v>
      </c>
      <c r="D4" s="60" t="s">
        <v>57</v>
      </c>
      <c r="E4" s="65"/>
    </row>
    <row r="5" spans="1:5" x14ac:dyDescent="0.3">
      <c r="A5" s="58" t="s">
        <v>101</v>
      </c>
      <c r="B5" s="58" t="s">
        <v>56</v>
      </c>
      <c r="C5" s="59" t="s">
        <v>83</v>
      </c>
      <c r="D5" s="60" t="s">
        <v>57</v>
      </c>
      <c r="E5" s="64"/>
    </row>
    <row r="6" spans="1:5" x14ac:dyDescent="0.3">
      <c r="A6" s="58" t="s">
        <v>97</v>
      </c>
      <c r="B6" s="58" t="s">
        <v>56</v>
      </c>
      <c r="C6" s="59" t="s">
        <v>83</v>
      </c>
      <c r="D6" s="60" t="s">
        <v>57</v>
      </c>
      <c r="E6" s="64"/>
    </row>
    <row r="7" spans="1:5" x14ac:dyDescent="0.3">
      <c r="A7" s="58" t="s">
        <v>102</v>
      </c>
      <c r="B7" s="58" t="s">
        <v>56</v>
      </c>
      <c r="C7" s="59" t="s">
        <v>83</v>
      </c>
      <c r="D7" s="60" t="s">
        <v>57</v>
      </c>
      <c r="E7" s="64"/>
    </row>
    <row r="8" spans="1:5" x14ac:dyDescent="0.3">
      <c r="A8" s="58" t="s">
        <v>103</v>
      </c>
      <c r="B8" s="58" t="s">
        <v>56</v>
      </c>
      <c r="C8" s="59" t="s">
        <v>83</v>
      </c>
      <c r="D8" s="60" t="s">
        <v>57</v>
      </c>
      <c r="E8" s="64"/>
    </row>
    <row r="9" spans="1:5" x14ac:dyDescent="0.3">
      <c r="A9" s="58" t="s">
        <v>104</v>
      </c>
      <c r="B9" s="58" t="s">
        <v>84</v>
      </c>
      <c r="C9" s="59" t="s">
        <v>85</v>
      </c>
      <c r="D9" s="60" t="s">
        <v>86</v>
      </c>
      <c r="E9" s="64"/>
    </row>
    <row r="10" spans="1:5" x14ac:dyDescent="0.3">
      <c r="A10" s="58" t="s">
        <v>105</v>
      </c>
      <c r="B10" s="58" t="s">
        <v>84</v>
      </c>
      <c r="C10" s="59" t="s">
        <v>85</v>
      </c>
      <c r="D10" s="60" t="s">
        <v>86</v>
      </c>
      <c r="E10" s="64"/>
    </row>
    <row r="11" spans="1:5" x14ac:dyDescent="0.3">
      <c r="A11" s="58" t="s">
        <v>106</v>
      </c>
      <c r="B11" s="58" t="s">
        <v>84</v>
      </c>
      <c r="C11" s="59" t="s">
        <v>95</v>
      </c>
      <c r="D11" s="60" t="s">
        <v>86</v>
      </c>
      <c r="E11" s="64"/>
    </row>
    <row r="12" spans="1:5" x14ac:dyDescent="0.3">
      <c r="A12" s="58" t="s">
        <v>107</v>
      </c>
      <c r="B12" s="58" t="s">
        <v>84</v>
      </c>
      <c r="C12" s="59" t="s">
        <v>95</v>
      </c>
      <c r="D12" s="60" t="s">
        <v>86</v>
      </c>
      <c r="E12" s="64"/>
    </row>
    <row r="13" spans="1:5" x14ac:dyDescent="0.3">
      <c r="A13" s="58" t="s">
        <v>108</v>
      </c>
      <c r="B13" s="58" t="s">
        <v>84</v>
      </c>
      <c r="C13" s="59" t="s">
        <v>95</v>
      </c>
      <c r="D13" s="60" t="s">
        <v>86</v>
      </c>
      <c r="E13" s="64"/>
    </row>
    <row r="14" spans="1:5" x14ac:dyDescent="0.3">
      <c r="A14" s="58" t="s">
        <v>109</v>
      </c>
      <c r="B14" s="58" t="s">
        <v>84</v>
      </c>
      <c r="C14" s="59" t="s">
        <v>95</v>
      </c>
      <c r="D14" s="60" t="s">
        <v>86</v>
      </c>
      <c r="E14" s="64"/>
    </row>
    <row r="15" spans="1:5" x14ac:dyDescent="0.3">
      <c r="A15" s="58" t="s">
        <v>110</v>
      </c>
      <c r="B15" s="58" t="s">
        <v>84</v>
      </c>
      <c r="C15" s="59" t="s">
        <v>95</v>
      </c>
      <c r="D15" s="60" t="s">
        <v>86</v>
      </c>
      <c r="E15" s="66"/>
    </row>
    <row r="16" spans="1:5" x14ac:dyDescent="0.3">
      <c r="A16" s="58" t="s">
        <v>111</v>
      </c>
      <c r="B16" s="58" t="s">
        <v>84</v>
      </c>
      <c r="C16" s="59" t="s">
        <v>95</v>
      </c>
      <c r="D16" s="60" t="s">
        <v>86</v>
      </c>
    </row>
    <row r="17" spans="1:4" x14ac:dyDescent="0.3">
      <c r="A17" s="58" t="s">
        <v>112</v>
      </c>
      <c r="B17" s="58" t="s">
        <v>84</v>
      </c>
      <c r="C17" s="59" t="s">
        <v>95</v>
      </c>
      <c r="D17" s="60" t="s">
        <v>86</v>
      </c>
    </row>
    <row r="18" spans="1:4" x14ac:dyDescent="0.3">
      <c r="A18" s="58" t="s">
        <v>113</v>
      </c>
      <c r="B18" s="58" t="s">
        <v>84</v>
      </c>
      <c r="C18" s="59" t="s">
        <v>95</v>
      </c>
      <c r="D18" s="60" t="s">
        <v>86</v>
      </c>
    </row>
    <row r="19" spans="1:4" x14ac:dyDescent="0.3">
      <c r="A19" s="58" t="s">
        <v>114</v>
      </c>
      <c r="B19" s="58" t="s">
        <v>84</v>
      </c>
      <c r="C19" s="59" t="s">
        <v>95</v>
      </c>
      <c r="D19" s="60" t="s">
        <v>86</v>
      </c>
    </row>
    <row r="20" spans="1:4" x14ac:dyDescent="0.3">
      <c r="A20" s="58" t="s">
        <v>115</v>
      </c>
      <c r="B20" s="58" t="s">
        <v>84</v>
      </c>
      <c r="C20" s="59" t="s">
        <v>95</v>
      </c>
      <c r="D20" s="60" t="s">
        <v>86</v>
      </c>
    </row>
    <row r="21" spans="1:4" x14ac:dyDescent="0.3">
      <c r="A21" s="58" t="s">
        <v>116</v>
      </c>
      <c r="B21" s="58" t="s">
        <v>87</v>
      </c>
      <c r="C21" s="59" t="s">
        <v>88</v>
      </c>
      <c r="D21" s="60" t="s">
        <v>89</v>
      </c>
    </row>
    <row r="22" spans="1:4" x14ac:dyDescent="0.3">
      <c r="A22" s="58" t="s">
        <v>117</v>
      </c>
      <c r="B22" s="58" t="s">
        <v>87</v>
      </c>
      <c r="C22" s="59" t="s">
        <v>88</v>
      </c>
      <c r="D22" s="60" t="s">
        <v>89</v>
      </c>
    </row>
    <row r="23" spans="1:4" x14ac:dyDescent="0.3">
      <c r="A23" s="58" t="s">
        <v>118</v>
      </c>
      <c r="B23" s="58" t="s">
        <v>87</v>
      </c>
      <c r="C23" s="59" t="s">
        <v>88</v>
      </c>
      <c r="D23" s="60" t="s">
        <v>89</v>
      </c>
    </row>
    <row r="24" spans="1:4" x14ac:dyDescent="0.3">
      <c r="A24" s="58" t="s">
        <v>119</v>
      </c>
      <c r="B24" s="58" t="s">
        <v>87</v>
      </c>
      <c r="C24" s="59" t="s">
        <v>88</v>
      </c>
      <c r="D24" s="60" t="s">
        <v>89</v>
      </c>
    </row>
    <row r="25" spans="1:4" x14ac:dyDescent="0.3">
      <c r="A25" s="58" t="s">
        <v>120</v>
      </c>
      <c r="B25" s="58" t="s">
        <v>90</v>
      </c>
      <c r="C25" s="59" t="s">
        <v>91</v>
      </c>
      <c r="D25" s="60" t="s">
        <v>92</v>
      </c>
    </row>
    <row r="26" spans="1:4" x14ac:dyDescent="0.3">
      <c r="A26" s="58" t="s">
        <v>121</v>
      </c>
      <c r="B26" s="58" t="s">
        <v>90</v>
      </c>
      <c r="C26" s="59" t="s">
        <v>91</v>
      </c>
      <c r="D26" s="60" t="s">
        <v>92</v>
      </c>
    </row>
    <row r="27" spans="1:4" x14ac:dyDescent="0.3">
      <c r="A27" s="58" t="s">
        <v>122</v>
      </c>
      <c r="B27" s="58" t="s">
        <v>90</v>
      </c>
      <c r="C27" s="59" t="s">
        <v>91</v>
      </c>
      <c r="D27" s="60" t="s">
        <v>92</v>
      </c>
    </row>
    <row r="28" spans="1:4" x14ac:dyDescent="0.3">
      <c r="A28" s="58" t="s">
        <v>123</v>
      </c>
      <c r="B28" s="58" t="s">
        <v>90</v>
      </c>
      <c r="C28" s="59" t="s">
        <v>91</v>
      </c>
      <c r="D28" s="60" t="s">
        <v>92</v>
      </c>
    </row>
    <row r="29" spans="1:4" x14ac:dyDescent="0.3">
      <c r="A29" s="58" t="s">
        <v>124</v>
      </c>
      <c r="B29" s="58" t="s">
        <v>90</v>
      </c>
      <c r="C29" s="59" t="s">
        <v>91</v>
      </c>
      <c r="D29" s="60" t="s">
        <v>92</v>
      </c>
    </row>
    <row r="30" spans="1:4" x14ac:dyDescent="0.3">
      <c r="A30" s="58" t="s">
        <v>125</v>
      </c>
      <c r="B30" s="58" t="s">
        <v>90</v>
      </c>
      <c r="C30" s="59" t="s">
        <v>96</v>
      </c>
      <c r="D30" s="60" t="s">
        <v>92</v>
      </c>
    </row>
    <row r="31" spans="1:4" x14ac:dyDescent="0.3">
      <c r="A31" s="58" t="s">
        <v>126</v>
      </c>
      <c r="B31" s="58" t="s">
        <v>90</v>
      </c>
      <c r="C31" s="59" t="s">
        <v>96</v>
      </c>
      <c r="D31" s="60" t="s">
        <v>92</v>
      </c>
    </row>
    <row r="32" spans="1:4" x14ac:dyDescent="0.3">
      <c r="A32" s="58" t="s">
        <v>127</v>
      </c>
      <c r="B32" s="58" t="s">
        <v>90</v>
      </c>
      <c r="C32" s="59" t="s">
        <v>96</v>
      </c>
      <c r="D32" s="60" t="s">
        <v>92</v>
      </c>
    </row>
    <row r="33" spans="1:4" x14ac:dyDescent="0.3">
      <c r="A33" s="58" t="s">
        <v>128</v>
      </c>
      <c r="B33" s="58" t="s">
        <v>90</v>
      </c>
      <c r="C33" s="59" t="s">
        <v>96</v>
      </c>
      <c r="D33" s="60" t="s">
        <v>92</v>
      </c>
    </row>
    <row r="34" spans="1:4" x14ac:dyDescent="0.3">
      <c r="A34" s="58" t="s">
        <v>129</v>
      </c>
      <c r="B34" s="58" t="s">
        <v>54</v>
      </c>
      <c r="C34" s="59" t="s">
        <v>93</v>
      </c>
      <c r="D34" s="60" t="s">
        <v>55</v>
      </c>
    </row>
    <row r="35" spans="1:4" x14ac:dyDescent="0.3">
      <c r="A35" s="58" t="s">
        <v>130</v>
      </c>
      <c r="B35" s="58" t="s">
        <v>54</v>
      </c>
      <c r="C35" s="59" t="s">
        <v>93</v>
      </c>
      <c r="D35" s="60" t="s">
        <v>55</v>
      </c>
    </row>
    <row r="36" spans="1:4" x14ac:dyDescent="0.3">
      <c r="A36" s="58" t="s">
        <v>131</v>
      </c>
      <c r="B36" s="58" t="s">
        <v>54</v>
      </c>
      <c r="C36" s="59" t="s">
        <v>93</v>
      </c>
      <c r="D36" s="60" t="s">
        <v>55</v>
      </c>
    </row>
    <row r="37" spans="1:4" x14ac:dyDescent="0.3">
      <c r="A37" s="58" t="s">
        <v>132</v>
      </c>
      <c r="B37" s="58" t="s">
        <v>54</v>
      </c>
      <c r="C37" s="59" t="s">
        <v>93</v>
      </c>
      <c r="D37" s="60" t="s">
        <v>55</v>
      </c>
    </row>
    <row r="38" spans="1:4" x14ac:dyDescent="0.3">
      <c r="A38" s="58" t="s">
        <v>133</v>
      </c>
      <c r="B38" s="58" t="s">
        <v>54</v>
      </c>
      <c r="C38" s="59" t="s">
        <v>93</v>
      </c>
      <c r="D38" s="60" t="s">
        <v>55</v>
      </c>
    </row>
    <row r="39" spans="1:4" x14ac:dyDescent="0.3">
      <c r="A39" s="58" t="s">
        <v>134</v>
      </c>
      <c r="B39" s="58" t="s">
        <v>54</v>
      </c>
      <c r="C39" s="59" t="s">
        <v>93</v>
      </c>
      <c r="D39" s="60" t="s">
        <v>55</v>
      </c>
    </row>
    <row r="40" spans="1:4" x14ac:dyDescent="0.3">
      <c r="A40" s="58" t="s">
        <v>135</v>
      </c>
      <c r="B40" s="58" t="s">
        <v>52</v>
      </c>
      <c r="C40" s="59" t="s">
        <v>94</v>
      </c>
      <c r="D40" s="60" t="s">
        <v>53</v>
      </c>
    </row>
    <row r="41" spans="1:4" x14ac:dyDescent="0.3">
      <c r="A41" s="58" t="s">
        <v>136</v>
      </c>
      <c r="B41" s="58" t="s">
        <v>52</v>
      </c>
      <c r="C41" s="59" t="s">
        <v>94</v>
      </c>
      <c r="D41" s="60" t="s">
        <v>53</v>
      </c>
    </row>
    <row r="42" spans="1:4" x14ac:dyDescent="0.3">
      <c r="A42" s="58" t="s">
        <v>137</v>
      </c>
      <c r="B42" s="58" t="s">
        <v>52</v>
      </c>
      <c r="C42" s="59" t="s">
        <v>94</v>
      </c>
      <c r="D42" s="60" t="s">
        <v>53</v>
      </c>
    </row>
    <row r="43" spans="1:4" x14ac:dyDescent="0.3">
      <c r="A43" s="58" t="s">
        <v>138</v>
      </c>
      <c r="B43" s="58" t="s">
        <v>52</v>
      </c>
      <c r="C43" s="59" t="s">
        <v>94</v>
      </c>
      <c r="D43" s="60" t="s">
        <v>53</v>
      </c>
    </row>
    <row r="44" spans="1:4" x14ac:dyDescent="0.3">
      <c r="A44" s="58" t="s">
        <v>139</v>
      </c>
      <c r="B44" s="58" t="s">
        <v>52</v>
      </c>
      <c r="C44" s="59" t="s">
        <v>94</v>
      </c>
      <c r="D44" s="60" t="s">
        <v>53</v>
      </c>
    </row>
    <row r="45" spans="1:4" x14ac:dyDescent="0.3">
      <c r="A45" s="58" t="s">
        <v>140</v>
      </c>
      <c r="B45" s="58" t="s">
        <v>52</v>
      </c>
      <c r="C45" s="59" t="s">
        <v>94</v>
      </c>
      <c r="D45" s="60" t="s">
        <v>53</v>
      </c>
    </row>
    <row r="46" spans="1:4" x14ac:dyDescent="0.3">
      <c r="A46" s="58" t="s">
        <v>141</v>
      </c>
      <c r="B46" s="58" t="s">
        <v>52</v>
      </c>
      <c r="C46" s="59" t="s">
        <v>94</v>
      </c>
      <c r="D46" s="60" t="s">
        <v>53</v>
      </c>
    </row>
    <row r="47" spans="1:4" x14ac:dyDescent="0.3">
      <c r="A47" s="58" t="s">
        <v>142</v>
      </c>
      <c r="B47" s="58" t="s">
        <v>52</v>
      </c>
      <c r="C47" s="59" t="s">
        <v>94</v>
      </c>
      <c r="D47" s="60" t="s">
        <v>53</v>
      </c>
    </row>
  </sheetData>
  <hyperlinks>
    <hyperlink ref="D2" r:id="rId1" display="mailto:Gregory.Tuanau@visionstream.co.nz"/>
    <hyperlink ref="D4" r:id="rId2" display="mailto:Neil.Panther@visionstream.co.nz"/>
    <hyperlink ref="D9" r:id="rId3" display="mailto:Regan.Foai@visionstream.co.nz"/>
    <hyperlink ref="D21" r:id="rId4" display="mailto:graeme.bell@visionstream.co.nz"/>
    <hyperlink ref="D25" r:id="rId5" display="mailto:Glenn.Harrison@visionstream.co.nz"/>
    <hyperlink ref="D34" r:id="rId6" display="mailto:Andrew.Mckinnon@visionstream.co.nz"/>
    <hyperlink ref="D40" r:id="rId7" display="mailto:Davlyn.Brider@visionstream.co.nz"/>
    <hyperlink ref="D41:D47" r:id="rId8" display="mailto:Davlyn.Brider@visionstream.co.nz"/>
    <hyperlink ref="D35:D39" r:id="rId9" display="mailto:Andrew.Mckinnon@visionstream.co.nz"/>
    <hyperlink ref="D26:D33" r:id="rId10" display="mailto:Glenn.Harrison@visionstream.co.nz"/>
    <hyperlink ref="D22:D24" r:id="rId11" display="mailto:graeme.bell@visionstream.co.nz"/>
    <hyperlink ref="D10:D19" r:id="rId12" display="mailto:Regan.Foai@visionstream.co.nz"/>
    <hyperlink ref="D20" r:id="rId13" display="mailto:Regan.Foai@visionstream.co.nz"/>
    <hyperlink ref="D3" r:id="rId14" display="mailto:Gregory.Tuanau@visionstream.co.nz"/>
    <hyperlink ref="D5:D8" r:id="rId15" display="mailto:Neil.Panther@visionstream.co.nz"/>
  </hyperlinks>
  <pageMargins left="0.7" right="0.7" top="0.75" bottom="0.75" header="0.3" footer="0.3"/>
  <tableParts count="1">
    <tablePart r:id="rId16"/>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1"/>
  <sheetViews>
    <sheetView tabSelected="1" topLeftCell="A16" workbookViewId="0">
      <selection activeCell="F13" sqref="F13"/>
    </sheetView>
  </sheetViews>
  <sheetFormatPr defaultColWidth="9" defaultRowHeight="30" customHeight="1" x14ac:dyDescent="0.3"/>
  <cols>
    <col min="1" max="1" width="12" style="1" customWidth="1"/>
    <col min="2" max="2" width="10" style="1" customWidth="1"/>
    <col min="3" max="3" width="29.875" style="1" customWidth="1"/>
    <col min="4" max="4" width="15" style="1" customWidth="1"/>
    <col min="5" max="5" width="10.625" style="44" customWidth="1"/>
    <col min="6" max="6" width="13.375" style="2" customWidth="1"/>
    <col min="7" max="7" width="12.25" style="2" customWidth="1"/>
    <col min="8" max="8" width="9" style="1" customWidth="1"/>
    <col min="9" max="9" width="8.875" style="1" customWidth="1"/>
    <col min="10" max="10" width="15.625" style="2" customWidth="1"/>
    <col min="11" max="11" width="12.625" style="1" customWidth="1"/>
    <col min="12" max="12" width="4" style="1" customWidth="1"/>
    <col min="13" max="13" width="10" style="1" customWidth="1"/>
    <col min="14" max="14" width="23.375" style="1" customWidth="1"/>
    <col min="15" max="15" width="36.875" style="1" bestFit="1" customWidth="1"/>
    <col min="16" max="16" width="14.625" style="1" customWidth="1"/>
    <col min="17" max="16384" width="9" style="1"/>
  </cols>
  <sheetData>
    <row r="1" spans="1:16" ht="65.099999999999994" customHeight="1" x14ac:dyDescent="0.3">
      <c r="A1" s="8" t="s">
        <v>8</v>
      </c>
      <c r="B1"/>
      <c r="C1"/>
    </row>
    <row r="2" spans="1:16" ht="20.25" customHeight="1" x14ac:dyDescent="0.3">
      <c r="A2" s="8"/>
      <c r="C2" s="4" t="s">
        <v>9</v>
      </c>
      <c r="D2" s="5"/>
    </row>
    <row r="3" spans="1:16" ht="20.25" customHeight="1" x14ac:dyDescent="0.3">
      <c r="H3"/>
      <c r="I3"/>
    </row>
    <row r="4" spans="1:16" s="41" customFormat="1" ht="54.95" customHeight="1" x14ac:dyDescent="0.3">
      <c r="A4" s="35" t="s">
        <v>39</v>
      </c>
      <c r="B4" s="35" t="s">
        <v>40</v>
      </c>
      <c r="C4" s="35" t="s">
        <v>38</v>
      </c>
      <c r="D4" s="35" t="s">
        <v>2</v>
      </c>
      <c r="E4" s="45" t="s">
        <v>47</v>
      </c>
      <c r="F4" s="36" t="s">
        <v>67</v>
      </c>
      <c r="G4" s="36" t="s">
        <v>58</v>
      </c>
      <c r="H4" s="37" t="s">
        <v>30</v>
      </c>
      <c r="I4" s="38" t="s">
        <v>33</v>
      </c>
      <c r="J4" s="36" t="s">
        <v>26</v>
      </c>
      <c r="K4" s="37" t="s">
        <v>31</v>
      </c>
      <c r="L4" s="42" t="s">
        <v>35</v>
      </c>
      <c r="M4" s="37" t="s">
        <v>32</v>
      </c>
      <c r="N4" s="39" t="s">
        <v>48</v>
      </c>
      <c r="O4" s="40" t="s">
        <v>49</v>
      </c>
      <c r="P4" s="34" t="s">
        <v>70</v>
      </c>
    </row>
    <row r="5" spans="1:16" ht="30" customHeight="1" x14ac:dyDescent="0.3">
      <c r="A5" s="69"/>
      <c r="B5" s="69">
        <v>133655</v>
      </c>
      <c r="C5" s="69" t="s">
        <v>145</v>
      </c>
      <c r="D5" s="70"/>
      <c r="E5" s="71">
        <v>5611</v>
      </c>
      <c r="F5" s="72" t="s">
        <v>68</v>
      </c>
      <c r="G5" s="73">
        <v>43174</v>
      </c>
      <c r="H5" s="74"/>
      <c r="I5" s="75"/>
      <c r="J5" s="73">
        <v>43174</v>
      </c>
      <c r="K5" s="74"/>
      <c r="L5" s="76"/>
      <c r="M5" s="77"/>
      <c r="N5" s="78"/>
      <c r="O5" s="79" t="e">
        <f>VLOOKUP(A4,FFFF,4,0)</f>
        <v>#N/A</v>
      </c>
      <c r="P5" s="80"/>
    </row>
    <row r="6" spans="1:16" ht="30" customHeight="1" x14ac:dyDescent="0.3">
      <c r="A6" s="69"/>
      <c r="B6" s="81">
        <v>131078</v>
      </c>
      <c r="C6" s="31" t="s">
        <v>143</v>
      </c>
      <c r="D6" s="70"/>
      <c r="E6" s="71">
        <v>1652</v>
      </c>
      <c r="F6" s="72" t="s">
        <v>68</v>
      </c>
      <c r="G6" s="73">
        <v>43182</v>
      </c>
      <c r="H6" s="74"/>
      <c r="I6" s="75"/>
      <c r="J6" s="73">
        <v>43150</v>
      </c>
      <c r="K6" s="74"/>
      <c r="L6" s="76"/>
      <c r="M6" s="77"/>
      <c r="N6" s="78"/>
      <c r="O6" s="79" t="e">
        <f>VLOOKUP(A5,FFFF,4,0)</f>
        <v>#N/A</v>
      </c>
      <c r="P6" s="80"/>
    </row>
    <row r="7" spans="1:16" ht="30" customHeight="1" x14ac:dyDescent="0.3">
      <c r="A7" s="47" t="s">
        <v>98</v>
      </c>
      <c r="B7" s="31">
        <v>132054</v>
      </c>
      <c r="C7" s="31" t="s">
        <v>59</v>
      </c>
      <c r="D7" s="68"/>
      <c r="E7" s="52">
        <v>5527</v>
      </c>
      <c r="F7" s="48" t="s">
        <v>69</v>
      </c>
      <c r="G7" s="30">
        <v>43185</v>
      </c>
      <c r="H7" s="49"/>
      <c r="I7" s="33"/>
      <c r="J7" s="32"/>
      <c r="K7" s="49"/>
      <c r="L7" s="50"/>
      <c r="M7" s="51"/>
      <c r="N7" s="67" t="str">
        <f>VLOOKUP(A7,FFFF,2,0)</f>
        <v>Greg Tuanau</v>
      </c>
      <c r="O7" s="67" t="str">
        <f>VLOOKUP(A7,FFFF,4,0)</f>
        <v>Gregory.Tuanau@visionstream.co.nz</v>
      </c>
      <c r="P7" s="29" t="s">
        <v>71</v>
      </c>
    </row>
    <row r="8" spans="1:16" ht="30" customHeight="1" x14ac:dyDescent="0.3">
      <c r="A8" s="69"/>
      <c r="B8" s="81">
        <v>130744</v>
      </c>
      <c r="C8" s="31" t="s">
        <v>144</v>
      </c>
      <c r="D8" s="70"/>
      <c r="E8" s="71">
        <v>856</v>
      </c>
      <c r="F8" s="72" t="s">
        <v>68</v>
      </c>
      <c r="G8" s="73">
        <v>43186</v>
      </c>
      <c r="H8" s="74"/>
      <c r="I8" s="75"/>
      <c r="J8" s="73">
        <v>43152</v>
      </c>
      <c r="K8" s="74"/>
      <c r="L8" s="76"/>
      <c r="M8" s="77"/>
      <c r="N8" s="78"/>
      <c r="O8" s="79" t="str">
        <f t="shared" ref="O8:O21" si="0">VLOOKUP(A7,FFFF,4,0)</f>
        <v>Gregory.Tuanau@visionstream.co.nz</v>
      </c>
      <c r="P8" s="80"/>
    </row>
    <row r="9" spans="1:16" ht="30" customHeight="1" x14ac:dyDescent="0.3">
      <c r="A9" s="47" t="s">
        <v>98</v>
      </c>
      <c r="B9" s="29">
        <v>129940</v>
      </c>
      <c r="C9" s="29" t="s">
        <v>41</v>
      </c>
      <c r="D9" s="68"/>
      <c r="E9" s="56">
        <v>2041</v>
      </c>
      <c r="F9" s="53" t="s">
        <v>68</v>
      </c>
      <c r="G9" s="30">
        <v>43188</v>
      </c>
      <c r="H9" s="57"/>
      <c r="I9" s="33"/>
      <c r="J9" s="30">
        <v>43153</v>
      </c>
      <c r="K9" s="57"/>
      <c r="L9" s="54"/>
      <c r="M9" s="51"/>
      <c r="N9" s="67" t="str">
        <f t="shared" ref="N9:N21" si="1">VLOOKUP(A9,FFFF,2,0)</f>
        <v>Greg Tuanau</v>
      </c>
      <c r="O9" s="43" t="e">
        <f t="shared" si="0"/>
        <v>#N/A</v>
      </c>
      <c r="P9" s="55"/>
    </row>
    <row r="10" spans="1:16" ht="30" customHeight="1" x14ac:dyDescent="0.3">
      <c r="A10" s="47" t="s">
        <v>135</v>
      </c>
      <c r="B10" s="29">
        <v>133975</v>
      </c>
      <c r="C10" s="29" t="s">
        <v>42</v>
      </c>
      <c r="D10" s="68"/>
      <c r="E10" s="56">
        <v>2890</v>
      </c>
      <c r="F10" s="53" t="s">
        <v>68</v>
      </c>
      <c r="G10" s="30">
        <v>43188</v>
      </c>
      <c r="H10" s="57"/>
      <c r="I10" s="33"/>
      <c r="J10" s="30">
        <v>43158</v>
      </c>
      <c r="K10" s="57"/>
      <c r="L10" s="54"/>
      <c r="M10" s="51"/>
      <c r="N10" s="67" t="str">
        <f t="shared" si="1"/>
        <v>Davlyn Brider</v>
      </c>
      <c r="O10" s="43" t="str">
        <f t="shared" si="0"/>
        <v>Gregory.Tuanau@visionstream.co.nz</v>
      </c>
      <c r="P10" s="55"/>
    </row>
    <row r="11" spans="1:16" ht="30" customHeight="1" x14ac:dyDescent="0.3">
      <c r="A11" s="47" t="s">
        <v>131</v>
      </c>
      <c r="B11" s="29">
        <v>133661</v>
      </c>
      <c r="C11" s="29" t="s">
        <v>44</v>
      </c>
      <c r="D11" s="68"/>
      <c r="E11" s="56">
        <v>1847</v>
      </c>
      <c r="F11" s="53" t="s">
        <v>68</v>
      </c>
      <c r="G11" s="30">
        <v>43188</v>
      </c>
      <c r="H11" s="57"/>
      <c r="I11" s="33"/>
      <c r="J11" s="30">
        <v>43165</v>
      </c>
      <c r="K11" s="57"/>
      <c r="L11" s="54"/>
      <c r="M11" s="51"/>
      <c r="N11" s="67" t="str">
        <f t="shared" si="1"/>
        <v>Andrew McKinnon</v>
      </c>
      <c r="O11" s="43" t="str">
        <f t="shared" si="0"/>
        <v>Davlyn.Brider@visionstream.co.nz</v>
      </c>
      <c r="P11" s="55"/>
    </row>
    <row r="12" spans="1:16" ht="30" customHeight="1" x14ac:dyDescent="0.3">
      <c r="A12" s="47" t="s">
        <v>131</v>
      </c>
      <c r="B12" s="31">
        <v>133555</v>
      </c>
      <c r="C12" s="31" t="s">
        <v>60</v>
      </c>
      <c r="D12" s="68"/>
      <c r="E12" s="52">
        <v>3961</v>
      </c>
      <c r="F12" s="48" t="s">
        <v>69</v>
      </c>
      <c r="G12" s="30">
        <v>43192</v>
      </c>
      <c r="H12" s="49"/>
      <c r="I12" s="33"/>
      <c r="J12" s="32"/>
      <c r="K12" s="49"/>
      <c r="L12" s="50"/>
      <c r="M12" s="51"/>
      <c r="N12" s="67" t="str">
        <f t="shared" si="1"/>
        <v>Andrew McKinnon</v>
      </c>
      <c r="O12" s="43" t="str">
        <f t="shared" si="0"/>
        <v>Andrew.Mckinnon@visionstream.co.nz</v>
      </c>
      <c r="P12" s="29"/>
    </row>
    <row r="13" spans="1:16" ht="30" customHeight="1" x14ac:dyDescent="0.3">
      <c r="A13" s="47" t="s">
        <v>132</v>
      </c>
      <c r="B13" s="31">
        <v>132526</v>
      </c>
      <c r="C13" s="31" t="s">
        <v>61</v>
      </c>
      <c r="D13" s="47"/>
      <c r="E13" s="52">
        <v>1372</v>
      </c>
      <c r="F13" s="48" t="s">
        <v>69</v>
      </c>
      <c r="G13" s="30">
        <v>43195</v>
      </c>
      <c r="H13" s="49"/>
      <c r="I13" s="33"/>
      <c r="J13" s="32"/>
      <c r="K13" s="49"/>
      <c r="L13" s="50"/>
      <c r="M13" s="51"/>
      <c r="N13" s="67" t="str">
        <f t="shared" si="1"/>
        <v>Andrew McKinnon</v>
      </c>
      <c r="O13" s="43" t="str">
        <f t="shared" si="0"/>
        <v>Andrew.Mckinnon@visionstream.co.nz</v>
      </c>
      <c r="P13" s="29" t="s">
        <v>72</v>
      </c>
    </row>
    <row r="14" spans="1:16" ht="30" customHeight="1" x14ac:dyDescent="0.3">
      <c r="A14" s="47" t="s">
        <v>132</v>
      </c>
      <c r="B14" s="29">
        <v>133054</v>
      </c>
      <c r="C14" s="29" t="s">
        <v>43</v>
      </c>
      <c r="D14" s="31"/>
      <c r="E14" s="56">
        <v>1655</v>
      </c>
      <c r="F14" s="53" t="s">
        <v>68</v>
      </c>
      <c r="G14" s="30">
        <v>43196</v>
      </c>
      <c r="H14" s="57"/>
      <c r="I14" s="33"/>
      <c r="J14" s="30">
        <v>43162</v>
      </c>
      <c r="K14" s="57"/>
      <c r="L14" s="54"/>
      <c r="M14" s="51"/>
      <c r="N14" s="67" t="str">
        <f t="shared" si="1"/>
        <v>Andrew McKinnon</v>
      </c>
      <c r="O14" s="43" t="str">
        <f t="shared" si="0"/>
        <v>Andrew.Mckinnon@visionstream.co.nz</v>
      </c>
      <c r="P14" s="55"/>
    </row>
    <row r="15" spans="1:16" ht="30" customHeight="1" x14ac:dyDescent="0.3">
      <c r="A15" s="47" t="s">
        <v>98</v>
      </c>
      <c r="B15" s="31">
        <v>127520</v>
      </c>
      <c r="C15" s="31" t="s">
        <v>62</v>
      </c>
      <c r="D15" s="47"/>
      <c r="E15" s="52">
        <v>5968</v>
      </c>
      <c r="F15" s="48" t="s">
        <v>78</v>
      </c>
      <c r="G15" s="30">
        <v>43196</v>
      </c>
      <c r="H15" s="49"/>
      <c r="I15" s="33"/>
      <c r="J15" s="32"/>
      <c r="K15" s="49"/>
      <c r="L15" s="50"/>
      <c r="M15" s="51"/>
      <c r="N15" s="67" t="str">
        <f t="shared" si="1"/>
        <v>Greg Tuanau</v>
      </c>
      <c r="O15" s="43" t="str">
        <f t="shared" si="0"/>
        <v>Andrew.Mckinnon@visionstream.co.nz</v>
      </c>
      <c r="P15" s="29"/>
    </row>
    <row r="16" spans="1:16" ht="30" customHeight="1" x14ac:dyDescent="0.3">
      <c r="A16" s="47" t="s">
        <v>108</v>
      </c>
      <c r="B16" s="31">
        <v>133174</v>
      </c>
      <c r="C16" s="31" t="s">
        <v>63</v>
      </c>
      <c r="D16" s="47"/>
      <c r="E16" s="52">
        <v>1880</v>
      </c>
      <c r="F16" s="48" t="s">
        <v>78</v>
      </c>
      <c r="G16" s="30">
        <v>43199</v>
      </c>
      <c r="H16" s="49"/>
      <c r="I16" s="33"/>
      <c r="J16" s="32"/>
      <c r="K16" s="49"/>
      <c r="L16" s="50"/>
      <c r="M16" s="51"/>
      <c r="N16" s="67" t="str">
        <f t="shared" si="1"/>
        <v>Regan Foai</v>
      </c>
      <c r="O16" s="43" t="str">
        <f t="shared" si="0"/>
        <v>Gregory.Tuanau@visionstream.co.nz</v>
      </c>
      <c r="P16" s="29"/>
    </row>
    <row r="17" spans="1:16" ht="30" customHeight="1" x14ac:dyDescent="0.3">
      <c r="A17" s="47" t="s">
        <v>97</v>
      </c>
      <c r="B17" s="29">
        <v>132820</v>
      </c>
      <c r="C17" s="29" t="s">
        <v>46</v>
      </c>
      <c r="D17" s="31"/>
      <c r="E17" s="56">
        <v>918</v>
      </c>
      <c r="F17" s="53" t="s">
        <v>68</v>
      </c>
      <c r="G17" s="30">
        <v>43203</v>
      </c>
      <c r="H17" s="57"/>
      <c r="I17" s="33"/>
      <c r="J17" s="30">
        <v>43173</v>
      </c>
      <c r="K17" s="57"/>
      <c r="L17" s="54"/>
      <c r="M17" s="51"/>
      <c r="N17" s="67" t="str">
        <f t="shared" si="1"/>
        <v>Neil Panther</v>
      </c>
      <c r="O17" s="43" t="str">
        <f t="shared" si="0"/>
        <v>Regan.Foai@visionstream.co.nz</v>
      </c>
      <c r="P17" s="55"/>
    </row>
    <row r="18" spans="1:16" ht="30" customHeight="1" x14ac:dyDescent="0.3">
      <c r="A18" s="47" t="s">
        <v>97</v>
      </c>
      <c r="B18" s="29">
        <v>132877</v>
      </c>
      <c r="C18" s="29" t="s">
        <v>45</v>
      </c>
      <c r="D18" s="31"/>
      <c r="E18" s="56">
        <v>866</v>
      </c>
      <c r="F18" s="53" t="s">
        <v>68</v>
      </c>
      <c r="G18" s="30">
        <v>43206</v>
      </c>
      <c r="H18" s="57"/>
      <c r="I18" s="33"/>
      <c r="J18" s="30">
        <v>43172</v>
      </c>
      <c r="K18" s="57"/>
      <c r="L18" s="54"/>
      <c r="M18" s="51"/>
      <c r="N18" s="67" t="str">
        <f t="shared" si="1"/>
        <v>Neil Panther</v>
      </c>
      <c r="O18" s="43" t="str">
        <f t="shared" si="0"/>
        <v>Neil.Panther@visionstream.co.nz</v>
      </c>
      <c r="P18" s="55"/>
    </row>
    <row r="19" spans="1:16" ht="30" customHeight="1" x14ac:dyDescent="0.3">
      <c r="A19" s="82" t="s">
        <v>110</v>
      </c>
      <c r="B19" s="31">
        <v>133862</v>
      </c>
      <c r="C19" s="31" t="s">
        <v>64</v>
      </c>
      <c r="D19" s="82"/>
      <c r="E19" s="84">
        <v>2394</v>
      </c>
      <c r="F19" s="85" t="s">
        <v>78</v>
      </c>
      <c r="G19" s="86">
        <v>43207</v>
      </c>
      <c r="H19" s="87"/>
      <c r="I19" s="88"/>
      <c r="J19" s="89"/>
      <c r="K19" s="87"/>
      <c r="L19" s="90"/>
      <c r="M19" s="91"/>
      <c r="N19" s="92" t="str">
        <f t="shared" si="1"/>
        <v>Regan Foai</v>
      </c>
      <c r="O19" s="93" t="str">
        <f t="shared" si="0"/>
        <v>Neil.Panther@visionstream.co.nz</v>
      </c>
      <c r="P19" s="95" t="s">
        <v>73</v>
      </c>
    </row>
    <row r="20" spans="1:16" ht="30" customHeight="1" x14ac:dyDescent="0.3">
      <c r="A20" s="82" t="s">
        <v>101</v>
      </c>
      <c r="B20" s="31">
        <v>134222</v>
      </c>
      <c r="C20" s="31" t="s">
        <v>65</v>
      </c>
      <c r="D20" s="82"/>
      <c r="E20" s="84">
        <v>1284</v>
      </c>
      <c r="F20" s="85" t="s">
        <v>68</v>
      </c>
      <c r="G20" s="86">
        <v>43208</v>
      </c>
      <c r="H20" s="87"/>
      <c r="I20" s="88"/>
      <c r="J20" s="89">
        <v>43178</v>
      </c>
      <c r="K20" s="87"/>
      <c r="L20" s="90"/>
      <c r="M20" s="91"/>
      <c r="N20" s="92" t="str">
        <f t="shared" si="1"/>
        <v>Neil Panther</v>
      </c>
      <c r="O20" s="93" t="str">
        <f t="shared" si="0"/>
        <v>Regan.Foai@visionstream.co.nz</v>
      </c>
      <c r="P20" s="94"/>
    </row>
    <row r="21" spans="1:16" ht="30" customHeight="1" x14ac:dyDescent="0.3">
      <c r="A21" s="82" t="s">
        <v>101</v>
      </c>
      <c r="B21" s="83">
        <v>133968</v>
      </c>
      <c r="C21" s="83" t="s">
        <v>66</v>
      </c>
      <c r="D21" s="82"/>
      <c r="E21" s="84">
        <v>1676</v>
      </c>
      <c r="F21" s="85" t="s">
        <v>68</v>
      </c>
      <c r="G21" s="86">
        <v>43210</v>
      </c>
      <c r="H21" s="87"/>
      <c r="I21" s="88"/>
      <c r="J21" s="89">
        <v>43175</v>
      </c>
      <c r="K21" s="87"/>
      <c r="L21" s="90"/>
      <c r="M21" s="91"/>
      <c r="N21" s="92" t="str">
        <f t="shared" si="1"/>
        <v>Neil Panther</v>
      </c>
      <c r="O21" s="93" t="str">
        <f t="shared" si="0"/>
        <v>Neil.Panther@visionstream.co.nz</v>
      </c>
      <c r="P21" s="94"/>
    </row>
  </sheetData>
  <conditionalFormatting sqref="K5:K21">
    <cfRule type="expression" dxfId="22" priority="3">
      <formula>(ABS((K5-H5))/H5)&gt;FlagPercent</formula>
    </cfRule>
  </conditionalFormatting>
  <conditionalFormatting sqref="M5:M21">
    <cfRule type="expression" dxfId="21" priority="4">
      <formula>(ABS((M5-I5))/I5)&gt;FlagPercent</formula>
    </cfRule>
  </conditionalFormatting>
  <conditionalFormatting sqref="B1:B19 B21:B1048576">
    <cfRule type="duplicateValues" dxfId="20" priority="2"/>
  </conditionalFormatting>
  <conditionalFormatting sqref="B20">
    <cfRule type="duplicateValues" dxfId="19" priority="1"/>
  </conditionalFormatting>
  <dataValidations count="15">
    <dataValidation allowBlank="1" showInputMessage="1" showErrorMessage="1" prompt="Enter the actual project duration in days. Values that meet the Over/Under criteria are highlighted bold, red and generate a flag icon in column M at left" sqref="M4"/>
    <dataValidation allowBlank="1" showInputMessage="1" showErrorMessage="1" prompt="Enter the actual project work in hours. Values that meet the Over/Under criteria are highlighted bold, red and generate a flag icon in column K at left" sqref="K4"/>
    <dataValidation allowBlank="1" showInputMessage="1" showErrorMessage="1" prompt="Project Tracker table heading Flag icon for Over/Under Actual Duration (in days Values in column N that meet the Over/Under criteria generate a flag icon in each cell in this column. Blank cells indicate the values do not meet the Over/Under criteria" sqref="L4"/>
    <dataValidation allowBlank="1" showInputMessage="1" showErrorMessage="1" prompt="Enter the actual project finish date in this column" sqref="J4"/>
    <dataValidation allowBlank="1" showInputMessage="1" showErrorMessage="1" prompt="Enter the actual project start date in this column" sqref="O4"/>
    <dataValidation allowBlank="1" showInputMessage="1" showErrorMessage="1" prompt="Enter estimated project work in hours" sqref="H4"/>
    <dataValidation allowBlank="1" showInputMessage="1" showErrorMessage="1" prompt="Enter the estimated project finish date in this column" sqref="G4"/>
    <dataValidation allowBlank="1" showInputMessage="1" showErrorMessage="1" prompt="Enter the estimated project start date in this column" sqref="E4:F4"/>
    <dataValidation allowBlank="1" showInputMessage="1" showErrorMessage="1" prompt="Select the Employee name from the dropdown list in each cell in this column. Options are defined in the Setup worksheet. Press ALT+DOWN ARROW to navigate the list, then ENTER to make a selection" sqref="D4"/>
    <dataValidation allowBlank="1" showInputMessage="1" showErrorMessage="1" prompt="Select Category name from the dropdown list in each cell in this column. Options in this list are defined in the Setup worksheet. Press ALT+DOWN ARROW to navigate the list, then ENTER to make a selection" sqref="B4:C4"/>
    <dataValidation allowBlank="1" showInputMessage="1" showErrorMessage="1" prompt="Enter project names in this column" sqref="A4"/>
    <dataValidation allowBlank="1" showInputMessage="1" showErrorMessage="1" prompt="Customizable over/under percent used for highlighting the actual work in hours and days in the project table that are over or under this number" sqref="D2"/>
    <dataValidation allowBlank="1" showInputMessage="1" showErrorMessage="1" prompt="Enter estimated duration of the project in days in this column" sqref="I4 N4"/>
    <dataValidation type="list" allowBlank="1" showInputMessage="1" showErrorMessage="1" error="Select a category from the list or create a new category to display in this list from the Setup worksheet." sqref="B5:C21">
      <formula1>CategoryList</formula1>
    </dataValidation>
    <dataValidation type="list" allowBlank="1" showInputMessage="1" showErrorMessage="1" error="Select an employee from the list or create a new employee to display in this list from the Setup worksheet." sqref="D5:D21">
      <formula1>EmployeeList</formula1>
    </dataValidation>
  </dataValidations>
  <pageMargins left="0.7" right="0.7" top="0.75" bottom="0.75" header="0.3" footer="0.3"/>
  <pageSetup paperSize="9" orientation="portrait" horizontalDpi="4294967293" verticalDpi="0" r:id="rId1"/>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iconSet" priority="45" id="{74DBA39B-407E-422A-ADDF-BB8DE10411E7}">
            <x14:iconSet custom="1">
              <x14:cfvo type="percent">
                <xm:f>0</xm:f>
              </x14:cfvo>
              <x14:cfvo type="num">
                <xm:f>0</xm:f>
              </x14:cfvo>
              <x14:cfvo type="num">
                <xm:f>1</xm:f>
              </x14:cfvo>
              <x14:cfIcon iconSet="NoIcons" iconId="0"/>
              <x14:cfIcon iconSet="NoIcons" iconId="0"/>
              <x14:cfIcon iconSet="3Flags" iconId="0"/>
            </x14:iconSet>
          </x14:cfRule>
          <xm:sqref>L5:L21</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6.5"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8</vt:i4>
      </vt:variant>
    </vt:vector>
  </HeadingPairs>
  <TitlesOfParts>
    <vt:vector size="13" baseType="lpstr">
      <vt:lpstr>Project Tracker</vt:lpstr>
      <vt:lpstr>Setup</vt:lpstr>
      <vt:lpstr>FM list</vt:lpstr>
      <vt:lpstr>Row Build Project</vt:lpstr>
      <vt:lpstr>Sheet1</vt:lpstr>
      <vt:lpstr>CategoryList</vt:lpstr>
      <vt:lpstr>ColumnTitle1</vt:lpstr>
      <vt:lpstr>ColumnTitle2</vt:lpstr>
      <vt:lpstr>EmployeeList</vt:lpstr>
      <vt:lpstr>FFFF</vt:lpstr>
      <vt:lpstr>FlagPercent</vt:lpstr>
      <vt:lpstr>FMdetails</vt:lpstr>
      <vt:lpstr>'Project Tracker'!Print_Titles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JAY</dc:creator>
  <cp:lastModifiedBy>Fabril Solutions</cp:lastModifiedBy>
  <dcterms:created xsi:type="dcterms:W3CDTF">2016-08-03T05:15:41Z</dcterms:created>
  <dcterms:modified xsi:type="dcterms:W3CDTF">2018-03-28T02:07:42Z</dcterms:modified>
</cp:coreProperties>
</file>