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1" activeTab="11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2">'зп май'!$B$1:$E$44</definedName>
    <definedName name="_xlnm.Print_Area" localSheetId="8">'ЗП МАРТ'!$B$1:$E$45</definedName>
    <definedName name="_xlnm.Print_Area" localSheetId="5">'ЗП ФЕВРАЛЬ'!$B$1:$G$44</definedName>
    <definedName name="_xlnm.Print_Area" localSheetId="11">май!$A$1:$N$51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37" l="1"/>
  <c r="I65" i="37"/>
  <c r="I64" i="37"/>
  <c r="M97" i="37" l="1"/>
  <c r="K41" i="37"/>
  <c r="E34" i="38" l="1"/>
  <c r="D57" i="37" l="1"/>
  <c r="M51" i="37" l="1"/>
  <c r="R4" i="37"/>
  <c r="K46" i="37" l="1"/>
  <c r="Q21" i="37"/>
  <c r="U21" i="37"/>
  <c r="K66" i="37"/>
  <c r="K67" i="37"/>
  <c r="K68" i="37"/>
  <c r="K69" i="37"/>
  <c r="K70" i="37"/>
  <c r="K71" i="37"/>
  <c r="K72" i="37"/>
  <c r="I66" i="37"/>
  <c r="I67" i="37"/>
  <c r="I68" i="37"/>
  <c r="I69" i="37"/>
  <c r="I70" i="37"/>
  <c r="I71" i="37"/>
  <c r="I72" i="37"/>
  <c r="K63" i="37"/>
  <c r="I63" i="37"/>
  <c r="H65" i="37"/>
  <c r="H66" i="37"/>
  <c r="H67" i="37"/>
  <c r="H68" i="37"/>
  <c r="H69" i="37"/>
  <c r="H70" i="37"/>
  <c r="H71" i="37"/>
  <c r="H72" i="37"/>
  <c r="H63" i="37"/>
  <c r="K58" i="37"/>
  <c r="K59" i="37"/>
  <c r="K60" i="37"/>
  <c r="K62" i="37"/>
  <c r="I58" i="37"/>
  <c r="I59" i="37"/>
  <c r="I60" i="37"/>
  <c r="I61" i="37"/>
  <c r="I62" i="37"/>
  <c r="H58" i="37"/>
  <c r="H59" i="37"/>
  <c r="H60" i="37"/>
  <c r="H61" i="37"/>
  <c r="H62" i="37"/>
  <c r="K57" i="37"/>
  <c r="I57" i="37"/>
  <c r="H57" i="37"/>
  <c r="J97" i="37"/>
  <c r="U8" i="37" l="1"/>
  <c r="K61" i="37" s="1"/>
  <c r="K73" i="37" s="1"/>
  <c r="Q8" i="37"/>
  <c r="J35" i="38" l="1"/>
  <c r="I35" i="38"/>
  <c r="K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3" i="37"/>
  <c r="F63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E71" i="37"/>
  <c r="F71" i="37"/>
  <c r="E72" i="37"/>
  <c r="F72" i="37"/>
  <c r="E62" i="37"/>
  <c r="F62" i="37"/>
  <c r="E61" i="37"/>
  <c r="F61" i="37"/>
  <c r="K42" i="37"/>
  <c r="G38" i="38" l="1"/>
  <c r="F38" i="38"/>
  <c r="E38" i="38"/>
  <c r="D38" i="38"/>
  <c r="L58" i="3"/>
  <c r="D63" i="3"/>
  <c r="G34" i="38"/>
  <c r="G36" i="38" s="1"/>
  <c r="G37" i="38" s="1"/>
  <c r="F34" i="38"/>
  <c r="F36" i="38" s="1"/>
  <c r="F37" i="38" s="1"/>
  <c r="E36" i="38"/>
  <c r="E37" i="38" s="1"/>
  <c r="D34" i="38"/>
  <c r="D36" i="38" s="1"/>
  <c r="D37" i="38" s="1"/>
  <c r="G33" i="38"/>
  <c r="G40" i="38" s="1"/>
  <c r="F33" i="38"/>
  <c r="F40" i="38" s="1"/>
  <c r="E33" i="38"/>
  <c r="E40" i="38" s="1"/>
  <c r="D33" i="38"/>
  <c r="D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O55" i="3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81" i="37"/>
  <c r="P80" i="37"/>
  <c r="M76" i="37"/>
  <c r="M77" i="37" s="1"/>
  <c r="M78" i="37" s="1"/>
  <c r="M79" i="37" s="1"/>
  <c r="C73" i="37"/>
  <c r="F60" i="37"/>
  <c r="E60" i="37"/>
  <c r="F59" i="37"/>
  <c r="E59" i="37"/>
  <c r="F58" i="37"/>
  <c r="E58" i="37"/>
  <c r="F57" i="37"/>
  <c r="E57" i="37"/>
  <c r="J33" i="37"/>
  <c r="M23" i="37"/>
  <c r="M24" i="37" s="1"/>
  <c r="M25" i="37" s="1"/>
  <c r="M26" i="37" s="1"/>
  <c r="M27" i="37" s="1"/>
  <c r="M28" i="37" s="1"/>
  <c r="M29" i="37" s="1"/>
  <c r="M30" i="37" s="1"/>
  <c r="M31" i="37" s="1"/>
  <c r="M32" i="37" s="1"/>
  <c r="M33" i="37" s="1"/>
  <c r="C20" i="37"/>
  <c r="J6" i="37"/>
  <c r="L5" i="37"/>
  <c r="E20" i="37"/>
  <c r="E43" i="38" l="1"/>
  <c r="E73" i="37"/>
  <c r="J51" i="37"/>
  <c r="D44" i="38"/>
  <c r="D43" i="38"/>
  <c r="E44" i="38"/>
  <c r="F44" i="38"/>
  <c r="F43" i="38"/>
  <c r="G44" i="38"/>
  <c r="G43" i="38"/>
  <c r="J34" i="35"/>
  <c r="E43" i="36" l="1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J35" i="36"/>
  <c r="U14" i="35" l="1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<sst xmlns="http://schemas.openxmlformats.org/spreadsheetml/2006/main" count="2012" uniqueCount="366">
  <si>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</si>
  <si>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</si>
  <si>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</si>
  <si>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</si>
  <si>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</si>
  <si>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</si>
  <si>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</si>
  <si>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</si>
  <si>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</si>
  <si>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</si>
  <si>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</si>
  <si>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</si>
  <si>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</si>
  <si>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</si>
  <si>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</si>
  <si>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</si>
  <si>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</si>
  <si>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</si>
  <si>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</si>
  <si>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</si>
  <si>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</si>
  <si>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</si>
  <si>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</si>
  <si>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</si>
  <si>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</si>
  <si>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</si>
  <si>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</si>
  <si>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</si>
  <si>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</si>
  <si>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</si>
  <si>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</si>
  <si>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</si>
  <si>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</si>
  <si>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</si>
  <si>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</si>
  <si>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</si>
  <si>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</si>
  <si>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</si>
  <si>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</si>
  <si>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</si>
  <si>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</si>
  <si>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</si>
  <si>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</si>
  <si>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</si>
  <si>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</si>
  <si>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</si>
  <si>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</si>
  <si>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</si>
  <si>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</si>
  <si>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</si>
  <si>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</si>
  <si>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</si>
  <si>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</si>
  <si>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</si>
  <si>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</si>
  <si>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</si>
  <si>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</si>
  <si>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</si>
  <si>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</si>
  <si>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</si>
  <si>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</si>
  <si>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</si>
  <si>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</si>
  <si>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</si>
  <si>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</si>
  <si>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</si>
  <si>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</si>
  <si>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</si>
  <si>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</si>
  <si>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</si>
  <si>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</si>
  <si>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</si>
  <si>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</si>
  <si>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</si>
  <si>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</si>
  <si>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</si>
  <si>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</si>
  <si>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</si>
  <si>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</si>
  <si>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</si>
  <si>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</si>
  <si>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</si>
  <si>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</si>
  <si>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</si>
  <si>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</si>
  <si>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</si>
  <si>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</si>
  <si>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</si>
  <si>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</si>
  <si>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</si>
  <si>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</si>
  <si>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</si>
  <si>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</si>
  <si>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</si>
  <si>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</si>
  <si>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</si>
  <si>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</si>
  <si>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</si>
  <si>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</si>
  <si>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</si>
  <si>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</si>
  <si>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</si>
  <si>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</si>
  <si>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</si>
  <si>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</si>
  <si>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</si>
  <si>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</si>
  <si>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</si>
  <si>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</si>
  <si>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</si>
  <si>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</si>
  <si>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</si>
  <si>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</si>
  <si>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</si>
  <si>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</si>
  <si>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</si>
  <si>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</si>
  <si>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</si>
  <si>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</si>
  <si>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</si>
  <si>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</si>
  <si>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</si>
  <si>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</si>
  <si>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</si>
  <si>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</si>
  <si>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</si>
  <si>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</si>
  <si>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</si>
  <si>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</si>
  <si>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</si>
  <si>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</si>
  <si>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</si>
  <si>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</si>
  <si>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</si>
  <si>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</si>
  <si>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</si>
  <si>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</si>
  <si>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</si>
  <si>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</si>
  <si>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</si>
  <si>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</si>
  <si>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</si>
  <si>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</si>
  <si>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</si>
  <si>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</si>
  <si>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</si>
  <si>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</si>
  <si>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</si>
  <si>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</si>
  <si>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</si>
  <si>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</si>
  <si>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</si>
  <si>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</si>
  <si>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</si>
  <si>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</si>
  <si>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</si>
  <si>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</si>
  <si>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</si>
  <si>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</si>
  <si>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</si>
  <si>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</si>
  <si>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</si>
  <si>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</si>
  <si>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</si>
  <si>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</si>
  <si>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</si>
  <si>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</si>
  <si>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</si>
  <si>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</si>
  <si>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</si>
  <si>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</si>
  <si>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</si>
  <si>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</si>
  <si>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</si>
  <si>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</si>
  <si>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</si>
  <si>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</si>
  <si>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</si>
  <si>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</si>
  <si>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</si>
  <si>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</si>
  <si>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</si>
  <si>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</si>
  <si>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</si>
  <si>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</si>
  <si>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</si>
  <si>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</si>
  <si>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</si>
  <si>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</si>
  <si>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</si>
  <si>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</si>
  <si>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</si>
  <si>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</si>
  <si>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</si>
  <si>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</si>
  <si>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</si>
  <si>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</si>
  <si>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</si>
  <si>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</si>
  <si>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</si>
  <si>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</si>
  <si>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</si>
  <si>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</si>
  <si>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</si>
  <si>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</si>
  <si>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</si>
  <si>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</si>
  <si>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</si>
  <si>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</si>
  <si>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</si>
  <si>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</si>
  <si>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</si>
  <si>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</si>
  <si>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</si>
  <si>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</si>
  <si>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</si>
  <si>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</si>
  <si>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</si>
  <si>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</si>
  <si>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</si>
  <si>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</si>
  <si>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</si>
  <si>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</si>
  <si>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</si>
  <si>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</si>
  <si>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</si>
  <si>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</si>
  <si>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</si>
  <si>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</si>
  <si>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</si>
  <si>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</si>
  <si>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</si>
  <si>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</si>
  <si>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</si>
  <si>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</si>
  <si>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</si>
  <si>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</si>
  <si>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</si>
  <si>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</si>
  <si>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</si>
  <si>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</si>
  <si>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</si>
  <si>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</si>
  <si>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</si>
  <si>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</si>
  <si>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</si>
  <si>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</si>
  <si>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</si>
  <si>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</si>
  <si>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</si>
  <si>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</si>
  <si>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</si>
  <si>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</si>
  <si>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</si>
  <si>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</si>
  <si>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</si>
  <si>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</si>
  <si>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</si>
  <si>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</si>
  <si>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</si>
  <si>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</si>
  <si>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</si>
  <si>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</si>
  <si>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</si>
  <si>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</si>
  <si>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</si>
  <si>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</si>
  <si>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</si>
  <si>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</si>
  <si>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</si>
  <si>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</si>
  <si>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</si>
  <si>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</si>
  <si>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</si>
  <si>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</si>
  <si>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</si>
  <si>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</si>
  <si>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</si>
  <si>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</si>
  <si>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</si>
  <si>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</si>
  <si>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</si>
  <si>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</si>
  <si>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</si>
  <si>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</si>
  <si>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</si>
  <si>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</si>
  <si>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</si>
  <si>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</si>
  <si>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</si>
  <si>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</si>
  <si>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</si>
  <si>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</si>
  <si>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</si>
  <si>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</si>
  <si>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</si>
  <si>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</si>
  <si>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</si>
  <si>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</si>
  <si>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</si>
  <si>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</si>
  <si>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</si>
  <si>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</si>
  <si>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</si>
  <si>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</si>
  <si>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</si>
  <si>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</si>
  <si>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</si>
  <si>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</si>
  <si>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</si>
  <si>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</si>
  <si>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</si>
  <si>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</si>
  <si>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</si>
  <si>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</si>
  <si>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</si>
  <si>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</si>
  <si>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</si>
  <si>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</si>
  <si>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</si>
  <si>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</si>
  <si>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</si>
  <si>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</si>
  <si>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</si>
  <si>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</si>
  <si>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</si>
  <si>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</si>
  <si>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</si>
  <si>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</si>
  <si>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</si>
  <si>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</si>
  <si>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</si>
  <si>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</si>
  <si>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</si>
  <si>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</si>
  <si>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</si>
  <si>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</si>
  <si>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</si>
  <si>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</si>
  <si>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</si>
  <si>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</si>
  <si>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</si>
  <si>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</si>
  <si>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</si>
  <si>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</si>
  <si>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</si>
  <si>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</si>
  <si>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</si>
  <si>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</si>
  <si>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</si>
  <si>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</si>
  <si>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</si>
  <si>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</si>
  <si>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</si>
  <si>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</si>
  <si>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</si>
  <si>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</si>
  <si>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</si>
  <si>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</si>
  <si>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</si>
  <si>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</si>
  <si>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</si>
  <si>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</si>
  <si>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16&amp;28</t>
  </si>
  <si>
    <t>2-1 рест</t>
  </si>
  <si>
    <t>469 долл за май аренда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</si>
</sst>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5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9"/>
      <color rgb="FF000000"/>
      <name val="Yandex-sans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888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0" fontId="24" fillId="0" borderId="0" xfId="0" applyFont="1" applyAlignment="1">
      <alignment horizontal="left"/>
    </xf>
    <xf numFmtId="2" fontId="0" fillId="15" borderId="1" xfId="0" applyNumberFormat="1" applyFill="1" applyBorder="1"/>
    <xf numFmtId="2" fontId="10" fillId="2" borderId="0" xfId="0" applyNumberFormat="1" applyFont="1" applyFill="1"/>
    <xf numFmtId="2" fontId="0" fillId="2" borderId="0" xfId="0" applyNumberFormat="1" applyFill="1"/>
    <xf numFmtId="2" fontId="0" fillId="2" borderId="0" xfId="0" applyNumberFormat="1" applyFont="1" applyFill="1" applyBorder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24" fillId="0" borderId="1" xfId="0" applyFont="1" applyBorder="1" applyAlignment="1">
      <alignment horizontal="left"/>
    </xf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9" xfId="0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1" fillId="4" borderId="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50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/>
    <xf numFmtId="0" fontId="0" fillId="0" borderId="94" xfId="0" applyFill="1" applyBorder="1"/>
    <xf numFmtId="0" fontId="0" fillId="0" borderId="94" xfId="0" applyBorder="1"/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2" xfId="0" applyBorder="1"/>
    <xf numFmtId="0" fontId="0" fillId="0" borderId="95" xfId="0" applyBorder="1"/>
  </cellXfs>
  <cellStyles count="2">
    <cellStyle name="Обычный" xfId="0" builtinId="0"/>
    <cellStyle name="Обычный 2" xfId="1"/>
  </cellStyles>
  <dxfs count="48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50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73</xdr:row>
      <xdr:rowOff>22860</xdr:rowOff>
    </xdr:from>
    <xdr:to>
      <xdr:col>6</xdr:col>
      <xdr:colOff>959224</xdr:colOff>
      <xdr:row>96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H61" sqref="H61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760" t="s">
        <v>9</v>
      </c>
      <c r="E1" s="760"/>
      <c r="F1" s="109"/>
      <c r="G1" s="109"/>
      <c r="H1" s="108"/>
      <c r="I1" s="109"/>
      <c r="J1" s="109"/>
      <c r="K1" s="760" t="s">
        <v>18</v>
      </c>
      <c r="L1" s="760"/>
      <c r="M1" s="109"/>
      <c r="N1" s="109"/>
      <c r="O1" s="110"/>
      <c r="P1" s="108"/>
      <c r="Q1" s="109"/>
      <c r="R1" s="109"/>
      <c r="S1" s="109"/>
      <c r="T1" s="760" t="s">
        <v>19</v>
      </c>
      <c r="U1" s="760"/>
      <c r="V1" s="760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760" t="s">
        <v>20</v>
      </c>
      <c r="AH1" s="760"/>
      <c r="AI1" s="761"/>
      <c r="AJ1" s="108"/>
      <c r="AK1" s="109"/>
      <c r="AL1" s="760" t="s">
        <v>194</v>
      </c>
      <c r="AM1" s="760"/>
      <c r="AN1" s="761"/>
      <c r="AO1" s="109" t="s">
        <v>21</v>
      </c>
      <c r="AP1" s="110"/>
      <c r="AQ1" s="108"/>
      <c r="AR1" s="760" t="s">
        <v>162</v>
      </c>
      <c r="AS1" s="760"/>
      <c r="AT1" s="761"/>
      <c r="AU1" s="109"/>
      <c r="AV1" s="110"/>
      <c r="AW1" s="108"/>
      <c r="AX1" s="109"/>
      <c r="AY1" s="760" t="s">
        <v>276</v>
      </c>
      <c r="AZ1" s="760"/>
      <c r="BA1" s="761"/>
      <c r="BB1" s="109"/>
      <c r="BC1" s="109"/>
      <c r="BD1" s="110"/>
      <c r="BE1" s="108"/>
      <c r="BF1" s="109"/>
      <c r="BG1" s="760" t="s">
        <v>322</v>
      </c>
      <c r="BH1" s="760"/>
      <c r="BI1" s="761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772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774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772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775"/>
      <c r="AM12" s="23">
        <v>487.05</v>
      </c>
      <c r="AN12" s="234">
        <v>631.9</v>
      </c>
      <c r="AO12" s="391" t="s">
        <v>147</v>
      </c>
      <c r="AP12" s="771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772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775"/>
      <c r="AM13" s="22"/>
      <c r="AN13" s="227">
        <v>659.8</v>
      </c>
      <c r="AO13" s="117"/>
      <c r="AP13" s="771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775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775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775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775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775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775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773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775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773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775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773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775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773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775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773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775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773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773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770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770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770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770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770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770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754" t="s">
        <v>233</v>
      </c>
      <c r="BH35" s="755"/>
      <c r="BI35" s="755"/>
      <c r="BJ35" s="755"/>
      <c r="BK35" s="756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757" t="s">
        <v>234</v>
      </c>
      <c r="BH36" s="758"/>
      <c r="BI36" s="758"/>
      <c r="BJ36" s="758"/>
      <c r="BK36" s="759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762" t="s">
        <v>232</v>
      </c>
      <c r="BH37" s="763"/>
      <c r="BI37" s="763"/>
      <c r="BJ37" s="763"/>
      <c r="BK37" s="764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766" t="s">
        <v>15</v>
      </c>
      <c r="C43" s="767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768" t="s">
        <v>79</v>
      </c>
      <c r="R44" s="769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765" t="s">
        <v>166</v>
      </c>
      <c r="D49" s="765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3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736">
        <f>'зп май'!K35</f>
        <v>813.75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735">
        <f>'зп май'!J35</f>
        <v>5818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</row>
    <row r="63" spans="3:65">
      <c r="C63" s="2" t="s">
        <v>9</v>
      </c>
      <c r="D63" s="734">
        <f>'зп май'!I35</f>
        <v>17248.019999999997</v>
      </c>
      <c r="E63" s="2"/>
    </row>
    <row r="64" spans="3:65"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  <mergeCell ref="C49:D49"/>
    <mergeCell ref="B43:C43"/>
    <mergeCell ref="D1:E1"/>
    <mergeCell ref="K1:L1"/>
    <mergeCell ref="Q44:R44"/>
    <mergeCell ref="BG35:BK35"/>
    <mergeCell ref="BG36:BK36"/>
    <mergeCell ref="BG1:BI1"/>
    <mergeCell ref="BG37:BK37"/>
    <mergeCell ref="AY1:BA1"/>
  </mergeCells>
  <conditionalFormatting sqref="B4:G34">
    <cfRule type="expression" dxfId="47" priority="37">
      <formula>$B4=7</formula>
    </cfRule>
    <cfRule type="expression" dxfId="46" priority="38">
      <formula>$B4=6</formula>
    </cfRule>
  </conditionalFormatting>
  <conditionalFormatting sqref="P4:U34">
    <cfRule type="expression" dxfId="45" priority="33">
      <formula>$B4=7</formula>
    </cfRule>
    <cfRule type="expression" dxfId="44" priority="34">
      <formula>$B4=6</formula>
    </cfRule>
  </conditionalFormatting>
  <conditionalFormatting sqref="I4:N34">
    <cfRule type="expression" dxfId="43" priority="35">
      <formula>$B4=7</formula>
    </cfRule>
    <cfRule type="expression" dxfId="42" priority="36">
      <formula>$B4=6</formula>
    </cfRule>
  </conditionalFormatting>
  <conditionalFormatting sqref="AC4:AH34">
    <cfRule type="expression" dxfId="41" priority="31">
      <formula>$B4=7</formula>
    </cfRule>
    <cfRule type="expression" dxfId="40" priority="32">
      <formula>$B4=6</formula>
    </cfRule>
  </conditionalFormatting>
  <conditionalFormatting sqref="AJ3:AN3 AM12:AN27 AM30:AN33 AM28 AL4:AN11 AJ4:AK33">
    <cfRule type="expression" dxfId="39" priority="29">
      <formula>$B3=7</formula>
    </cfRule>
    <cfRule type="expression" dxfId="38" priority="30">
      <formula>$B3=6</formula>
    </cfRule>
  </conditionalFormatting>
  <conditionalFormatting sqref="AL31">
    <cfRule type="expression" dxfId="37" priority="27">
      <formula>$B31=7</formula>
    </cfRule>
    <cfRule type="expression" dxfId="36" priority="28">
      <formula>$B31=6</formula>
    </cfRule>
  </conditionalFormatting>
  <conditionalFormatting sqref="AN28">
    <cfRule type="expression" dxfId="35" priority="25">
      <formula>$B28=7</formula>
    </cfRule>
    <cfRule type="expression" dxfId="34" priority="26">
      <formula>$B28=6</formula>
    </cfRule>
  </conditionalFormatting>
  <conditionalFormatting sqref="AL30">
    <cfRule type="expression" dxfId="33" priority="23">
      <formula>$B30=7</formula>
    </cfRule>
    <cfRule type="expression" dxfId="32" priority="24">
      <formula>$B30=6</formula>
    </cfRule>
  </conditionalFormatting>
  <conditionalFormatting sqref="AQ3:AU3 AT31:AU32 AT12:AU27 AU30 AU33 AS4:AU11 AQ4:AR33">
    <cfRule type="expression" dxfId="31" priority="21">
      <formula>$B3=7</formula>
    </cfRule>
    <cfRule type="expression" dxfId="30" priority="22">
      <formula>$B3=6</formula>
    </cfRule>
  </conditionalFormatting>
  <conditionalFormatting sqref="AS31">
    <cfRule type="expression" dxfId="29" priority="19">
      <formula>$B31=7</formula>
    </cfRule>
    <cfRule type="expression" dxfId="28" priority="20">
      <formula>$B31=6</formula>
    </cfRule>
  </conditionalFormatting>
  <conditionalFormatting sqref="AS30">
    <cfRule type="expression" dxfId="27" priority="17">
      <formula>$B30=7</formula>
    </cfRule>
    <cfRule type="expression" dxfId="26" priority="18">
      <formula>$B30=6</formula>
    </cfRule>
  </conditionalFormatting>
  <conditionalFormatting sqref="AS14:AS15">
    <cfRule type="expression" dxfId="25" priority="15">
      <formula>$B14=7</formula>
    </cfRule>
    <cfRule type="expression" dxfId="24" priority="16">
      <formula>$B14=6</formula>
    </cfRule>
  </conditionalFormatting>
  <conditionalFormatting sqref="AS21:AS22">
    <cfRule type="expression" dxfId="23" priority="13">
      <formula>$B21=7</formula>
    </cfRule>
    <cfRule type="expression" dxfId="22" priority="14">
      <formula>$B21=6</formula>
    </cfRule>
  </conditionalFormatting>
  <conditionalFormatting sqref="AS28:AS29">
    <cfRule type="expression" dxfId="21" priority="11">
      <formula>$B28=7</formula>
    </cfRule>
    <cfRule type="expression" dxfId="20" priority="12">
      <formula>$B28=6</formula>
    </cfRule>
  </conditionalFormatting>
  <conditionalFormatting sqref="AT28:AT29">
    <cfRule type="expression" dxfId="19" priority="9">
      <formula>$B28=7</formula>
    </cfRule>
    <cfRule type="expression" dxfId="18" priority="10">
      <formula>$B28=6</formula>
    </cfRule>
  </conditionalFormatting>
  <conditionalFormatting sqref="AU28:AU29">
    <cfRule type="expression" dxfId="17" priority="7">
      <formula>$B28=7</formula>
    </cfRule>
    <cfRule type="expression" dxfId="16" priority="8">
      <formula>$B28=6</formula>
    </cfRule>
  </conditionalFormatting>
  <conditionalFormatting sqref="AT30">
    <cfRule type="expression" dxfId="15" priority="5">
      <formula>$B30=7</formula>
    </cfRule>
    <cfRule type="expression" dxfId="14" priority="6">
      <formula>$B30=6</formula>
    </cfRule>
  </conditionalFormatting>
  <conditionalFormatting sqref="BA33:BB33 AW33:AX33 AW30:BB32 AW27:BA29 AW3:BB22 AW24:BB26 AW23:BA23">
    <cfRule type="expression" dxfId="13" priority="3">
      <formula>$B3=7</formula>
    </cfRule>
    <cfRule type="expression" dxfId="12" priority="4">
      <formula>$B3=6</formula>
    </cfRule>
  </conditionalFormatting>
  <conditionalFormatting sqref="BJ33:BK33 BH27:BJ29 BF3:BK3 BH23:BJ23 BH4:BK22 BH24:BK26 BF4:BG33 BH30:BK32">
    <cfRule type="expression" dxfId="11" priority="1">
      <formula>$B3=7</formula>
    </cfRule>
    <cfRule type="expression" dxfId="10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34" zoomScale="85" zoomScaleNormal="85" zoomScaleSheetLayoutView="70" zoomScalePageLayoutView="70" workbookViewId="0">
      <selection activeCell="K49" sqref="K4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796" t="s">
        <v>323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  <c r="N2" s="697" t="s">
        <v>341</v>
      </c>
      <c r="O2" s="868" t="s">
        <v>299</v>
      </c>
      <c r="P2" s="868"/>
      <c r="Q2" s="868"/>
      <c r="R2" s="368"/>
      <c r="S2" s="868" t="s">
        <v>300</v>
      </c>
      <c r="T2" s="868"/>
      <c r="U2" s="8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50" t="s">
        <v>28</v>
      </c>
      <c r="B3" s="799"/>
      <c r="C3" s="799"/>
      <c r="D3" s="799"/>
      <c r="E3" s="799"/>
      <c r="F3" s="799"/>
      <c r="G3" s="800"/>
      <c r="H3" s="851" t="s">
        <v>335</v>
      </c>
      <c r="I3" s="852"/>
      <c r="J3" s="852"/>
      <c r="K3" s="852"/>
      <c r="L3" s="852"/>
      <c r="M3" s="853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18"/>
      <c r="I4" s="819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20" t="s">
        <v>39</v>
      </c>
      <c r="I5" s="821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848" t="s">
        <v>40</v>
      </c>
      <c r="I6" s="849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37"/>
      <c r="AG7" s="837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37"/>
      <c r="AG8" s="837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860" t="s">
        <v>271</v>
      </c>
      <c r="B21" s="861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04" t="s">
        <v>16</v>
      </c>
      <c r="I22" s="806" t="s">
        <v>17</v>
      </c>
      <c r="J22" s="806" t="s">
        <v>21</v>
      </c>
      <c r="K22" s="806"/>
      <c r="L22" s="808" t="s">
        <v>93</v>
      </c>
      <c r="M22" s="810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05"/>
      <c r="I23" s="807"/>
      <c r="J23" s="614" t="s">
        <v>21</v>
      </c>
      <c r="K23" s="614" t="s">
        <v>25</v>
      </c>
      <c r="L23" s="809"/>
      <c r="M23" s="811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4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 t="shared" si="2"/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781" t="s">
        <v>36</v>
      </c>
      <c r="I35" s="783" t="s">
        <v>178</v>
      </c>
      <c r="J35" s="784"/>
      <c r="K35" s="785"/>
      <c r="L35" s="789" t="s">
        <v>159</v>
      </c>
      <c r="M35" s="790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782"/>
      <c r="I36" s="786"/>
      <c r="J36" s="787"/>
      <c r="K36" s="788"/>
      <c r="L36" s="791"/>
      <c r="M36" s="792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54" t="s">
        <v>47</v>
      </c>
      <c r="J37" s="854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55" t="s">
        <v>51</v>
      </c>
      <c r="J38" s="855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55" t="s">
        <v>52</v>
      </c>
      <c r="J39" s="855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5" t="s">
        <v>49</v>
      </c>
      <c r="J40" s="855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56" t="s">
        <v>59</v>
      </c>
      <c r="J41" s="856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57" t="s">
        <v>68</v>
      </c>
      <c r="J42" s="858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7" t="s">
        <v>81</v>
      </c>
      <c r="J45" s="858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57" t="s">
        <v>181</v>
      </c>
      <c r="J46" s="858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778" t="s">
        <v>61</v>
      </c>
      <c r="J47" s="778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778" t="s">
        <v>310</v>
      </c>
      <c r="J48" s="778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778" t="s">
        <v>311</v>
      </c>
      <c r="J49" s="778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778" t="s">
        <v>312</v>
      </c>
      <c r="J50" s="778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778" t="s">
        <v>337</v>
      </c>
      <c r="J51" s="778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869" t="s">
        <v>179</v>
      </c>
      <c r="I52" s="870"/>
      <c r="J52" s="363">
        <f>SUM(K37:K51)</f>
        <v>3526.64</v>
      </c>
      <c r="K52" s="779" t="s">
        <v>180</v>
      </c>
      <c r="L52" s="779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795"/>
      <c r="I53" s="795"/>
      <c r="J53" s="795"/>
      <c r="K53" s="795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796" t="s">
        <v>324</v>
      </c>
      <c r="B54" s="796"/>
      <c r="C54" s="796"/>
      <c r="D54" s="796"/>
      <c r="E54" s="796"/>
      <c r="F54" s="796"/>
      <c r="G54" s="796"/>
      <c r="H54" s="796"/>
      <c r="I54" s="796"/>
      <c r="J54" s="796"/>
      <c r="K54" s="796"/>
      <c r="L54" s="796"/>
      <c r="M54" s="796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797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850" t="s">
        <v>28</v>
      </c>
      <c r="B56" s="799"/>
      <c r="C56" s="799"/>
      <c r="D56" s="799"/>
      <c r="E56" s="799"/>
      <c r="F56" s="799"/>
      <c r="G56" s="800"/>
      <c r="H56" s="801" t="s">
        <v>334</v>
      </c>
      <c r="I56" s="802"/>
      <c r="J56" s="802"/>
      <c r="K56" s="802"/>
      <c r="L56" s="802"/>
      <c r="M56" s="803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860" t="s">
        <v>271</v>
      </c>
      <c r="B74" s="861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04" t="s">
        <v>16</v>
      </c>
      <c r="I75" s="806" t="s">
        <v>17</v>
      </c>
      <c r="J75" s="806" t="s">
        <v>21</v>
      </c>
      <c r="K75" s="806"/>
      <c r="L75" s="808" t="s">
        <v>93</v>
      </c>
      <c r="M75" s="810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05"/>
      <c r="I76" s="807"/>
      <c r="J76" s="614" t="s">
        <v>21</v>
      </c>
      <c r="K76" s="614" t="s">
        <v>25</v>
      </c>
      <c r="L76" s="809"/>
      <c r="M76" s="811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781" t="s">
        <v>36</v>
      </c>
      <c r="I83" s="783" t="s">
        <v>178</v>
      </c>
      <c r="J83" s="784"/>
      <c r="K83" s="785"/>
      <c r="L83" s="789" t="s">
        <v>159</v>
      </c>
      <c r="M83" s="790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782"/>
      <c r="I84" s="786"/>
      <c r="J84" s="787"/>
      <c r="K84" s="788"/>
      <c r="L84" s="791"/>
      <c r="M84" s="792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793" t="s">
        <v>47</v>
      </c>
      <c r="J85" s="793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794" t="s">
        <v>51</v>
      </c>
      <c r="J86" s="794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794" t="s">
        <v>52</v>
      </c>
      <c r="J87" s="794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794" t="s">
        <v>49</v>
      </c>
      <c r="J88" s="794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64" t="s">
        <v>59</v>
      </c>
      <c r="J89" s="864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857" t="s">
        <v>68</v>
      </c>
      <c r="J90" s="858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776" t="s">
        <v>174</v>
      </c>
      <c r="J91" s="777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776" t="s">
        <v>81</v>
      </c>
      <c r="J93" s="777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776" t="s">
        <v>53</v>
      </c>
      <c r="J94" s="777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63" t="s">
        <v>61</v>
      </c>
      <c r="J95" s="863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778" t="s">
        <v>312</v>
      </c>
      <c r="J96" s="778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778" t="s">
        <v>337</v>
      </c>
      <c r="J97" s="778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869" t="s">
        <v>179</v>
      </c>
      <c r="I98" s="870"/>
      <c r="J98" s="363">
        <f>SUM(K85:K96)</f>
        <v>1673.17</v>
      </c>
      <c r="K98" s="779" t="s">
        <v>180</v>
      </c>
      <c r="L98" s="779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  <mergeCell ref="O2:Q2"/>
    <mergeCell ref="A21:B21"/>
    <mergeCell ref="H22:H23"/>
    <mergeCell ref="I22:I23"/>
    <mergeCell ref="J22:K22"/>
    <mergeCell ref="L22:L23"/>
    <mergeCell ref="H5:I5"/>
    <mergeCell ref="H6:I6"/>
    <mergeCell ref="AF7:AF8"/>
    <mergeCell ref="AG7:AG8"/>
    <mergeCell ref="M22:M23"/>
    <mergeCell ref="H35:H36"/>
    <mergeCell ref="I35:K36"/>
    <mergeCell ref="L35:M36"/>
    <mergeCell ref="I49:J49"/>
    <mergeCell ref="I50:J50"/>
    <mergeCell ref="K52:L52"/>
    <mergeCell ref="H53:K53"/>
    <mergeCell ref="I51:J51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7"/>
  <sheetViews>
    <sheetView tabSelected="1" topLeftCell="A22" zoomScale="85" zoomScaleNormal="85" zoomScaleSheetLayoutView="70" zoomScalePageLayoutView="70" workbookViewId="0">
      <selection activeCell="M85" sqref="M85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796" t="s">
        <v>323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  <c r="V1" s="720"/>
      <c r="W1" s="694"/>
      <c r="X1" s="721"/>
    </row>
    <row r="2" spans="1:35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  <c r="N2" s="722"/>
      <c r="O2" s="868" t="s">
        <v>299</v>
      </c>
      <c r="P2" s="868"/>
      <c r="Q2" s="868"/>
      <c r="R2" s="368"/>
      <c r="S2" s="868" t="s">
        <v>300</v>
      </c>
      <c r="T2" s="868"/>
      <c r="U2" s="8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50" t="s">
        <v>347</v>
      </c>
      <c r="B3" s="799"/>
      <c r="C3" s="799"/>
      <c r="D3" s="799"/>
      <c r="E3" s="799"/>
      <c r="F3" s="799"/>
      <c r="G3" s="800"/>
      <c r="H3" s="851" t="s">
        <v>351</v>
      </c>
      <c r="I3" s="852"/>
      <c r="J3" s="852"/>
      <c r="K3" s="852"/>
      <c r="L3" s="852"/>
      <c r="M3" s="853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18"/>
      <c r="I4" s="819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4" t="s">
        <v>350</v>
      </c>
      <c r="Q4" s="690">
        <v>975</v>
      </c>
      <c r="R4" s="451">
        <f>Q4+U4</f>
        <v>1265</v>
      </c>
      <c r="S4" s="689">
        <v>43959</v>
      </c>
      <c r="T4" s="744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>
        <v>43957</v>
      </c>
      <c r="B5" s="162" t="s">
        <v>349</v>
      </c>
      <c r="C5" s="276">
        <v>128.15</v>
      </c>
      <c r="D5" s="276">
        <v>128.15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48" t="s">
        <v>40</v>
      </c>
      <c r="I5" s="849"/>
      <c r="J5" s="500">
        <v>999.89</v>
      </c>
      <c r="K5" s="59">
        <v>670</v>
      </c>
      <c r="L5" s="499">
        <f>J5-K5</f>
        <v>329.89</v>
      </c>
      <c r="M5" s="102">
        <v>43955</v>
      </c>
      <c r="N5" s="451"/>
      <c r="O5" s="689">
        <v>43962</v>
      </c>
      <c r="P5" s="744" t="s">
        <v>101</v>
      </c>
      <c r="Q5" s="690">
        <v>104.64</v>
      </c>
      <c r="R5" s="368"/>
      <c r="S5" s="689">
        <v>43962</v>
      </c>
      <c r="T5" s="744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277" t="s">
        <v>101</v>
      </c>
      <c r="C6" s="276">
        <v>306.48</v>
      </c>
      <c r="D6" s="276"/>
      <c r="E6" s="603">
        <f t="shared" ref="E6:E19" si="0">IF(C6-D6=0,"",C6-D6)</f>
        <v>306.48</v>
      </c>
      <c r="F6" s="163" t="str">
        <f t="shared" ref="F6:F19" si="1">IF(C6=0,"",IF(C6-D6=0,"оплачено","ОЖИДАЕТСЯ оплата"))</f>
        <v>ОЖИДАЕТСЯ оплата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4" t="s">
        <v>27</v>
      </c>
      <c r="Q6" s="690">
        <v>659.75</v>
      </c>
      <c r="R6" s="368"/>
      <c r="S6" s="689">
        <v>43960</v>
      </c>
      <c r="T6" s="744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37"/>
      <c r="AG6" s="837"/>
      <c r="AH6" s="368"/>
      <c r="AI6" s="368"/>
    </row>
    <row r="7" spans="1:35" s="87" customFormat="1">
      <c r="A7" s="326">
        <v>43964</v>
      </c>
      <c r="B7" s="277" t="s">
        <v>256</v>
      </c>
      <c r="C7" s="276">
        <v>131.94999999999999</v>
      </c>
      <c r="D7" s="276"/>
      <c r="E7" s="603">
        <f t="shared" si="0"/>
        <v>131.94999999999999</v>
      </c>
      <c r="F7" s="163" t="str">
        <f t="shared" si="1"/>
        <v>ОЖИДАЕТСЯ оплата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4" t="s">
        <v>133</v>
      </c>
      <c r="Q7" s="690">
        <v>590</v>
      </c>
      <c r="R7" s="368"/>
      <c r="S7" s="689">
        <v>43960</v>
      </c>
      <c r="T7" s="744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37"/>
      <c r="AG7" s="837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 t="s">
        <v>131</v>
      </c>
      <c r="H8" s="342"/>
      <c r="I8" s="368"/>
      <c r="J8" s="368"/>
      <c r="K8" s="368"/>
      <c r="L8" s="368"/>
      <c r="M8" s="315"/>
      <c r="N8" s="368"/>
      <c r="O8" s="689">
        <v>43964</v>
      </c>
      <c r="P8" s="744" t="s">
        <v>64</v>
      </c>
      <c r="Q8" s="710">
        <f>274.6*2.5</f>
        <v>686.5</v>
      </c>
      <c r="R8" s="368"/>
      <c r="S8" s="689">
        <v>43964</v>
      </c>
      <c r="T8" s="744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4" t="s">
        <v>133</v>
      </c>
      <c r="Q9" s="690">
        <v>206.4</v>
      </c>
      <c r="R9" s="368"/>
      <c r="S9" s="689">
        <v>43962</v>
      </c>
      <c r="T9" s="744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277" t="s">
        <v>342</v>
      </c>
      <c r="C10" s="276">
        <v>205.58</v>
      </c>
      <c r="D10" s="276"/>
      <c r="E10" s="603">
        <f t="shared" si="0"/>
        <v>205.58</v>
      </c>
      <c r="F10" s="163" t="str">
        <f t="shared" si="1"/>
        <v>ОЖИДАЕТСЯ оплата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8">
        <v>1200</v>
      </c>
      <c r="R10" s="368"/>
      <c r="S10" s="689"/>
      <c r="T10" s="744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>
        <v>43976</v>
      </c>
      <c r="T11" s="744" t="s">
        <v>27</v>
      </c>
      <c r="U11" s="690">
        <v>344.25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724"/>
      <c r="O12" s="691">
        <v>43976</v>
      </c>
      <c r="P12" s="753" t="s">
        <v>27</v>
      </c>
      <c r="Q12" s="690">
        <v>374.55</v>
      </c>
      <c r="R12" s="368"/>
      <c r="S12" s="744"/>
      <c r="T12" s="744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724"/>
      <c r="O13" s="711"/>
      <c r="P13" s="744"/>
      <c r="Q13" s="690"/>
      <c r="R13" s="368"/>
      <c r="S13" s="744"/>
      <c r="T13" s="744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4"/>
      <c r="Q14" s="690"/>
      <c r="R14" s="368"/>
      <c r="S14" s="744"/>
      <c r="T14" s="744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4"/>
      <c r="Q15" s="744"/>
      <c r="R15" s="368"/>
      <c r="S15" s="744"/>
      <c r="T15" s="744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4"/>
      <c r="Q16" s="744"/>
      <c r="R16" s="368"/>
      <c r="S16" s="744"/>
      <c r="T16" s="744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4"/>
      <c r="Q17" s="744"/>
      <c r="R17" s="368"/>
      <c r="S17" s="744"/>
      <c r="T17" s="744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4"/>
      <c r="Q18" s="162"/>
      <c r="R18" s="368"/>
      <c r="S18" s="744"/>
      <c r="T18" s="744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4"/>
      <c r="R19" s="368"/>
      <c r="S19" s="744"/>
      <c r="T19" s="744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860" t="s">
        <v>271</v>
      </c>
      <c r="B20" s="861"/>
      <c r="C20" s="360">
        <f>SUM(C5:C19)</f>
        <v>5248.18</v>
      </c>
      <c r="D20" s="360"/>
      <c r="E20" s="161">
        <f>SUM(E5:E19)</f>
        <v>644.01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4"/>
      <c r="R20" s="368"/>
      <c r="S20" s="744"/>
      <c r="T20" s="744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04" t="s">
        <v>16</v>
      </c>
      <c r="I21" s="806" t="s">
        <v>17</v>
      </c>
      <c r="J21" s="806" t="s">
        <v>21</v>
      </c>
      <c r="K21" s="806"/>
      <c r="L21" s="808" t="s">
        <v>93</v>
      </c>
      <c r="M21" s="810" t="s">
        <v>95</v>
      </c>
      <c r="N21" s="1"/>
      <c r="O21" s="450"/>
      <c r="P21" s="368"/>
      <c r="Q21" s="368">
        <f>SUM(Q4:Q20)</f>
        <v>4796.8400000000011</v>
      </c>
      <c r="R21" s="368"/>
      <c r="S21" s="368"/>
      <c r="T21" s="368"/>
      <c r="U21" s="451">
        <f>SUM(U4:U20)</f>
        <v>3961.22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05"/>
      <c r="I22" s="807"/>
      <c r="J22" s="719" t="s">
        <v>21</v>
      </c>
      <c r="K22" s="719" t="s">
        <v>25</v>
      </c>
      <c r="L22" s="809"/>
      <c r="M22" s="811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2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3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211</v>
      </c>
      <c r="I33" s="688">
        <v>23375.089999999997</v>
      </c>
      <c r="J33" s="675">
        <f>2414.8+6115</f>
        <v>8529.7999999999993</v>
      </c>
      <c r="K33" s="676">
        <v>977.16000000000008</v>
      </c>
      <c r="L33" s="676">
        <v>16277.199999999999</v>
      </c>
      <c r="M33" s="105">
        <f t="shared" si="2"/>
        <v>69398.339999999967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781" t="s">
        <v>36</v>
      </c>
      <c r="I34" s="783" t="s">
        <v>178</v>
      </c>
      <c r="J34" s="784"/>
      <c r="K34" s="785"/>
      <c r="L34" s="789" t="s">
        <v>159</v>
      </c>
      <c r="M34" s="790"/>
      <c r="N34" s="1"/>
      <c r="P34" s="451"/>
      <c r="Q34" s="146"/>
      <c r="R34" s="146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782"/>
      <c r="I35" s="786"/>
      <c r="J35" s="787"/>
      <c r="K35" s="788"/>
      <c r="L35" s="791"/>
      <c r="M35" s="792"/>
      <c r="N35" s="1"/>
      <c r="P35" s="451"/>
      <c r="Q35" s="146"/>
      <c r="R35" s="85"/>
      <c r="S35" s="87"/>
      <c r="T35" s="87"/>
      <c r="U35" s="87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54" t="s">
        <v>47</v>
      </c>
      <c r="J36" s="854"/>
      <c r="K36" s="741">
        <v>328.13</v>
      </c>
      <c r="L36" s="283">
        <v>43966</v>
      </c>
      <c r="M36" s="44" t="s">
        <v>281</v>
      </c>
      <c r="N36" s="15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55" t="s">
        <v>51</v>
      </c>
      <c r="J37" s="855"/>
      <c r="K37" s="742">
        <v>71.83</v>
      </c>
      <c r="L37" s="283">
        <v>43966</v>
      </c>
      <c r="M37" s="44" t="s">
        <v>281</v>
      </c>
      <c r="N37" s="1"/>
      <c r="O37" s="12"/>
      <c r="P37" s="451"/>
      <c r="Q37" s="146"/>
      <c r="R37" s="274"/>
      <c r="S37" s="368"/>
      <c r="T37" s="87"/>
      <c r="U37" s="87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55" t="s">
        <v>52</v>
      </c>
      <c r="J38" s="855"/>
      <c r="K38" s="742">
        <v>5.63</v>
      </c>
      <c r="L38" s="283">
        <v>43966</v>
      </c>
      <c r="M38" s="44" t="s">
        <v>281</v>
      </c>
      <c r="N38" s="1"/>
      <c r="P38" s="707"/>
      <c r="Q38" s="146"/>
      <c r="R38" s="274"/>
      <c r="S38" s="368"/>
      <c r="T38" s="295"/>
      <c r="U38" s="87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/>
      <c r="I39" s="855" t="s">
        <v>49</v>
      </c>
      <c r="J39" s="855"/>
      <c r="K39" s="59">
        <v>314</v>
      </c>
      <c r="L39" s="283">
        <v>43971</v>
      </c>
      <c r="M39" s="44" t="s">
        <v>41</v>
      </c>
      <c r="N39" s="151"/>
      <c r="P39" s="708"/>
      <c r="Q39" s="368"/>
      <c r="R39" s="723"/>
      <c r="S39" s="368"/>
      <c r="T39" s="295"/>
      <c r="U39" s="87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/>
      <c r="I40" s="856" t="s">
        <v>59</v>
      </c>
      <c r="J40" s="856"/>
      <c r="K40" s="55">
        <v>101.89</v>
      </c>
      <c r="L40" s="303" t="s">
        <v>177</v>
      </c>
      <c r="M40" s="44" t="s">
        <v>281</v>
      </c>
      <c r="N40" s="1"/>
      <c r="P40" s="709"/>
      <c r="Q40" s="368"/>
      <c r="R40" s="723"/>
      <c r="S40" s="368"/>
      <c r="T40" s="295"/>
      <c r="U40" s="87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857" t="s">
        <v>68</v>
      </c>
      <c r="J41" s="858"/>
      <c r="K41" s="726">
        <f>191.92+87</f>
        <v>278.91999999999996</v>
      </c>
      <c r="L41" s="283">
        <v>43971</v>
      </c>
      <c r="M41" s="44" t="s">
        <v>281</v>
      </c>
      <c r="O41" s="12"/>
      <c r="P41" s="709"/>
      <c r="Q41" s="723"/>
      <c r="R41" s="723"/>
      <c r="S41" s="368"/>
      <c r="T41" s="368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727" t="s">
        <v>174</v>
      </c>
      <c r="J42" s="728"/>
      <c r="K42" s="5">
        <f>337.71+180.88</f>
        <v>518.58999999999992</v>
      </c>
      <c r="L42" s="283">
        <v>43966</v>
      </c>
      <c r="M42" s="44" t="s">
        <v>281</v>
      </c>
      <c r="N42" s="12"/>
      <c r="P42" s="451"/>
      <c r="Q42" s="723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/>
      <c r="I43" s="727" t="s">
        <v>176</v>
      </c>
      <c r="J43" s="728"/>
      <c r="K43" s="726" t="s">
        <v>260</v>
      </c>
      <c r="L43" s="283">
        <v>43971</v>
      </c>
      <c r="M43" s="44" t="s">
        <v>281</v>
      </c>
      <c r="N43" s="1"/>
      <c r="O43" s="12"/>
      <c r="P43" s="451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57" t="s">
        <v>81</v>
      </c>
      <c r="J44" s="858"/>
      <c r="K44" s="726">
        <v>1143.98</v>
      </c>
      <c r="L44" s="283">
        <v>43966</v>
      </c>
      <c r="M44" s="44" t="s">
        <v>281</v>
      </c>
      <c r="N44" s="1" t="s">
        <v>365</v>
      </c>
      <c r="O44" s="368"/>
      <c r="P44" s="146"/>
      <c r="Q44" s="723"/>
      <c r="R44" s="723"/>
      <c r="S44" s="368"/>
      <c r="T44" s="295"/>
      <c r="U44" s="368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/>
      <c r="I45" s="857" t="s">
        <v>181</v>
      </c>
      <c r="J45" s="858"/>
      <c r="K45" s="726">
        <v>10</v>
      </c>
      <c r="L45" s="283">
        <v>43966</v>
      </c>
      <c r="M45" s="44" t="s">
        <v>281</v>
      </c>
      <c r="N45" s="1"/>
      <c r="O45" s="12"/>
      <c r="P45" s="451"/>
      <c r="Q45" s="723"/>
      <c r="R45" s="368"/>
      <c r="S45" s="368"/>
      <c r="T45" s="295"/>
      <c r="U45" s="295"/>
      <c r="V45" s="368"/>
      <c r="W45" s="295"/>
      <c r="X45" s="295"/>
      <c r="Y45" s="368"/>
    </row>
    <row r="46" spans="1:26">
      <c r="A46" s="342" t="s">
        <v>355</v>
      </c>
      <c r="B46" s="200"/>
      <c r="C46" s="368"/>
      <c r="D46" s="274"/>
      <c r="E46" s="233"/>
      <c r="F46" s="368"/>
      <c r="G46" s="368"/>
      <c r="H46" s="553"/>
      <c r="I46" s="778" t="s">
        <v>61</v>
      </c>
      <c r="J46" s="778"/>
      <c r="K46" s="94">
        <f>L5</f>
        <v>329.89</v>
      </c>
      <c r="L46" s="283">
        <v>43971</v>
      </c>
      <c r="M46" s="44" t="s">
        <v>281</v>
      </c>
      <c r="N46" s="1"/>
      <c r="P46" s="451"/>
      <c r="Q46" s="367"/>
      <c r="R46" s="367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778" t="s">
        <v>310</v>
      </c>
      <c r="J47" s="778"/>
      <c r="K47" s="94">
        <v>73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778" t="s">
        <v>311</v>
      </c>
      <c r="J48" s="778"/>
      <c r="K48" s="94">
        <v>50</v>
      </c>
      <c r="L48" s="283">
        <v>43966</v>
      </c>
      <c r="M48" s="44" t="s">
        <v>281</v>
      </c>
      <c r="N48" s="1"/>
      <c r="P48" s="451"/>
      <c r="Q48" s="274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/>
      <c r="I49" s="778" t="s">
        <v>312</v>
      </c>
      <c r="J49" s="778"/>
      <c r="K49" s="94">
        <v>150</v>
      </c>
      <c r="L49" s="283">
        <v>43981</v>
      </c>
      <c r="M49" s="44" t="s">
        <v>281</v>
      </c>
      <c r="N49" s="1"/>
      <c r="P49" s="451"/>
      <c r="Q49" s="367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731"/>
      <c r="I50" s="778" t="s">
        <v>337</v>
      </c>
      <c r="J50" s="778"/>
      <c r="K50" s="94"/>
      <c r="L50" s="283">
        <v>43966</v>
      </c>
      <c r="M50" s="44" t="s">
        <v>281</v>
      </c>
      <c r="N50" s="1"/>
      <c r="O50" s="15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 ht="15.75" thickBot="1">
      <c r="A51" s="343"/>
      <c r="B51" s="332"/>
      <c r="C51" s="333"/>
      <c r="D51" s="344"/>
      <c r="E51" s="332"/>
      <c r="F51" s="333"/>
      <c r="G51" s="333"/>
      <c r="H51" s="869" t="s">
        <v>179</v>
      </c>
      <c r="I51" s="870"/>
      <c r="J51" s="363">
        <f>SUM(K36:K50)</f>
        <v>3375.8599999999997</v>
      </c>
      <c r="K51" s="779" t="s">
        <v>180</v>
      </c>
      <c r="L51" s="779"/>
      <c r="M51" s="507">
        <f>K39+K40+K41+K45+K46+K47+K48+K49</f>
        <v>1307.6999999999998</v>
      </c>
      <c r="N51" s="1"/>
      <c r="P51" s="451"/>
      <c r="Q51" s="367"/>
      <c r="R51" s="368"/>
      <c r="S51" s="368"/>
      <c r="T51" s="295"/>
      <c r="U51" s="368"/>
      <c r="V51" s="368"/>
      <c r="W51" s="368"/>
      <c r="X51" s="368"/>
      <c r="Y51" s="368"/>
    </row>
    <row r="52" spans="1:25" ht="15.75" thickTop="1">
      <c r="A52" s="368"/>
      <c r="B52" s="368"/>
      <c r="C52" s="368"/>
      <c r="D52" s="368"/>
      <c r="E52" s="368"/>
      <c r="F52" s="368"/>
      <c r="G52" s="368"/>
      <c r="H52" s="795"/>
      <c r="I52" s="795"/>
      <c r="J52" s="795"/>
      <c r="K52" s="795"/>
      <c r="L52" s="368"/>
      <c r="M52" s="444"/>
      <c r="N52" s="1"/>
      <c r="P52" s="451"/>
      <c r="Q52" s="367"/>
      <c r="R52" s="368"/>
      <c r="S52" s="368"/>
      <c r="T52" s="368"/>
      <c r="U52" s="368"/>
      <c r="V52" s="368"/>
      <c r="W52" s="368"/>
      <c r="X52" s="368"/>
      <c r="Y52" s="368"/>
    </row>
    <row r="53" spans="1:25" ht="15" customHeight="1">
      <c r="A53" s="796" t="s">
        <v>324</v>
      </c>
      <c r="B53" s="796"/>
      <c r="C53" s="796"/>
      <c r="D53" s="796"/>
      <c r="E53" s="796"/>
      <c r="F53" s="796"/>
      <c r="G53" s="796"/>
      <c r="H53" s="796"/>
      <c r="I53" s="796"/>
      <c r="J53" s="796"/>
      <c r="K53" s="796"/>
      <c r="L53" s="796"/>
      <c r="M53" s="796"/>
      <c r="N53" s="1"/>
      <c r="P53" s="451"/>
      <c r="Q53" s="367"/>
      <c r="R53" s="368"/>
      <c r="S53" s="368"/>
      <c r="T53" s="368"/>
      <c r="U53" s="368"/>
      <c r="V53" s="368"/>
      <c r="W53" s="368"/>
      <c r="X53" s="368"/>
    </row>
    <row r="54" spans="1:25" ht="15.75" customHeight="1" thickBot="1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1"/>
      <c r="P54" s="451"/>
      <c r="Q54" s="367"/>
      <c r="R54" s="367"/>
      <c r="S54" s="723"/>
      <c r="T54" s="368"/>
      <c r="U54" s="368"/>
      <c r="V54" s="368"/>
      <c r="W54" s="368"/>
      <c r="X54" s="368"/>
    </row>
    <row r="55" spans="1:25" ht="15.75" thickTop="1">
      <c r="A55" s="850" t="s">
        <v>358</v>
      </c>
      <c r="B55" s="799"/>
      <c r="C55" s="799"/>
      <c r="D55" s="799"/>
      <c r="E55" s="799"/>
      <c r="F55" s="799"/>
      <c r="G55" s="800"/>
      <c r="H55" s="871" t="s">
        <v>357</v>
      </c>
      <c r="I55" s="872"/>
      <c r="J55" s="872"/>
      <c r="K55" s="872"/>
      <c r="L55" s="872"/>
      <c r="M55" s="873"/>
      <c r="N55" s="1"/>
      <c r="P55" s="1"/>
      <c r="Q55" s="368"/>
      <c r="S55" s="275"/>
      <c r="T55" s="368"/>
      <c r="U55" s="368"/>
      <c r="V55" s="368"/>
      <c r="W55" s="368"/>
      <c r="X55" s="368"/>
    </row>
    <row r="56" spans="1:25">
      <c r="A56" s="325" t="s">
        <v>2</v>
      </c>
      <c r="B56" s="715" t="s">
        <v>34</v>
      </c>
      <c r="C56" s="36" t="s">
        <v>35</v>
      </c>
      <c r="D56" s="36" t="s">
        <v>38</v>
      </c>
      <c r="E56" s="36" t="s">
        <v>42</v>
      </c>
      <c r="F56" s="715" t="s">
        <v>36</v>
      </c>
      <c r="G56" s="101" t="s">
        <v>173</v>
      </c>
      <c r="H56" s="745" t="s">
        <v>2</v>
      </c>
      <c r="I56" s="867" t="s">
        <v>34</v>
      </c>
      <c r="J56" s="867"/>
      <c r="K56" s="743" t="s">
        <v>35</v>
      </c>
      <c r="L56" s="874" t="s">
        <v>173</v>
      </c>
      <c r="M56" s="875"/>
      <c r="N56" s="1"/>
      <c r="Q56" s="368"/>
      <c r="S56" s="275"/>
      <c r="T56" s="368"/>
      <c r="U56" s="368"/>
      <c r="V56" s="368"/>
      <c r="W56" s="368"/>
      <c r="X56" s="368"/>
    </row>
    <row r="57" spans="1:25">
      <c r="A57" s="326">
        <v>43888</v>
      </c>
      <c r="B57" s="751" t="s">
        <v>275</v>
      </c>
      <c r="C57" s="276">
        <v>1008.8</v>
      </c>
      <c r="D57" s="276">
        <f>508.8+250+250</f>
        <v>1008.8</v>
      </c>
      <c r="E57" s="603" t="str">
        <f t="shared" ref="E57:E62" si="3">IF(C57-D57=0,"",C57-D57)</f>
        <v/>
      </c>
      <c r="F57" s="163" t="str">
        <f t="shared" ref="F57:F62" si="4">IF(C57=0,"",IF(C57-D57=0,"оплачено","ОЖИДАЕТСЯ оплата"))</f>
        <v>оплачено</v>
      </c>
      <c r="G57" s="163"/>
      <c r="H57" s="747">
        <f t="shared" ref="H57:I62" si="5">S4</f>
        <v>43959</v>
      </c>
      <c r="I57" s="876" t="str">
        <f t="shared" si="5"/>
        <v>jess nail</v>
      </c>
      <c r="J57" s="877"/>
      <c r="K57" s="499">
        <f t="shared" ref="K57:K62" si="6">U4</f>
        <v>290</v>
      </c>
      <c r="L57" s="881"/>
      <c r="M57" s="882"/>
      <c r="N57" s="1"/>
      <c r="Q57" s="368"/>
      <c r="S57" s="368"/>
      <c r="T57" s="85"/>
      <c r="U57" s="368"/>
      <c r="W57" s="368"/>
      <c r="X57" s="368"/>
    </row>
    <row r="58" spans="1:25">
      <c r="A58" s="326">
        <v>43955</v>
      </c>
      <c r="B58" s="749" t="s">
        <v>342</v>
      </c>
      <c r="C58" s="276">
        <v>589.83000000000004</v>
      </c>
      <c r="D58" s="276">
        <v>589.83000000000004</v>
      </c>
      <c r="E58" s="603" t="str">
        <f t="shared" si="3"/>
        <v/>
      </c>
      <c r="F58" s="163" t="str">
        <f t="shared" si="4"/>
        <v>оплачено</v>
      </c>
      <c r="G58" s="163"/>
      <c r="H58" s="747">
        <f t="shared" si="5"/>
        <v>43962</v>
      </c>
      <c r="I58" s="876" t="str">
        <f t="shared" si="5"/>
        <v>джамп</v>
      </c>
      <c r="J58" s="877"/>
      <c r="K58" s="499">
        <f t="shared" si="6"/>
        <v>52.32</v>
      </c>
      <c r="L58" s="881"/>
      <c r="M58" s="882"/>
      <c r="N58" s="1"/>
      <c r="Q58" s="368"/>
      <c r="S58" s="368"/>
      <c r="T58" s="368"/>
      <c r="U58" s="368"/>
      <c r="W58" s="368"/>
      <c r="X58" s="368"/>
    </row>
    <row r="59" spans="1:25">
      <c r="A59" s="326">
        <v>43950</v>
      </c>
      <c r="B59" s="162" t="s">
        <v>342</v>
      </c>
      <c r="C59" s="276">
        <v>361.38</v>
      </c>
      <c r="D59" s="276">
        <v>361.38</v>
      </c>
      <c r="E59" s="603" t="str">
        <f t="shared" si="3"/>
        <v/>
      </c>
      <c r="F59" s="163" t="str">
        <f t="shared" si="4"/>
        <v>оплачено</v>
      </c>
      <c r="G59" s="163"/>
      <c r="H59" s="747">
        <f t="shared" si="5"/>
        <v>43960</v>
      </c>
      <c r="I59" s="876" t="str">
        <f t="shared" si="5"/>
        <v>граттол</v>
      </c>
      <c r="J59" s="877"/>
      <c r="K59" s="499">
        <f t="shared" si="6"/>
        <v>100.2</v>
      </c>
      <c r="L59" s="878"/>
      <c r="M59" s="879"/>
      <c r="N59" s="1"/>
      <c r="T59" s="368"/>
      <c r="U59" s="368"/>
    </row>
    <row r="60" spans="1:25">
      <c r="A60" s="326">
        <v>43956</v>
      </c>
      <c r="B60" s="162" t="s">
        <v>348</v>
      </c>
      <c r="C60" s="276">
        <v>331.25</v>
      </c>
      <c r="D60" s="276">
        <v>331.25</v>
      </c>
      <c r="E60" s="603" t="str">
        <f t="shared" si="3"/>
        <v/>
      </c>
      <c r="F60" s="163" t="str">
        <f t="shared" si="4"/>
        <v>оплачено</v>
      </c>
      <c r="G60" s="163"/>
      <c r="H60" s="747">
        <f t="shared" si="5"/>
        <v>43960</v>
      </c>
      <c r="I60" s="876" t="str">
        <f t="shared" si="5"/>
        <v>киеми</v>
      </c>
      <c r="J60" s="877"/>
      <c r="K60" s="499">
        <f t="shared" si="6"/>
        <v>339.1</v>
      </c>
      <c r="L60" s="878"/>
      <c r="M60" s="879"/>
      <c r="N60" s="1"/>
      <c r="U60" s="368"/>
    </row>
    <row r="61" spans="1:25">
      <c r="A61" s="326">
        <v>43957</v>
      </c>
      <c r="B61" s="162" t="s">
        <v>332</v>
      </c>
      <c r="C61" s="276">
        <v>376.62</v>
      </c>
      <c r="D61" s="276">
        <v>376.62</v>
      </c>
      <c r="E61" s="603" t="str">
        <f t="shared" si="3"/>
        <v/>
      </c>
      <c r="F61" s="163" t="str">
        <f t="shared" si="4"/>
        <v>оплачено</v>
      </c>
      <c r="G61" s="163"/>
      <c r="H61" s="747">
        <f t="shared" si="5"/>
        <v>43964</v>
      </c>
      <c r="I61" s="876" t="str">
        <f t="shared" si="5"/>
        <v>насир</v>
      </c>
      <c r="J61" s="877"/>
      <c r="K61" s="499">
        <f t="shared" si="6"/>
        <v>581.75</v>
      </c>
      <c r="L61" s="878"/>
      <c r="M61" s="879"/>
      <c r="N61" s="1"/>
      <c r="U61" s="368"/>
    </row>
    <row r="62" spans="1:25">
      <c r="A62" s="326">
        <v>43957</v>
      </c>
      <c r="B62" s="162" t="s">
        <v>349</v>
      </c>
      <c r="C62" s="276">
        <v>128.15</v>
      </c>
      <c r="D62" s="276">
        <v>128.15</v>
      </c>
      <c r="E62" s="603" t="str">
        <f t="shared" si="3"/>
        <v/>
      </c>
      <c r="F62" s="163" t="str">
        <f t="shared" si="4"/>
        <v>оплачено</v>
      </c>
      <c r="G62" s="163" t="s">
        <v>131</v>
      </c>
      <c r="H62" s="747">
        <f t="shared" si="5"/>
        <v>43962</v>
      </c>
      <c r="I62" s="876" t="str">
        <f t="shared" si="5"/>
        <v>киеми</v>
      </c>
      <c r="J62" s="877"/>
      <c r="K62" s="499">
        <f t="shared" si="6"/>
        <v>253.6</v>
      </c>
      <c r="L62" s="878"/>
      <c r="M62" s="879"/>
      <c r="N62" s="1"/>
      <c r="U62" s="368"/>
    </row>
    <row r="63" spans="1:25" ht="14.45" customHeight="1">
      <c r="A63" s="326">
        <v>43962</v>
      </c>
      <c r="B63" s="162" t="s">
        <v>101</v>
      </c>
      <c r="C63" s="750">
        <v>194.74</v>
      </c>
      <c r="D63" s="732">
        <v>194.74</v>
      </c>
      <c r="E63" s="603" t="str">
        <f t="shared" ref="E63:E72" si="7">IF(C63-D63=0,"",C63-D63)</f>
        <v/>
      </c>
      <c r="F63" s="163" t="str">
        <f t="shared" ref="F63:F72" si="8">IF(C63=0,"",IF(C63-D63=0,"оплачено","ОЖИДАЕТСЯ оплата"))</f>
        <v>оплачено</v>
      </c>
      <c r="G63" s="163" t="s">
        <v>131</v>
      </c>
      <c r="H63" s="747" t="str">
        <f>IF(S10="","",S10)</f>
        <v/>
      </c>
      <c r="I63" s="876" t="str">
        <f>IF(T10="","",T10)</f>
        <v>зингер</v>
      </c>
      <c r="J63" s="877"/>
      <c r="K63" s="499">
        <f>IF(U10="","",U10)</f>
        <v>2000</v>
      </c>
      <c r="L63" s="824"/>
      <c r="M63" s="880"/>
      <c r="N63" s="1"/>
    </row>
    <row r="64" spans="1:25" ht="14.45" customHeight="1">
      <c r="A64" s="326">
        <v>43962</v>
      </c>
      <c r="B64" s="162" t="s">
        <v>348</v>
      </c>
      <c r="C64" s="276">
        <v>377</v>
      </c>
      <c r="D64" s="276">
        <v>377</v>
      </c>
      <c r="E64" s="603" t="str">
        <f t="shared" si="7"/>
        <v/>
      </c>
      <c r="F64" s="163" t="str">
        <f t="shared" si="8"/>
        <v>оплачено</v>
      </c>
      <c r="G64" s="163" t="s">
        <v>131</v>
      </c>
      <c r="H64" s="747">
        <v>43976</v>
      </c>
      <c r="I64" s="876" t="str">
        <f t="shared" ref="I64" si="9">IF(T11="","",T11)</f>
        <v>граттол</v>
      </c>
      <c r="J64" s="877"/>
      <c r="K64" s="499">
        <v>344.25</v>
      </c>
      <c r="L64" s="824"/>
      <c r="M64" s="880"/>
      <c r="N64" s="1"/>
    </row>
    <row r="65" spans="1:21" ht="14.45" customHeight="1">
      <c r="A65" s="326">
        <v>43963</v>
      </c>
      <c r="B65" s="162" t="s">
        <v>222</v>
      </c>
      <c r="C65" s="276">
        <v>295.05</v>
      </c>
      <c r="D65" s="276">
        <v>295.05</v>
      </c>
      <c r="E65" s="603" t="str">
        <f t="shared" si="7"/>
        <v/>
      </c>
      <c r="F65" s="163" t="str">
        <f t="shared" si="8"/>
        <v>оплачено</v>
      </c>
      <c r="G65" s="163" t="s">
        <v>131</v>
      </c>
      <c r="H65" s="747" t="str">
        <f t="shared" ref="H64:H72" si="10">IF(S12="","",S12)</f>
        <v/>
      </c>
      <c r="I65" s="876" t="str">
        <f>IF(T12="","",T12)</f>
        <v/>
      </c>
      <c r="J65" s="877"/>
      <c r="K65" s="499" t="str">
        <f>IF(U12="","",U12)</f>
        <v/>
      </c>
      <c r="L65" s="824"/>
      <c r="M65" s="880"/>
      <c r="N65" s="1"/>
      <c r="O65" s="368"/>
    </row>
    <row r="66" spans="1:21">
      <c r="A66" s="326">
        <v>43963</v>
      </c>
      <c r="B66" s="277" t="s">
        <v>342</v>
      </c>
      <c r="C66" s="276">
        <v>471.64</v>
      </c>
      <c r="D66" s="276"/>
      <c r="E66" s="603">
        <f t="shared" si="7"/>
        <v>471.64</v>
      </c>
      <c r="F66" s="163" t="str">
        <f t="shared" si="8"/>
        <v>ОЖИДАЕТСЯ оплата</v>
      </c>
      <c r="G66" s="163" t="s">
        <v>131</v>
      </c>
      <c r="H66" s="747" t="str">
        <f t="shared" si="10"/>
        <v/>
      </c>
      <c r="I66" s="876" t="str">
        <f t="shared" ref="I64:I72" si="11">IF(T13="","",T13)</f>
        <v/>
      </c>
      <c r="J66" s="877"/>
      <c r="K66" s="499" t="str">
        <f>IF(U13="","",U13)</f>
        <v/>
      </c>
      <c r="L66" s="824"/>
      <c r="M66" s="880"/>
      <c r="N66" s="1"/>
      <c r="O66" s="368"/>
      <c r="P66" s="1"/>
    </row>
    <row r="67" spans="1:21" s="87" customFormat="1">
      <c r="A67" s="326">
        <v>43963</v>
      </c>
      <c r="B67" s="162" t="s">
        <v>353</v>
      </c>
      <c r="C67" s="276">
        <v>88.32</v>
      </c>
      <c r="D67" s="276">
        <v>88.32</v>
      </c>
      <c r="E67" s="603" t="str">
        <f t="shared" si="7"/>
        <v/>
      </c>
      <c r="F67" s="163" t="str">
        <f t="shared" si="8"/>
        <v>оплачено</v>
      </c>
      <c r="G67" s="163" t="s">
        <v>131</v>
      </c>
      <c r="H67" s="747" t="str">
        <f t="shared" si="10"/>
        <v/>
      </c>
      <c r="I67" s="876" t="str">
        <f t="shared" si="11"/>
        <v/>
      </c>
      <c r="J67" s="877"/>
      <c r="K67" s="499" t="str">
        <f t="shared" ref="K64:K72" si="12">IF(U14="","",U14)</f>
        <v/>
      </c>
      <c r="L67" s="878"/>
      <c r="M67" s="879"/>
      <c r="N67" s="368"/>
      <c r="O67" s="85"/>
      <c r="P67" s="1"/>
      <c r="Q67" s="35"/>
      <c r="T67" s="35"/>
      <c r="U67" s="35"/>
    </row>
    <row r="68" spans="1:21">
      <c r="A68" s="326">
        <v>43964</v>
      </c>
      <c r="B68" s="277" t="s">
        <v>223</v>
      </c>
      <c r="C68" s="276">
        <v>370.74</v>
      </c>
      <c r="D68" s="276"/>
      <c r="E68" s="603">
        <f t="shared" si="7"/>
        <v>370.74</v>
      </c>
      <c r="F68" s="163" t="str">
        <f t="shared" si="8"/>
        <v>ОЖИДАЕТСЯ оплата</v>
      </c>
      <c r="G68" s="163" t="s">
        <v>131</v>
      </c>
      <c r="H68" s="747" t="str">
        <f t="shared" si="10"/>
        <v/>
      </c>
      <c r="I68" s="876" t="str">
        <f t="shared" si="11"/>
        <v/>
      </c>
      <c r="J68" s="877"/>
      <c r="K68" s="499" t="str">
        <f t="shared" si="12"/>
        <v/>
      </c>
      <c r="L68" s="824"/>
      <c r="M68" s="880"/>
      <c r="N68" s="1"/>
      <c r="O68" s="368"/>
      <c r="P68" s="368"/>
      <c r="T68" s="87"/>
    </row>
    <row r="69" spans="1:21">
      <c r="A69" s="326">
        <v>43972</v>
      </c>
      <c r="B69" s="162" t="s">
        <v>348</v>
      </c>
      <c r="C69" s="276">
        <v>107</v>
      </c>
      <c r="D69" s="276"/>
      <c r="E69" s="603">
        <f t="shared" si="7"/>
        <v>107</v>
      </c>
      <c r="F69" s="163" t="str">
        <f t="shared" si="8"/>
        <v>ОЖИДАЕТСЯ оплата</v>
      </c>
      <c r="G69" s="163" t="s">
        <v>131</v>
      </c>
      <c r="H69" s="747" t="str">
        <f t="shared" si="10"/>
        <v/>
      </c>
      <c r="I69" s="876" t="str">
        <f t="shared" si="11"/>
        <v/>
      </c>
      <c r="J69" s="877"/>
      <c r="K69" s="499" t="str">
        <f t="shared" si="12"/>
        <v/>
      </c>
      <c r="L69" s="824"/>
      <c r="M69" s="880"/>
      <c r="N69" s="1"/>
      <c r="O69" s="368"/>
      <c r="P69" s="151"/>
    </row>
    <row r="70" spans="1:21">
      <c r="A70" s="326">
        <v>43973</v>
      </c>
      <c r="B70" s="751" t="s">
        <v>275</v>
      </c>
      <c r="C70" s="752">
        <v>399.9</v>
      </c>
      <c r="D70" s="276"/>
      <c r="E70" s="603">
        <f t="shared" si="7"/>
        <v>399.9</v>
      </c>
      <c r="F70" s="163" t="str">
        <f t="shared" si="8"/>
        <v>ОЖИДАЕТСЯ оплата</v>
      </c>
      <c r="G70" s="163"/>
      <c r="H70" s="747" t="str">
        <f t="shared" si="10"/>
        <v/>
      </c>
      <c r="I70" s="876" t="str">
        <f t="shared" si="11"/>
        <v/>
      </c>
      <c r="J70" s="877"/>
      <c r="K70" s="499" t="str">
        <f t="shared" si="12"/>
        <v/>
      </c>
      <c r="L70" s="824"/>
      <c r="M70" s="880"/>
      <c r="N70" s="1"/>
      <c r="O70" s="368"/>
      <c r="P70" s="1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7" t="str">
        <f t="shared" si="10"/>
        <v/>
      </c>
      <c r="I71" s="876" t="str">
        <f t="shared" si="11"/>
        <v/>
      </c>
      <c r="J71" s="877"/>
      <c r="K71" s="499" t="str">
        <f t="shared" si="12"/>
        <v/>
      </c>
      <c r="L71" s="824"/>
      <c r="M71" s="880"/>
      <c r="N71" s="1"/>
      <c r="O71" s="368"/>
      <c r="P71" s="1"/>
      <c r="Q71" s="87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7" t="str">
        <f t="shared" si="10"/>
        <v/>
      </c>
      <c r="I72" s="876" t="str">
        <f t="shared" si="11"/>
        <v/>
      </c>
      <c r="J72" s="877"/>
      <c r="K72" s="499" t="str">
        <f t="shared" si="12"/>
        <v/>
      </c>
      <c r="L72" s="824"/>
      <c r="M72" s="880"/>
      <c r="N72" s="1"/>
      <c r="O72" s="368"/>
      <c r="P72" s="85"/>
    </row>
    <row r="73" spans="1:21" ht="15.75" thickBot="1">
      <c r="A73" s="860" t="s">
        <v>271</v>
      </c>
      <c r="B73" s="861"/>
      <c r="C73" s="360">
        <f>SUM(C57:C72)</f>
        <v>5100.42</v>
      </c>
      <c r="D73" s="360"/>
      <c r="E73" s="603">
        <f>SUM(E57:E72)</f>
        <v>1349.28</v>
      </c>
      <c r="F73" s="163"/>
      <c r="G73" s="453"/>
      <c r="H73" s="883" t="s">
        <v>271</v>
      </c>
      <c r="I73" s="884"/>
      <c r="J73" s="885"/>
      <c r="K73" s="746">
        <f>SUM(K57:K72)</f>
        <v>3961.22</v>
      </c>
      <c r="L73" s="886"/>
      <c r="M73" s="887"/>
      <c r="N73" s="1"/>
      <c r="O73" s="368"/>
      <c r="P73" s="85"/>
      <c r="U73" s="87"/>
    </row>
    <row r="74" spans="1:21" ht="15.75" thickTop="1">
      <c r="A74" s="353"/>
      <c r="B74" s="354"/>
      <c r="C74" s="355"/>
      <c r="D74" s="355"/>
      <c r="E74" s="356"/>
      <c r="F74" s="354"/>
      <c r="G74" s="378"/>
      <c r="H74" s="804" t="s">
        <v>16</v>
      </c>
      <c r="I74" s="806" t="s">
        <v>17</v>
      </c>
      <c r="J74" s="806" t="s">
        <v>21</v>
      </c>
      <c r="K74" s="806"/>
      <c r="L74" s="808" t="s">
        <v>93</v>
      </c>
      <c r="M74" s="810" t="s">
        <v>95</v>
      </c>
      <c r="N74" s="1"/>
      <c r="O74" s="368"/>
      <c r="P74" s="85"/>
    </row>
    <row r="75" spans="1:21" ht="24">
      <c r="A75" s="357"/>
      <c r="B75" s="202"/>
      <c r="C75" s="202"/>
      <c r="D75" s="202"/>
      <c r="E75" s="217"/>
      <c r="F75" s="202"/>
      <c r="G75" s="202"/>
      <c r="H75" s="805"/>
      <c r="I75" s="807"/>
      <c r="J75" s="719" t="s">
        <v>21</v>
      </c>
      <c r="K75" s="719" t="s">
        <v>25</v>
      </c>
      <c r="L75" s="809"/>
      <c r="M75" s="811"/>
      <c r="N75" s="1"/>
      <c r="O75" s="368"/>
      <c r="P75" s="441"/>
    </row>
    <row r="76" spans="1:21">
      <c r="A76" s="340"/>
      <c r="B76" s="200"/>
      <c r="C76" s="289"/>
      <c r="D76" s="233"/>
      <c r="E76" s="85"/>
      <c r="F76" s="200"/>
      <c r="G76" s="200"/>
      <c r="H76" s="349" t="s">
        <v>163</v>
      </c>
      <c r="I76" s="95">
        <v>2420.3999999999996</v>
      </c>
      <c r="J76" s="95">
        <v>115.5</v>
      </c>
      <c r="K76" s="722">
        <v>132.61000000000001</v>
      </c>
      <c r="L76" s="97">
        <v>22665.5</v>
      </c>
      <c r="M76" s="105">
        <f>L76-I76-J76-K76</f>
        <v>19996.989999999998</v>
      </c>
      <c r="N76" s="1"/>
      <c r="O76" s="451"/>
      <c r="P76" s="441"/>
      <c r="R76" s="87"/>
    </row>
    <row r="77" spans="1:21">
      <c r="A77" s="341"/>
      <c r="B77" s="200"/>
      <c r="C77" s="200"/>
      <c r="D77" s="274"/>
      <c r="E77" s="368"/>
      <c r="F77" s="85"/>
      <c r="G77" s="368"/>
      <c r="H77" s="349" t="s">
        <v>192</v>
      </c>
      <c r="I77" s="95">
        <v>7629.69</v>
      </c>
      <c r="J77" s="95">
        <v>352.29</v>
      </c>
      <c r="K77" s="95">
        <v>193.85000000000002</v>
      </c>
      <c r="L77" s="97">
        <v>10342</v>
      </c>
      <c r="M77" s="105">
        <f>M76-I77-J77-K77+L77</f>
        <v>22163.159999999996</v>
      </c>
      <c r="N77" s="1"/>
      <c r="O77" s="451"/>
      <c r="P77" s="438"/>
      <c r="R77" s="87"/>
    </row>
    <row r="78" spans="1:21">
      <c r="A78" s="341"/>
      <c r="B78" s="368"/>
      <c r="C78" s="200"/>
      <c r="D78" s="274"/>
      <c r="E78" s="368"/>
      <c r="F78" s="368"/>
      <c r="G78" s="368"/>
      <c r="H78" s="349" t="s">
        <v>199</v>
      </c>
      <c r="I78" s="299">
        <v>8423.6400000000012</v>
      </c>
      <c r="J78" s="95">
        <v>921.3</v>
      </c>
      <c r="K78" s="300">
        <v>312.46000000000004</v>
      </c>
      <c r="L78" s="300">
        <v>16668</v>
      </c>
      <c r="M78" s="105">
        <f>M77-I78-J78-K78+L78</f>
        <v>29173.759999999995</v>
      </c>
      <c r="N78" s="1"/>
      <c r="O78" s="451"/>
      <c r="P78" s="438"/>
      <c r="R78" s="87"/>
    </row>
    <row r="79" spans="1:21">
      <c r="A79" s="341"/>
      <c r="B79" s="1"/>
      <c r="C79" s="285"/>
      <c r="D79" s="274"/>
      <c r="E79" s="368"/>
      <c r="F79" s="368"/>
      <c r="G79" s="85"/>
      <c r="H79" s="349" t="s">
        <v>209</v>
      </c>
      <c r="I79" s="300">
        <v>8639.7199999999993</v>
      </c>
      <c r="J79" s="301">
        <v>749.49</v>
      </c>
      <c r="K79" s="579">
        <v>435.1</v>
      </c>
      <c r="L79" s="300">
        <v>17824.919999999998</v>
      </c>
      <c r="M79" s="105">
        <f>M78-I79-J79-K79+L79</f>
        <v>37174.369999999995</v>
      </c>
      <c r="N79" s="93" t="s">
        <v>325</v>
      </c>
      <c r="O79" s="685"/>
      <c r="P79" s="439"/>
      <c r="R79" s="87"/>
    </row>
    <row r="80" spans="1:21">
      <c r="A80" s="341"/>
      <c r="B80" s="200"/>
      <c r="C80" s="1"/>
      <c r="D80" s="274"/>
      <c r="E80" s="368"/>
      <c r="F80" s="368"/>
      <c r="G80" s="368"/>
      <c r="H80" s="350" t="s">
        <v>210</v>
      </c>
      <c r="I80" s="301">
        <v>12605.26</v>
      </c>
      <c r="J80" s="300">
        <v>600.5</v>
      </c>
      <c r="K80" s="301">
        <v>491.64</v>
      </c>
      <c r="L80" s="300">
        <v>15183.9</v>
      </c>
      <c r="M80" s="105">
        <v>41129.589999999997</v>
      </c>
      <c r="N80" s="684">
        <v>38660.869999999995</v>
      </c>
      <c r="O80" s="146" t="s">
        <v>326</v>
      </c>
      <c r="P80" s="686">
        <f>M80-N80</f>
        <v>2468.7200000000012</v>
      </c>
      <c r="Q80" s="87"/>
      <c r="R80" s="87"/>
    </row>
    <row r="81" spans="1:26" ht="15.75" thickBot="1">
      <c r="A81" s="341"/>
      <c r="B81" s="200"/>
      <c r="C81" s="1"/>
      <c r="D81" s="274"/>
      <c r="E81" s="368"/>
      <c r="F81" s="368"/>
      <c r="G81" s="368"/>
      <c r="H81" s="381" t="s">
        <v>211</v>
      </c>
      <c r="I81" s="687">
        <v>11425.189999999999</v>
      </c>
      <c r="J81" s="434">
        <v>232.2</v>
      </c>
      <c r="K81" s="714">
        <v>262</v>
      </c>
      <c r="L81" s="435">
        <v>11864.4</v>
      </c>
      <c r="M81" s="105">
        <f>M80-I81-J81-K81+L81</f>
        <v>41074.6</v>
      </c>
      <c r="N81" s="1"/>
      <c r="O81" s="368"/>
      <c r="P81" s="439"/>
      <c r="Q81" s="87"/>
      <c r="R81" s="87"/>
      <c r="V81" s="1"/>
    </row>
    <row r="82" spans="1:26" ht="15.75" thickTop="1">
      <c r="A82" s="341"/>
      <c r="B82" s="200"/>
      <c r="C82" s="1"/>
      <c r="D82" s="274"/>
      <c r="E82" s="85"/>
      <c r="F82" s="368"/>
      <c r="G82" s="368"/>
      <c r="H82" s="781" t="s">
        <v>36</v>
      </c>
      <c r="I82" s="783" t="s">
        <v>178</v>
      </c>
      <c r="J82" s="784"/>
      <c r="K82" s="785"/>
      <c r="L82" s="789" t="s">
        <v>159</v>
      </c>
      <c r="M82" s="790"/>
      <c r="N82" s="1"/>
      <c r="O82" s="368"/>
      <c r="P82" s="712"/>
      <c r="Q82" s="87"/>
      <c r="R82" s="87"/>
      <c r="V82" s="1"/>
    </row>
    <row r="83" spans="1:26">
      <c r="A83" s="341"/>
      <c r="B83" s="200"/>
      <c r="C83" s="285"/>
      <c r="D83" s="274"/>
      <c r="E83" s="285"/>
      <c r="F83" s="368"/>
      <c r="G83" s="380"/>
      <c r="H83" s="782"/>
      <c r="I83" s="786"/>
      <c r="J83" s="787"/>
      <c r="K83" s="788"/>
      <c r="L83" s="791"/>
      <c r="M83" s="792"/>
      <c r="N83" s="1"/>
      <c r="O83" s="368"/>
      <c r="P83" s="712"/>
      <c r="Q83" s="87"/>
      <c r="R83" s="368"/>
      <c r="S83" s="1"/>
      <c r="V83" s="1"/>
      <c r="W83" s="1"/>
      <c r="X83" s="1"/>
      <c r="Y83" s="1"/>
    </row>
    <row r="84" spans="1:26">
      <c r="A84" s="341"/>
      <c r="B84" s="200"/>
      <c r="C84" s="200"/>
      <c r="D84" s="274"/>
      <c r="E84" s="200"/>
      <c r="F84" s="368"/>
      <c r="G84" s="380"/>
      <c r="H84" s="553" t="s">
        <v>252</v>
      </c>
      <c r="I84" s="793" t="s">
        <v>47</v>
      </c>
      <c r="J84" s="793"/>
      <c r="K84" s="725">
        <v>131.25</v>
      </c>
      <c r="L84" s="283">
        <v>43966</v>
      </c>
      <c r="M84" s="44" t="s">
        <v>281</v>
      </c>
      <c r="P84" s="712"/>
      <c r="R84" s="368"/>
      <c r="S84" s="1"/>
      <c r="T84" s="1"/>
      <c r="V84" s="283"/>
      <c r="W84" s="1"/>
      <c r="X84" s="1"/>
      <c r="Y84" s="1"/>
    </row>
    <row r="85" spans="1:26">
      <c r="A85" s="341"/>
      <c r="B85" s="368"/>
      <c r="C85" s="275"/>
      <c r="D85" s="274"/>
      <c r="E85" s="275"/>
      <c r="F85" s="368"/>
      <c r="G85" s="368"/>
      <c r="H85" s="553" t="s">
        <v>252</v>
      </c>
      <c r="I85" s="794" t="s">
        <v>51</v>
      </c>
      <c r="J85" s="794"/>
      <c r="K85" s="726">
        <v>21.35</v>
      </c>
      <c r="L85" s="283">
        <v>43966</v>
      </c>
      <c r="M85" s="44" t="s">
        <v>281</v>
      </c>
      <c r="P85" s="439"/>
      <c r="Q85" s="87"/>
      <c r="R85" s="87"/>
      <c r="S85" s="1"/>
      <c r="T85" s="1"/>
      <c r="V85" s="283"/>
      <c r="W85" s="1"/>
      <c r="X85" s="1"/>
      <c r="Y85" s="1"/>
    </row>
    <row r="86" spans="1:26">
      <c r="A86" s="342"/>
      <c r="B86" s="368"/>
      <c r="C86" s="368"/>
      <c r="D86" s="274"/>
      <c r="E86" s="200"/>
      <c r="F86" s="368"/>
      <c r="G86" s="368"/>
      <c r="H86" s="553" t="s">
        <v>252</v>
      </c>
      <c r="I86" s="794" t="s">
        <v>52</v>
      </c>
      <c r="J86" s="794"/>
      <c r="K86" s="726">
        <v>2.25</v>
      </c>
      <c r="L86" s="283">
        <v>43966</v>
      </c>
      <c r="M86" s="44" t="s">
        <v>281</v>
      </c>
      <c r="P86" s="712"/>
      <c r="Q86" s="87"/>
      <c r="R86" s="723"/>
      <c r="S86" s="1"/>
      <c r="T86" s="1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/>
      <c r="I87" s="794" t="s">
        <v>49</v>
      </c>
      <c r="J87" s="794"/>
      <c r="K87" s="726">
        <v>89</v>
      </c>
      <c r="L87" s="283">
        <v>43971</v>
      </c>
      <c r="M87" s="44" t="s">
        <v>41</v>
      </c>
      <c r="O87" s="151"/>
      <c r="P87" s="712"/>
      <c r="Q87" s="368"/>
      <c r="S87" s="1"/>
      <c r="T87" s="283"/>
      <c r="U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/>
      <c r="I88" s="864" t="s">
        <v>59</v>
      </c>
      <c r="J88" s="864"/>
      <c r="K88" s="460">
        <v>387.7</v>
      </c>
      <c r="L88" s="303" t="s">
        <v>177</v>
      </c>
      <c r="M88" s="44" t="s">
        <v>281</v>
      </c>
      <c r="O88" s="151"/>
      <c r="P88" s="439"/>
      <c r="Q88" s="498"/>
      <c r="R88" s="723"/>
      <c r="S88" s="1"/>
      <c r="T88" s="283"/>
      <c r="U88" s="1"/>
      <c r="V88" s="1"/>
      <c r="W88" s="283"/>
      <c r="X88" s="283"/>
      <c r="Y88" s="1"/>
      <c r="Z88" s="1"/>
    </row>
    <row r="89" spans="1:26">
      <c r="A89" s="342"/>
      <c r="B89" s="200"/>
      <c r="C89" s="200"/>
      <c r="D89" s="274"/>
      <c r="E89" s="200"/>
      <c r="F89" s="368"/>
      <c r="G89" s="368"/>
      <c r="H89" s="553" t="s">
        <v>252</v>
      </c>
      <c r="I89" s="857" t="s">
        <v>68</v>
      </c>
      <c r="J89" s="858"/>
      <c r="K89" s="726">
        <v>52.62</v>
      </c>
      <c r="L89" s="283">
        <v>43971</v>
      </c>
      <c r="M89" s="44" t="s">
        <v>281</v>
      </c>
      <c r="P89" s="713"/>
      <c r="Q89" s="87"/>
      <c r="R89" s="723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776" t="s">
        <v>174</v>
      </c>
      <c r="J90" s="777"/>
      <c r="K90" s="726">
        <v>257.08999999999997</v>
      </c>
      <c r="L90" s="283">
        <v>43966</v>
      </c>
      <c r="M90" s="44" t="s">
        <v>281</v>
      </c>
      <c r="O90" s="151"/>
      <c r="P90" s="451"/>
      <c r="R90" s="723"/>
      <c r="S90" s="1"/>
      <c r="T90" s="283"/>
      <c r="U90" s="283"/>
      <c r="V90" s="283"/>
      <c r="W90" s="1"/>
      <c r="X90" s="1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/>
      <c r="I91" s="717" t="s">
        <v>176</v>
      </c>
      <c r="J91" s="718"/>
      <c r="K91" s="726" t="s">
        <v>260</v>
      </c>
      <c r="L91" s="283">
        <v>43971</v>
      </c>
      <c r="M91" s="44" t="s">
        <v>281</v>
      </c>
      <c r="P91" s="713"/>
      <c r="R91" s="505"/>
      <c r="S91" s="1"/>
      <c r="T91" s="1"/>
      <c r="U91" s="283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776" t="s">
        <v>81</v>
      </c>
      <c r="J92" s="777"/>
      <c r="K92" s="730">
        <v>616.88</v>
      </c>
      <c r="L92" s="283">
        <v>43961</v>
      </c>
      <c r="M92" s="44" t="s">
        <v>281</v>
      </c>
      <c r="P92" s="580"/>
      <c r="Q92" s="505"/>
      <c r="R92" s="36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776" t="s">
        <v>53</v>
      </c>
      <c r="J93" s="777"/>
      <c r="K93" s="457">
        <v>10</v>
      </c>
      <c r="L93" s="283">
        <v>43966</v>
      </c>
      <c r="M93" s="44" t="s">
        <v>281</v>
      </c>
      <c r="P93" s="713"/>
      <c r="Q93" s="723"/>
      <c r="R93" s="8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352"/>
      <c r="I94" s="778" t="s">
        <v>312</v>
      </c>
      <c r="J94" s="778"/>
      <c r="K94" s="703">
        <v>100</v>
      </c>
      <c r="L94" s="283">
        <v>43981</v>
      </c>
      <c r="M94" s="44" t="s">
        <v>281</v>
      </c>
      <c r="P94" s="713"/>
      <c r="Q94" s="723"/>
      <c r="S94" s="368"/>
      <c r="T94" s="283"/>
      <c r="U94" s="283"/>
      <c r="V94" s="283"/>
      <c r="W94" s="283"/>
      <c r="X94" s="283"/>
      <c r="Y94" s="1"/>
      <c r="Z94" s="1"/>
    </row>
    <row r="95" spans="1:26">
      <c r="A95" s="342"/>
      <c r="B95" s="200"/>
      <c r="C95" s="368"/>
      <c r="D95" s="274"/>
      <c r="E95" s="233"/>
      <c r="F95" s="368"/>
      <c r="G95" s="368"/>
      <c r="H95" s="731" t="s">
        <v>252</v>
      </c>
      <c r="I95" s="778" t="s">
        <v>337</v>
      </c>
      <c r="J95" s="778"/>
      <c r="K95" s="703">
        <v>9</v>
      </c>
      <c r="L95" s="283">
        <v>43966</v>
      </c>
      <c r="M95" s="44" t="s">
        <v>281</v>
      </c>
      <c r="P95" s="580"/>
      <c r="Q95" s="368"/>
      <c r="S95" s="368"/>
      <c r="T95" s="283"/>
      <c r="U95" s="283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731" t="s">
        <v>252</v>
      </c>
      <c r="I96" s="868" t="s">
        <v>356</v>
      </c>
      <c r="J96" s="868"/>
      <c r="K96" s="703">
        <v>273.95</v>
      </c>
      <c r="L96" s="283"/>
      <c r="M96" s="44"/>
      <c r="P96" s="580"/>
      <c r="Q96" s="368"/>
      <c r="S96" s="368"/>
      <c r="T96" s="283"/>
      <c r="U96" s="283"/>
      <c r="V96" s="283"/>
      <c r="W96" s="283"/>
      <c r="X96" s="283"/>
      <c r="Y96" s="1"/>
      <c r="Z96" s="1"/>
    </row>
    <row r="97" spans="1:26" ht="15.75" thickBot="1">
      <c r="A97" s="343"/>
      <c r="B97" s="332"/>
      <c r="C97" s="333"/>
      <c r="D97" s="344"/>
      <c r="E97" s="332"/>
      <c r="F97" s="333"/>
      <c r="G97" s="333"/>
      <c r="H97" s="869" t="s">
        <v>179</v>
      </c>
      <c r="I97" s="870"/>
      <c r="J97" s="363">
        <f>SUM(K84:K94)</f>
        <v>1668.1399999999999</v>
      </c>
      <c r="K97" s="779" t="s">
        <v>180</v>
      </c>
      <c r="L97" s="779"/>
      <c r="M97" s="562">
        <f>K87+K88+K94</f>
        <v>576.70000000000005</v>
      </c>
      <c r="P97" s="713"/>
      <c r="Q97" s="87"/>
      <c r="R97" s="367"/>
      <c r="S97" s="368"/>
      <c r="T97" s="283"/>
      <c r="U97" s="283"/>
      <c r="V97" s="1"/>
      <c r="W97" s="283"/>
      <c r="X97" s="283"/>
      <c r="Y97" s="1"/>
      <c r="Z97" s="1"/>
    </row>
    <row r="98" spans="1:26" ht="15.75" thickTop="1">
      <c r="C98" s="531"/>
      <c r="D98" s="531"/>
      <c r="P98" s="713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>
      <c r="C99" s="449"/>
      <c r="P99" s="713"/>
      <c r="R99" s="1"/>
      <c r="S99" s="1"/>
      <c r="T99" s="283"/>
      <c r="U99" s="283"/>
      <c r="V99" s="1"/>
      <c r="W99" s="1"/>
      <c r="X99" s="1"/>
      <c r="Y99" s="1"/>
      <c r="Z99" s="1"/>
    </row>
    <row r="100" spans="1:26">
      <c r="C100" s="449"/>
      <c r="P100" s="713"/>
      <c r="R100" s="1"/>
      <c r="S100" s="1"/>
      <c r="T100" s="1"/>
      <c r="U100" s="283"/>
      <c r="V100" s="1"/>
      <c r="W100" s="1"/>
      <c r="X100" s="1"/>
      <c r="Y100" s="1"/>
      <c r="Z100" s="1"/>
    </row>
    <row r="101" spans="1:26">
      <c r="C101" s="449"/>
      <c r="E101" s="87"/>
      <c r="P101" s="713"/>
      <c r="Q101" s="367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P102" s="713"/>
      <c r="Q102" s="529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K103" s="530"/>
      <c r="P103" s="713"/>
      <c r="Q103" s="1"/>
      <c r="R103" s="1"/>
      <c r="S103" s="1"/>
      <c r="T103" s="1"/>
      <c r="U103" s="1"/>
      <c r="W103" s="1"/>
      <c r="X103" s="1"/>
      <c r="Y103" s="1"/>
      <c r="Z103" s="1"/>
    </row>
    <row r="104" spans="1:26">
      <c r="C104" s="449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M105" s="530"/>
      <c r="P105" s="713"/>
      <c r="T105" s="1"/>
      <c r="U105" s="1"/>
      <c r="Z105" s="1"/>
    </row>
    <row r="106" spans="1:26">
      <c r="C106" s="449"/>
      <c r="P106" s="713"/>
      <c r="Q106" s="1"/>
      <c r="U106" s="1"/>
      <c r="Z106" s="1"/>
    </row>
    <row r="107" spans="1:26">
      <c r="C107" s="449"/>
      <c r="M107" s="1"/>
      <c r="P107" s="451"/>
      <c r="Q107" s="1"/>
      <c r="U107" s="1"/>
      <c r="Z107" s="1"/>
    </row>
    <row r="108" spans="1:26">
      <c r="C108" s="449"/>
      <c r="M108" s="1"/>
      <c r="P108" s="451"/>
      <c r="Q108" s="1"/>
      <c r="U108" s="1"/>
    </row>
    <row r="109" spans="1:26">
      <c r="C109" s="449"/>
      <c r="M109" s="1"/>
      <c r="P109" s="451"/>
    </row>
    <row r="110" spans="1:26">
      <c r="C110" s="449"/>
      <c r="M110" s="368"/>
      <c r="P110" s="451"/>
    </row>
    <row r="111" spans="1:26">
      <c r="C111" s="449"/>
      <c r="M111" s="368"/>
      <c r="P111" s="451"/>
    </row>
    <row r="112" spans="1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</row>
  </sheetData>
  <mergeCells count="96">
    <mergeCell ref="H73:J73"/>
    <mergeCell ref="L69:M69"/>
    <mergeCell ref="L70:M70"/>
    <mergeCell ref="L71:M71"/>
    <mergeCell ref="L72:M72"/>
    <mergeCell ref="L73:M73"/>
    <mergeCell ref="I70:J70"/>
    <mergeCell ref="I71:J71"/>
    <mergeCell ref="I72:J72"/>
    <mergeCell ref="I69:J69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8:M68"/>
    <mergeCell ref="I65:J65"/>
    <mergeCell ref="I66:J66"/>
    <mergeCell ref="I67:J67"/>
    <mergeCell ref="I68:J68"/>
    <mergeCell ref="I94:J94"/>
    <mergeCell ref="I95:J95"/>
    <mergeCell ref="H97:I97"/>
    <mergeCell ref="K97:L97"/>
    <mergeCell ref="I92:J92"/>
    <mergeCell ref="I93:J93"/>
    <mergeCell ref="I96:J96"/>
    <mergeCell ref="H82:H83"/>
    <mergeCell ref="I82:K83"/>
    <mergeCell ref="L82:M83"/>
    <mergeCell ref="I84:J84"/>
    <mergeCell ref="I85:J85"/>
    <mergeCell ref="I86:J86"/>
    <mergeCell ref="I87:J87"/>
    <mergeCell ref="I88:J88"/>
    <mergeCell ref="I89:J89"/>
    <mergeCell ref="I90:J90"/>
    <mergeCell ref="H52:K52"/>
    <mergeCell ref="A53:M54"/>
    <mergeCell ref="A55:G55"/>
    <mergeCell ref="H55:M55"/>
    <mergeCell ref="A73:B73"/>
    <mergeCell ref="I56:J56"/>
    <mergeCell ref="L56:M56"/>
    <mergeCell ref="I57:J57"/>
    <mergeCell ref="I58:J58"/>
    <mergeCell ref="I59:J59"/>
    <mergeCell ref="I60:J60"/>
    <mergeCell ref="I61:J61"/>
    <mergeCell ref="I62:J62"/>
    <mergeCell ref="I63:J63"/>
    <mergeCell ref="I64:J64"/>
    <mergeCell ref="L67:M67"/>
    <mergeCell ref="H74:H75"/>
    <mergeCell ref="I74:I75"/>
    <mergeCell ref="J74:K74"/>
    <mergeCell ref="L74:L75"/>
    <mergeCell ref="M74:M75"/>
    <mergeCell ref="K51:L51"/>
    <mergeCell ref="I39:J39"/>
    <mergeCell ref="I40:J40"/>
    <mergeCell ref="I41:J41"/>
    <mergeCell ref="I44:J44"/>
    <mergeCell ref="I45:J45"/>
    <mergeCell ref="I46:J46"/>
    <mergeCell ref="I47:J47"/>
    <mergeCell ref="I48:J48"/>
    <mergeCell ref="I49:J49"/>
    <mergeCell ref="I50:J50"/>
    <mergeCell ref="H51:I51"/>
    <mergeCell ref="I38:J38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4:H35"/>
    <mergeCell ref="I34:K35"/>
    <mergeCell ref="L34:M35"/>
    <mergeCell ref="I36:J36"/>
    <mergeCell ref="I37:J37"/>
    <mergeCell ref="H4:I4"/>
    <mergeCell ref="A1:M2"/>
    <mergeCell ref="O2:Q2"/>
    <mergeCell ref="S2:U2"/>
    <mergeCell ref="A3:G3"/>
    <mergeCell ref="H3:M3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K40" sqref="K40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4" width="10.7109375" style="35" hidden="1" customWidth="1"/>
    <col min="5" max="5" width="12.140625" style="35" customWidth="1"/>
    <col min="6" max="6" width="9.4257812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>
        <v>677.5</v>
      </c>
      <c r="E2" s="22"/>
      <c r="F2" s="227"/>
      <c r="G2" s="228">
        <v>372</v>
      </c>
      <c r="H2" s="729"/>
      <c r="I2" s="738">
        <v>129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/>
      <c r="E3" s="22">
        <v>630.65</v>
      </c>
      <c r="F3" s="227"/>
      <c r="G3" s="737">
        <v>257.2</v>
      </c>
      <c r="H3" s="729"/>
      <c r="I3" s="739">
        <v>21.8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/>
      <c r="E4" s="21">
        <v>797.96</v>
      </c>
      <c r="F4" s="227"/>
      <c r="G4" s="228">
        <v>365.3</v>
      </c>
      <c r="H4" s="729"/>
      <c r="I4" s="739">
        <v>116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>
        <v>537.6</v>
      </c>
      <c r="E5" s="22"/>
      <c r="F5" s="227">
        <v>271</v>
      </c>
      <c r="G5" s="228"/>
      <c r="H5" s="729"/>
      <c r="I5" s="738"/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407.1</v>
      </c>
      <c r="F6" s="227"/>
      <c r="G6" s="228">
        <v>688.5</v>
      </c>
      <c r="H6" s="729"/>
      <c r="I6" s="738">
        <v>25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451.1</v>
      </c>
      <c r="E7" s="22"/>
      <c r="F7" s="227"/>
      <c r="G7" s="228">
        <v>584.79999999999995</v>
      </c>
      <c r="H7" s="729"/>
      <c r="I7" s="738">
        <v>90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753.5</v>
      </c>
      <c r="E8" s="22"/>
      <c r="F8" s="227"/>
      <c r="G8" s="228">
        <v>423.2</v>
      </c>
      <c r="H8" s="729"/>
      <c r="I8" s="738">
        <v>168.95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561.5</v>
      </c>
      <c r="F9" s="227">
        <v>449</v>
      </c>
      <c r="G9" s="228"/>
      <c r="H9" s="18"/>
      <c r="I9" s="468">
        <v>67.3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/>
      <c r="E10" s="22">
        <v>386.4</v>
      </c>
      <c r="F10" s="227">
        <v>466.5</v>
      </c>
      <c r="G10" s="228"/>
      <c r="H10" s="433"/>
      <c r="I10" s="468">
        <v>153.69999999999999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864</v>
      </c>
      <c r="E11" s="22"/>
      <c r="F11" s="227"/>
      <c r="G11" s="227">
        <v>408.6</v>
      </c>
      <c r="H11" s="740"/>
      <c r="I11" s="468">
        <v>42</v>
      </c>
      <c r="J11" s="467"/>
      <c r="K11" s="469"/>
      <c r="L11" s="46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>
        <v>516.25</v>
      </c>
      <c r="E12" s="22"/>
      <c r="F12" s="227"/>
      <c r="G12" s="227">
        <v>190.5</v>
      </c>
      <c r="H12" s="227"/>
      <c r="I12" s="468"/>
      <c r="J12" s="467"/>
      <c r="K12" s="469"/>
      <c r="L12" s="46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746.9</v>
      </c>
      <c r="F13" s="227"/>
      <c r="G13" s="227">
        <v>390.2</v>
      </c>
      <c r="H13" s="227"/>
      <c r="I13" s="468"/>
      <c r="J13" s="467"/>
      <c r="K13" s="469"/>
      <c r="L13" s="46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/>
      <c r="E14" s="22">
        <v>463.2</v>
      </c>
      <c r="F14" s="227">
        <v>305.7</v>
      </c>
      <c r="G14" s="227"/>
      <c r="H14" s="227"/>
      <c r="I14" s="468"/>
      <c r="J14" s="467"/>
      <c r="K14" s="469"/>
      <c r="L14" s="46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948.3</v>
      </c>
      <c r="E15" s="22"/>
      <c r="F15" s="227"/>
      <c r="G15" s="227">
        <v>645.5</v>
      </c>
      <c r="H15" s="716"/>
      <c r="I15" s="117"/>
      <c r="J15" s="467"/>
      <c r="K15" s="469"/>
      <c r="L15" s="467"/>
      <c r="N15" s="87"/>
      <c r="O15" s="87"/>
      <c r="P15" s="87"/>
    </row>
    <row r="16" spans="1:16" ht="12.75" customHeight="1">
      <c r="B16" s="16">
        <f t="shared" si="0"/>
        <v>3</v>
      </c>
      <c r="C16" s="17">
        <v>43936</v>
      </c>
      <c r="D16" s="22">
        <v>967.01</v>
      </c>
      <c r="F16" s="227"/>
      <c r="G16" s="227"/>
      <c r="H16" s="14"/>
      <c r="I16" s="468"/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440.35</v>
      </c>
      <c r="F17" s="227"/>
      <c r="G17" s="227"/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/>
      <c r="E18" s="22">
        <v>1001.3</v>
      </c>
      <c r="F18" s="227"/>
      <c r="G18" s="227"/>
      <c r="H18" s="227"/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/>
      <c r="E19" s="22">
        <v>540.5</v>
      </c>
      <c r="F19" s="227"/>
      <c r="G19" s="227"/>
      <c r="H19" s="14"/>
      <c r="I19" s="468"/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844.5</v>
      </c>
      <c r="E20" s="22"/>
      <c r="F20" s="227"/>
      <c r="G20" s="227"/>
      <c r="H20" s="22"/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1418.5</v>
      </c>
      <c r="F21" s="227"/>
      <c r="G21" s="227"/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824.7</v>
      </c>
      <c r="F22" s="227"/>
      <c r="G22" s="227"/>
      <c r="H22" s="227"/>
      <c r="I22" s="471"/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858.8</v>
      </c>
      <c r="E23" s="22"/>
      <c r="F23" s="227"/>
      <c r="G23" s="227"/>
      <c r="H23" s="489"/>
      <c r="I23" s="471"/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/>
      <c r="E24" s="22">
        <v>775.1</v>
      </c>
      <c r="F24" s="227"/>
      <c r="G24" s="227"/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835.3</v>
      </c>
      <c r="F25" s="227"/>
      <c r="G25" s="227"/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/>
      <c r="F26" s="22"/>
      <c r="G26" s="491"/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/>
      <c r="E27" s="22"/>
      <c r="F27" s="227"/>
      <c r="G27" s="638"/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/>
      <c r="E28" s="22"/>
      <c r="F28" s="227"/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/>
      <c r="F29" s="227"/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/>
      <c r="G30" s="227"/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/>
      <c r="E31" s="22"/>
      <c r="F31" s="227"/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10</v>
      </c>
      <c r="E33" s="86">
        <f>COUNT(E2:E32)</f>
        <v>14</v>
      </c>
      <c r="F33" s="86">
        <f>COUNT(F2:F32)</f>
        <v>4</v>
      </c>
      <c r="G33" s="86">
        <f>COUNT(G2:G32)</f>
        <v>10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7418.56</v>
      </c>
      <c r="E34" s="239">
        <f>SUM(E2:E32)</f>
        <v>9829.4600000000009</v>
      </c>
      <c r="F34" s="239">
        <f>SUM(F2:F32)</f>
        <v>1492.2</v>
      </c>
      <c r="G34" s="239">
        <f>SUM(G2:G32)</f>
        <v>4325.7999999999993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8507.9</v>
      </c>
      <c r="F35" s="239">
        <v>3172.2</v>
      </c>
      <c r="G35" s="239">
        <v>6927.05</v>
      </c>
      <c r="H35" s="12"/>
      <c r="I35" s="293">
        <f>SUM(D2:E32)</f>
        <v>17248.019999999997</v>
      </c>
      <c r="J35" s="293">
        <f>SUM(F2:G32)+H19+H20</f>
        <v>5818</v>
      </c>
      <c r="K35" s="456">
        <f>SUM(I2:I32)</f>
        <v>813.75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4218.1099999999997</v>
      </c>
      <c r="E36" s="89">
        <f>ABS(E34-E35)</f>
        <v>1321.5600000000013</v>
      </c>
      <c r="F36" s="89">
        <f>ABS(F34-F35)</f>
        <v>1679.9999999999998</v>
      </c>
      <c r="G36" s="89">
        <f>ABS(G34-G35)</f>
        <v>2601.2500000000009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42.18</v>
      </c>
      <c r="E37" s="90">
        <f>ROUND(E36*1%,2)</f>
        <v>13.22</v>
      </c>
      <c r="F37" s="90">
        <f>ROUND(F36*1%,2)</f>
        <v>16.8</v>
      </c>
      <c r="G37" s="90">
        <f>ROUND(G36*1%,2)</f>
        <v>26.01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255.24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146"/>
      <c r="J39" s="368" t="s">
        <v>363</v>
      </c>
      <c r="K39" s="368" t="s">
        <v>364</v>
      </c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200</v>
      </c>
      <c r="E40" s="88">
        <f>ROUND(20*E33,2)</f>
        <v>280</v>
      </c>
      <c r="F40" s="514">
        <f>ROUND(23*F33,2)</f>
        <v>92</v>
      </c>
      <c r="G40" s="89">
        <f>ROUND(23*G33,2)</f>
        <v>230</v>
      </c>
      <c r="H40" s="8"/>
      <c r="I40" s="284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hidden="1" customHeight="1">
      <c r="B42" s="21"/>
      <c r="C42" s="243" t="s">
        <v>48</v>
      </c>
      <c r="D42" s="244"/>
      <c r="E42" s="241"/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303.57</v>
      </c>
      <c r="E43" s="458">
        <f>E37+E38+E39+E40-E41-E42</f>
        <v>417.58000000000004</v>
      </c>
      <c r="F43" s="458">
        <f>F37+F38+F39+F40-F41-F42</f>
        <v>203.97</v>
      </c>
      <c r="G43" s="458">
        <f>G37+G38+G39+G40-G41-G42</f>
        <v>206.73000000000002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641.28</v>
      </c>
      <c r="E44" s="288">
        <f>E37+E38+E39+E40</f>
        <v>598.46</v>
      </c>
      <c r="F44" s="288">
        <f>F37+F38+F39+F40</f>
        <v>203.97</v>
      </c>
      <c r="G44" s="288">
        <f>G37+G38+G39+G40</f>
        <v>463.82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L2:M15">
    <sortCondition ref="M2"/>
  </sortState>
  <conditionalFormatting sqref="F32:G32 B2:G2 F4:G4 D4 D26:F28 D5:G15 B3:C32 D29:G29 D31:G31 G30 D30:E30 D3:G3 D17:G25 F16:G16 D16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41" t="s">
        <v>28</v>
      </c>
      <c r="B1" s="842"/>
      <c r="C1" s="842"/>
      <c r="D1" s="842"/>
      <c r="E1" s="842"/>
      <c r="F1" s="842"/>
      <c r="G1" s="843"/>
      <c r="H1" s="396"/>
      <c r="I1" s="816" t="s">
        <v>43</v>
      </c>
      <c r="J1" s="816"/>
      <c r="K1" s="816"/>
      <c r="L1" s="816"/>
      <c r="M1" s="817"/>
      <c r="N1" s="842" t="s">
        <v>60</v>
      </c>
      <c r="O1" s="842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44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25" t="s">
        <v>16</v>
      </c>
      <c r="I7" s="807" t="s">
        <v>17</v>
      </c>
      <c r="J7" s="807" t="s">
        <v>21</v>
      </c>
      <c r="K7" s="807"/>
      <c r="L7" s="809" t="s">
        <v>93</v>
      </c>
      <c r="M7" s="811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45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25"/>
      <c r="I8" s="807"/>
      <c r="J8" s="374" t="s">
        <v>21</v>
      </c>
      <c r="K8" s="374" t="s">
        <v>25</v>
      </c>
      <c r="L8" s="809"/>
      <c r="M8" s="811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794" t="s">
        <v>47</v>
      </c>
      <c r="J18" s="794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794" t="s">
        <v>51</v>
      </c>
      <c r="J19" s="794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794" t="s">
        <v>52</v>
      </c>
      <c r="J20" s="794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794" t="s">
        <v>53</v>
      </c>
      <c r="J21" s="794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794" t="s">
        <v>54</v>
      </c>
      <c r="J22" s="794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794" t="s">
        <v>49</v>
      </c>
      <c r="J23" s="794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24" t="s">
        <v>48</v>
      </c>
      <c r="J24" s="821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24" t="s">
        <v>57</v>
      </c>
      <c r="J25" s="821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778" t="s">
        <v>59</v>
      </c>
      <c r="J26" s="778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776" t="s">
        <v>68</v>
      </c>
      <c r="J27" s="777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776" t="s">
        <v>81</v>
      </c>
      <c r="J28" s="777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26" t="s">
        <v>195</v>
      </c>
      <c r="J34" s="826"/>
      <c r="K34" s="826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27"/>
      <c r="J35" s="827"/>
      <c r="K35" s="827"/>
      <c r="L35" s="376"/>
      <c r="M35" s="376"/>
      <c r="N35" s="837"/>
      <c r="O35" s="837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38" t="s">
        <v>28</v>
      </c>
      <c r="B37" s="832"/>
      <c r="C37" s="832"/>
      <c r="D37" s="832"/>
      <c r="E37" s="832"/>
      <c r="F37" s="832"/>
      <c r="G37" s="832"/>
      <c r="H37" s="108"/>
      <c r="I37" s="816" t="s">
        <v>103</v>
      </c>
      <c r="J37" s="816"/>
      <c r="K37" s="816"/>
      <c r="L37" s="816"/>
      <c r="M37" s="839"/>
      <c r="N37" s="832" t="s">
        <v>60</v>
      </c>
      <c r="O37" s="832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40" t="s">
        <v>16</v>
      </c>
      <c r="I43" s="807" t="s">
        <v>17</v>
      </c>
      <c r="J43" s="807" t="s">
        <v>21</v>
      </c>
      <c r="K43" s="807"/>
      <c r="L43" s="809" t="s">
        <v>93</v>
      </c>
      <c r="M43" s="833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25"/>
      <c r="I44" s="807"/>
      <c r="J44" s="374" t="s">
        <v>21</v>
      </c>
      <c r="K44" s="374" t="s">
        <v>25</v>
      </c>
      <c r="L44" s="809"/>
      <c r="M44" s="833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34" t="s">
        <v>35</v>
      </c>
      <c r="O46" s="835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36" t="s">
        <v>122</v>
      </c>
      <c r="I50" s="829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794" t="s">
        <v>47</v>
      </c>
      <c r="J54" s="794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794" t="s">
        <v>51</v>
      </c>
      <c r="J55" s="794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794" t="s">
        <v>52</v>
      </c>
      <c r="J56" s="794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794" t="s">
        <v>53</v>
      </c>
      <c r="J57" s="794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794" t="s">
        <v>54</v>
      </c>
      <c r="J58" s="794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794" t="s">
        <v>49</v>
      </c>
      <c r="J59" s="794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24" t="s">
        <v>48</v>
      </c>
      <c r="J60" s="821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24" t="s">
        <v>57</v>
      </c>
      <c r="J61" s="821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778" t="s">
        <v>59</v>
      </c>
      <c r="J62" s="778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776" t="s">
        <v>68</v>
      </c>
      <c r="J63" s="777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776" t="s">
        <v>81</v>
      </c>
      <c r="J64" s="777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30" t="s">
        <v>28</v>
      </c>
      <c r="B67" s="831"/>
      <c r="C67" s="831"/>
      <c r="D67" s="831"/>
      <c r="E67" s="831"/>
      <c r="F67" s="831"/>
      <c r="G67" s="831"/>
      <c r="H67" s="109"/>
      <c r="I67" s="831" t="s">
        <v>136</v>
      </c>
      <c r="J67" s="831"/>
      <c r="K67" s="831"/>
      <c r="L67" s="831"/>
      <c r="M67" s="831"/>
      <c r="N67" s="832" t="s">
        <v>60</v>
      </c>
      <c r="O67" s="832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25" t="s">
        <v>16</v>
      </c>
      <c r="I73" s="807" t="s">
        <v>17</v>
      </c>
      <c r="J73" s="807" t="s">
        <v>21</v>
      </c>
      <c r="K73" s="807"/>
      <c r="L73" s="809" t="s">
        <v>93</v>
      </c>
      <c r="M73" s="809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25"/>
      <c r="I74" s="807"/>
      <c r="J74" s="374" t="s">
        <v>21</v>
      </c>
      <c r="K74" s="374" t="s">
        <v>25</v>
      </c>
      <c r="L74" s="809"/>
      <c r="M74" s="809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22" t="s">
        <v>196</v>
      </c>
      <c r="P75" s="822"/>
      <c r="Q75" s="822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23"/>
      <c r="P76" s="823"/>
      <c r="Q76" s="823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28" t="s">
        <v>122</v>
      </c>
      <c r="I80" s="829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794" t="s">
        <v>47</v>
      </c>
      <c r="J89" s="794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794" t="s">
        <v>51</v>
      </c>
      <c r="J90" s="794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794" t="s">
        <v>52</v>
      </c>
      <c r="J91" s="794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794" t="s">
        <v>53</v>
      </c>
      <c r="J92" s="794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794"/>
      <c r="J93" s="794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794" t="s">
        <v>49</v>
      </c>
      <c r="J94" s="794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24" t="s">
        <v>48</v>
      </c>
      <c r="J95" s="821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24" t="s">
        <v>57</v>
      </c>
      <c r="J96" s="821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778" t="s">
        <v>59</v>
      </c>
      <c r="J97" s="778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776" t="s">
        <v>68</v>
      </c>
      <c r="J98" s="777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776" t="s">
        <v>81</v>
      </c>
      <c r="J99" s="777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798" t="s">
        <v>28</v>
      </c>
      <c r="B113" s="799"/>
      <c r="C113" s="799"/>
      <c r="D113" s="799"/>
      <c r="E113" s="799"/>
      <c r="F113" s="799"/>
      <c r="G113" s="800"/>
      <c r="H113" s="324"/>
      <c r="I113" s="799" t="s">
        <v>158</v>
      </c>
      <c r="J113" s="799"/>
      <c r="K113" s="799"/>
      <c r="L113" s="799"/>
      <c r="M113" s="800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25" t="s">
        <v>16</v>
      </c>
      <c r="I119" s="807" t="s">
        <v>17</v>
      </c>
      <c r="J119" s="807" t="s">
        <v>21</v>
      </c>
      <c r="K119" s="807"/>
      <c r="L119" s="809" t="s">
        <v>93</v>
      </c>
      <c r="M119" s="811" t="s">
        <v>95</v>
      </c>
      <c r="O119" s="822" t="s">
        <v>197</v>
      </c>
      <c r="P119" s="822"/>
      <c r="Q119" s="822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25"/>
      <c r="I120" s="807"/>
      <c r="J120" s="374" t="s">
        <v>21</v>
      </c>
      <c r="K120" s="374" t="s">
        <v>25</v>
      </c>
      <c r="L120" s="809"/>
      <c r="M120" s="811"/>
      <c r="O120" s="823"/>
      <c r="P120" s="823"/>
      <c r="Q120" s="823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28" t="s">
        <v>122</v>
      </c>
      <c r="I126" s="829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794" t="s">
        <v>47</v>
      </c>
      <c r="J130" s="794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794" t="s">
        <v>51</v>
      </c>
      <c r="J131" s="794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794" t="s">
        <v>52</v>
      </c>
      <c r="J132" s="794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794" t="s">
        <v>49</v>
      </c>
      <c r="J133" s="794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24" t="s">
        <v>53</v>
      </c>
      <c r="J134" s="821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778" t="s">
        <v>59</v>
      </c>
      <c r="J135" s="778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776" t="s">
        <v>68</v>
      </c>
      <c r="J136" s="777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776" t="s">
        <v>81</v>
      </c>
      <c r="J137" s="777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798" t="s">
        <v>28</v>
      </c>
      <c r="B148" s="799"/>
      <c r="C148" s="799"/>
      <c r="D148" s="799"/>
      <c r="E148" s="799"/>
      <c r="F148" s="799"/>
      <c r="G148" s="800"/>
      <c r="H148" s="347"/>
      <c r="I148" s="799" t="s">
        <v>165</v>
      </c>
      <c r="J148" s="799"/>
      <c r="K148" s="799"/>
      <c r="L148" s="799"/>
      <c r="M148" s="800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780" t="s">
        <v>276</v>
      </c>
      <c r="Q163" s="780"/>
      <c r="R163" s="780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780"/>
      <c r="Q164" s="780"/>
      <c r="R164" s="780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780"/>
      <c r="Q165" s="780"/>
      <c r="R165" s="780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04" t="s">
        <v>16</v>
      </c>
      <c r="I167" s="806" t="s">
        <v>17</v>
      </c>
      <c r="J167" s="806" t="s">
        <v>21</v>
      </c>
      <c r="K167" s="806"/>
      <c r="L167" s="808" t="s">
        <v>93</v>
      </c>
      <c r="M167" s="810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05"/>
      <c r="I168" s="807"/>
      <c r="J168" s="564" t="s">
        <v>21</v>
      </c>
      <c r="K168" s="564" t="s">
        <v>25</v>
      </c>
      <c r="L168" s="809"/>
      <c r="M168" s="811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781" t="s">
        <v>36</v>
      </c>
      <c r="I175" s="783" t="s">
        <v>178</v>
      </c>
      <c r="J175" s="784"/>
      <c r="K175" s="785"/>
      <c r="L175" s="789" t="s">
        <v>159</v>
      </c>
      <c r="M175" s="790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782"/>
      <c r="I176" s="786"/>
      <c r="J176" s="787"/>
      <c r="K176" s="788"/>
      <c r="L176" s="791"/>
      <c r="M176" s="792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793" t="s">
        <v>47</v>
      </c>
      <c r="J177" s="793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794" t="s">
        <v>51</v>
      </c>
      <c r="J178" s="794"/>
      <c r="K178" s="563">
        <v>60.19</v>
      </c>
      <c r="L178" s="283">
        <v>43783</v>
      </c>
      <c r="M178" s="44" t="s">
        <v>170</v>
      </c>
      <c r="N178" s="364" t="s">
        <v>56</v>
      </c>
      <c r="O178" s="794" t="s">
        <v>47</v>
      </c>
      <c r="P178" s="794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794" t="s">
        <v>52</v>
      </c>
      <c r="J179" s="794"/>
      <c r="K179" s="563">
        <v>4.95</v>
      </c>
      <c r="L179" s="283">
        <v>43783</v>
      </c>
      <c r="M179" s="44" t="s">
        <v>170</v>
      </c>
      <c r="O179" s="794" t="s">
        <v>51</v>
      </c>
      <c r="P179" s="794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794" t="s">
        <v>49</v>
      </c>
      <c r="J180" s="794"/>
      <c r="K180" s="563">
        <v>234.75</v>
      </c>
      <c r="L180" s="283">
        <v>43791</v>
      </c>
      <c r="M180" s="44" t="s">
        <v>171</v>
      </c>
      <c r="N180" s="346" t="s">
        <v>56</v>
      </c>
      <c r="O180" s="794" t="s">
        <v>52</v>
      </c>
      <c r="P180" s="794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778" t="s">
        <v>59</v>
      </c>
      <c r="J181" s="778"/>
      <c r="K181" s="567">
        <v>1147.99</v>
      </c>
      <c r="L181" s="303" t="s">
        <v>177</v>
      </c>
      <c r="M181" s="44" t="s">
        <v>170</v>
      </c>
      <c r="N181" s="346" t="s">
        <v>56</v>
      </c>
      <c r="O181" s="794" t="s">
        <v>49</v>
      </c>
      <c r="P181" s="794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776" t="s">
        <v>68</v>
      </c>
      <c r="J182" s="777"/>
      <c r="K182" s="563">
        <v>176.72</v>
      </c>
      <c r="L182" s="283">
        <v>43791</v>
      </c>
      <c r="M182" s="44" t="s">
        <v>170</v>
      </c>
      <c r="N182" s="346"/>
      <c r="O182" s="778" t="s">
        <v>59</v>
      </c>
      <c r="P182" s="778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776" t="s">
        <v>68</v>
      </c>
      <c r="P183" s="777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776" t="s">
        <v>81</v>
      </c>
      <c r="J185" s="777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846" t="s">
        <v>181</v>
      </c>
      <c r="J186" s="847"/>
      <c r="K186" s="576"/>
      <c r="L186" s="283" t="s">
        <v>182</v>
      </c>
      <c r="M186" s="44"/>
      <c r="N186" s="368"/>
      <c r="O186" s="776" t="s">
        <v>81</v>
      </c>
      <c r="P186" s="777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778" t="s">
        <v>61</v>
      </c>
      <c r="J187" s="778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779" t="s">
        <v>180</v>
      </c>
      <c r="L188" s="779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12" t="s">
        <v>28</v>
      </c>
      <c r="B199" s="813"/>
      <c r="C199" s="813"/>
      <c r="D199" s="813"/>
      <c r="E199" s="813"/>
      <c r="F199" s="813"/>
      <c r="G199" s="814"/>
      <c r="H199" s="815" t="s">
        <v>221</v>
      </c>
      <c r="I199" s="816"/>
      <c r="J199" s="816"/>
      <c r="K199" s="816"/>
      <c r="L199" s="816"/>
      <c r="M199" s="817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18"/>
      <c r="I200" s="819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20" t="s">
        <v>39</v>
      </c>
      <c r="I201" s="821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20" t="s">
        <v>40</v>
      </c>
      <c r="I202" s="821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04" t="s">
        <v>16</v>
      </c>
      <c r="I218" s="806" t="s">
        <v>17</v>
      </c>
      <c r="J218" s="806" t="s">
        <v>21</v>
      </c>
      <c r="K218" s="806"/>
      <c r="L218" s="808" t="s">
        <v>93</v>
      </c>
      <c r="M218" s="810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05"/>
      <c r="I219" s="807"/>
      <c r="J219" s="614" t="s">
        <v>21</v>
      </c>
      <c r="K219" s="614" t="s">
        <v>25</v>
      </c>
      <c r="L219" s="809"/>
      <c r="M219" s="811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780" t="s">
        <v>321</v>
      </c>
      <c r="P225" s="780"/>
      <c r="Q225" s="780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781" t="s">
        <v>36</v>
      </c>
      <c r="I226" s="783" t="s">
        <v>178</v>
      </c>
      <c r="J226" s="784"/>
      <c r="K226" s="785"/>
      <c r="L226" s="789" t="s">
        <v>159</v>
      </c>
      <c r="M226" s="790"/>
      <c r="O226" s="780"/>
      <c r="P226" s="780"/>
      <c r="Q226" s="780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782"/>
      <c r="I227" s="786"/>
      <c r="J227" s="787"/>
      <c r="K227" s="788"/>
      <c r="L227" s="791"/>
      <c r="M227" s="792"/>
      <c r="O227" s="780"/>
      <c r="P227" s="780"/>
      <c r="Q227" s="780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793" t="s">
        <v>47</v>
      </c>
      <c r="J228" s="793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794" t="s">
        <v>51</v>
      </c>
      <c r="J229" s="794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794" t="s">
        <v>52</v>
      </c>
      <c r="J230" s="794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794" t="s">
        <v>49</v>
      </c>
      <c r="J231" s="794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778" t="s">
        <v>59</v>
      </c>
      <c r="J232" s="778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776" t="s">
        <v>68</v>
      </c>
      <c r="J233" s="777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776" t="s">
        <v>81</v>
      </c>
      <c r="J236" s="777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776" t="s">
        <v>181</v>
      </c>
      <c r="J237" s="777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778" t="s">
        <v>61</v>
      </c>
      <c r="J238" s="778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779" t="s">
        <v>180</v>
      </c>
      <c r="L239" s="779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795"/>
      <c r="I240" s="795"/>
      <c r="J240" s="795"/>
      <c r="K240" s="795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796" t="s">
        <v>208</v>
      </c>
      <c r="C241" s="796"/>
      <c r="D241" s="796"/>
      <c r="E241" s="796"/>
      <c r="F241" s="796"/>
      <c r="G241" s="796"/>
      <c r="H241" s="796"/>
      <c r="I241" s="796"/>
      <c r="J241" s="796"/>
      <c r="K241" s="796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797"/>
      <c r="C242" s="797"/>
      <c r="D242" s="797"/>
      <c r="E242" s="797"/>
      <c r="F242" s="797"/>
      <c r="G242" s="797"/>
      <c r="H242" s="797"/>
      <c r="I242" s="797"/>
      <c r="J242" s="797"/>
      <c r="K242" s="797"/>
      <c r="L242" s="1"/>
      <c r="M242" s="1"/>
      <c r="O242" s="1"/>
      <c r="P242" s="1"/>
      <c r="Q242" s="1"/>
      <c r="R242" s="1"/>
      <c r="S242" s="112"/>
    </row>
    <row r="243" spans="1:19" ht="15.75" thickTop="1">
      <c r="A243" s="798" t="s">
        <v>28</v>
      </c>
      <c r="B243" s="799"/>
      <c r="C243" s="799"/>
      <c r="D243" s="799"/>
      <c r="E243" s="799"/>
      <c r="F243" s="799"/>
      <c r="G243" s="800"/>
      <c r="H243" s="801" t="s">
        <v>202</v>
      </c>
      <c r="I243" s="802"/>
      <c r="J243" s="802"/>
      <c r="K243" s="802"/>
      <c r="L243" s="802"/>
      <c r="M243" s="803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04" t="s">
        <v>16</v>
      </c>
      <c r="I262" s="806" t="s">
        <v>17</v>
      </c>
      <c r="J262" s="806" t="s">
        <v>21</v>
      </c>
      <c r="K262" s="806"/>
      <c r="L262" s="808" t="s">
        <v>93</v>
      </c>
      <c r="M262" s="810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05"/>
      <c r="I263" s="807"/>
      <c r="J263" s="614" t="s">
        <v>21</v>
      </c>
      <c r="K263" s="614" t="s">
        <v>25</v>
      </c>
      <c r="L263" s="809"/>
      <c r="M263" s="811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781" t="s">
        <v>36</v>
      </c>
      <c r="I270" s="783" t="s">
        <v>178</v>
      </c>
      <c r="J270" s="784"/>
      <c r="K270" s="785"/>
      <c r="L270" s="789" t="s">
        <v>159</v>
      </c>
      <c r="M270" s="790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782"/>
      <c r="I271" s="786"/>
      <c r="J271" s="787"/>
      <c r="K271" s="788"/>
      <c r="L271" s="791"/>
      <c r="M271" s="792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793" t="s">
        <v>47</v>
      </c>
      <c r="J272" s="793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794" t="s">
        <v>51</v>
      </c>
      <c r="J273" s="794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794" t="s">
        <v>52</v>
      </c>
      <c r="J274" s="794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794" t="s">
        <v>49</v>
      </c>
      <c r="J275" s="794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778" t="s">
        <v>59</v>
      </c>
      <c r="J276" s="778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776" t="s">
        <v>68</v>
      </c>
      <c r="J277" s="777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776" t="s">
        <v>81</v>
      </c>
      <c r="J280" s="777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776" t="s">
        <v>53</v>
      </c>
      <c r="J281" s="777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778" t="s">
        <v>61</v>
      </c>
      <c r="J282" s="778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779" t="s">
        <v>180</v>
      </c>
      <c r="L283" s="779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67" sqref="B6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850" t="s">
        <v>28</v>
      </c>
      <c r="B1" s="799"/>
      <c r="C1" s="799"/>
      <c r="D1" s="799"/>
      <c r="E1" s="799"/>
      <c r="F1" s="799"/>
      <c r="G1" s="800"/>
      <c r="H1" s="851" t="s">
        <v>238</v>
      </c>
      <c r="I1" s="852"/>
      <c r="J1" s="852"/>
      <c r="K1" s="852"/>
      <c r="L1" s="852"/>
      <c r="M1" s="853"/>
      <c r="N1" s="480"/>
      <c r="O1" s="832" t="s">
        <v>60</v>
      </c>
      <c r="P1" s="832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18"/>
      <c r="I2" s="819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20" t="s">
        <v>39</v>
      </c>
      <c r="I3" s="821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848" t="s">
        <v>40</v>
      </c>
      <c r="I4" s="849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04" t="s">
        <v>16</v>
      </c>
      <c r="I20" s="806" t="s">
        <v>17</v>
      </c>
      <c r="J20" s="806" t="s">
        <v>21</v>
      </c>
      <c r="K20" s="806"/>
      <c r="L20" s="808" t="s">
        <v>93</v>
      </c>
      <c r="M20" s="810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05"/>
      <c r="I21" s="807"/>
      <c r="J21" s="476" t="s">
        <v>21</v>
      </c>
      <c r="K21" s="476" t="s">
        <v>25</v>
      </c>
      <c r="L21" s="809"/>
      <c r="M21" s="811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781" t="s">
        <v>36</v>
      </c>
      <c r="I30" s="783" t="s">
        <v>178</v>
      </c>
      <c r="J30" s="784"/>
      <c r="K30" s="785"/>
      <c r="L30" s="789" t="s">
        <v>159</v>
      </c>
      <c r="M30" s="790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782"/>
      <c r="I31" s="786"/>
      <c r="J31" s="787"/>
      <c r="K31" s="788"/>
      <c r="L31" s="791"/>
      <c r="M31" s="792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854" t="s">
        <v>47</v>
      </c>
      <c r="J32" s="854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855" t="s">
        <v>51</v>
      </c>
      <c r="J33" s="855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855" t="s">
        <v>52</v>
      </c>
      <c r="J34" s="855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855" t="s">
        <v>49</v>
      </c>
      <c r="J35" s="855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856" t="s">
        <v>59</v>
      </c>
      <c r="J36" s="856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857" t="s">
        <v>68</v>
      </c>
      <c r="J37" s="858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857" t="s">
        <v>81</v>
      </c>
      <c r="J40" s="858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857" t="s">
        <v>181</v>
      </c>
      <c r="J41" s="858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778" t="s">
        <v>61</v>
      </c>
      <c r="J42" s="778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779" t="s">
        <v>180</v>
      </c>
      <c r="L43" s="779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795"/>
      <c r="I44" s="795"/>
      <c r="J44" s="795"/>
      <c r="K44" s="795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796" t="s">
        <v>240</v>
      </c>
      <c r="C45" s="796"/>
      <c r="D45" s="796"/>
      <c r="E45" s="796"/>
      <c r="F45" s="796"/>
      <c r="G45" s="796"/>
      <c r="H45" s="796"/>
      <c r="I45" s="796"/>
      <c r="J45" s="796"/>
      <c r="K45" s="796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850" t="s">
        <v>28</v>
      </c>
      <c r="B47" s="799"/>
      <c r="C47" s="799"/>
      <c r="D47" s="799"/>
      <c r="E47" s="799"/>
      <c r="F47" s="799"/>
      <c r="G47" s="800"/>
      <c r="H47" s="801" t="s">
        <v>202</v>
      </c>
      <c r="I47" s="802"/>
      <c r="J47" s="802"/>
      <c r="K47" s="802"/>
      <c r="L47" s="802"/>
      <c r="M47" s="803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04" t="s">
        <v>16</v>
      </c>
      <c r="I66" s="806" t="s">
        <v>17</v>
      </c>
      <c r="J66" s="806" t="s">
        <v>21</v>
      </c>
      <c r="K66" s="806"/>
      <c r="L66" s="808" t="s">
        <v>93</v>
      </c>
      <c r="M66" s="810" t="s">
        <v>95</v>
      </c>
      <c r="N66" s="1"/>
      <c r="O66" s="368"/>
      <c r="P66" s="859"/>
    </row>
    <row r="67" spans="1:23" ht="24">
      <c r="A67" s="357"/>
      <c r="B67" s="202"/>
      <c r="C67" s="202"/>
      <c r="D67" s="202"/>
      <c r="E67" s="217"/>
      <c r="F67" s="202"/>
      <c r="G67" s="202"/>
      <c r="H67" s="805"/>
      <c r="I67" s="807"/>
      <c r="J67" s="476" t="s">
        <v>21</v>
      </c>
      <c r="K67" s="476" t="s">
        <v>25</v>
      </c>
      <c r="L67" s="809"/>
      <c r="M67" s="811"/>
      <c r="N67" s="1"/>
      <c r="O67" s="368"/>
      <c r="P67" s="859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781" t="s">
        <v>36</v>
      </c>
      <c r="I74" s="783" t="s">
        <v>178</v>
      </c>
      <c r="J74" s="784"/>
      <c r="K74" s="785"/>
      <c r="L74" s="789" t="s">
        <v>159</v>
      </c>
      <c r="M74" s="790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782"/>
      <c r="I75" s="786"/>
      <c r="J75" s="787"/>
      <c r="K75" s="788"/>
      <c r="L75" s="791"/>
      <c r="M75" s="792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793" t="s">
        <v>47</v>
      </c>
      <c r="J76" s="793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794" t="s">
        <v>51</v>
      </c>
      <c r="J77" s="794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794" t="s">
        <v>52</v>
      </c>
      <c r="J78" s="794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794" t="s">
        <v>49</v>
      </c>
      <c r="J79" s="794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778" t="s">
        <v>59</v>
      </c>
      <c r="J80" s="778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776" t="s">
        <v>68</v>
      </c>
      <c r="J81" s="777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776" t="s">
        <v>81</v>
      </c>
      <c r="J84" s="777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776" t="s">
        <v>53</v>
      </c>
      <c r="J85" s="777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778" t="s">
        <v>61</v>
      </c>
      <c r="J86" s="778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779" t="s">
        <v>180</v>
      </c>
      <c r="L87" s="779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I86:J86"/>
    <mergeCell ref="K87:L87"/>
    <mergeCell ref="I78:J78"/>
    <mergeCell ref="I79:J79"/>
    <mergeCell ref="I80:J80"/>
    <mergeCell ref="I81:J81"/>
    <mergeCell ref="I84:J84"/>
    <mergeCell ref="I85:J85"/>
    <mergeCell ref="P66:P67"/>
    <mergeCell ref="H74:H75"/>
    <mergeCell ref="I74:K75"/>
    <mergeCell ref="L74:M75"/>
    <mergeCell ref="I76:J76"/>
    <mergeCell ref="I77:J77"/>
    <mergeCell ref="A47:G47"/>
    <mergeCell ref="H47:M47"/>
    <mergeCell ref="H66:H67"/>
    <mergeCell ref="I66:I67"/>
    <mergeCell ref="J66:K66"/>
    <mergeCell ref="L66:L67"/>
    <mergeCell ref="M66:M67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A1:G1"/>
    <mergeCell ref="H1:M1"/>
    <mergeCell ref="H20:H21"/>
    <mergeCell ref="I20:I21"/>
    <mergeCell ref="J20:K20"/>
    <mergeCell ref="L20:L21"/>
    <mergeCell ref="M20:M21"/>
    <mergeCell ref="O1:P1"/>
    <mergeCell ref="H2:I2"/>
    <mergeCell ref="H3:I3"/>
    <mergeCell ref="H4:I4"/>
    <mergeCell ref="H30:H31"/>
    <mergeCell ref="I30:K31"/>
    <mergeCell ref="L30:M31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O25" sqref="O25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796" t="s">
        <v>274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20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</row>
    <row r="3" spans="1:20" ht="15.75" thickTop="1">
      <c r="A3" s="850" t="s">
        <v>28</v>
      </c>
      <c r="B3" s="799"/>
      <c r="C3" s="799"/>
      <c r="D3" s="799"/>
      <c r="E3" s="799"/>
      <c r="F3" s="799"/>
      <c r="G3" s="800"/>
      <c r="H3" s="851" t="s">
        <v>248</v>
      </c>
      <c r="I3" s="852"/>
      <c r="J3" s="852"/>
      <c r="K3" s="852"/>
      <c r="L3" s="852"/>
      <c r="M3" s="853"/>
      <c r="N3" s="520"/>
      <c r="O3" s="832" t="s">
        <v>60</v>
      </c>
      <c r="P3" s="832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18"/>
      <c r="I4" s="819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20" t="s">
        <v>39</v>
      </c>
      <c r="I5" s="821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848" t="s">
        <v>40</v>
      </c>
      <c r="I6" s="849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862"/>
      <c r="Q16" s="862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860" t="s">
        <v>271</v>
      </c>
      <c r="B21" s="861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04" t="s">
        <v>16</v>
      </c>
      <c r="I22" s="806" t="s">
        <v>17</v>
      </c>
      <c r="J22" s="806" t="s">
        <v>21</v>
      </c>
      <c r="K22" s="806"/>
      <c r="L22" s="808" t="s">
        <v>93</v>
      </c>
      <c r="M22" s="810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05"/>
      <c r="I23" s="807"/>
      <c r="J23" s="516" t="s">
        <v>21</v>
      </c>
      <c r="K23" s="516" t="s">
        <v>25</v>
      </c>
      <c r="L23" s="809"/>
      <c r="M23" s="811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781" t="s">
        <v>36</v>
      </c>
      <c r="I33" s="783" t="s">
        <v>178</v>
      </c>
      <c r="J33" s="784"/>
      <c r="K33" s="785"/>
      <c r="L33" s="789" t="s">
        <v>159</v>
      </c>
      <c r="M33" s="790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782"/>
      <c r="I34" s="786"/>
      <c r="J34" s="787"/>
      <c r="K34" s="788"/>
      <c r="L34" s="791"/>
      <c r="M34" s="792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854" t="s">
        <v>47</v>
      </c>
      <c r="J35" s="854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855" t="s">
        <v>51</v>
      </c>
      <c r="J36" s="855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855" t="s">
        <v>52</v>
      </c>
      <c r="J37" s="855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855" t="s">
        <v>49</v>
      </c>
      <c r="J38" s="855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856" t="s">
        <v>59</v>
      </c>
      <c r="J39" s="856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857" t="s">
        <v>68</v>
      </c>
      <c r="J40" s="858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857" t="s">
        <v>81</v>
      </c>
      <c r="J43" s="858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857" t="s">
        <v>181</v>
      </c>
      <c r="J44" s="858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778" t="s">
        <v>61</v>
      </c>
      <c r="J45" s="778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779" t="s">
        <v>180</v>
      </c>
      <c r="L46" s="779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795"/>
      <c r="I47" s="795"/>
      <c r="J47" s="795"/>
      <c r="K47" s="795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796" t="s">
        <v>273</v>
      </c>
      <c r="B48" s="796"/>
      <c r="C48" s="796"/>
      <c r="D48" s="796"/>
      <c r="E48" s="796"/>
      <c r="F48" s="796"/>
      <c r="G48" s="796"/>
      <c r="H48" s="796"/>
      <c r="I48" s="796"/>
      <c r="J48" s="796"/>
      <c r="K48" s="796"/>
      <c r="L48" s="796"/>
      <c r="M48" s="796"/>
      <c r="N48" s="1"/>
      <c r="P48" s="1"/>
      <c r="Q48" s="368"/>
      <c r="R48" s="368"/>
      <c r="S48" s="368"/>
      <c r="T48" s="368"/>
    </row>
    <row r="49" spans="1:20" ht="15.75" customHeight="1" thickBot="1">
      <c r="A49" s="797"/>
      <c r="B49" s="797"/>
      <c r="C49" s="797"/>
      <c r="D49" s="797"/>
      <c r="E49" s="797"/>
      <c r="F49" s="797"/>
      <c r="G49" s="797"/>
      <c r="H49" s="797"/>
      <c r="I49" s="797"/>
      <c r="J49" s="797"/>
      <c r="K49" s="797"/>
      <c r="L49" s="797"/>
      <c r="M49" s="797"/>
      <c r="N49" s="1"/>
      <c r="P49" s="1"/>
      <c r="Q49" s="368"/>
      <c r="R49" s="367"/>
      <c r="S49" s="522"/>
      <c r="T49" s="368"/>
    </row>
    <row r="50" spans="1:20" ht="15.75" thickTop="1">
      <c r="A50" s="850" t="s">
        <v>28</v>
      </c>
      <c r="B50" s="799"/>
      <c r="C50" s="799"/>
      <c r="D50" s="799"/>
      <c r="E50" s="799"/>
      <c r="F50" s="799"/>
      <c r="G50" s="800"/>
      <c r="H50" s="801" t="s">
        <v>272</v>
      </c>
      <c r="I50" s="802"/>
      <c r="J50" s="802"/>
      <c r="K50" s="802"/>
      <c r="L50" s="802"/>
      <c r="M50" s="803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860" t="s">
        <v>271</v>
      </c>
      <c r="B68" s="861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04" t="s">
        <v>16</v>
      </c>
      <c r="I69" s="806" t="s">
        <v>17</v>
      </c>
      <c r="J69" s="806" t="s">
        <v>21</v>
      </c>
      <c r="K69" s="806"/>
      <c r="L69" s="808" t="s">
        <v>93</v>
      </c>
      <c r="M69" s="810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05"/>
      <c r="I70" s="807"/>
      <c r="J70" s="516" t="s">
        <v>21</v>
      </c>
      <c r="K70" s="516" t="s">
        <v>25</v>
      </c>
      <c r="L70" s="809"/>
      <c r="M70" s="811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781" t="s">
        <v>36</v>
      </c>
      <c r="I77" s="783" t="s">
        <v>178</v>
      </c>
      <c r="J77" s="784"/>
      <c r="K77" s="785"/>
      <c r="L77" s="789" t="s">
        <v>159</v>
      </c>
      <c r="M77" s="790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782"/>
      <c r="I78" s="786"/>
      <c r="J78" s="787"/>
      <c r="K78" s="788"/>
      <c r="L78" s="791"/>
      <c r="M78" s="792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793" t="s">
        <v>47</v>
      </c>
      <c r="J79" s="793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794" t="s">
        <v>51</v>
      </c>
      <c r="J80" s="794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794" t="s">
        <v>52</v>
      </c>
      <c r="J81" s="794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794" t="s">
        <v>49</v>
      </c>
      <c r="J82" s="794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864" t="s">
        <v>59</v>
      </c>
      <c r="J83" s="864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857" t="s">
        <v>68</v>
      </c>
      <c r="J84" s="858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776" t="s">
        <v>174</v>
      </c>
      <c r="J85" s="777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776" t="s">
        <v>81</v>
      </c>
      <c r="J87" s="777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776" t="s">
        <v>53</v>
      </c>
      <c r="J88" s="777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863" t="s">
        <v>61</v>
      </c>
      <c r="J89" s="863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779" t="s">
        <v>180</v>
      </c>
      <c r="L90" s="779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31" t="s">
        <v>263</v>
      </c>
      <c r="C4" s="831"/>
      <c r="D4" s="554" t="s">
        <v>264</v>
      </c>
      <c r="E4" s="554" t="s">
        <v>265</v>
      </c>
      <c r="F4" s="554" t="s">
        <v>266</v>
      </c>
      <c r="G4" s="554" t="s">
        <v>16</v>
      </c>
      <c r="H4" s="831" t="s">
        <v>267</v>
      </c>
      <c r="I4" s="831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E69" sqref="E6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796" t="s">
        <v>277</v>
      </c>
      <c r="B1" s="796"/>
      <c r="C1" s="796"/>
      <c r="D1" s="796"/>
      <c r="E1" s="796"/>
      <c r="F1" s="796"/>
      <c r="G1" s="796"/>
      <c r="H1" s="796"/>
      <c r="I1" s="796"/>
      <c r="J1" s="796"/>
      <c r="K1" s="796"/>
      <c r="L1" s="796"/>
      <c r="M1" s="796"/>
    </row>
    <row r="2" spans="1:33" ht="15.75" thickBot="1">
      <c r="A2" s="797"/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797"/>
    </row>
    <row r="3" spans="1:33" ht="15.75" thickTop="1">
      <c r="A3" s="850" t="s">
        <v>28</v>
      </c>
      <c r="B3" s="799"/>
      <c r="C3" s="799"/>
      <c r="D3" s="799"/>
      <c r="E3" s="799"/>
      <c r="F3" s="799"/>
      <c r="G3" s="800"/>
      <c r="H3" s="851" t="s">
        <v>279</v>
      </c>
      <c r="I3" s="852"/>
      <c r="J3" s="852"/>
      <c r="K3" s="852"/>
      <c r="L3" s="852"/>
      <c r="M3" s="853"/>
      <c r="N3" s="569"/>
      <c r="O3" s="832" t="s">
        <v>60</v>
      </c>
      <c r="P3" s="832"/>
      <c r="U3" s="865" t="s">
        <v>168</v>
      </c>
      <c r="V3" s="865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18"/>
      <c r="I4" s="819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20" t="s">
        <v>39</v>
      </c>
      <c r="I5" s="821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848" t="s">
        <v>40</v>
      </c>
      <c r="I6" s="849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866">
        <f>AG7/2</f>
        <v>289.5</v>
      </c>
      <c r="AG7" s="866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867"/>
      <c r="AG8" s="867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860" t="s">
        <v>271</v>
      </c>
      <c r="B21" s="861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04" t="s">
        <v>16</v>
      </c>
      <c r="I22" s="806" t="s">
        <v>17</v>
      </c>
      <c r="J22" s="806" t="s">
        <v>21</v>
      </c>
      <c r="K22" s="806"/>
      <c r="L22" s="808" t="s">
        <v>93</v>
      </c>
      <c r="M22" s="810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05"/>
      <c r="I23" s="807"/>
      <c r="J23" s="614" t="s">
        <v>21</v>
      </c>
      <c r="K23" s="614" t="s">
        <v>25</v>
      </c>
      <c r="L23" s="809"/>
      <c r="M23" s="811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781" t="s">
        <v>36</v>
      </c>
      <c r="I34" s="783" t="s">
        <v>178</v>
      </c>
      <c r="J34" s="784"/>
      <c r="K34" s="785"/>
      <c r="L34" s="789" t="s">
        <v>159</v>
      </c>
      <c r="M34" s="790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782"/>
      <c r="I35" s="786"/>
      <c r="J35" s="787"/>
      <c r="K35" s="788"/>
      <c r="L35" s="791"/>
      <c r="M35" s="792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54" t="s">
        <v>47</v>
      </c>
      <c r="J36" s="854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55" t="s">
        <v>51</v>
      </c>
      <c r="J37" s="855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55" t="s">
        <v>52</v>
      </c>
      <c r="J38" s="855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855" t="s">
        <v>49</v>
      </c>
      <c r="J39" s="855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6" t="s">
        <v>59</v>
      </c>
      <c r="J40" s="856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857" t="s">
        <v>68</v>
      </c>
      <c r="J41" s="858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57" t="s">
        <v>81</v>
      </c>
      <c r="J44" s="858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7" t="s">
        <v>181</v>
      </c>
      <c r="J45" s="858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778" t="s">
        <v>61</v>
      </c>
      <c r="J46" s="778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778" t="s">
        <v>310</v>
      </c>
      <c r="J47" s="778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778" t="s">
        <v>311</v>
      </c>
      <c r="J48" s="778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778" t="s">
        <v>312</v>
      </c>
      <c r="J49" s="778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779" t="s">
        <v>180</v>
      </c>
      <c r="L50" s="779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795"/>
      <c r="I51" s="795"/>
      <c r="J51" s="795"/>
      <c r="K51" s="795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796" t="s">
        <v>278</v>
      </c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850" t="s">
        <v>28</v>
      </c>
      <c r="B54" s="799"/>
      <c r="C54" s="799"/>
      <c r="D54" s="799"/>
      <c r="E54" s="799"/>
      <c r="F54" s="799"/>
      <c r="G54" s="800"/>
      <c r="H54" s="801" t="s">
        <v>280</v>
      </c>
      <c r="I54" s="802"/>
      <c r="J54" s="802"/>
      <c r="K54" s="802"/>
      <c r="L54" s="802"/>
      <c r="M54" s="803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860" t="s">
        <v>271</v>
      </c>
      <c r="B72" s="861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04" t="s">
        <v>16</v>
      </c>
      <c r="I73" s="806" t="s">
        <v>17</v>
      </c>
      <c r="J73" s="806" t="s">
        <v>21</v>
      </c>
      <c r="K73" s="806"/>
      <c r="L73" s="808" t="s">
        <v>93</v>
      </c>
      <c r="M73" s="810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05"/>
      <c r="I74" s="807"/>
      <c r="J74" s="564" t="s">
        <v>21</v>
      </c>
      <c r="K74" s="564" t="s">
        <v>25</v>
      </c>
      <c r="L74" s="809"/>
      <c r="M74" s="811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781" t="s">
        <v>36</v>
      </c>
      <c r="I81" s="783" t="s">
        <v>178</v>
      </c>
      <c r="J81" s="784"/>
      <c r="K81" s="785"/>
      <c r="L81" s="789" t="s">
        <v>159</v>
      </c>
      <c r="M81" s="790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782"/>
      <c r="I82" s="786"/>
      <c r="J82" s="787"/>
      <c r="K82" s="788"/>
      <c r="L82" s="791"/>
      <c r="M82" s="792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793" t="s">
        <v>47</v>
      </c>
      <c r="J83" s="793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794" t="s">
        <v>51</v>
      </c>
      <c r="J84" s="794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794" t="s">
        <v>52</v>
      </c>
      <c r="J85" s="794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794" t="s">
        <v>49</v>
      </c>
      <c r="J86" s="794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864" t="s">
        <v>59</v>
      </c>
      <c r="J87" s="864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857" t="s">
        <v>68</v>
      </c>
      <c r="J88" s="858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776" t="s">
        <v>174</v>
      </c>
      <c r="J89" s="777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776" t="s">
        <v>81</v>
      </c>
      <c r="J91" s="777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776" t="s">
        <v>53</v>
      </c>
      <c r="J92" s="777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63" t="s">
        <v>61</v>
      </c>
      <c r="J93" s="863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778" t="s">
        <v>312</v>
      </c>
      <c r="J94" s="778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779" t="s">
        <v>180</v>
      </c>
      <c r="L95" s="779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I89:J89"/>
    <mergeCell ref="I91:J91"/>
    <mergeCell ref="I92:J92"/>
    <mergeCell ref="I93:J93"/>
    <mergeCell ref="K95:L95"/>
    <mergeCell ref="I94:J9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K50:L50"/>
    <mergeCell ref="H51:K51"/>
    <mergeCell ref="A52:M53"/>
    <mergeCell ref="A54:G54"/>
    <mergeCell ref="H54:M54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A1:M2"/>
    <mergeCell ref="A3:G3"/>
    <mergeCell ref="H3:M3"/>
    <mergeCell ref="H6:I6"/>
    <mergeCell ref="A21:B21"/>
    <mergeCell ref="U3:V3"/>
    <mergeCell ref="AF7:AF8"/>
    <mergeCell ref="AG7:AG8"/>
    <mergeCell ref="O3:P3"/>
    <mergeCell ref="H4:I4"/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27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10</vt:i4>
      </vt:variant>
    </vt:vector>
  </HeadingPairs>
  <TitlesOfParts>
    <vt:vector size="23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апрель!Область_печати</vt:lpstr>
      <vt:lpstr>'зп апрель'!Область_печати</vt:lpstr>
      <vt:lpstr>'зп май'!Область_печати</vt:lpstr>
      <vt:lpstr>'ЗП МАРТ'!Область_печати</vt:lpstr>
      <vt:lpstr>'ЗП ФЕВРАЛЬ'!Область_печати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2020-05-24T14:58:22Z</cp:lastPrinted>
  <dcterms:created xsi:type="dcterms:W3CDTF">2019-05-31T14:37:56Z</dcterms:created>
  <dcterms:modified xsi:type="dcterms:W3CDTF">2020-05-26T15:56:21Z</dcterms:modified>
</cp:coreProperties>
</file>