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activeTab="9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</sheets>
  <definedNames>
    <definedName name="_xlnm.Print_Area" localSheetId="9">апрель!$A$53:$M$96</definedName>
    <definedName name="_xlnm.Print_Area" localSheetId="10">'зп апрель'!$B$1:$E$44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35" l="1"/>
  <c r="P33" i="30"/>
  <c r="Q39" i="30"/>
  <c r="R50" i="30"/>
  <c r="P43" i="30"/>
  <c r="M33" i="30"/>
  <c r="C21" i="35"/>
  <c r="E21" i="35"/>
  <c r="E73" i="35"/>
  <c r="K35" i="31"/>
  <c r="J35" i="31"/>
  <c r="I35" i="31"/>
  <c r="C72" i="30"/>
  <c r="E72" i="30"/>
  <c r="C73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1" i="6"/>
  <c r="M222" i="6" s="1"/>
  <c r="M223" i="6" s="1"/>
  <c r="M224" i="6" s="1"/>
  <c r="M225" i="6" s="1"/>
  <c r="M220" i="6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O54" i="3"/>
  <c r="L57" i="3"/>
  <c r="D62" i="3"/>
  <c r="G38" i="36"/>
  <c r="F38" i="36"/>
  <c r="E38" i="36"/>
  <c r="D38" i="36"/>
  <c r="K35" i="36"/>
  <c r="J35" i="36"/>
  <c r="G34" i="36"/>
  <c r="G36" i="36" s="1"/>
  <c r="G37" i="36" s="1"/>
  <c r="F34" i="36"/>
  <c r="F36" i="36" s="1"/>
  <c r="F37" i="36" s="1"/>
  <c r="E34" i="36"/>
  <c r="E36" i="36" s="1"/>
  <c r="E37" i="36" s="1"/>
  <c r="E43" i="36" s="1"/>
  <c r="G33" i="36"/>
  <c r="G40" i="36" s="1"/>
  <c r="F33" i="36"/>
  <c r="F40" i="36" s="1"/>
  <c r="E33" i="36"/>
  <c r="E40" i="36" s="1"/>
  <c r="B32" i="36"/>
  <c r="B31" i="36"/>
  <c r="B30" i="36"/>
  <c r="B29" i="36"/>
  <c r="B28" i="36"/>
  <c r="B27" i="36"/>
  <c r="B26" i="36"/>
  <c r="B25" i="36"/>
  <c r="B24" i="36"/>
  <c r="I35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K94" i="35"/>
  <c r="J96" i="35" s="1"/>
  <c r="M77" i="35"/>
  <c r="M78" i="35" s="1"/>
  <c r="M79" i="35" s="1"/>
  <c r="M80" i="35" s="1"/>
  <c r="M76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F58" i="35"/>
  <c r="E58" i="35"/>
  <c r="K57" i="35"/>
  <c r="F57" i="35"/>
  <c r="E57" i="35"/>
  <c r="K47" i="35"/>
  <c r="J51" i="35" s="1"/>
  <c r="M24" i="35"/>
  <c r="M25" i="35" s="1"/>
  <c r="M26" i="35" s="1"/>
  <c r="M27" i="35" s="1"/>
  <c r="M28" i="35" s="1"/>
  <c r="M29" i="35" s="1"/>
  <c r="M30" i="35" s="1"/>
  <c r="M31" i="35" s="1"/>
  <c r="M32" i="35" s="1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F11" i="35"/>
  <c r="E11" i="35"/>
  <c r="F10" i="35"/>
  <c r="E10" i="35"/>
  <c r="F9" i="35"/>
  <c r="E9" i="35"/>
  <c r="F8" i="35"/>
  <c r="E8" i="35"/>
  <c r="J7" i="35"/>
  <c r="F7" i="35"/>
  <c r="E7" i="35"/>
  <c r="L6" i="35"/>
  <c r="F6" i="35"/>
  <c r="E6" i="35"/>
  <c r="L5" i="35"/>
  <c r="F5" i="35"/>
  <c r="E5" i="35"/>
  <c r="G60" i="3"/>
  <c r="BJ44" i="3" l="1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F44" i="36"/>
  <c r="F43" i="36"/>
  <c r="E44" i="36"/>
  <c r="G44" i="36"/>
  <c r="G43" i="36"/>
  <c r="D33" i="36"/>
  <c r="D40" i="36" s="1"/>
  <c r="D34" i="36"/>
  <c r="D36" i="36" s="1"/>
  <c r="D37" i="36" s="1"/>
  <c r="Q44" i="30"/>
  <c r="M79" i="30"/>
  <c r="BJ47" i="3" l="1"/>
  <c r="BJ48" i="3" s="1"/>
  <c r="D44" i="36"/>
  <c r="D43" i="36"/>
  <c r="E44" i="31"/>
  <c r="G40" i="31"/>
  <c r="G34" i="31"/>
  <c r="E40" i="31"/>
  <c r="E34" i="31"/>
  <c r="E33" i="3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M78" i="30"/>
  <c r="U19" i="30"/>
  <c r="C21" i="30"/>
  <c r="Q10" i="30" l="1"/>
  <c r="Q19" i="30" s="1"/>
  <c r="J56" i="30" l="1"/>
  <c r="K93" i="30"/>
  <c r="K46" i="30"/>
  <c r="J50" i="30" s="1"/>
  <c r="K6" i="30"/>
  <c r="D23" i="31" l="1"/>
  <c r="D33" i="31" s="1"/>
  <c r="AA8" i="30" l="1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S31" i="30" l="1"/>
  <c r="S32" i="30"/>
  <c r="S30" i="30"/>
  <c r="I35" i="25" l="1"/>
  <c r="G59" i="3" l="1"/>
  <c r="E5" i="30" l="1"/>
  <c r="F5" i="30"/>
  <c r="E9" i="27"/>
  <c r="F9" i="27"/>
  <c r="E56" i="30"/>
  <c r="F56" i="30"/>
  <c r="G58" i="3" l="1"/>
  <c r="G57" i="3"/>
  <c r="I35" i="28"/>
  <c r="E57" i="30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E45" i="31" s="1"/>
  <c r="D34" i="31"/>
  <c r="D36" i="31" s="1"/>
  <c r="D37" i="31" s="1"/>
  <c r="G33" i="3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J7" i="30"/>
  <c r="L6" i="30"/>
  <c r="L5" i="30"/>
  <c r="M74" i="27"/>
  <c r="M73" i="27"/>
  <c r="BA46" i="3" l="1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M31" i="27"/>
  <c r="M32" i="27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4" i="26" l="1"/>
  <c r="M25" i="26" s="1"/>
  <c r="M26" i="26" s="1"/>
  <c r="M23" i="26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G56" i="3" l="1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<sst xmlns="http://schemas.openxmlformats.org/spreadsheetml/2006/main" count="1719" uniqueCount="325">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</sst>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2" fontId="0" fillId="0" borderId="21" xfId="0" applyNumberFormat="1" applyFill="1" applyBorder="1" applyAlignment="1">
      <alignment horizontal="center" wrapText="1"/>
    </xf>
    <xf numFmtId="2" fontId="0" fillId="2" borderId="21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/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2" fontId="0" fillId="2" borderId="30" xfId="0" applyNumberFormat="1" applyFill="1" applyBorder="1" applyAlignment="1">
      <alignment horizontal="center" wrapText="1"/>
    </xf>
    <xf numFmtId="0" fontId="4" fillId="7" borderId="21" xfId="0" applyFont="1" applyFill="1" applyBorder="1"/>
    <xf numFmtId="2" fontId="0" fillId="0" borderId="30" xfId="0" applyNumberFormat="1" applyFill="1" applyBorder="1" applyAlignment="1">
      <alignment horizontal="center" wrapText="1"/>
    </xf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13" borderId="84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4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1038.23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1561.18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679,77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679.77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General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General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919.62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938893</xdr:colOff>
      <xdr:row>95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56</xdr:row>
      <xdr:rowOff>186465</xdr:rowOff>
    </xdr:from>
    <xdr:to>
      <xdr:col>12</xdr:col>
      <xdr:colOff>896470</xdr:colOff>
      <xdr:row>72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J60" sqref="J60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 x14ac:dyDescent="0.4">
      <c r="A1" s="108"/>
      <c r="B1" s="109"/>
      <c r="C1" s="109"/>
      <c r="D1" s="630" t="s">
        <v>9</v>
      </c>
      <c r="E1" s="630"/>
      <c r="F1" s="109"/>
      <c r="G1" s="109"/>
      <c r="H1" s="108"/>
      <c r="I1" s="109"/>
      <c r="J1" s="109"/>
      <c r="K1" s="630" t="s">
        <v>18</v>
      </c>
      <c r="L1" s="630"/>
      <c r="M1" s="109"/>
      <c r="N1" s="109"/>
      <c r="O1" s="110"/>
      <c r="P1" s="108"/>
      <c r="Q1" s="109"/>
      <c r="R1" s="109"/>
      <c r="S1" s="109"/>
      <c r="T1" s="630" t="s">
        <v>19</v>
      </c>
      <c r="U1" s="630"/>
      <c r="V1" s="63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630" t="s">
        <v>20</v>
      </c>
      <c r="AH1" s="630"/>
      <c r="AI1" s="631"/>
      <c r="AJ1" s="108"/>
      <c r="AK1" s="109"/>
      <c r="AL1" s="630" t="s">
        <v>194</v>
      </c>
      <c r="AM1" s="630"/>
      <c r="AN1" s="631"/>
      <c r="AO1" s="109" t="s">
        <v>21</v>
      </c>
      <c r="AP1" s="110"/>
      <c r="AQ1" s="108"/>
      <c r="AR1" s="630" t="s">
        <v>162</v>
      </c>
      <c r="AS1" s="630"/>
      <c r="AT1" s="631"/>
      <c r="AU1" s="109"/>
      <c r="AV1" s="110"/>
      <c r="AW1" s="108"/>
      <c r="AX1" s="109"/>
      <c r="AY1" s="630" t="s">
        <v>276</v>
      </c>
      <c r="AZ1" s="630"/>
      <c r="BA1" s="631"/>
      <c r="BB1" s="109"/>
      <c r="BC1" s="109"/>
      <c r="BD1" s="110"/>
      <c r="BE1" s="108"/>
      <c r="BF1" s="109"/>
      <c r="BG1" s="630" t="s">
        <v>322</v>
      </c>
      <c r="BH1" s="630"/>
      <c r="BI1" s="631"/>
      <c r="BJ1" s="109"/>
      <c r="BK1" s="109"/>
      <c r="BL1" s="110"/>
    </row>
    <row r="2" spans="1:64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3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755"/>
    </row>
    <row r="5" spans="1:64" ht="12.6" customHeight="1" x14ac:dyDescent="0.25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772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755"/>
    </row>
    <row r="6" spans="1:64" ht="12.6" customHeight="1" x14ac:dyDescent="0.25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 x14ac:dyDescent="0.25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 x14ac:dyDescent="0.25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 x14ac:dyDescent="0.25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773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4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 x14ac:dyDescent="0.25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74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756"/>
    </row>
    <row r="11" spans="1:64" ht="12.6" customHeight="1" x14ac:dyDescent="0.25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639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74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5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757" t="s">
        <v>229</v>
      </c>
    </row>
    <row r="12" spans="1:64" ht="12.6" customHeight="1" x14ac:dyDescent="0.25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640"/>
      <c r="AM12" s="23">
        <v>487.05</v>
      </c>
      <c r="AN12" s="234">
        <v>631.9</v>
      </c>
      <c r="AO12" s="391" t="s">
        <v>147</v>
      </c>
      <c r="AP12" s="638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74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755"/>
    </row>
    <row r="13" spans="1:64" ht="12.6" customHeight="1" x14ac:dyDescent="0.25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640"/>
      <c r="AM13" s="22"/>
      <c r="AN13" s="227">
        <v>659.8</v>
      </c>
      <c r="AO13" s="117"/>
      <c r="AP13" s="638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775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6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755"/>
    </row>
    <row r="14" spans="1:64" ht="12.6" customHeight="1" x14ac:dyDescent="0.25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640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6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755"/>
    </row>
    <row r="15" spans="1:64" ht="12.6" customHeight="1" x14ac:dyDescent="0.25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640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6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755"/>
    </row>
    <row r="16" spans="1:64" ht="12.6" customHeight="1" x14ac:dyDescent="0.25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640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758"/>
    </row>
    <row r="17" spans="1:64" ht="12.6" customHeight="1" x14ac:dyDescent="0.25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640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758"/>
    </row>
    <row r="18" spans="1:64" ht="12.6" customHeight="1" x14ac:dyDescent="0.25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640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758"/>
    </row>
    <row r="19" spans="1:64" ht="12.6" customHeight="1" x14ac:dyDescent="0.25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640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76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758"/>
    </row>
    <row r="20" spans="1:64" ht="12.6" customHeight="1" x14ac:dyDescent="0.25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640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76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758"/>
    </row>
    <row r="21" spans="1:64" ht="12.6" customHeight="1" x14ac:dyDescent="0.25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640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76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759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760"/>
    </row>
    <row r="22" spans="1:64" ht="12.6" customHeight="1" x14ac:dyDescent="0.25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640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76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758"/>
    </row>
    <row r="23" spans="1:64" ht="12.6" customHeight="1" x14ac:dyDescent="0.25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640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76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4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758"/>
    </row>
    <row r="24" spans="1:64" ht="12.6" customHeight="1" x14ac:dyDescent="0.25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640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76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 x14ac:dyDescent="0.25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76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758"/>
    </row>
    <row r="26" spans="1:64" ht="12.6" customHeight="1" x14ac:dyDescent="0.25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758"/>
    </row>
    <row r="27" spans="1:64" ht="12.6" customHeight="1" x14ac:dyDescent="0.25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4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758"/>
    </row>
    <row r="28" spans="1:64" ht="12.6" customHeight="1" x14ac:dyDescent="0.25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775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4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4"/>
      <c r="BL28" s="755"/>
    </row>
    <row r="29" spans="1:64" ht="12.6" customHeight="1" x14ac:dyDescent="0.25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637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772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4"/>
      <c r="BC29" s="227"/>
      <c r="BD29" s="139"/>
      <c r="BE29" s="761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4"/>
      <c r="BL29" s="755"/>
    </row>
    <row r="30" spans="1:64" ht="12.6" customHeight="1" x14ac:dyDescent="0.25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637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755"/>
    </row>
    <row r="31" spans="1:64" ht="12.6" customHeight="1" x14ac:dyDescent="0.25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637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755"/>
    </row>
    <row r="32" spans="1:64" ht="12.6" customHeight="1" x14ac:dyDescent="0.25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637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761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760"/>
    </row>
    <row r="33" spans="1:65" ht="12.6" customHeight="1" x14ac:dyDescent="0.25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637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7"/>
      <c r="AX33" s="305"/>
      <c r="AY33" s="237"/>
      <c r="AZ33" s="237"/>
      <c r="BA33" s="306"/>
      <c r="BB33" s="306"/>
      <c r="BC33" s="1"/>
      <c r="BD33" s="139"/>
      <c r="BE33" s="761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762">
        <v>416.41</v>
      </c>
    </row>
    <row r="34" spans="1:65" ht="12.6" customHeight="1" thickBot="1" x14ac:dyDescent="0.3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637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4" t="s">
        <v>96</v>
      </c>
      <c r="Z35" s="614" t="s">
        <v>73</v>
      </c>
      <c r="AA35" s="120" t="s">
        <v>22</v>
      </c>
      <c r="AB35" s="111"/>
      <c r="AC35" s="117"/>
      <c r="AD35" s="620" t="s">
        <v>3</v>
      </c>
      <c r="AE35" s="621">
        <f>COUNT(AE4:AE34)</f>
        <v>18</v>
      </c>
      <c r="AF35" s="174">
        <f>COUNT(AF4:AF34)</f>
        <v>4</v>
      </c>
      <c r="AG35" s="621">
        <f>COUNT(AG4:AG34)</f>
        <v>0</v>
      </c>
      <c r="AH35" s="622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16" t="s">
        <v>233</v>
      </c>
      <c r="BH35" s="717"/>
      <c r="BI35" s="717"/>
      <c r="BJ35" s="717"/>
      <c r="BK35" s="718"/>
      <c r="BL35" s="112"/>
    </row>
    <row r="36" spans="1:65" ht="15.75" thickBot="1" x14ac:dyDescent="0.3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4">
        <v>3</v>
      </c>
      <c r="Z36" s="614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19" t="s">
        <v>234</v>
      </c>
      <c r="BH36" s="720"/>
      <c r="BI36" s="720"/>
      <c r="BJ36" s="720"/>
      <c r="BK36" s="721"/>
      <c r="BL36" s="112"/>
    </row>
    <row r="37" spans="1:65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4">
        <v>3</v>
      </c>
      <c r="Z37" s="614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13" t="s">
        <v>232</v>
      </c>
      <c r="BH37" s="714"/>
      <c r="BI37" s="714"/>
      <c r="BJ37" s="714"/>
      <c r="BK37" s="715"/>
      <c r="BL37" s="112"/>
    </row>
    <row r="38" spans="1:65" outlineLevel="1" x14ac:dyDescent="0.25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4">
        <v>2.5</v>
      </c>
      <c r="Z38" s="614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 x14ac:dyDescent="0.25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4">
        <v>8.5</v>
      </c>
      <c r="Z39" s="614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 x14ac:dyDescent="0.25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4">
        <v>4.5</v>
      </c>
      <c r="Z40" s="614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 x14ac:dyDescent="0.25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 t="shared" ref="BJ41:BK41" si="9">ROUND(BJ40*1%,2)</f>
        <v>1.68</v>
      </c>
      <c r="BK41" s="485">
        <f t="shared" si="9"/>
        <v>4.99</v>
      </c>
      <c r="BL41" s="139"/>
    </row>
    <row r="42" spans="1:65" ht="15.75" outlineLevel="1" thickBot="1" x14ac:dyDescent="0.3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4">
        <v>2</v>
      </c>
      <c r="Z42" s="614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 t="shared" ref="BJ42:BK42" si="10">ROUND(3%*BJ39,2)</f>
        <v>89.07</v>
      </c>
      <c r="BK42" s="485">
        <f t="shared" si="10"/>
        <v>107.31</v>
      </c>
      <c r="BL42" s="112"/>
    </row>
    <row r="43" spans="1:65" ht="15.75" thickBot="1" x14ac:dyDescent="0.3">
      <c r="A43" s="111"/>
      <c r="B43" s="633" t="s">
        <v>15</v>
      </c>
      <c r="C43" s="634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4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635" t="s">
        <v>79</v>
      </c>
      <c r="R44" s="636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4">
        <v>8.5</v>
      </c>
      <c r="Z44" s="614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4">
        <v>3</v>
      </c>
      <c r="Z45" s="614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4">
        <v>8.5</v>
      </c>
      <c r="Z46" s="614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8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 x14ac:dyDescent="0.3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764" t="s">
        <v>77</v>
      </c>
      <c r="R48" s="765">
        <v>196</v>
      </c>
      <c r="S48" s="765"/>
      <c r="T48" s="766"/>
      <c r="U48" s="767"/>
      <c r="V48" s="766"/>
      <c r="W48" s="131"/>
      <c r="X48" s="763"/>
      <c r="Y48" s="763"/>
      <c r="Z48" s="437"/>
      <c r="AA48" s="133"/>
      <c r="AB48" s="130"/>
      <c r="AC48" s="131"/>
      <c r="AD48" s="768"/>
      <c r="AE48" s="769"/>
      <c r="AF48" s="769"/>
      <c r="AG48" s="766"/>
      <c r="AH48" s="131"/>
      <c r="AI48" s="770"/>
      <c r="AJ48" s="771"/>
      <c r="AK48" s="763"/>
      <c r="AL48" s="763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766"/>
      <c r="BB48" s="766"/>
      <c r="BC48" s="767"/>
      <c r="BD48" s="133"/>
      <c r="BE48" s="771"/>
      <c r="BF48" s="80"/>
      <c r="BG48" s="777" t="s">
        <v>45</v>
      </c>
      <c r="BH48" s="778">
        <f>BH47+BH45</f>
        <v>940.51</v>
      </c>
      <c r="BI48" s="778">
        <f>(ROUND(BI47,0))+BI45+BI46</f>
        <v>824.36</v>
      </c>
      <c r="BJ48" s="778" t="e">
        <f t="shared" ref="BJ48:BK48" si="11">(ROUND(BJ47,0))+BJ45+BJ46</f>
        <v>#REF!</v>
      </c>
      <c r="BK48" s="778">
        <f t="shared" si="11"/>
        <v>471</v>
      </c>
      <c r="BL48" s="770"/>
      <c r="BM48" s="1"/>
    </row>
    <row r="49" spans="3:65" x14ac:dyDescent="0.25">
      <c r="C49" s="632" t="s">
        <v>166</v>
      </c>
      <c r="D49" s="632"/>
      <c r="E49" s="2" t="s">
        <v>189</v>
      </c>
      <c r="F49" s="448" t="s">
        <v>167</v>
      </c>
      <c r="G49" s="590"/>
      <c r="H49" s="590"/>
      <c r="I49" s="590"/>
      <c r="J49" s="591"/>
      <c r="K49" s="368" t="s">
        <v>198</v>
      </c>
      <c r="L49" s="441"/>
      <c r="N49" s="541" t="s">
        <v>251</v>
      </c>
      <c r="O49" s="541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 x14ac:dyDescent="0.2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5" t="s">
        <v>203</v>
      </c>
      <c r="K50" s="368" t="s">
        <v>166</v>
      </c>
      <c r="L50" s="441"/>
      <c r="N50" s="779" t="s">
        <v>192</v>
      </c>
      <c r="O50" s="780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 x14ac:dyDescent="0.25">
      <c r="C51" s="2" t="s">
        <v>9</v>
      </c>
      <c r="D51" s="8">
        <f>H36</f>
        <v>33392.170000000006</v>
      </c>
      <c r="E51" s="190"/>
      <c r="F51" s="538" t="s">
        <v>18</v>
      </c>
      <c r="G51" s="536">
        <v>2502.15</v>
      </c>
      <c r="H51" s="536">
        <v>660.88</v>
      </c>
      <c r="I51" s="536">
        <v>1841.27</v>
      </c>
      <c r="J51" s="537"/>
      <c r="K51" s="145" t="s">
        <v>164</v>
      </c>
      <c r="L51" s="438"/>
      <c r="N51" s="779" t="s">
        <v>199</v>
      </c>
      <c r="O51" s="738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 x14ac:dyDescent="0.25">
      <c r="C52" s="2" t="s">
        <v>18</v>
      </c>
      <c r="D52" s="8">
        <f>O36</f>
        <v>32809.9</v>
      </c>
      <c r="E52" s="190"/>
      <c r="F52" s="538" t="s">
        <v>19</v>
      </c>
      <c r="G52" s="536">
        <v>3130.41</v>
      </c>
      <c r="H52" s="536">
        <v>965.66</v>
      </c>
      <c r="I52" s="536">
        <v>2164.75</v>
      </c>
      <c r="J52" s="537"/>
      <c r="K52" s="533" t="s">
        <v>163</v>
      </c>
      <c r="L52" s="97">
        <v>2420.3999999999996</v>
      </c>
      <c r="N52" s="781" t="s">
        <v>209</v>
      </c>
      <c r="O52" s="782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 x14ac:dyDescent="0.25">
      <c r="C53" s="2" t="s">
        <v>19</v>
      </c>
      <c r="D53" s="8">
        <f>V36</f>
        <v>35259.58</v>
      </c>
      <c r="E53" s="190"/>
      <c r="F53" s="538" t="s">
        <v>20</v>
      </c>
      <c r="G53" s="742">
        <v>1180.2600000000002</v>
      </c>
      <c r="H53" s="742">
        <v>632.44000000000005</v>
      </c>
      <c r="I53" s="742">
        <v>547.82000000000005</v>
      </c>
      <c r="J53" s="537"/>
      <c r="K53" s="533" t="s">
        <v>192</v>
      </c>
      <c r="L53" s="440">
        <v>7629.6900000000023</v>
      </c>
      <c r="N53" s="783" t="s">
        <v>210</v>
      </c>
      <c r="O53" s="784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 x14ac:dyDescent="0.25">
      <c r="C54" s="2" t="s">
        <v>20</v>
      </c>
      <c r="D54">
        <v>34690.219999999994</v>
      </c>
      <c r="E54" s="190"/>
      <c r="F54" s="538" t="s">
        <v>250</v>
      </c>
      <c r="G54" s="742">
        <v>2026.4</v>
      </c>
      <c r="H54" s="742">
        <v>868.92</v>
      </c>
      <c r="I54" s="742">
        <v>1157.48</v>
      </c>
      <c r="J54" s="537"/>
      <c r="K54" s="533" t="s">
        <v>199</v>
      </c>
      <c r="L54" s="440">
        <v>8423.6400000000012</v>
      </c>
      <c r="N54" s="783" t="s">
        <v>211</v>
      </c>
      <c r="O54" s="750">
        <f>'зп апрель'!K35</f>
        <v>0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 x14ac:dyDescent="0.25">
      <c r="C55" s="2" t="s">
        <v>148</v>
      </c>
      <c r="D55">
        <v>30955.48</v>
      </c>
      <c r="E55" s="190"/>
      <c r="F55" s="538" t="s">
        <v>162</v>
      </c>
      <c r="G55" s="745">
        <v>2927.79</v>
      </c>
      <c r="H55" s="746">
        <v>1147.08</v>
      </c>
      <c r="I55" s="742">
        <v>1780.71</v>
      </c>
      <c r="J55" s="537"/>
      <c r="K55" s="534" t="s">
        <v>209</v>
      </c>
      <c r="L55" s="440">
        <v>8639.7199999999993</v>
      </c>
      <c r="N55" s="2"/>
      <c r="O55" s="200"/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 x14ac:dyDescent="0.25">
      <c r="C56" s="2" t="s">
        <v>162</v>
      </c>
      <c r="D56">
        <v>31239.439999999995</v>
      </c>
      <c r="E56" s="190"/>
      <c r="F56" s="538" t="s">
        <v>163</v>
      </c>
      <c r="G56" s="742">
        <f>H56+I56</f>
        <v>2494.3200000000002</v>
      </c>
      <c r="H56" s="742">
        <v>1035.6500000000001</v>
      </c>
      <c r="I56" s="742">
        <v>1458.67</v>
      </c>
      <c r="J56" s="739">
        <v>199.36</v>
      </c>
      <c r="K56" s="594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 x14ac:dyDescent="0.25">
      <c r="C57" s="2" t="s">
        <v>163</v>
      </c>
      <c r="D57" s="8">
        <v>28986.99</v>
      </c>
      <c r="E57" s="190"/>
      <c r="F57" s="538" t="s">
        <v>192</v>
      </c>
      <c r="G57" s="742">
        <f>H57+I57</f>
        <v>2957.59</v>
      </c>
      <c r="H57" s="742">
        <v>918.57</v>
      </c>
      <c r="I57" s="742">
        <v>2039.02</v>
      </c>
      <c r="J57" s="749">
        <v>703.01</v>
      </c>
      <c r="K57" s="594" t="s">
        <v>211</v>
      </c>
      <c r="L57" s="750">
        <f>'зп апрель'!J35</f>
        <v>0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 x14ac:dyDescent="0.25">
      <c r="C58" s="2" t="s">
        <v>192</v>
      </c>
      <c r="D58" s="87">
        <v>31654.69</v>
      </c>
      <c r="E58" s="2"/>
      <c r="F58" s="538" t="s">
        <v>199</v>
      </c>
      <c r="G58" s="742">
        <f>H58+I58</f>
        <v>2533.39</v>
      </c>
      <c r="H58" s="742">
        <v>899.78</v>
      </c>
      <c r="I58" s="742">
        <v>1633.61</v>
      </c>
      <c r="J58" s="740">
        <v>529.24</v>
      </c>
      <c r="N58" s="128"/>
      <c r="O58" s="595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 x14ac:dyDescent="0.25">
      <c r="C59" s="2" t="s">
        <v>199</v>
      </c>
      <c r="D59" s="169">
        <v>28891.4</v>
      </c>
      <c r="E59" s="2"/>
      <c r="F59" s="538" t="s">
        <v>209</v>
      </c>
      <c r="G59" s="742">
        <f>H59+I59</f>
        <v>2379.6400000000003</v>
      </c>
      <c r="H59" s="742">
        <v>815.26</v>
      </c>
      <c r="I59" s="742">
        <v>1564.38</v>
      </c>
      <c r="J59" s="740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 x14ac:dyDescent="0.3">
      <c r="C60" s="11" t="s">
        <v>209</v>
      </c>
      <c r="D60" s="593">
        <v>28339.37</v>
      </c>
      <c r="E60" s="2"/>
      <c r="F60" s="592" t="s">
        <v>210</v>
      </c>
      <c r="G60" s="743">
        <f>H60+I60</f>
        <v>2599.41</v>
      </c>
      <c r="H60" s="744">
        <v>1038.23</v>
      </c>
      <c r="I60" s="743">
        <v>1561.18</v>
      </c>
      <c r="J60" s="741">
        <v>919.62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x14ac:dyDescent="0.25">
      <c r="C61" s="2" t="s">
        <v>210</v>
      </c>
      <c r="D61" s="146">
        <v>28933.9</v>
      </c>
      <c r="E61" s="2"/>
      <c r="G61" s="786"/>
      <c r="N61" s="1"/>
      <c r="O61" s="1"/>
      <c r="P61" s="1"/>
      <c r="Q61" s="1"/>
      <c r="R61" s="1"/>
      <c r="S61" s="1"/>
      <c r="T61" s="1"/>
      <c r="U61" s="1"/>
      <c r="V61" s="1"/>
    </row>
    <row r="62" spans="3:65" x14ac:dyDescent="0.25">
      <c r="C62" s="145" t="s">
        <v>211</v>
      </c>
      <c r="D62" s="532">
        <f>'зп апрель'!I35</f>
        <v>679.77</v>
      </c>
      <c r="E62" s="2"/>
    </row>
    <row r="63" spans="3:65" x14ac:dyDescent="0.25">
      <c r="C63" s="2"/>
      <c r="E63" s="2"/>
    </row>
    <row r="64" spans="3:6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5" priority="37">
      <formula>$B4=7</formula>
    </cfRule>
    <cfRule type="expression" dxfId="44" priority="38">
      <formula>$B4=6</formula>
    </cfRule>
  </conditionalFormatting>
  <conditionalFormatting sqref="P4:U34">
    <cfRule type="expression" dxfId="43" priority="33">
      <formula>$B4=7</formula>
    </cfRule>
    <cfRule type="expression" dxfId="42" priority="34">
      <formula>$B4=6</formula>
    </cfRule>
  </conditionalFormatting>
  <conditionalFormatting sqref="I4:N34">
    <cfRule type="expression" dxfId="41" priority="35">
      <formula>$B4=7</formula>
    </cfRule>
    <cfRule type="expression" dxfId="40" priority="36">
      <formula>$B4=6</formula>
    </cfRule>
  </conditionalFormatting>
  <conditionalFormatting sqref="AC4:AH34">
    <cfRule type="expression" dxfId="39" priority="31">
      <formula>$B4=7</formula>
    </cfRule>
    <cfRule type="expression" dxfId="38" priority="32">
      <formula>$B4=6</formula>
    </cfRule>
  </conditionalFormatting>
  <conditionalFormatting sqref="AJ3:AN3 AM12:AN27 AM30:AN33 AM28 AL4:AN11 AJ4:AK33">
    <cfRule type="expression" dxfId="37" priority="29">
      <formula>$B3=7</formula>
    </cfRule>
    <cfRule type="expression" dxfId="36" priority="30">
      <formula>$B3=6</formula>
    </cfRule>
  </conditionalFormatting>
  <conditionalFormatting sqref="AL31">
    <cfRule type="expression" dxfId="35" priority="27">
      <formula>$B31=7</formula>
    </cfRule>
    <cfRule type="expression" dxfId="34" priority="28">
      <formula>$B31=6</formula>
    </cfRule>
  </conditionalFormatting>
  <conditionalFormatting sqref="AN28">
    <cfRule type="expression" dxfId="33" priority="25">
      <formula>$B28=7</formula>
    </cfRule>
    <cfRule type="expression" dxfId="32" priority="26">
      <formula>$B28=6</formula>
    </cfRule>
  </conditionalFormatting>
  <conditionalFormatting sqref="AL30">
    <cfRule type="expression" dxfId="31" priority="23">
      <formula>$B30=7</formula>
    </cfRule>
    <cfRule type="expression" dxfId="30" priority="24">
      <formula>$B30=6</formula>
    </cfRule>
  </conditionalFormatting>
  <conditionalFormatting sqref="AQ3:AU3 AT31:AU32 AT12:AU27 AU30 AU33 AS4:AU11 AQ4:AR33">
    <cfRule type="expression" dxfId="29" priority="21">
      <formula>$B3=7</formula>
    </cfRule>
    <cfRule type="expression" dxfId="28" priority="22">
      <formula>$B3=6</formula>
    </cfRule>
  </conditionalFormatting>
  <conditionalFormatting sqref="AS31">
    <cfRule type="expression" dxfId="27" priority="19">
      <formula>$B31=7</formula>
    </cfRule>
    <cfRule type="expression" dxfId="26" priority="20">
      <formula>$B31=6</formula>
    </cfRule>
  </conditionalFormatting>
  <conditionalFormatting sqref="AS30">
    <cfRule type="expression" dxfId="25" priority="17">
      <formula>$B30=7</formula>
    </cfRule>
    <cfRule type="expression" dxfId="24" priority="18">
      <formula>$B30=6</formula>
    </cfRule>
  </conditionalFormatting>
  <conditionalFormatting sqref="AS14:AS15">
    <cfRule type="expression" dxfId="23" priority="15">
      <formula>$B14=7</formula>
    </cfRule>
    <cfRule type="expression" dxfId="22" priority="16">
      <formula>$B14=6</formula>
    </cfRule>
  </conditionalFormatting>
  <conditionalFormatting sqref="AS21:AS22">
    <cfRule type="expression" dxfId="21" priority="13">
      <formula>$B21=7</formula>
    </cfRule>
    <cfRule type="expression" dxfId="20" priority="14">
      <formula>$B21=6</formula>
    </cfRule>
  </conditionalFormatting>
  <conditionalFormatting sqref="AS28:AS29">
    <cfRule type="expression" dxfId="19" priority="11">
      <formula>$B28=7</formula>
    </cfRule>
    <cfRule type="expression" dxfId="18" priority="12">
      <formula>$B28=6</formula>
    </cfRule>
  </conditionalFormatting>
  <conditionalFormatting sqref="AT28:AT29">
    <cfRule type="expression" dxfId="17" priority="9">
      <formula>$B28=7</formula>
    </cfRule>
    <cfRule type="expression" dxfId="16" priority="10">
      <formula>$B28=6</formula>
    </cfRule>
  </conditionalFormatting>
  <conditionalFormatting sqref="AU28:AU29">
    <cfRule type="expression" dxfId="15" priority="7">
      <formula>$B28=7</formula>
    </cfRule>
    <cfRule type="expression" dxfId="14" priority="8">
      <formula>$B28=6</formula>
    </cfRule>
  </conditionalFormatting>
  <conditionalFormatting sqref="AT30">
    <cfRule type="expression" dxfId="13" priority="5">
      <formula>$B30=7</formula>
    </cfRule>
    <cfRule type="expression" dxfId="12" priority="6">
      <formula>$B30=6</formula>
    </cfRule>
  </conditionalFormatting>
  <conditionalFormatting sqref="BA33:BB33 AW33:AX33 AW30:BB32 AW27:BA29 AW3:BB22 AW24:BB26 AW23:BA23">
    <cfRule type="expression" dxfId="11" priority="3">
      <formula>$B3=7</formula>
    </cfRule>
    <cfRule type="expression" dxfId="10" priority="4">
      <formula>$B3=6</formula>
    </cfRule>
  </conditionalFormatting>
  <conditionalFormatting sqref="BJ33:BK33 BH27:BJ29 BF3:BK3 BH23:BJ23 BH4:BK22 BH24:BK26 BF4:BG33 BH30:BK32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6"/>
  <sheetViews>
    <sheetView tabSelected="1" zoomScale="70" zoomScaleNormal="70" zoomScaleSheetLayoutView="70" zoomScalePageLayoutView="70" workbookViewId="0">
      <selection activeCell="P40" sqref="P40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 x14ac:dyDescent="0.25">
      <c r="A1" s="701" t="s">
        <v>323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35" ht="15.75" thickBot="1" x14ac:dyDescent="0.3">
      <c r="A2" s="702"/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 x14ac:dyDescent="0.25">
      <c r="A3" s="700" t="s">
        <v>28</v>
      </c>
      <c r="B3" s="663"/>
      <c r="C3" s="663"/>
      <c r="D3" s="663"/>
      <c r="E3" s="663"/>
      <c r="F3" s="663"/>
      <c r="G3" s="664"/>
      <c r="H3" s="709" t="s">
        <v>279</v>
      </c>
      <c r="I3" s="710"/>
      <c r="J3" s="710"/>
      <c r="K3" s="710"/>
      <c r="L3" s="710"/>
      <c r="M3" s="711"/>
      <c r="N3" s="617"/>
      <c r="O3" s="688"/>
      <c r="P3" s="688"/>
      <c r="Q3" s="368"/>
      <c r="R3" s="368"/>
      <c r="S3" s="368"/>
      <c r="T3" s="368"/>
      <c r="U3" s="688"/>
      <c r="V3" s="688"/>
      <c r="W3" s="368"/>
      <c r="X3" s="368"/>
      <c r="Y3" s="619"/>
      <c r="Z3" s="785"/>
      <c r="AA3" s="368"/>
      <c r="AB3" s="368"/>
      <c r="AC3" s="368"/>
      <c r="AD3" s="619"/>
      <c r="AE3" s="785"/>
      <c r="AF3" s="368"/>
      <c r="AG3" s="368"/>
      <c r="AH3" s="368"/>
      <c r="AI3" s="368"/>
    </row>
    <row r="4" spans="1:35" ht="21.75" customHeight="1" x14ac:dyDescent="0.25">
      <c r="A4" s="325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707"/>
      <c r="I4" s="708"/>
      <c r="J4" s="614" t="s">
        <v>35</v>
      </c>
      <c r="K4" s="614" t="s">
        <v>38</v>
      </c>
      <c r="L4" s="614" t="s">
        <v>42</v>
      </c>
      <c r="M4" s="101" t="s">
        <v>44</v>
      </c>
      <c r="N4" s="368"/>
      <c r="O4" s="368"/>
      <c r="P4" s="368"/>
      <c r="Q4" s="295"/>
      <c r="R4" s="295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:E20" si="0">IF(C5-D5=0,"",C5-D5)</f>
        <v/>
      </c>
      <c r="F5" s="163" t="str">
        <f t="shared" ref="F5:F20" si="1">IF(C5=0,"",IF(C5-D5=0,"оплачено","ОЖИДАЕТСЯ оплата"))</f>
        <v>оплачено</v>
      </c>
      <c r="G5" s="163"/>
      <c r="H5" s="712" t="s">
        <v>39</v>
      </c>
      <c r="I5" s="681"/>
      <c r="J5" s="559">
        <v>1561.18</v>
      </c>
      <c r="K5" s="605"/>
      <c r="L5" s="161">
        <f t="shared" ref="L5" si="2">J5-K5</f>
        <v>1561.18</v>
      </c>
      <c r="M5" s="102"/>
      <c r="N5" s="145"/>
      <c r="O5" s="268"/>
      <c r="P5" s="368"/>
      <c r="Q5" s="368"/>
      <c r="R5" s="368"/>
      <c r="S5" s="200"/>
      <c r="T5" s="368"/>
      <c r="U5" s="295"/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si="0"/>
        <v/>
      </c>
      <c r="F6" s="163" t="str">
        <f t="shared" si="1"/>
        <v>оплачено</v>
      </c>
      <c r="G6" s="163" t="s">
        <v>320</v>
      </c>
      <c r="H6" s="728" t="s">
        <v>40</v>
      </c>
      <c r="I6" s="729"/>
      <c r="J6" s="500">
        <v>1038.23</v>
      </c>
      <c r="K6" s="624"/>
      <c r="L6" s="499">
        <f>J6-K6</f>
        <v>1038.23</v>
      </c>
      <c r="M6" s="501"/>
      <c r="N6" s="451"/>
      <c r="O6" s="268"/>
      <c r="P6" s="368"/>
      <c r="Q6" s="368"/>
      <c r="R6" s="368"/>
      <c r="S6" s="368"/>
      <c r="T6" s="368"/>
      <c r="U6" s="295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9">
        <f>SUM(J5:J6)</f>
        <v>2599.41</v>
      </c>
      <c r="K7" s="368"/>
      <c r="L7" s="85"/>
      <c r="M7" s="315"/>
      <c r="N7" s="368"/>
      <c r="O7" s="268"/>
      <c r="P7" s="368"/>
      <c r="Q7" s="368"/>
      <c r="R7" s="368"/>
      <c r="S7" s="368"/>
      <c r="T7" s="368"/>
      <c r="U7" s="295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688"/>
      <c r="AG7" s="688"/>
      <c r="AH7" s="368"/>
      <c r="AI7" s="368"/>
    </row>
    <row r="8" spans="1:35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8"/>
      <c r="P8" s="368"/>
      <c r="Q8" s="368"/>
      <c r="R8" s="368"/>
      <c r="S8" s="368"/>
      <c r="T8" s="368"/>
      <c r="U8" s="295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688"/>
      <c r="AG8" s="688"/>
      <c r="AH8" s="368"/>
      <c r="AI8" s="368"/>
    </row>
    <row r="9" spans="1:35" s="87" customFormat="1" x14ac:dyDescent="0.25">
      <c r="A9" s="326">
        <v>43914</v>
      </c>
      <c r="B9" s="162" t="s">
        <v>256</v>
      </c>
      <c r="C9" s="27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8"/>
      <c r="P9" s="368"/>
      <c r="Q9" s="368"/>
      <c r="R9" s="368"/>
      <c r="S9" s="368"/>
      <c r="T9" s="368"/>
      <c r="U9" s="295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 x14ac:dyDescent="0.25">
      <c r="A10" s="326">
        <v>43920</v>
      </c>
      <c r="B10" s="162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627"/>
      <c r="O10" s="268"/>
      <c r="P10" s="368"/>
      <c r="Q10" s="368"/>
      <c r="R10" s="368"/>
      <c r="S10" s="368"/>
      <c r="T10" s="368"/>
      <c r="U10" s="295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 x14ac:dyDescent="0.25">
      <c r="A11" s="326">
        <v>43916</v>
      </c>
      <c r="B11" s="162" t="s">
        <v>205</v>
      </c>
      <c r="C11" s="27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627"/>
      <c r="O11" s="268"/>
      <c r="P11" s="368"/>
      <c r="Q11" s="368"/>
      <c r="R11" s="368"/>
      <c r="S11" s="368"/>
      <c r="T11" s="368"/>
      <c r="U11" s="368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 x14ac:dyDescent="0.25">
      <c r="A12" s="326"/>
      <c r="B12" s="162"/>
      <c r="C12" s="276"/>
      <c r="D12" s="276"/>
      <c r="E12" s="161" t="str">
        <f t="shared" si="0"/>
        <v/>
      </c>
      <c r="F12" s="163" t="str">
        <f t="shared" si="1"/>
        <v/>
      </c>
      <c r="G12" s="163" t="str">
        <f t="shared" ref="G12:G20" si="3">IF(C12=0,"",IF(C12-D12=0,"","нет накладной"))</f>
        <v/>
      </c>
      <c r="H12" s="43"/>
      <c r="I12" s="1"/>
      <c r="J12" s="368"/>
      <c r="K12" s="1"/>
      <c r="L12" s="1"/>
      <c r="M12" s="44"/>
      <c r="N12" s="627"/>
      <c r="O12" s="450"/>
      <c r="P12" s="368"/>
      <c r="Q12" s="368"/>
      <c r="R12" s="368"/>
      <c r="S12" s="368"/>
      <c r="T12" s="368"/>
      <c r="U12" s="368"/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 x14ac:dyDescent="0.25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3"/>
        <v/>
      </c>
      <c r="H13" s="43"/>
      <c r="I13" s="1"/>
      <c r="J13" s="368"/>
      <c r="K13" s="1"/>
      <c r="L13" s="1"/>
      <c r="M13" s="44"/>
      <c r="N13" s="627"/>
      <c r="O13" s="451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 x14ac:dyDescent="0.25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3"/>
        <v/>
      </c>
      <c r="H14" s="43"/>
      <c r="I14" s="1"/>
      <c r="J14" s="368"/>
      <c r="K14" s="1"/>
      <c r="L14" s="1"/>
      <c r="M14" s="44"/>
      <c r="N14" s="627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 x14ac:dyDescent="0.25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3"/>
        <v/>
      </c>
      <c r="H15" s="43"/>
      <c r="I15" s="1"/>
      <c r="J15" s="368"/>
      <c r="K15" s="1"/>
      <c r="L15" s="1"/>
      <c r="M15" s="44"/>
      <c r="N15" s="627"/>
      <c r="O15" s="368"/>
      <c r="P15" s="368"/>
      <c r="Q15" s="200"/>
      <c r="R15" s="368"/>
      <c r="S15" s="368"/>
      <c r="T15" s="368"/>
      <c r="U15" s="368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 x14ac:dyDescent="0.25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3"/>
        <v/>
      </c>
      <c r="H16" s="43"/>
      <c r="I16" s="1"/>
      <c r="J16" s="368"/>
      <c r="K16" s="1"/>
      <c r="L16" s="1"/>
      <c r="M16" s="44"/>
      <c r="N16" s="296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x14ac:dyDescent="0.25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3"/>
        <v/>
      </c>
      <c r="H17" s="43"/>
      <c r="I17" s="1"/>
      <c r="J17" s="368"/>
      <c r="K17" s="1"/>
      <c r="L17" s="1"/>
      <c r="M17" s="44"/>
      <c r="N17" s="296"/>
      <c r="O17" s="368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 x14ac:dyDescent="0.25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3"/>
        <v/>
      </c>
      <c r="H18" s="43"/>
      <c r="I18" s="1"/>
      <c r="J18" s="368"/>
      <c r="K18" s="1"/>
      <c r="L18" s="1"/>
      <c r="M18" s="44"/>
      <c r="N18" s="296"/>
      <c r="O18" s="85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 x14ac:dyDescent="0.25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3"/>
        <v/>
      </c>
      <c r="H19" s="43"/>
      <c r="I19" s="1"/>
      <c r="J19" s="368"/>
      <c r="K19" s="1"/>
      <c r="L19" s="1"/>
      <c r="M19" s="44"/>
      <c r="N19" s="296"/>
      <c r="O19" s="451"/>
      <c r="P19" s="451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x14ac:dyDescent="0.25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3"/>
        <v/>
      </c>
      <c r="H20" s="43"/>
      <c r="I20" s="1"/>
      <c r="J20" s="368"/>
      <c r="K20" s="1"/>
      <c r="L20" s="1"/>
      <c r="M20" s="44"/>
      <c r="N20" s="151"/>
      <c r="O20" s="451"/>
      <c r="P20" s="451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 x14ac:dyDescent="0.3">
      <c r="A21" s="732" t="s">
        <v>271</v>
      </c>
      <c r="B21" s="733"/>
      <c r="C21" s="360">
        <f>SUM(C5:C20)</f>
        <v>2374.4899999999998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1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 x14ac:dyDescent="0.25">
      <c r="A22" s="353"/>
      <c r="B22" s="354"/>
      <c r="C22" s="355"/>
      <c r="D22" s="355"/>
      <c r="E22" s="356"/>
      <c r="F22" s="354"/>
      <c r="G22" s="378"/>
      <c r="H22" s="665" t="s">
        <v>16</v>
      </c>
      <c r="I22" s="667" t="s">
        <v>17</v>
      </c>
      <c r="J22" s="667" t="s">
        <v>21</v>
      </c>
      <c r="K22" s="667"/>
      <c r="L22" s="669" t="s">
        <v>93</v>
      </c>
      <c r="M22" s="671" t="s">
        <v>95</v>
      </c>
      <c r="N22" s="1"/>
      <c r="O22" s="451"/>
      <c r="P22" s="451"/>
      <c r="Q22" s="368"/>
      <c r="R22" s="368"/>
      <c r="S22" s="368"/>
      <c r="T22" s="368"/>
      <c r="U22" s="368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 x14ac:dyDescent="0.25">
      <c r="A23" s="357"/>
      <c r="B23" s="202"/>
      <c r="C23" s="202"/>
      <c r="D23" s="202"/>
      <c r="E23" s="217"/>
      <c r="F23" s="202"/>
      <c r="G23" s="202"/>
      <c r="H23" s="666"/>
      <c r="I23" s="668"/>
      <c r="J23" s="615" t="s">
        <v>21</v>
      </c>
      <c r="K23" s="615" t="s">
        <v>25</v>
      </c>
      <c r="L23" s="670"/>
      <c r="M23" s="672"/>
      <c r="N23" s="1"/>
      <c r="P23" s="617"/>
      <c r="Q23" s="368"/>
      <c r="R23" s="368"/>
      <c r="S23" s="368"/>
      <c r="T23" s="87"/>
      <c r="U23" s="87"/>
      <c r="V23" s="87"/>
      <c r="W23" s="87"/>
      <c r="X23" s="87"/>
    </row>
    <row r="24" spans="1:35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146"/>
      <c r="R24" s="85"/>
      <c r="S24" s="87"/>
      <c r="T24" s="87"/>
      <c r="U24" s="87"/>
      <c r="V24" s="87"/>
      <c r="W24" s="87"/>
      <c r="X24" s="87"/>
    </row>
    <row r="25" spans="1:35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68"/>
      <c r="P25" s="85"/>
      <c r="Q25" s="146"/>
      <c r="R25" s="85"/>
      <c r="S25" s="599"/>
      <c r="T25" s="87"/>
      <c r="U25" s="87"/>
      <c r="V25" s="87"/>
      <c r="W25" s="87"/>
      <c r="X25" s="87"/>
      <c r="Z25" s="1"/>
    </row>
    <row r="26" spans="1:35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P26" s="85"/>
      <c r="Q26" s="146"/>
      <c r="R26" s="85"/>
      <c r="S26" s="599"/>
      <c r="T26" s="87"/>
      <c r="U26" s="87"/>
      <c r="V26" s="87"/>
      <c r="W26" s="87"/>
      <c r="X26" s="87"/>
      <c r="Z26" s="1"/>
    </row>
    <row r="27" spans="1:35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/>
      <c r="P27" s="85"/>
      <c r="Q27" s="146"/>
      <c r="R27" s="85"/>
      <c r="S27" s="599"/>
      <c r="T27" s="87"/>
      <c r="U27" s="87"/>
      <c r="V27" s="87"/>
      <c r="W27" s="87"/>
      <c r="X27" s="87"/>
      <c r="Z27" s="1"/>
    </row>
    <row r="28" spans="1:35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/>
      <c r="P28" s="85"/>
      <c r="Q28" s="146"/>
      <c r="R28" s="85"/>
      <c r="S28" s="599"/>
      <c r="T28" s="87"/>
      <c r="U28" s="87"/>
      <c r="V28" s="87"/>
      <c r="W28" s="87"/>
      <c r="X28" s="87"/>
      <c r="Z28" s="1"/>
    </row>
    <row r="29" spans="1:35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/>
      <c r="P29" s="85"/>
      <c r="Q29" s="146"/>
      <c r="R29" s="85"/>
      <c r="S29" s="599"/>
      <c r="T29" s="87"/>
      <c r="U29" s="87"/>
      <c r="V29" s="87"/>
      <c r="W29" s="87"/>
      <c r="X29" s="87"/>
      <c r="Z29" s="1"/>
    </row>
    <row r="30" spans="1:35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/>
      <c r="P30" s="85"/>
      <c r="Q30" s="146"/>
      <c r="R30" s="85"/>
      <c r="S30" s="599"/>
      <c r="T30" s="87"/>
      <c r="U30" s="87"/>
      <c r="V30" s="87"/>
      <c r="W30" s="87"/>
      <c r="X30" s="87"/>
      <c r="Z30" s="368"/>
    </row>
    <row r="31" spans="1:35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1"/>
      <c r="P31" s="85"/>
      <c r="Q31" s="146"/>
      <c r="R31" s="85"/>
      <c r="S31" s="599"/>
      <c r="T31" s="87"/>
      <c r="U31" s="87"/>
      <c r="V31" s="87"/>
      <c r="W31" s="87"/>
      <c r="X31" s="87"/>
      <c r="Z31" s="368"/>
    </row>
    <row r="32" spans="1:35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789">
        <v>1141.96</v>
      </c>
      <c r="L32" s="789">
        <v>35862.5</v>
      </c>
      <c r="M32" s="105">
        <f>M31-I32-J32-K32+L32</f>
        <v>94325.64999999998</v>
      </c>
      <c r="N32" s="1"/>
      <c r="P32" s="85"/>
      <c r="Q32" s="146"/>
      <c r="R32" s="85"/>
      <c r="S32" s="599"/>
      <c r="T32" s="87"/>
      <c r="U32" s="87"/>
      <c r="V32" s="87"/>
      <c r="W32" s="87"/>
      <c r="X32" s="87"/>
      <c r="Y32" s="368"/>
      <c r="Z32" s="368"/>
    </row>
    <row r="33" spans="1:26" ht="12.75" customHeight="1" x14ac:dyDescent="0.25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/>
      <c r="K33" s="790">
        <v>1267.8599999999999</v>
      </c>
      <c r="L33" s="790">
        <v>22833.599999999999</v>
      </c>
      <c r="M33" s="105">
        <f>M32-I33-J33-K33+L33</f>
        <v>86957.489999999976</v>
      </c>
      <c r="N33" s="1"/>
      <c r="P33" s="85"/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Bot="1" x14ac:dyDescent="0.3">
      <c r="A34" s="341"/>
      <c r="B34" s="200"/>
      <c r="C34" s="1"/>
      <c r="D34" s="274"/>
      <c r="E34" s="368"/>
      <c r="F34" s="368"/>
      <c r="G34" s="368"/>
      <c r="H34" s="791" t="s">
        <v>211</v>
      </c>
      <c r="I34" s="792"/>
      <c r="J34" s="793"/>
      <c r="K34" s="794"/>
      <c r="L34" s="794"/>
      <c r="M34" s="795"/>
      <c r="N34" s="1"/>
      <c r="P34" s="85"/>
      <c r="Q34" s="146"/>
      <c r="R34" s="85"/>
      <c r="S34" s="599"/>
      <c r="T34" s="87"/>
      <c r="U34" s="87"/>
      <c r="V34" s="87"/>
      <c r="W34" s="87"/>
      <c r="X34" s="87"/>
      <c r="Y34" s="368"/>
      <c r="Z34" s="368"/>
    </row>
    <row r="35" spans="1:26" ht="12.75" customHeight="1" thickTop="1" x14ac:dyDescent="0.25">
      <c r="A35" s="341"/>
      <c r="B35" s="200"/>
      <c r="C35" s="1"/>
      <c r="D35" s="274"/>
      <c r="E35" s="85"/>
      <c r="F35" s="368"/>
      <c r="G35" s="368"/>
      <c r="H35" s="649" t="s">
        <v>36</v>
      </c>
      <c r="I35" s="651" t="s">
        <v>178</v>
      </c>
      <c r="J35" s="652"/>
      <c r="K35" s="653"/>
      <c r="L35" s="657" t="s">
        <v>159</v>
      </c>
      <c r="M35" s="658"/>
      <c r="N35" s="1"/>
      <c r="P35" s="85"/>
      <c r="Q35" s="368"/>
      <c r="R35" s="368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 x14ac:dyDescent="0.25">
      <c r="A36" s="341"/>
      <c r="B36" s="200"/>
      <c r="C36" s="285"/>
      <c r="D36" s="274"/>
      <c r="E36" s="285"/>
      <c r="F36" s="368"/>
      <c r="G36" s="380"/>
      <c r="H36" s="650"/>
      <c r="I36" s="654"/>
      <c r="J36" s="655"/>
      <c r="K36" s="656"/>
      <c r="L36" s="659"/>
      <c r="M36" s="660"/>
      <c r="N36" s="1"/>
      <c r="P36" s="85"/>
      <c r="Q36" s="368"/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ht="15.75" customHeight="1" x14ac:dyDescent="0.25">
      <c r="A37" s="341"/>
      <c r="B37" s="200"/>
      <c r="C37" s="200"/>
      <c r="D37" s="274"/>
      <c r="E37" s="200"/>
      <c r="F37" s="368"/>
      <c r="G37" s="380"/>
      <c r="H37" s="554" t="s">
        <v>252</v>
      </c>
      <c r="I37" s="723" t="s">
        <v>47</v>
      </c>
      <c r="J37" s="723"/>
      <c r="K37" s="623">
        <v>328.13</v>
      </c>
      <c r="L37" s="283">
        <v>43905</v>
      </c>
      <c r="M37" s="44" t="s">
        <v>239</v>
      </c>
      <c r="N37" s="151"/>
      <c r="P37" s="368"/>
      <c r="Q37" s="368"/>
      <c r="R37" s="368"/>
      <c r="S37" s="87"/>
      <c r="T37" s="87"/>
      <c r="U37" s="295"/>
      <c r="V37" s="295"/>
      <c r="W37" s="87"/>
      <c r="X37" s="87"/>
      <c r="Y37" s="368"/>
      <c r="Z37" s="368"/>
    </row>
    <row r="38" spans="1:26" x14ac:dyDescent="0.25">
      <c r="A38" s="341"/>
      <c r="B38" s="368"/>
      <c r="C38" s="275"/>
      <c r="D38" s="274"/>
      <c r="E38" s="275"/>
      <c r="F38" s="368"/>
      <c r="G38" s="368"/>
      <c r="H38" s="554" t="s">
        <v>252</v>
      </c>
      <c r="I38" s="724" t="s">
        <v>51</v>
      </c>
      <c r="J38" s="724"/>
      <c r="K38" s="624">
        <v>71.83</v>
      </c>
      <c r="L38" s="283">
        <v>43905</v>
      </c>
      <c r="M38" s="44" t="s">
        <v>239</v>
      </c>
      <c r="N38" s="1"/>
      <c r="P38" s="618"/>
      <c r="Q38" s="619"/>
      <c r="R38" s="619"/>
      <c r="S38" s="368"/>
      <c r="T38" s="295"/>
      <c r="U38" s="295"/>
      <c r="V38" s="295"/>
      <c r="W38" s="295"/>
      <c r="X38" s="295"/>
      <c r="Y38" s="368"/>
    </row>
    <row r="39" spans="1:26" x14ac:dyDescent="0.25">
      <c r="A39" s="342"/>
      <c r="B39" s="368"/>
      <c r="C39" s="368"/>
      <c r="D39" s="274"/>
      <c r="E39" s="200"/>
      <c r="F39" s="368"/>
      <c r="G39" s="368"/>
      <c r="H39" s="554" t="s">
        <v>252</v>
      </c>
      <c r="I39" s="724" t="s">
        <v>52</v>
      </c>
      <c r="J39" s="724"/>
      <c r="K39" s="624">
        <v>5.63</v>
      </c>
      <c r="L39" s="283">
        <v>43905</v>
      </c>
      <c r="M39" s="44" t="s">
        <v>239</v>
      </c>
      <c r="N39" s="1"/>
      <c r="P39" s="502"/>
      <c r="Q39" s="619"/>
      <c r="R39" s="619"/>
      <c r="S39" s="368"/>
      <c r="T39" s="295"/>
      <c r="U39" s="368"/>
      <c r="V39" s="368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724" t="s">
        <v>49</v>
      </c>
      <c r="J40" s="724"/>
      <c r="K40" s="624">
        <v>257</v>
      </c>
      <c r="L40" s="283">
        <v>43910</v>
      </c>
      <c r="M40" s="44" t="s">
        <v>281</v>
      </c>
      <c r="N40" s="151"/>
      <c r="P40" s="438"/>
      <c r="Q40" s="619"/>
      <c r="R40" s="619"/>
      <c r="S40" s="368"/>
      <c r="T40" s="295"/>
      <c r="U40" s="295"/>
      <c r="V40" s="295"/>
      <c r="W40" s="295"/>
      <c r="X40" s="295"/>
      <c r="Y40" s="368"/>
    </row>
    <row r="41" spans="1:26" x14ac:dyDescent="0.25">
      <c r="A41" s="342"/>
      <c r="B41" s="368"/>
      <c r="C41" s="368"/>
      <c r="D41" s="274"/>
      <c r="E41" s="368"/>
      <c r="F41" s="368"/>
      <c r="G41" s="368"/>
      <c r="H41" s="554" t="s">
        <v>252</v>
      </c>
      <c r="I41" s="725" t="s">
        <v>59</v>
      </c>
      <c r="J41" s="725"/>
      <c r="K41" s="460">
        <v>654.32000000000005</v>
      </c>
      <c r="L41" s="303" t="s">
        <v>177</v>
      </c>
      <c r="M41" s="44" t="s">
        <v>239</v>
      </c>
      <c r="N41" s="1"/>
      <c r="P41" s="438"/>
      <c r="Q41" s="619"/>
      <c r="R41" s="619"/>
      <c r="S41" s="368"/>
      <c r="T41" s="368"/>
      <c r="U41" s="295"/>
      <c r="V41" s="295"/>
      <c r="W41" s="368"/>
      <c r="X41" s="368"/>
      <c r="Y41" s="368"/>
    </row>
    <row r="42" spans="1:26" x14ac:dyDescent="0.25">
      <c r="A42" s="342"/>
      <c r="B42" s="200"/>
      <c r="C42" s="200"/>
      <c r="D42" s="274"/>
      <c r="E42" s="200"/>
      <c r="F42" s="368"/>
      <c r="G42" s="368"/>
      <c r="H42" s="554" t="s">
        <v>252</v>
      </c>
      <c r="I42" s="726" t="s">
        <v>68</v>
      </c>
      <c r="J42" s="727"/>
      <c r="K42" s="624">
        <v>324.85000000000002</v>
      </c>
      <c r="L42" s="283">
        <v>43910</v>
      </c>
      <c r="M42" s="44" t="s">
        <v>239</v>
      </c>
      <c r="N42" s="1"/>
      <c r="P42" s="368"/>
      <c r="Q42" s="619"/>
      <c r="R42" s="619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554" t="s">
        <v>252</v>
      </c>
      <c r="I43" s="625" t="s">
        <v>174</v>
      </c>
      <c r="J43" s="626"/>
      <c r="K43" s="5">
        <v>518.58999999999992</v>
      </c>
      <c r="L43" s="283">
        <v>43905</v>
      </c>
      <c r="M43" s="44" t="s">
        <v>239</v>
      </c>
      <c r="N43" s="12"/>
      <c r="P43" s="368"/>
      <c r="Q43" s="367"/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00"/>
      <c r="F44" s="368"/>
      <c r="G44" s="368"/>
      <c r="H44" s="352" t="s">
        <v>260</v>
      </c>
      <c r="I44" s="625" t="s">
        <v>176</v>
      </c>
      <c r="J44" s="626"/>
      <c r="K44" s="624"/>
      <c r="L44" s="283">
        <v>43910</v>
      </c>
      <c r="M44" s="44" t="s">
        <v>239</v>
      </c>
      <c r="N44" s="1"/>
      <c r="O44" s="12"/>
      <c r="P44" s="85"/>
      <c r="Q44" s="367"/>
      <c r="R44" s="367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726" t="s">
        <v>81</v>
      </c>
      <c r="J45" s="727"/>
      <c r="K45" s="624">
        <v>1575.56</v>
      </c>
      <c r="L45" s="283">
        <v>43905</v>
      </c>
      <c r="M45" s="44" t="s">
        <v>239</v>
      </c>
      <c r="N45" s="1"/>
      <c r="O45" s="368"/>
      <c r="P45" s="85"/>
      <c r="Q45" s="274"/>
      <c r="R45" s="619"/>
      <c r="S45" s="368"/>
      <c r="T45" s="295"/>
      <c r="U45" s="295"/>
      <c r="V45" s="295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554" t="s">
        <v>252</v>
      </c>
      <c r="I46" s="726" t="s">
        <v>181</v>
      </c>
      <c r="J46" s="727"/>
      <c r="K46" s="624">
        <v>10</v>
      </c>
      <c r="L46" s="283">
        <v>43905</v>
      </c>
      <c r="M46" s="44" t="s">
        <v>239</v>
      </c>
      <c r="N46" s="1"/>
      <c r="P46" s="85"/>
      <c r="Q46" s="367"/>
      <c r="R46" s="368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643" t="s">
        <v>61</v>
      </c>
      <c r="J47" s="643"/>
      <c r="K47" s="94">
        <f>J5+J6</f>
        <v>2599.41</v>
      </c>
      <c r="L47" s="283">
        <v>43910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643" t="s">
        <v>310</v>
      </c>
      <c r="J48" s="643"/>
      <c r="K48" s="94">
        <v>72</v>
      </c>
      <c r="L48" s="283">
        <v>43900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643" t="s">
        <v>311</v>
      </c>
      <c r="J49" s="643"/>
      <c r="K49" s="94">
        <v>50</v>
      </c>
      <c r="L49" s="283">
        <v>43905</v>
      </c>
      <c r="M49" s="44" t="s">
        <v>239</v>
      </c>
      <c r="N49" s="1"/>
      <c r="P49" s="368"/>
      <c r="Q49" s="367"/>
      <c r="R49" s="367"/>
      <c r="S49" s="368"/>
      <c r="T49" s="295"/>
      <c r="U49" s="368"/>
      <c r="V49" s="368"/>
      <c r="W49" s="295"/>
      <c r="X49" s="295"/>
      <c r="Y49" s="368"/>
    </row>
    <row r="50" spans="1:25" x14ac:dyDescent="0.25">
      <c r="A50" s="342"/>
      <c r="B50" s="200"/>
      <c r="C50" s="368"/>
      <c r="D50" s="274"/>
      <c r="E50" s="233"/>
      <c r="F50" s="368"/>
      <c r="G50" s="368"/>
      <c r="H50" s="352" t="s">
        <v>252</v>
      </c>
      <c r="I50" s="643" t="s">
        <v>312</v>
      </c>
      <c r="J50" s="643"/>
      <c r="K50" s="94">
        <v>150</v>
      </c>
      <c r="L50" s="283">
        <v>43920</v>
      </c>
      <c r="M50" s="44" t="s">
        <v>239</v>
      </c>
      <c r="N50" s="1"/>
      <c r="P50" s="368"/>
      <c r="Q50" s="367"/>
      <c r="R50" s="367"/>
      <c r="S50" s="368"/>
      <c r="T50" s="295"/>
      <c r="U50" s="368"/>
      <c r="V50" s="368"/>
      <c r="W50" s="295"/>
      <c r="X50" s="295"/>
      <c r="Y50" s="368"/>
    </row>
    <row r="51" spans="1:25" ht="15.75" thickBot="1" x14ac:dyDescent="0.3">
      <c r="A51" s="343"/>
      <c r="B51" s="332"/>
      <c r="C51" s="333"/>
      <c r="D51" s="344"/>
      <c r="E51" s="332"/>
      <c r="F51" s="333"/>
      <c r="G51" s="333"/>
      <c r="H51" s="787" t="s">
        <v>179</v>
      </c>
      <c r="I51" s="788"/>
      <c r="J51" s="363">
        <f>SUM(K37:K47)</f>
        <v>6345.32</v>
      </c>
      <c r="K51" s="644" t="s">
        <v>180</v>
      </c>
      <c r="L51" s="644"/>
      <c r="M51" s="507">
        <v>0</v>
      </c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.75" thickTop="1" x14ac:dyDescent="0.25">
      <c r="A52" s="368"/>
      <c r="B52" s="368"/>
      <c r="C52" s="368"/>
      <c r="D52" s="368"/>
      <c r="E52" s="368"/>
      <c r="F52" s="368"/>
      <c r="G52" s="368"/>
      <c r="H52" s="703"/>
      <c r="I52" s="703"/>
      <c r="J52" s="703"/>
      <c r="K52" s="703"/>
      <c r="L52" s="368"/>
      <c r="M52" s="444"/>
      <c r="N52" s="1"/>
      <c r="P52" s="368"/>
      <c r="Q52" s="368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 x14ac:dyDescent="0.25">
      <c r="A53" s="701" t="s">
        <v>324</v>
      </c>
      <c r="B53" s="701"/>
      <c r="C53" s="701"/>
      <c r="D53" s="701"/>
      <c r="E53" s="701"/>
      <c r="F53" s="701"/>
      <c r="G53" s="701"/>
      <c r="H53" s="701"/>
      <c r="I53" s="701"/>
      <c r="J53" s="701"/>
      <c r="K53" s="701"/>
      <c r="L53" s="701"/>
      <c r="M53" s="701"/>
      <c r="N53" s="1"/>
      <c r="P53" s="1"/>
      <c r="Q53" s="368"/>
      <c r="R53" s="368"/>
      <c r="S53" s="368"/>
      <c r="T53" s="368"/>
      <c r="U53" s="368"/>
      <c r="V53" s="368"/>
      <c r="W53" s="368"/>
      <c r="X53" s="368"/>
    </row>
    <row r="54" spans="1:25" ht="15.75" customHeight="1" thickBot="1" x14ac:dyDescent="0.3">
      <c r="A54" s="702"/>
      <c r="B54" s="702"/>
      <c r="C54" s="702"/>
      <c r="D54" s="702"/>
      <c r="E54" s="702"/>
      <c r="F54" s="702"/>
      <c r="G54" s="702"/>
      <c r="H54" s="702"/>
      <c r="I54" s="702"/>
      <c r="J54" s="702"/>
      <c r="K54" s="702"/>
      <c r="L54" s="702"/>
      <c r="M54" s="702"/>
      <c r="N54" s="1"/>
      <c r="P54" s="1"/>
      <c r="Q54" s="368"/>
      <c r="R54" s="367"/>
      <c r="S54" s="619"/>
      <c r="T54" s="368"/>
      <c r="U54" s="368"/>
      <c r="V54" s="368"/>
      <c r="W54" s="368"/>
      <c r="X54" s="368"/>
    </row>
    <row r="55" spans="1:25" ht="15.75" thickTop="1" x14ac:dyDescent="0.25">
      <c r="A55" s="700" t="s">
        <v>28</v>
      </c>
      <c r="B55" s="663"/>
      <c r="C55" s="663"/>
      <c r="D55" s="663"/>
      <c r="E55" s="663"/>
      <c r="F55" s="663"/>
      <c r="G55" s="664"/>
      <c r="H55" s="704" t="s">
        <v>280</v>
      </c>
      <c r="I55" s="705"/>
      <c r="J55" s="705"/>
      <c r="K55" s="705"/>
      <c r="L55" s="705"/>
      <c r="M55" s="706"/>
      <c r="N55" s="1"/>
      <c r="S55" s="275"/>
      <c r="T55" s="368"/>
      <c r="U55" s="368"/>
      <c r="V55" s="368"/>
      <c r="W55" s="368"/>
      <c r="X55" s="368"/>
    </row>
    <row r="56" spans="1:25" x14ac:dyDescent="0.25">
      <c r="A56" s="325" t="s">
        <v>2</v>
      </c>
      <c r="B56" s="611" t="s">
        <v>34</v>
      </c>
      <c r="C56" s="36" t="s">
        <v>35</v>
      </c>
      <c r="D56" s="36" t="s">
        <v>38</v>
      </c>
      <c r="E56" s="36" t="s">
        <v>42</v>
      </c>
      <c r="F56" s="611" t="s">
        <v>36</v>
      </c>
      <c r="G56" s="101" t="s">
        <v>173</v>
      </c>
      <c r="H56" s="43"/>
      <c r="I56" s="614" t="s">
        <v>35</v>
      </c>
      <c r="J56" s="614" t="s">
        <v>38</v>
      </c>
      <c r="K56" s="614" t="s">
        <v>42</v>
      </c>
      <c r="L56" s="264" t="s">
        <v>44</v>
      </c>
      <c r="M56" s="445"/>
      <c r="N56" s="1"/>
      <c r="S56" s="275"/>
      <c r="T56" s="85"/>
      <c r="U56" s="368"/>
      <c r="V56" s="368"/>
      <c r="W56" s="368"/>
      <c r="X56" s="368"/>
    </row>
    <row r="57" spans="1:25" x14ac:dyDescent="0.25">
      <c r="A57" s="326">
        <v>43888</v>
      </c>
      <c r="B57" s="162" t="s">
        <v>275</v>
      </c>
      <c r="C57" s="276">
        <v>1008.8</v>
      </c>
      <c r="D57" s="276">
        <v>508.79999999999995</v>
      </c>
      <c r="E57" s="604">
        <f t="shared" ref="E57:E72" si="5">IF(C57-D57=0,"",C57-D57)</f>
        <v>500</v>
      </c>
      <c r="F57" s="163" t="str">
        <f t="shared" ref="F57:F72" si="6">IF(C57=0,"",IF(C57-D57=0,"оплачено","ОЖИДАЕТСЯ оплата"))</f>
        <v>ОЖИДАЕТСЯ оплата</v>
      </c>
      <c r="G57" s="163"/>
      <c r="H57" s="43"/>
      <c r="I57" s="616">
        <v>919.62</v>
      </c>
      <c r="J57" s="616"/>
      <c r="K57" s="161">
        <f t="shared" ref="K57" si="7">I57-J57</f>
        <v>919.62</v>
      </c>
      <c r="L57" s="3"/>
      <c r="M57" s="436"/>
      <c r="N57" s="1"/>
      <c r="S57" s="368"/>
      <c r="T57" s="368"/>
      <c r="W57" s="368"/>
      <c r="X57" s="368"/>
    </row>
    <row r="58" spans="1:25" x14ac:dyDescent="0.25">
      <c r="A58" s="326">
        <v>43894</v>
      </c>
      <c r="B58" s="162" t="s">
        <v>205</v>
      </c>
      <c r="C58" s="276">
        <v>236.18</v>
      </c>
      <c r="D58" s="276">
        <v>236.18</v>
      </c>
      <c r="E58" s="604" t="str">
        <f t="shared" si="5"/>
        <v/>
      </c>
      <c r="F58" s="163" t="str">
        <f t="shared" si="6"/>
        <v>оплачено</v>
      </c>
      <c r="G58" s="163"/>
      <c r="H58" s="43"/>
      <c r="I58" s="294"/>
      <c r="J58" s="294"/>
      <c r="K58" s="446"/>
      <c r="L58" s="145"/>
      <c r="M58" s="436"/>
      <c r="N58" s="1"/>
      <c r="S58" s="368"/>
      <c r="T58" s="368"/>
      <c r="W58" s="368"/>
      <c r="X58" s="368"/>
    </row>
    <row r="59" spans="1:25" x14ac:dyDescent="0.25">
      <c r="A59" s="326">
        <v>43894</v>
      </c>
      <c r="B59" s="162" t="s">
        <v>223</v>
      </c>
      <c r="C59" s="276">
        <v>232.91</v>
      </c>
      <c r="D59" s="276">
        <v>232.91</v>
      </c>
      <c r="E59" s="604" t="str">
        <f t="shared" si="5"/>
        <v/>
      </c>
      <c r="F59" s="163" t="str">
        <f t="shared" si="6"/>
        <v>оплачено</v>
      </c>
      <c r="G59" s="163"/>
      <c r="H59" s="43"/>
      <c r="I59" s="1"/>
      <c r="J59" s="368"/>
      <c r="K59" s="1"/>
      <c r="L59" s="1"/>
      <c r="M59" s="44"/>
      <c r="N59" s="1"/>
    </row>
    <row r="60" spans="1:25" x14ac:dyDescent="0.25">
      <c r="A60" s="326">
        <v>43895</v>
      </c>
      <c r="B60" s="162" t="s">
        <v>222</v>
      </c>
      <c r="C60" s="276">
        <v>343.62</v>
      </c>
      <c r="D60" s="276">
        <v>343.62</v>
      </c>
      <c r="E60" s="604" t="str">
        <f t="shared" si="5"/>
        <v/>
      </c>
      <c r="F60" s="163" t="str">
        <f t="shared" si="6"/>
        <v>оплачено</v>
      </c>
      <c r="G60" s="163"/>
      <c r="H60" s="43"/>
      <c r="I60" s="1"/>
      <c r="J60" s="368"/>
      <c r="K60" s="1"/>
      <c r="L60" s="1"/>
      <c r="M60" s="44"/>
      <c r="N60" s="1"/>
    </row>
    <row r="61" spans="1:25" x14ac:dyDescent="0.25">
      <c r="A61" s="326">
        <v>43901</v>
      </c>
      <c r="B61" s="162" t="s">
        <v>257</v>
      </c>
      <c r="C61" s="276">
        <v>428.25</v>
      </c>
      <c r="D61" s="276">
        <v>428.25</v>
      </c>
      <c r="E61" s="604" t="str">
        <f t="shared" si="5"/>
        <v/>
      </c>
      <c r="F61" s="163" t="str">
        <f t="shared" si="6"/>
        <v>оплачено</v>
      </c>
      <c r="G61" s="163"/>
      <c r="H61" s="43"/>
      <c r="I61" s="1"/>
      <c r="J61" s="368"/>
      <c r="K61" s="1"/>
      <c r="L61" s="1"/>
      <c r="M61" s="44"/>
      <c r="N61" s="1"/>
    </row>
    <row r="62" spans="1:25" x14ac:dyDescent="0.25">
      <c r="A62" s="326">
        <v>43908</v>
      </c>
      <c r="B62" s="162" t="s">
        <v>257</v>
      </c>
      <c r="C62" s="276">
        <v>241</v>
      </c>
      <c r="D62" s="276">
        <v>241</v>
      </c>
      <c r="E62" s="604" t="str">
        <f t="shared" si="5"/>
        <v/>
      </c>
      <c r="F62" s="163" t="str">
        <f t="shared" si="6"/>
        <v>оплачено</v>
      </c>
      <c r="G62" s="163"/>
      <c r="H62" s="43"/>
      <c r="I62" s="1"/>
      <c r="J62" s="368"/>
      <c r="K62" s="1"/>
      <c r="L62" s="1"/>
      <c r="M62" s="44"/>
      <c r="N62" s="1"/>
    </row>
    <row r="63" spans="1:25" x14ac:dyDescent="0.25">
      <c r="A63" s="326">
        <v>43913</v>
      </c>
      <c r="B63" s="162" t="s">
        <v>258</v>
      </c>
      <c r="C63" s="276">
        <v>233.61</v>
      </c>
      <c r="D63" s="276">
        <v>233.61</v>
      </c>
      <c r="E63" s="604" t="str">
        <f t="shared" si="5"/>
        <v/>
      </c>
      <c r="F63" s="163" t="str">
        <f t="shared" si="6"/>
        <v>оплачено</v>
      </c>
      <c r="G63" s="163"/>
      <c r="H63" s="43"/>
      <c r="I63" s="1"/>
      <c r="J63" s="368"/>
      <c r="K63" s="1"/>
      <c r="L63" s="1"/>
      <c r="M63" s="44"/>
      <c r="N63" s="1"/>
    </row>
    <row r="64" spans="1:25" x14ac:dyDescent="0.25">
      <c r="A64" s="326">
        <v>43909</v>
      </c>
      <c r="B64" s="162" t="s">
        <v>212</v>
      </c>
      <c r="C64" s="276">
        <v>332.52</v>
      </c>
      <c r="D64" s="276">
        <v>332.52</v>
      </c>
      <c r="E64" s="604" t="str">
        <f t="shared" si="5"/>
        <v/>
      </c>
      <c r="F64" s="163" t="str">
        <f t="shared" si="6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18" x14ac:dyDescent="0.25">
      <c r="A65" s="326">
        <v>43916</v>
      </c>
      <c r="B65" s="162" t="s">
        <v>155</v>
      </c>
      <c r="C65" s="276">
        <v>328.15</v>
      </c>
      <c r="D65" s="276">
        <v>328.15</v>
      </c>
      <c r="E65" s="604" t="str">
        <f t="shared" si="5"/>
        <v/>
      </c>
      <c r="F65" s="163" t="str">
        <f t="shared" si="6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1"/>
    </row>
    <row r="66" spans="1:18" x14ac:dyDescent="0.25">
      <c r="A66" s="326">
        <v>43916</v>
      </c>
      <c r="B66" s="162" t="s">
        <v>223</v>
      </c>
      <c r="C66" s="276">
        <v>561.41999999999996</v>
      </c>
      <c r="D66" s="276"/>
      <c r="E66" s="604">
        <f t="shared" si="5"/>
        <v>561.41999999999996</v>
      </c>
      <c r="F66" s="163" t="str">
        <f t="shared" si="6"/>
        <v>ОЖИДАЕТСЯ оплата</v>
      </c>
      <c r="G66" s="163"/>
      <c r="H66" s="43"/>
      <c r="I66" s="1"/>
      <c r="J66" s="368"/>
      <c r="K66" s="1"/>
      <c r="L66" s="1"/>
      <c r="M66" s="44"/>
      <c r="N66" s="1"/>
      <c r="O66" s="368"/>
      <c r="P66" s="1"/>
    </row>
    <row r="67" spans="1:18" x14ac:dyDescent="0.25">
      <c r="A67" s="326"/>
      <c r="B67" s="162"/>
      <c r="C67" s="276"/>
      <c r="D67" s="276"/>
      <c r="E67" s="604" t="str">
        <f t="shared" si="5"/>
        <v/>
      </c>
      <c r="F67" s="163" t="str">
        <f t="shared" si="6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18" x14ac:dyDescent="0.25">
      <c r="A68" s="326"/>
      <c r="B68" s="162"/>
      <c r="C68" s="276"/>
      <c r="D68" s="276"/>
      <c r="E68" s="604" t="str">
        <f t="shared" si="5"/>
        <v/>
      </c>
      <c r="F68" s="163" t="str">
        <f t="shared" si="6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151"/>
    </row>
    <row r="69" spans="1:18" x14ac:dyDescent="0.25">
      <c r="A69" s="326"/>
      <c r="B69" s="162"/>
      <c r="C69" s="276"/>
      <c r="D69" s="276"/>
      <c r="E69" s="604" t="str">
        <f t="shared" si="5"/>
        <v/>
      </c>
      <c r="F69" s="163" t="str">
        <f t="shared" si="6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1"/>
    </row>
    <row r="70" spans="1:18" x14ac:dyDescent="0.25">
      <c r="A70" s="326"/>
      <c r="B70" s="162"/>
      <c r="C70" s="276"/>
      <c r="D70" s="276"/>
      <c r="E70" s="604" t="str">
        <f t="shared" si="5"/>
        <v/>
      </c>
      <c r="F70" s="163" t="str">
        <f t="shared" si="6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1"/>
    </row>
    <row r="71" spans="1:18" x14ac:dyDescent="0.25">
      <c r="A71" s="326"/>
      <c r="B71" s="162"/>
      <c r="C71" s="276"/>
      <c r="D71" s="276"/>
      <c r="E71" s="604" t="str">
        <f t="shared" si="5"/>
        <v/>
      </c>
      <c r="F71" s="163" t="str">
        <f t="shared" si="6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85"/>
    </row>
    <row r="72" spans="1:18" x14ac:dyDescent="0.25">
      <c r="A72" s="326"/>
      <c r="B72" s="162"/>
      <c r="C72" s="276"/>
      <c r="D72" s="276"/>
      <c r="E72" s="604" t="str">
        <f t="shared" si="5"/>
        <v/>
      </c>
      <c r="F72" s="163" t="str">
        <f t="shared" si="6"/>
        <v/>
      </c>
      <c r="G72" s="163"/>
      <c r="H72" s="43"/>
      <c r="I72" s="1"/>
      <c r="J72" s="368"/>
      <c r="K72" s="1"/>
      <c r="L72" s="1"/>
      <c r="M72" s="44"/>
      <c r="N72" s="1"/>
      <c r="O72" s="368"/>
      <c r="P72" s="368"/>
    </row>
    <row r="73" spans="1:18" ht="15.75" thickBot="1" x14ac:dyDescent="0.3">
      <c r="A73" s="732" t="s">
        <v>271</v>
      </c>
      <c r="B73" s="733"/>
      <c r="C73" s="360">
        <f>SUM(C57:C72)</f>
        <v>3946.4600000000005</v>
      </c>
      <c r="D73" s="360"/>
      <c r="E73" s="604">
        <f>SUM(E57:E72)</f>
        <v>1061.42</v>
      </c>
      <c r="F73" s="163"/>
      <c r="G73" s="453"/>
      <c r="H73" s="43"/>
      <c r="I73" s="1"/>
      <c r="J73" s="368"/>
      <c r="K73" s="1"/>
      <c r="L73" s="1"/>
      <c r="M73" s="44"/>
      <c r="N73" s="1"/>
      <c r="O73" s="368"/>
      <c r="P73" s="368"/>
    </row>
    <row r="74" spans="1:18" ht="15.75" thickTop="1" x14ac:dyDescent="0.25">
      <c r="A74" s="353"/>
      <c r="B74" s="354"/>
      <c r="C74" s="355"/>
      <c r="D74" s="355"/>
      <c r="E74" s="356"/>
      <c r="F74" s="354"/>
      <c r="G74" s="378"/>
      <c r="H74" s="665" t="s">
        <v>16</v>
      </c>
      <c r="I74" s="667" t="s">
        <v>17</v>
      </c>
      <c r="J74" s="667" t="s">
        <v>21</v>
      </c>
      <c r="K74" s="667"/>
      <c r="L74" s="669" t="s">
        <v>93</v>
      </c>
      <c r="M74" s="671" t="s">
        <v>95</v>
      </c>
      <c r="N74" s="1"/>
      <c r="O74" s="368"/>
      <c r="P74" s="441"/>
    </row>
    <row r="75" spans="1:18" ht="24" x14ac:dyDescent="0.25">
      <c r="A75" s="357"/>
      <c r="B75" s="202"/>
      <c r="C75" s="202"/>
      <c r="D75" s="202"/>
      <c r="E75" s="217"/>
      <c r="F75" s="202"/>
      <c r="G75" s="202"/>
      <c r="H75" s="666"/>
      <c r="I75" s="668"/>
      <c r="J75" s="615" t="s">
        <v>21</v>
      </c>
      <c r="K75" s="615" t="s">
        <v>25</v>
      </c>
      <c r="L75" s="670"/>
      <c r="M75" s="672"/>
      <c r="N75" s="1"/>
      <c r="O75" s="368"/>
      <c r="P75" s="441"/>
    </row>
    <row r="76" spans="1:18" x14ac:dyDescent="0.25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617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38"/>
      <c r="Q76" s="87"/>
      <c r="R76" s="87"/>
    </row>
    <row r="77" spans="1:18" x14ac:dyDescent="0.25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Q77" s="87"/>
      <c r="R77" s="87"/>
    </row>
    <row r="78" spans="1:18" x14ac:dyDescent="0.25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9"/>
      <c r="Q78" s="87"/>
      <c r="R78" s="87"/>
    </row>
    <row r="79" spans="1:18" x14ac:dyDescent="0.25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80">
        <v>435.1</v>
      </c>
      <c r="L79" s="300">
        <v>17824.919999999998</v>
      </c>
      <c r="M79" s="105">
        <f>M78-I79-J79-K79+L79</f>
        <v>37174.369999999995</v>
      </c>
      <c r="N79" s="1"/>
      <c r="O79" s="451"/>
      <c r="P79" s="439"/>
      <c r="Q79" s="87"/>
      <c r="R79" s="87"/>
    </row>
    <row r="80" spans="1:18" x14ac:dyDescent="0.25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f>M79-I80-J80-K80+L80</f>
        <v>38660.869999999995</v>
      </c>
      <c r="N80" s="1"/>
      <c r="O80" s="146"/>
      <c r="P80" s="439"/>
      <c r="R80" s="87"/>
    </row>
    <row r="81" spans="1:26" ht="15.75" thickBot="1" x14ac:dyDescent="0.3">
      <c r="A81" s="341"/>
      <c r="B81" s="200"/>
      <c r="C81" s="1"/>
      <c r="D81" s="274"/>
      <c r="E81" s="368"/>
      <c r="F81" s="368"/>
      <c r="G81" s="368"/>
      <c r="H81" s="381" t="s">
        <v>211</v>
      </c>
      <c r="I81" s="382"/>
      <c r="J81" s="434"/>
      <c r="K81" s="383"/>
      <c r="L81" s="435"/>
      <c r="M81" s="384"/>
      <c r="N81" s="1"/>
      <c r="O81" s="368"/>
      <c r="P81" s="439"/>
      <c r="Q81" s="87"/>
      <c r="R81" s="87"/>
      <c r="U81" s="1"/>
      <c r="V81" s="1"/>
    </row>
    <row r="82" spans="1:26" ht="15.75" thickTop="1" x14ac:dyDescent="0.25">
      <c r="A82" s="341"/>
      <c r="B82" s="200"/>
      <c r="C82" s="1"/>
      <c r="D82" s="274"/>
      <c r="E82" s="85"/>
      <c r="F82" s="368"/>
      <c r="G82" s="368"/>
      <c r="H82" s="649" t="s">
        <v>36</v>
      </c>
      <c r="I82" s="651" t="s">
        <v>178</v>
      </c>
      <c r="J82" s="652"/>
      <c r="K82" s="653"/>
      <c r="L82" s="657" t="s">
        <v>159</v>
      </c>
      <c r="M82" s="658"/>
      <c r="N82" s="1"/>
      <c r="O82" s="368"/>
      <c r="P82" s="439"/>
      <c r="Q82" s="87"/>
      <c r="R82" s="87"/>
      <c r="U82" s="1"/>
      <c r="V82" s="1"/>
    </row>
    <row r="83" spans="1:26" x14ac:dyDescent="0.25">
      <c r="A83" s="341"/>
      <c r="B83" s="200"/>
      <c r="C83" s="285"/>
      <c r="D83" s="274"/>
      <c r="E83" s="285"/>
      <c r="F83" s="368"/>
      <c r="G83" s="380"/>
      <c r="H83" s="650"/>
      <c r="I83" s="654"/>
      <c r="J83" s="655"/>
      <c r="K83" s="656"/>
      <c r="L83" s="659"/>
      <c r="M83" s="660"/>
      <c r="N83" s="1"/>
      <c r="O83" s="368"/>
      <c r="P83" s="439"/>
      <c r="Q83" s="368"/>
      <c r="R83" s="368"/>
      <c r="S83" s="1"/>
      <c r="T83" s="1"/>
      <c r="U83" s="1"/>
      <c r="V83" s="1"/>
      <c r="W83" s="1"/>
      <c r="X83" s="1"/>
      <c r="Y83" s="1"/>
    </row>
    <row r="84" spans="1:26" x14ac:dyDescent="0.25">
      <c r="A84" s="341"/>
      <c r="B84" s="200"/>
      <c r="C84" s="200"/>
      <c r="D84" s="274"/>
      <c r="E84" s="200"/>
      <c r="F84" s="368"/>
      <c r="G84" s="380"/>
      <c r="H84" s="554" t="s">
        <v>252</v>
      </c>
      <c r="I84" s="661" t="s">
        <v>47</v>
      </c>
      <c r="J84" s="661"/>
      <c r="K84" s="623">
        <v>131.25</v>
      </c>
      <c r="L84" s="283">
        <v>43905</v>
      </c>
      <c r="M84" s="44" t="s">
        <v>239</v>
      </c>
      <c r="P84" s="439"/>
      <c r="Q84" s="498"/>
      <c r="R84" s="368"/>
      <c r="S84" s="1"/>
      <c r="T84" s="1"/>
      <c r="U84" s="283"/>
      <c r="V84" s="283"/>
      <c r="W84" s="1"/>
      <c r="X84" s="1"/>
      <c r="Y84" s="1"/>
    </row>
    <row r="85" spans="1:26" x14ac:dyDescent="0.25">
      <c r="A85" s="341"/>
      <c r="B85" s="368"/>
      <c r="C85" s="275"/>
      <c r="D85" s="274"/>
      <c r="E85" s="275"/>
      <c r="F85" s="368"/>
      <c r="G85" s="368"/>
      <c r="H85" s="554" t="s">
        <v>252</v>
      </c>
      <c r="I85" s="646" t="s">
        <v>51</v>
      </c>
      <c r="J85" s="646"/>
      <c r="K85" s="624">
        <v>21.35</v>
      </c>
      <c r="L85" s="283">
        <v>43905</v>
      </c>
      <c r="M85" s="44" t="s">
        <v>239</v>
      </c>
      <c r="P85" s="439"/>
      <c r="Q85" s="87"/>
      <c r="R85" s="87"/>
      <c r="S85" s="1"/>
      <c r="T85" s="1"/>
      <c r="U85" s="283"/>
      <c r="V85" s="283"/>
      <c r="W85" s="1"/>
      <c r="X85" s="1"/>
      <c r="Y85" s="1"/>
    </row>
    <row r="86" spans="1:26" x14ac:dyDescent="0.25">
      <c r="A86" s="342"/>
      <c r="B86" s="368"/>
      <c r="C86" s="368"/>
      <c r="D86" s="274"/>
      <c r="E86" s="200"/>
      <c r="F86" s="368"/>
      <c r="G86" s="368"/>
      <c r="H86" s="554" t="s">
        <v>252</v>
      </c>
      <c r="I86" s="646" t="s">
        <v>52</v>
      </c>
      <c r="J86" s="646"/>
      <c r="K86" s="624">
        <v>2.25</v>
      </c>
      <c r="L86" s="283">
        <v>43905</v>
      </c>
      <c r="M86" s="44" t="s">
        <v>239</v>
      </c>
      <c r="R86" s="619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646" t="s">
        <v>49</v>
      </c>
      <c r="J87" s="646"/>
      <c r="K87" s="624">
        <v>89</v>
      </c>
      <c r="L87" s="283">
        <v>43910</v>
      </c>
      <c r="M87" s="44" t="s">
        <v>281</v>
      </c>
      <c r="O87" s="151"/>
      <c r="S87" s="1"/>
      <c r="T87" s="283"/>
      <c r="U87" s="283"/>
      <c r="V87" s="283"/>
      <c r="W87" s="283"/>
      <c r="X87" s="283"/>
      <c r="Y87" s="1"/>
      <c r="Z87" s="1"/>
    </row>
    <row r="88" spans="1:26" x14ac:dyDescent="0.25">
      <c r="A88" s="342"/>
      <c r="B88" s="368"/>
      <c r="C88" s="368"/>
      <c r="D88" s="274"/>
      <c r="E88" s="368"/>
      <c r="F88" s="368"/>
      <c r="G88" s="368"/>
      <c r="H88" s="554" t="s">
        <v>252</v>
      </c>
      <c r="I88" s="731" t="s">
        <v>59</v>
      </c>
      <c r="J88" s="731"/>
      <c r="K88" s="460">
        <v>176.5</v>
      </c>
      <c r="L88" s="303" t="s">
        <v>177</v>
      </c>
      <c r="M88" s="44" t="s">
        <v>239</v>
      </c>
      <c r="O88" s="151"/>
      <c r="P88" s="581"/>
      <c r="Q88" s="505"/>
      <c r="R88" s="619"/>
      <c r="S88" s="1"/>
      <c r="T88" s="283"/>
      <c r="U88" s="1"/>
      <c r="V88" s="1"/>
      <c r="W88" s="283"/>
      <c r="X88" s="283"/>
      <c r="Y88" s="1"/>
      <c r="Z88" s="1"/>
    </row>
    <row r="89" spans="1:26" x14ac:dyDescent="0.25">
      <c r="A89" s="342"/>
      <c r="B89" s="200"/>
      <c r="C89" s="200"/>
      <c r="D89" s="274"/>
      <c r="E89" s="200"/>
      <c r="F89" s="368"/>
      <c r="G89" s="368"/>
      <c r="H89" s="554" t="s">
        <v>252</v>
      </c>
      <c r="I89" s="726" t="s">
        <v>68</v>
      </c>
      <c r="J89" s="727"/>
      <c r="K89" s="624">
        <v>55.66</v>
      </c>
      <c r="L89" s="283">
        <v>43910</v>
      </c>
      <c r="M89" s="44" t="s">
        <v>239</v>
      </c>
      <c r="P89" s="364"/>
      <c r="Q89" s="619"/>
      <c r="R89" s="619"/>
      <c r="S89" s="1"/>
      <c r="T89" s="283"/>
      <c r="U89" s="283"/>
      <c r="V89" s="283"/>
      <c r="W89" s="283"/>
      <c r="X89" s="283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647" t="s">
        <v>174</v>
      </c>
      <c r="J90" s="648"/>
      <c r="K90" s="624">
        <v>257.08999999999997</v>
      </c>
      <c r="L90" s="283">
        <v>43905</v>
      </c>
      <c r="M90" s="44" t="s">
        <v>239</v>
      </c>
      <c r="O90" s="151"/>
      <c r="P90" s="581"/>
      <c r="Q90" s="619"/>
      <c r="R90" s="619"/>
      <c r="S90" s="1"/>
      <c r="T90" s="1"/>
      <c r="U90" s="283"/>
      <c r="V90" s="283"/>
      <c r="W90" s="1"/>
      <c r="X90" s="1"/>
      <c r="Y90" s="1"/>
      <c r="Z90" s="1"/>
    </row>
    <row r="91" spans="1:26" x14ac:dyDescent="0.25">
      <c r="A91" s="342"/>
      <c r="B91" s="200"/>
      <c r="C91" s="368"/>
      <c r="D91" s="274"/>
      <c r="E91" s="200"/>
      <c r="F91" s="368"/>
      <c r="G91" s="368"/>
      <c r="H91" s="554" t="s">
        <v>252</v>
      </c>
      <c r="I91" s="612" t="s">
        <v>176</v>
      </c>
      <c r="J91" s="613"/>
      <c r="K91" s="624">
        <v>147.06</v>
      </c>
      <c r="L91" s="283">
        <v>43910</v>
      </c>
      <c r="M91" s="44" t="s">
        <v>239</v>
      </c>
      <c r="P91" s="364"/>
      <c r="Q91" s="619"/>
      <c r="R91" s="505"/>
      <c r="S91" s="1"/>
      <c r="T91" s="283"/>
      <c r="U91" s="283"/>
      <c r="V91" s="283"/>
      <c r="W91" s="283"/>
      <c r="X91" s="283"/>
      <c r="Y91" s="1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647" t="s">
        <v>81</v>
      </c>
      <c r="J92" s="648"/>
      <c r="K92" s="614">
        <v>616.88</v>
      </c>
      <c r="L92" s="283">
        <v>43900</v>
      </c>
      <c r="M92" s="44" t="s">
        <v>239</v>
      </c>
      <c r="P92" s="368"/>
      <c r="Q92" s="368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647" t="s">
        <v>53</v>
      </c>
      <c r="J93" s="648"/>
      <c r="K93" s="457">
        <v>10</v>
      </c>
      <c r="L93" s="283">
        <v>43905</v>
      </c>
      <c r="M93" s="44" t="s">
        <v>239</v>
      </c>
      <c r="P93" s="439"/>
      <c r="Q93" s="87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554" t="s">
        <v>252</v>
      </c>
      <c r="I94" s="730" t="s">
        <v>61</v>
      </c>
      <c r="J94" s="730"/>
      <c r="K94" s="606">
        <f>I57</f>
        <v>919.62</v>
      </c>
      <c r="L94" s="283">
        <v>43910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x14ac:dyDescent="0.25">
      <c r="A95" s="342"/>
      <c r="B95" s="200"/>
      <c r="C95" s="368"/>
      <c r="D95" s="274"/>
      <c r="E95" s="233"/>
      <c r="F95" s="368"/>
      <c r="G95" s="368"/>
      <c r="H95" s="352" t="s">
        <v>252</v>
      </c>
      <c r="I95" s="643" t="s">
        <v>312</v>
      </c>
      <c r="J95" s="643"/>
      <c r="K95" s="606">
        <v>100</v>
      </c>
      <c r="L95" s="283">
        <v>43920</v>
      </c>
      <c r="M95" s="44" t="s">
        <v>239</v>
      </c>
      <c r="S95" s="368"/>
      <c r="T95" s="283"/>
      <c r="U95" s="283"/>
      <c r="V95" s="283"/>
      <c r="W95" s="283"/>
      <c r="X95" s="283"/>
      <c r="Y95" s="1"/>
      <c r="Z95" s="1"/>
    </row>
    <row r="96" spans="1:26" ht="15.75" thickBot="1" x14ac:dyDescent="0.3">
      <c r="A96" s="343"/>
      <c r="B96" s="332"/>
      <c r="C96" s="333"/>
      <c r="D96" s="344"/>
      <c r="E96" s="332"/>
      <c r="F96" s="333"/>
      <c r="G96" s="333"/>
      <c r="H96" s="787" t="s">
        <v>179</v>
      </c>
      <c r="I96" s="788"/>
      <c r="J96" s="363">
        <f>SUM(K84:K95)</f>
        <v>2526.66</v>
      </c>
      <c r="K96" s="644" t="s">
        <v>180</v>
      </c>
      <c r="L96" s="644"/>
      <c r="M96" s="563">
        <v>0</v>
      </c>
      <c r="P96" s="368"/>
      <c r="Q96" s="367"/>
      <c r="R96" s="367"/>
      <c r="S96" s="368"/>
      <c r="T96" s="283"/>
      <c r="U96" s="1"/>
      <c r="V96" s="1"/>
      <c r="W96" s="283"/>
      <c r="X96" s="283"/>
      <c r="Y96" s="1"/>
      <c r="Z96" s="1"/>
    </row>
    <row r="97" spans="3:26" ht="15.75" thickTop="1" x14ac:dyDescent="0.25">
      <c r="C97" s="531"/>
      <c r="D97" s="531"/>
      <c r="P97" s="368"/>
      <c r="Q97" s="529"/>
      <c r="R97" s="367"/>
      <c r="S97" s="368"/>
      <c r="T97" s="283"/>
      <c r="U97" s="1"/>
      <c r="V97" s="1"/>
      <c r="W97" s="283"/>
      <c r="X97" s="283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P99" s="128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E100" s="87"/>
      <c r="P100" s="190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P101" s="128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x14ac:dyDescent="0.25">
      <c r="C102" s="449"/>
      <c r="K102" s="530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P103" s="451"/>
      <c r="Q103" s="1"/>
      <c r="R103" s="1"/>
      <c r="S103" s="1"/>
      <c r="T103" s="1"/>
      <c r="W103" s="1"/>
      <c r="X103" s="1"/>
      <c r="Y103" s="1"/>
      <c r="Z103" s="1"/>
    </row>
    <row r="104" spans="3:26" x14ac:dyDescent="0.25">
      <c r="C104" s="449"/>
      <c r="M104" s="530"/>
      <c r="P104" s="451"/>
      <c r="Z104" s="1"/>
    </row>
    <row r="105" spans="3:26" x14ac:dyDescent="0.25">
      <c r="C105" s="449"/>
      <c r="P105" s="451"/>
      <c r="Z105" s="1"/>
    </row>
    <row r="106" spans="3:26" x14ac:dyDescent="0.25">
      <c r="C106" s="449"/>
      <c r="M106" s="1"/>
      <c r="P106" s="451"/>
      <c r="Z106" s="1"/>
    </row>
    <row r="107" spans="3:26" x14ac:dyDescent="0.25">
      <c r="C107" s="449"/>
      <c r="M107" s="1"/>
      <c r="P107" s="451"/>
    </row>
    <row r="108" spans="3:26" x14ac:dyDescent="0.25">
      <c r="C108" s="449"/>
      <c r="M108" s="1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368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M114" s="1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  <c r="P124" s="451"/>
    </row>
    <row r="125" spans="3:16" x14ac:dyDescent="0.25">
      <c r="C125" s="449"/>
    </row>
    <row r="126" spans="3:16" x14ac:dyDescent="0.25">
      <c r="C126" s="449"/>
    </row>
  </sheetData>
  <mergeCells count="59">
    <mergeCell ref="I94:J94"/>
    <mergeCell ref="I95:J95"/>
    <mergeCell ref="K96:L96"/>
    <mergeCell ref="H51:I51"/>
    <mergeCell ref="H96:I96"/>
    <mergeCell ref="I87:J87"/>
    <mergeCell ref="I88:J88"/>
    <mergeCell ref="I89:J89"/>
    <mergeCell ref="I90:J90"/>
    <mergeCell ref="I92:J92"/>
    <mergeCell ref="I93:J93"/>
    <mergeCell ref="H82:H83"/>
    <mergeCell ref="I82:K83"/>
    <mergeCell ref="L82:M83"/>
    <mergeCell ref="I84:J84"/>
    <mergeCell ref="I85:J85"/>
    <mergeCell ref="I86:J86"/>
    <mergeCell ref="A55:G55"/>
    <mergeCell ref="H55:M55"/>
    <mergeCell ref="A73:B73"/>
    <mergeCell ref="H74:H75"/>
    <mergeCell ref="I74:I75"/>
    <mergeCell ref="J74:K74"/>
    <mergeCell ref="L74:L75"/>
    <mergeCell ref="M74:M75"/>
    <mergeCell ref="I48:J48"/>
    <mergeCell ref="I49:J49"/>
    <mergeCell ref="I50:J50"/>
    <mergeCell ref="K51:L51"/>
    <mergeCell ref="H52:K52"/>
    <mergeCell ref="A53:M54"/>
    <mergeCell ref="I40:J40"/>
    <mergeCell ref="I41:J41"/>
    <mergeCell ref="I42:J42"/>
    <mergeCell ref="I45:J45"/>
    <mergeCell ref="I46:J46"/>
    <mergeCell ref="I47:J47"/>
    <mergeCell ref="H35:H36"/>
    <mergeCell ref="I35:K36"/>
    <mergeCell ref="L35:M36"/>
    <mergeCell ref="I37:J37"/>
    <mergeCell ref="I38:J38"/>
    <mergeCell ref="I39:J39"/>
    <mergeCell ref="H5:I5"/>
    <mergeCell ref="H6:I6"/>
    <mergeCell ref="AF7:AF8"/>
    <mergeCell ref="AG7:AG8"/>
    <mergeCell ref="A21:B21"/>
    <mergeCell ref="H22:H23"/>
    <mergeCell ref="I22:I23"/>
    <mergeCell ref="J22:K22"/>
    <mergeCell ref="L22:L23"/>
    <mergeCell ref="M22:M23"/>
    <mergeCell ref="A1:M2"/>
    <mergeCell ref="A3:G3"/>
    <mergeCell ref="H3:M3"/>
    <mergeCell ref="O3:P3"/>
    <mergeCell ref="U3:V3"/>
    <mergeCell ref="H4:I4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9.570312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/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43923</v>
      </c>
      <c r="D3" s="22"/>
      <c r="E3" s="22"/>
      <c r="F3" s="227"/>
      <c r="G3" s="22"/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43924</v>
      </c>
      <c r="D4" s="22"/>
      <c r="E4" s="21"/>
      <c r="F4" s="227"/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43925</v>
      </c>
      <c r="D5" s="22"/>
      <c r="E5" s="22"/>
      <c r="F5" s="227"/>
      <c r="G5" s="227"/>
      <c r="H5" s="86"/>
      <c r="I5" s="468"/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43926</v>
      </c>
      <c r="D6" s="22"/>
      <c r="E6" s="22"/>
      <c r="F6" s="227"/>
      <c r="G6" s="227"/>
      <c r="H6" s="86"/>
      <c r="I6" s="468"/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43927</v>
      </c>
      <c r="D7" s="22"/>
      <c r="E7" s="22"/>
      <c r="F7" s="227"/>
      <c r="G7" s="227"/>
      <c r="H7" s="86"/>
      <c r="I7" s="468"/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43928</v>
      </c>
      <c r="D8" s="22"/>
      <c r="E8" s="22"/>
      <c r="F8" s="227"/>
      <c r="G8" s="227"/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43929</v>
      </c>
      <c r="D9" s="22"/>
      <c r="E9" s="22"/>
      <c r="F9" s="227"/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43930</v>
      </c>
      <c r="D10" s="22"/>
      <c r="E10" s="22"/>
      <c r="F10" s="227"/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43931</v>
      </c>
      <c r="D11" s="22"/>
      <c r="E11" s="22"/>
      <c r="F11" s="227"/>
      <c r="G11" s="227"/>
      <c r="H11" s="227"/>
      <c r="I11" s="468"/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43932</v>
      </c>
      <c r="D12" s="22"/>
      <c r="E12" s="22"/>
      <c r="F12" s="227"/>
      <c r="G12" s="227"/>
      <c r="H12" s="227"/>
      <c r="I12" s="468"/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43933</v>
      </c>
      <c r="D13" s="22"/>
      <c r="E13" s="22"/>
      <c r="F13" s="227"/>
      <c r="G13" s="227"/>
      <c r="H13" s="227"/>
      <c r="I13" s="468"/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43934</v>
      </c>
      <c r="D14" s="22"/>
      <c r="E14" s="22"/>
      <c r="F14" s="227"/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43935</v>
      </c>
      <c r="D15" s="22"/>
      <c r="E15" s="22"/>
      <c r="F15" s="227"/>
      <c r="G15" s="227"/>
      <c r="H15" s="614"/>
      <c r="I15" s="117"/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43936</v>
      </c>
      <c r="D16" s="22"/>
      <c r="E16" s="22"/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43937</v>
      </c>
      <c r="D17" s="22"/>
      <c r="E17" s="22"/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43938</v>
      </c>
      <c r="D18" s="22"/>
      <c r="E18" s="22"/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43939</v>
      </c>
      <c r="D19" s="22"/>
      <c r="E19" s="22"/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43940</v>
      </c>
      <c r="D20" s="22"/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43941</v>
      </c>
      <c r="D21" s="22"/>
      <c r="E21" s="22"/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43942</v>
      </c>
      <c r="D22" s="22"/>
      <c r="E22" s="22"/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43943</v>
      </c>
      <c r="D23" s="22"/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43944</v>
      </c>
      <c r="D24" s="22"/>
      <c r="E24" s="22"/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5</v>
      </c>
      <c r="C25" s="17">
        <v>43945</v>
      </c>
      <c r="D25" s="22"/>
      <c r="E25" s="22"/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43947</v>
      </c>
      <c r="D27" s="22"/>
      <c r="E27" s="22"/>
      <c r="F27" s="227"/>
      <c r="G27" s="747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43950</v>
      </c>
      <c r="D30" s="22"/>
      <c r="E30" s="22"/>
      <c r="F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748" t="s">
        <v>227</v>
      </c>
      <c r="D33" s="86">
        <f>COUNT(D2:D32)</f>
        <v>0</v>
      </c>
      <c r="E33" s="86">
        <f>COUNT(E2:E32)</f>
        <v>1</v>
      </c>
      <c r="F33" s="86">
        <f>COUNT(F2:F32)</f>
        <v>0</v>
      </c>
      <c r="G33" s="86">
        <f>COUNT(G2:G32)</f>
        <v>0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0</v>
      </c>
      <c r="E34" s="239">
        <f>SUM(E2:E32)</f>
        <v>679.77</v>
      </c>
      <c r="F34" s="239">
        <f>SUM(F2:F32)</f>
        <v>0</v>
      </c>
      <c r="G34" s="239">
        <f>SUM(G2:G32)</f>
        <v>0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679.77</v>
      </c>
      <c r="J35" s="293">
        <f>SUM(F2:G32)</f>
        <v>0</v>
      </c>
      <c r="K35" s="456">
        <f>SUM(I2:I32)</f>
        <v>0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12997.44</v>
      </c>
      <c r="E36" s="89">
        <f>ABS(E34-E35)</f>
        <v>11931.529999999999</v>
      </c>
      <c r="F36" s="89">
        <f>ABS(F34-F35)</f>
        <v>4587.8</v>
      </c>
      <c r="G36" s="89">
        <f>ABS(G34-G35)</f>
        <v>7545.26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129.97</v>
      </c>
      <c r="E37" s="90">
        <f>ROUND(E36*1%,2)</f>
        <v>119.32</v>
      </c>
      <c r="F37" s="90">
        <f t="shared" ref="F37:G37" si="1">ROUND(F36*1%,2)</f>
        <v>45.88</v>
      </c>
      <c r="G37" s="90">
        <f t="shared" si="1"/>
        <v>75.45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0</v>
      </c>
      <c r="E40" s="88">
        <f>ROUND(20*E33,2)</f>
        <v>20</v>
      </c>
      <c r="F40" s="514">
        <f>ROUND(23*F33,2)</f>
        <v>0</v>
      </c>
      <c r="G40" s="89">
        <f>ROUND(23*G33,2)</f>
        <v>0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282.18</v>
      </c>
      <c r="E43" s="458">
        <f>E37+E38+E39+E40-E41-E42</f>
        <v>266.77999999999997</v>
      </c>
      <c r="F43" s="458">
        <f>F37+F38+F40</f>
        <v>183.51</v>
      </c>
      <c r="G43" s="458">
        <f>G37+G38+G39+G40-G41-G42</f>
        <v>-45.279999999999973</v>
      </c>
      <c r="H43" s="8"/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619.89</v>
      </c>
      <c r="E44" s="288">
        <f>E37+E38+E39+E40</f>
        <v>567.66</v>
      </c>
      <c r="F44" s="288">
        <f>F37+F38+F39+F40</f>
        <v>183.51</v>
      </c>
      <c r="G44" s="288">
        <f>G37+G38+G39+G40</f>
        <v>301.81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589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D5:G25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83" zoomScale="40" zoomScaleNormal="40" zoomScaleSheetLayoutView="85" workbookViewId="0">
      <selection activeCell="O228" sqref="O228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676" t="s">
        <v>28</v>
      </c>
      <c r="B1" s="673"/>
      <c r="C1" s="673"/>
      <c r="D1" s="673"/>
      <c r="E1" s="673"/>
      <c r="F1" s="673"/>
      <c r="G1" s="677"/>
      <c r="H1" s="396"/>
      <c r="I1" s="674" t="s">
        <v>43</v>
      </c>
      <c r="J1" s="674"/>
      <c r="K1" s="674"/>
      <c r="L1" s="674"/>
      <c r="M1" s="675"/>
      <c r="N1" s="673" t="s">
        <v>60</v>
      </c>
      <c r="O1" s="673"/>
      <c r="P1" s="109"/>
      <c r="Q1" s="110"/>
    </row>
    <row r="2" spans="1:17" ht="19.5" customHeight="1" x14ac:dyDescent="0.25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 x14ac:dyDescent="0.25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 x14ac:dyDescent="0.25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 x14ac:dyDescent="0.25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 x14ac:dyDescent="0.25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 x14ac:dyDescent="0.25">
      <c r="A7" s="678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682" t="s">
        <v>16</v>
      </c>
      <c r="I7" s="668" t="s">
        <v>17</v>
      </c>
      <c r="J7" s="668" t="s">
        <v>21</v>
      </c>
      <c r="K7" s="668"/>
      <c r="L7" s="670" t="s">
        <v>93</v>
      </c>
      <c r="M7" s="672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 x14ac:dyDescent="0.25">
      <c r="A8" s="679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682"/>
      <c r="I8" s="668"/>
      <c r="J8" s="374" t="s">
        <v>21</v>
      </c>
      <c r="K8" s="374" t="s">
        <v>25</v>
      </c>
      <c r="L8" s="670"/>
      <c r="M8" s="672"/>
      <c r="N8" s="372"/>
      <c r="O8" s="53" t="s">
        <v>67</v>
      </c>
      <c r="P8" s="370">
        <f>292.5/2</f>
        <v>146.25</v>
      </c>
      <c r="Q8" s="112"/>
    </row>
    <row r="9" spans="1:17" x14ac:dyDescent="0.25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 x14ac:dyDescent="0.25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 x14ac:dyDescent="0.25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 x14ac:dyDescent="0.25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 x14ac:dyDescent="0.25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 x14ac:dyDescent="0.25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 x14ac:dyDescent="0.25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 x14ac:dyDescent="0.25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 x14ac:dyDescent="0.25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 x14ac:dyDescent="0.25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646" t="s">
        <v>47</v>
      </c>
      <c r="J18" s="646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 x14ac:dyDescent="0.25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646" t="s">
        <v>51</v>
      </c>
      <c r="J19" s="646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646" t="s">
        <v>52</v>
      </c>
      <c r="J20" s="646"/>
      <c r="K20" s="370">
        <v>10</v>
      </c>
      <c r="L20" s="1" t="s">
        <v>56</v>
      </c>
      <c r="M20" s="44"/>
      <c r="O20" s="1"/>
      <c r="P20" s="1"/>
      <c r="Q20" s="112"/>
    </row>
    <row r="21" spans="1:17" x14ac:dyDescent="0.25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646" t="s">
        <v>53</v>
      </c>
      <c r="J21" s="646"/>
      <c r="K21" s="370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646" t="s">
        <v>54</v>
      </c>
      <c r="J22" s="646"/>
      <c r="K22" s="370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1"/>
      <c r="G23" s="1"/>
      <c r="H23" s="43">
        <v>6</v>
      </c>
      <c r="I23" s="646" t="s">
        <v>49</v>
      </c>
      <c r="J23" s="646"/>
      <c r="K23" s="370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680" t="s">
        <v>48</v>
      </c>
      <c r="J24" s="681"/>
      <c r="K24" s="370">
        <v>458.46</v>
      </c>
      <c r="L24" s="151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680" t="s">
        <v>57</v>
      </c>
      <c r="J25" s="681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1"/>
      <c r="D26" s="1"/>
      <c r="E26" s="1"/>
      <c r="F26" s="12"/>
      <c r="G26" s="1"/>
      <c r="H26" s="43">
        <v>9</v>
      </c>
      <c r="I26" s="643" t="s">
        <v>59</v>
      </c>
      <c r="J26" s="643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647" t="s">
        <v>68</v>
      </c>
      <c r="J27" s="648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647" t="s">
        <v>81</v>
      </c>
      <c r="J28" s="648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695" t="s">
        <v>195</v>
      </c>
      <c r="J34" s="695"/>
      <c r="K34" s="695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32"/>
      <c r="B35" s="376"/>
      <c r="C35" s="376"/>
      <c r="D35" s="376"/>
      <c r="E35" s="376"/>
      <c r="F35" s="376"/>
      <c r="G35" s="376"/>
      <c r="H35" s="368"/>
      <c r="I35" s="696"/>
      <c r="J35" s="696"/>
      <c r="K35" s="696"/>
      <c r="L35" s="376"/>
      <c r="M35" s="376"/>
      <c r="N35" s="688"/>
      <c r="O35" s="688"/>
      <c r="P35" s="368"/>
      <c r="Q35" s="368"/>
      <c r="R35" s="368"/>
      <c r="S35" s="407"/>
      <c r="T35" s="51"/>
    </row>
    <row r="36" spans="1:20" ht="15.75" thickBot="1" x14ac:dyDescent="0.3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 x14ac:dyDescent="0.25">
      <c r="A37" s="689" t="s">
        <v>28</v>
      </c>
      <c r="B37" s="690"/>
      <c r="C37" s="690"/>
      <c r="D37" s="690"/>
      <c r="E37" s="690"/>
      <c r="F37" s="690"/>
      <c r="G37" s="690"/>
      <c r="H37" s="108"/>
      <c r="I37" s="674" t="s">
        <v>103</v>
      </c>
      <c r="J37" s="674"/>
      <c r="K37" s="674"/>
      <c r="L37" s="674"/>
      <c r="M37" s="691"/>
      <c r="N37" s="690" t="s">
        <v>60</v>
      </c>
      <c r="O37" s="690"/>
      <c r="P37" s="1"/>
      <c r="Q37" s="1"/>
      <c r="R37" s="1"/>
      <c r="S37" s="112"/>
      <c r="T37" s="51"/>
    </row>
    <row r="38" spans="1:20" x14ac:dyDescent="0.25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 x14ac:dyDescent="0.25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 t="shared" ref="L39:L40" si="4"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 x14ac:dyDescent="0.25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5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 t="shared" si="4"/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 x14ac:dyDescent="0.25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5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 x14ac:dyDescent="0.25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6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 x14ac:dyDescent="0.25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692" t="s">
        <v>16</v>
      </c>
      <c r="I43" s="668" t="s">
        <v>17</v>
      </c>
      <c r="J43" s="668" t="s">
        <v>21</v>
      </c>
      <c r="K43" s="668"/>
      <c r="L43" s="670" t="s">
        <v>93</v>
      </c>
      <c r="M43" s="683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 x14ac:dyDescent="0.25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 t="shared" ref="F44:F46" si="7">IF(C44=0,"",IF(C44-D44=0,"оплачено",""))</f>
        <v>оплачено</v>
      </c>
      <c r="G44" s="163">
        <v>612</v>
      </c>
      <c r="H44" s="682"/>
      <c r="I44" s="668"/>
      <c r="J44" s="374" t="s">
        <v>21</v>
      </c>
      <c r="K44" s="374" t="s">
        <v>25</v>
      </c>
      <c r="L44" s="670"/>
      <c r="M44" s="683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 x14ac:dyDescent="0.25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 t="shared" si="7"/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 x14ac:dyDescent="0.25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 t="shared" si="7"/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684" t="s">
        <v>35</v>
      </c>
      <c r="O46" s="685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 x14ac:dyDescent="0.25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6"/>
        <v>0</v>
      </c>
      <c r="F47" s="163" t="str">
        <f t="shared" si="5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 x14ac:dyDescent="0.25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6"/>
        <v>0</v>
      </c>
      <c r="F48" s="163" t="str">
        <f t="shared" si="5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 x14ac:dyDescent="0.3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6"/>
        <v>0</v>
      </c>
      <c r="F49" s="163" t="str">
        <f t="shared" si="5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 x14ac:dyDescent="0.25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6"/>
        <v>0</v>
      </c>
      <c r="F50" s="163" t="str">
        <f t="shared" si="5"/>
        <v>оплачено</v>
      </c>
      <c r="G50" s="164">
        <v>184</v>
      </c>
      <c r="H50" s="686" t="s">
        <v>122</v>
      </c>
      <c r="I50" s="687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 x14ac:dyDescent="0.3">
      <c r="A51" s="414">
        <v>43699</v>
      </c>
      <c r="B51" s="196" t="s">
        <v>114</v>
      </c>
      <c r="C51" s="197">
        <v>653.34</v>
      </c>
      <c r="D51" s="197"/>
      <c r="E51" s="150">
        <f t="shared" si="6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 x14ac:dyDescent="0.25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 x14ac:dyDescent="0.25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 x14ac:dyDescent="0.25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646" t="s">
        <v>47</v>
      </c>
      <c r="J54" s="646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 x14ac:dyDescent="0.25">
      <c r="A55" s="417"/>
      <c r="B55" s="200"/>
      <c r="C55" s="200"/>
      <c r="D55" s="200"/>
      <c r="E55" s="85"/>
      <c r="F55" s="201"/>
      <c r="G55" s="201"/>
      <c r="H55" s="1">
        <v>2</v>
      </c>
      <c r="I55" s="646" t="s">
        <v>51</v>
      </c>
      <c r="J55" s="646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 x14ac:dyDescent="0.25">
      <c r="A56" s="418"/>
      <c r="B56" s="368"/>
      <c r="C56" s="85"/>
      <c r="D56" s="368"/>
      <c r="E56" s="85"/>
      <c r="F56" s="1"/>
      <c r="G56" s="1"/>
      <c r="H56" s="1">
        <v>3</v>
      </c>
      <c r="I56" s="646" t="s">
        <v>52</v>
      </c>
      <c r="J56" s="646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646" t="s">
        <v>53</v>
      </c>
      <c r="J57" s="646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646" t="s">
        <v>54</v>
      </c>
      <c r="J58" s="646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646" t="s">
        <v>49</v>
      </c>
      <c r="J59" s="646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680" t="s">
        <v>48</v>
      </c>
      <c r="J60" s="681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680" t="s">
        <v>57</v>
      </c>
      <c r="J61" s="681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643" t="s">
        <v>59</v>
      </c>
      <c r="J62" s="643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647" t="s">
        <v>68</v>
      </c>
      <c r="J63" s="648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1"/>
      <c r="F64" s="1"/>
      <c r="G64" s="1"/>
      <c r="H64" s="1">
        <v>11</v>
      </c>
      <c r="I64" s="647" t="s">
        <v>81</v>
      </c>
      <c r="J64" s="648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693" t="s">
        <v>28</v>
      </c>
      <c r="B67" s="694"/>
      <c r="C67" s="694"/>
      <c r="D67" s="694"/>
      <c r="E67" s="694"/>
      <c r="F67" s="694"/>
      <c r="G67" s="694"/>
      <c r="H67" s="109"/>
      <c r="I67" s="694" t="s">
        <v>136</v>
      </c>
      <c r="J67" s="694"/>
      <c r="K67" s="694"/>
      <c r="L67" s="694"/>
      <c r="M67" s="694"/>
      <c r="N67" s="690" t="s">
        <v>60</v>
      </c>
      <c r="O67" s="690"/>
      <c r="P67" s="1"/>
      <c r="Q67" s="1"/>
      <c r="R67" s="1"/>
      <c r="S67" s="112"/>
    </row>
    <row r="68" spans="1:19" x14ac:dyDescent="0.25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 x14ac:dyDescent="0.25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8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 t="shared" ref="L69:L70" si="9"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 x14ac:dyDescent="0.25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10">C70-D70</f>
        <v>0</v>
      </c>
      <c r="F70" s="163" t="str">
        <f t="shared" si="8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 t="shared" si="9"/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 x14ac:dyDescent="0.25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10"/>
        <v>0</v>
      </c>
      <c r="F71" s="163" t="str">
        <f t="shared" si="8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 x14ac:dyDescent="0.25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10"/>
        <v>0</v>
      </c>
      <c r="F72" s="163" t="str">
        <f t="shared" si="8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 x14ac:dyDescent="0.25">
      <c r="A73" s="420"/>
      <c r="B73" s="162" t="s">
        <v>119</v>
      </c>
      <c r="C73" s="162">
        <v>389.25</v>
      </c>
      <c r="D73" s="162">
        <v>389.25</v>
      </c>
      <c r="E73" s="161">
        <f t="shared" si="10"/>
        <v>0</v>
      </c>
      <c r="F73" s="163" t="str">
        <f t="shared" si="8"/>
        <v>оплачено</v>
      </c>
      <c r="G73" s="256">
        <v>621</v>
      </c>
      <c r="H73" s="682" t="s">
        <v>16</v>
      </c>
      <c r="I73" s="668" t="s">
        <v>17</v>
      </c>
      <c r="J73" s="668" t="s">
        <v>21</v>
      </c>
      <c r="K73" s="668"/>
      <c r="L73" s="670" t="s">
        <v>93</v>
      </c>
      <c r="M73" s="670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 x14ac:dyDescent="0.3">
      <c r="A74" s="419"/>
      <c r="B74" s="162" t="s">
        <v>120</v>
      </c>
      <c r="C74" s="162">
        <v>429.83</v>
      </c>
      <c r="D74" s="162">
        <v>429.83</v>
      </c>
      <c r="E74" s="161">
        <f t="shared" si="10"/>
        <v>0</v>
      </c>
      <c r="F74" s="163" t="str">
        <f t="shared" si="8"/>
        <v>оплачено</v>
      </c>
      <c r="G74" s="163"/>
      <c r="H74" s="682"/>
      <c r="I74" s="668"/>
      <c r="J74" s="374" t="s">
        <v>21</v>
      </c>
      <c r="K74" s="374" t="s">
        <v>25</v>
      </c>
      <c r="L74" s="670"/>
      <c r="M74" s="670"/>
      <c r="N74" s="268"/>
      <c r="O74" s="368"/>
      <c r="P74" s="368"/>
      <c r="Q74" s="368"/>
      <c r="R74" s="368"/>
      <c r="S74" s="407"/>
    </row>
    <row r="75" spans="1:19" x14ac:dyDescent="0.25">
      <c r="A75" s="411"/>
      <c r="B75" s="162" t="s">
        <v>27</v>
      </c>
      <c r="C75" s="162">
        <v>453.8</v>
      </c>
      <c r="D75" s="162">
        <v>453.8</v>
      </c>
      <c r="E75" s="161">
        <f t="shared" si="10"/>
        <v>0</v>
      </c>
      <c r="F75" s="163" t="str">
        <f t="shared" si="8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698" t="s">
        <v>196</v>
      </c>
      <c r="P75" s="698"/>
      <c r="Q75" s="698"/>
      <c r="R75" s="368"/>
      <c r="S75" s="407"/>
    </row>
    <row r="76" spans="1:19" x14ac:dyDescent="0.25">
      <c r="A76" s="412"/>
      <c r="B76" s="205" t="s">
        <v>123</v>
      </c>
      <c r="C76" s="162">
        <v>22.8</v>
      </c>
      <c r="D76" s="162">
        <v>22.8</v>
      </c>
      <c r="E76" s="161">
        <f t="shared" si="10"/>
        <v>0</v>
      </c>
      <c r="F76" s="163" t="str">
        <f t="shared" si="8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699"/>
      <c r="P76" s="699"/>
      <c r="Q76" s="699"/>
      <c r="R76" s="368"/>
      <c r="S76" s="407"/>
    </row>
    <row r="77" spans="1:19" x14ac:dyDescent="0.25">
      <c r="A77" s="413"/>
      <c r="B77" s="53" t="s">
        <v>64</v>
      </c>
      <c r="C77" s="162">
        <v>421.98</v>
      </c>
      <c r="D77" s="162">
        <v>421.98</v>
      </c>
      <c r="E77" s="161">
        <f t="shared" si="10"/>
        <v>0</v>
      </c>
      <c r="F77" s="163" t="str">
        <f t="shared" si="8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 x14ac:dyDescent="0.25">
      <c r="A78" s="413"/>
      <c r="B78" s="59" t="s">
        <v>124</v>
      </c>
      <c r="C78" s="277">
        <v>473.1</v>
      </c>
      <c r="D78" s="277">
        <v>473.1</v>
      </c>
      <c r="E78" s="279">
        <f t="shared" si="10"/>
        <v>0</v>
      </c>
      <c r="F78" s="277" t="str">
        <f t="shared" si="8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 x14ac:dyDescent="0.3">
      <c r="A79" s="412"/>
      <c r="B79" s="163" t="s">
        <v>32</v>
      </c>
      <c r="C79" s="162">
        <v>348.15</v>
      </c>
      <c r="D79" s="162">
        <v>348.15</v>
      </c>
      <c r="E79" s="161">
        <f t="shared" si="10"/>
        <v>0</v>
      </c>
      <c r="F79" s="163" t="str">
        <f t="shared" si="8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 x14ac:dyDescent="0.25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10"/>
        <v>0</v>
      </c>
      <c r="F80" s="163" t="str">
        <f t="shared" si="8"/>
        <v>оплачено</v>
      </c>
      <c r="G80" s="163"/>
      <c r="H80" s="697" t="s">
        <v>122</v>
      </c>
      <c r="I80" s="687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 x14ac:dyDescent="0.3">
      <c r="A81" s="412"/>
      <c r="B81" s="162" t="s">
        <v>139</v>
      </c>
      <c r="C81" s="162">
        <v>244.15</v>
      </c>
      <c r="D81" s="162">
        <v>244.15</v>
      </c>
      <c r="E81" s="161">
        <f t="shared" si="10"/>
        <v>0</v>
      </c>
      <c r="F81" s="163" t="str">
        <f t="shared" si="8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 x14ac:dyDescent="0.25">
      <c r="A82" s="412"/>
      <c r="B82" s="370" t="s">
        <v>71</v>
      </c>
      <c r="C82" s="236">
        <v>459.02</v>
      </c>
      <c r="D82" s="236">
        <v>459.02</v>
      </c>
      <c r="E82" s="161">
        <f t="shared" si="10"/>
        <v>0</v>
      </c>
      <c r="F82" s="163" t="str">
        <f t="shared" si="8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 x14ac:dyDescent="0.25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10"/>
        <v>0</v>
      </c>
      <c r="F83" s="163" t="str">
        <f t="shared" si="8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 x14ac:dyDescent="0.25">
      <c r="A84" s="413"/>
      <c r="B84" s="162" t="s">
        <v>137</v>
      </c>
      <c r="C84" s="162">
        <v>92.82</v>
      </c>
      <c r="D84" s="162">
        <v>92.82</v>
      </c>
      <c r="E84" s="161">
        <f t="shared" si="10"/>
        <v>0</v>
      </c>
      <c r="F84" s="163" t="str">
        <f t="shared" si="8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 x14ac:dyDescent="0.25">
      <c r="A85" s="421"/>
      <c r="B85" s="162" t="s">
        <v>63</v>
      </c>
      <c r="C85" s="162">
        <v>252</v>
      </c>
      <c r="D85" s="162">
        <v>252</v>
      </c>
      <c r="E85" s="161">
        <f t="shared" si="10"/>
        <v>0</v>
      </c>
      <c r="F85" s="163" t="str">
        <f t="shared" si="8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 x14ac:dyDescent="0.25">
      <c r="A86" s="422"/>
      <c r="B86" s="277" t="s">
        <v>124</v>
      </c>
      <c r="C86" s="278">
        <v>410.85</v>
      </c>
      <c r="D86" s="278">
        <v>410.85</v>
      </c>
      <c r="E86" s="279">
        <f t="shared" si="10"/>
        <v>0</v>
      </c>
      <c r="F86" s="277" t="str">
        <f t="shared" si="8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 x14ac:dyDescent="0.25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10"/>
        <v>0</v>
      </c>
      <c r="F87" s="163" t="str">
        <f t="shared" si="8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 x14ac:dyDescent="0.25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10"/>
        <v>0</v>
      </c>
      <c r="F88" s="163" t="str">
        <f t="shared" si="8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 x14ac:dyDescent="0.25">
      <c r="A89" s="415"/>
      <c r="B89" s="202"/>
      <c r="C89" s="202"/>
      <c r="D89" s="202"/>
      <c r="E89" s="217"/>
      <c r="F89" s="218" t="str">
        <f t="shared" si="8"/>
        <v/>
      </c>
      <c r="G89" s="218"/>
      <c r="H89" s="1">
        <v>1</v>
      </c>
      <c r="I89" s="646" t="s">
        <v>47</v>
      </c>
      <c r="J89" s="646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 x14ac:dyDescent="0.25">
      <c r="A90" s="417"/>
      <c r="B90" s="200"/>
      <c r="C90" s="200"/>
      <c r="D90" s="233"/>
      <c r="E90" s="85"/>
      <c r="F90" s="200"/>
      <c r="G90" s="201"/>
      <c r="H90" s="1">
        <v>2</v>
      </c>
      <c r="I90" s="646" t="s">
        <v>51</v>
      </c>
      <c r="J90" s="646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 x14ac:dyDescent="0.2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646" t="s">
        <v>52</v>
      </c>
      <c r="J91" s="646"/>
      <c r="K91" s="370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646" t="s">
        <v>53</v>
      </c>
      <c r="J92" s="646"/>
      <c r="K92" s="370">
        <v>5</v>
      </c>
      <c r="L92" s="1"/>
      <c r="M92" s="157"/>
      <c r="O92" s="1"/>
      <c r="P92" s="1"/>
      <c r="Q92" s="1"/>
      <c r="R92" s="1"/>
      <c r="S92" s="112"/>
    </row>
    <row r="93" spans="1:19" x14ac:dyDescent="0.25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646"/>
      <c r="J93" s="646"/>
      <c r="K93" s="370"/>
      <c r="L93" s="1"/>
      <c r="M93" s="157"/>
      <c r="O93" s="1"/>
      <c r="P93" s="1"/>
      <c r="Q93" s="1"/>
      <c r="R93" s="1"/>
      <c r="S93" s="112"/>
    </row>
    <row r="94" spans="1:19" x14ac:dyDescent="0.25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646" t="s">
        <v>49</v>
      </c>
      <c r="J94" s="646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680" t="s">
        <v>48</v>
      </c>
      <c r="J95" s="681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 x14ac:dyDescent="0.25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680" t="s">
        <v>57</v>
      </c>
      <c r="J96" s="681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643" t="s">
        <v>59</v>
      </c>
      <c r="J97" s="643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647" t="s">
        <v>68</v>
      </c>
      <c r="J98" s="648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647" t="s">
        <v>81</v>
      </c>
      <c r="J99" s="648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 x14ac:dyDescent="0.25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 x14ac:dyDescent="0.25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662" t="s">
        <v>28</v>
      </c>
      <c r="B113" s="663"/>
      <c r="C113" s="663"/>
      <c r="D113" s="663"/>
      <c r="E113" s="663"/>
      <c r="F113" s="663"/>
      <c r="G113" s="664"/>
      <c r="H113" s="324"/>
      <c r="I113" s="663" t="s">
        <v>158</v>
      </c>
      <c r="J113" s="663"/>
      <c r="K113" s="663"/>
      <c r="L113" s="663"/>
      <c r="M113" s="664"/>
      <c r="O113" s="1"/>
      <c r="P113" s="1"/>
      <c r="Q113" s="1"/>
      <c r="R113" s="1"/>
      <c r="S113" s="112"/>
    </row>
    <row r="114" spans="1:19" x14ac:dyDescent="0.25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12">C116-D116</f>
        <v>0</v>
      </c>
      <c r="F116" s="163" t="str">
        <f t="shared" ref="F116:F130" si="13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12"/>
        <v>0</v>
      </c>
      <c r="F117" s="163" t="str">
        <f t="shared" si="13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12"/>
        <v>0</v>
      </c>
      <c r="F119" s="163" t="str">
        <f t="shared" si="13"/>
        <v>оплачено</v>
      </c>
      <c r="G119" s="313" t="s">
        <v>172</v>
      </c>
      <c r="H119" s="682" t="s">
        <v>16</v>
      </c>
      <c r="I119" s="668" t="s">
        <v>17</v>
      </c>
      <c r="J119" s="668" t="s">
        <v>21</v>
      </c>
      <c r="K119" s="668"/>
      <c r="L119" s="670" t="s">
        <v>93</v>
      </c>
      <c r="M119" s="672" t="s">
        <v>95</v>
      </c>
      <c r="O119" s="698" t="s">
        <v>197</v>
      </c>
      <c r="P119" s="698"/>
      <c r="Q119" s="698"/>
      <c r="R119" s="1"/>
      <c r="S119" s="112"/>
    </row>
    <row r="120" spans="1:19" ht="24" x14ac:dyDescent="0.25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12"/>
        <v>0</v>
      </c>
      <c r="F120" s="163" t="str">
        <f t="shared" si="13"/>
        <v>оплачено</v>
      </c>
      <c r="G120" s="313"/>
      <c r="H120" s="682"/>
      <c r="I120" s="668"/>
      <c r="J120" s="374" t="s">
        <v>21</v>
      </c>
      <c r="K120" s="374" t="s">
        <v>25</v>
      </c>
      <c r="L120" s="670"/>
      <c r="M120" s="672"/>
      <c r="O120" s="699"/>
      <c r="P120" s="699"/>
      <c r="Q120" s="699"/>
      <c r="R120" s="1"/>
      <c r="S120" s="112"/>
    </row>
    <row r="121" spans="1:19" x14ac:dyDescent="0.25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12"/>
        <v>0</v>
      </c>
      <c r="F121" s="163" t="str">
        <f t="shared" si="13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12"/>
        <v>0</v>
      </c>
      <c r="F122" s="163" t="str">
        <f t="shared" si="13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12"/>
        <v>0</v>
      </c>
      <c r="F123" s="163" t="str">
        <f t="shared" si="13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12"/>
        <v>0</v>
      </c>
      <c r="F124" s="163" t="str">
        <f t="shared" si="13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12"/>
        <v>0</v>
      </c>
      <c r="F125" s="163" t="str">
        <f t="shared" si="13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12"/>
        <v>0</v>
      </c>
      <c r="F126" s="163" t="str">
        <f t="shared" si="13"/>
        <v>оплачено</v>
      </c>
      <c r="G126" s="313"/>
      <c r="H126" s="697" t="s">
        <v>122</v>
      </c>
      <c r="I126" s="687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 x14ac:dyDescent="0.25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12"/>
        <v>0</v>
      </c>
      <c r="F127" s="163" t="str">
        <f t="shared" si="13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12"/>
        <v>0</v>
      </c>
      <c r="F128" s="321" t="str">
        <f t="shared" si="13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 x14ac:dyDescent="0.25">
      <c r="A129" s="429"/>
      <c r="B129" s="334"/>
      <c r="C129" s="335"/>
      <c r="D129" s="335"/>
      <c r="E129" s="336"/>
      <c r="F129" s="337" t="str">
        <f t="shared" si="13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 x14ac:dyDescent="0.25">
      <c r="A130" s="416"/>
      <c r="B130" s="200"/>
      <c r="C130" s="200"/>
      <c r="D130" s="200"/>
      <c r="E130" s="368"/>
      <c r="F130" s="201" t="str">
        <f t="shared" si="13"/>
        <v/>
      </c>
      <c r="G130" s="314"/>
      <c r="H130" s="1">
        <v>1</v>
      </c>
      <c r="I130" s="646" t="s">
        <v>47</v>
      </c>
      <c r="J130" s="646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17"/>
      <c r="B131" s="200"/>
      <c r="C131" s="289"/>
      <c r="D131" s="233"/>
      <c r="E131" s="85"/>
      <c r="F131" s="200"/>
      <c r="G131" s="314"/>
      <c r="H131" s="1">
        <v>2</v>
      </c>
      <c r="I131" s="646" t="s">
        <v>51</v>
      </c>
      <c r="J131" s="646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30"/>
      <c r="B132" s="200"/>
      <c r="C132" s="200"/>
      <c r="D132" s="274"/>
      <c r="E132" s="368"/>
      <c r="F132" s="85"/>
      <c r="G132" s="315"/>
      <c r="H132" s="1">
        <v>3</v>
      </c>
      <c r="I132" s="646" t="s">
        <v>52</v>
      </c>
      <c r="J132" s="646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30"/>
      <c r="B133" s="368"/>
      <c r="C133" s="200"/>
      <c r="D133" s="274"/>
      <c r="E133" s="368"/>
      <c r="F133" s="368"/>
      <c r="G133" s="315"/>
      <c r="H133" s="1">
        <v>6</v>
      </c>
      <c r="I133" s="646" t="s">
        <v>49</v>
      </c>
      <c r="J133" s="646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30"/>
      <c r="B134" s="1"/>
      <c r="C134" s="200"/>
      <c r="D134" s="274"/>
      <c r="E134" s="85"/>
      <c r="F134" s="368"/>
      <c r="G134" s="315"/>
      <c r="H134" s="1">
        <v>8</v>
      </c>
      <c r="I134" s="680" t="s">
        <v>53</v>
      </c>
      <c r="J134" s="681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30"/>
      <c r="B135" s="1"/>
      <c r="C135" s="285"/>
      <c r="D135" s="274"/>
      <c r="E135" s="368"/>
      <c r="F135" s="368"/>
      <c r="G135" s="316"/>
      <c r="H135" s="1">
        <v>9</v>
      </c>
      <c r="I135" s="643" t="s">
        <v>59</v>
      </c>
      <c r="J135" s="643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 x14ac:dyDescent="0.25">
      <c r="A136" s="430"/>
      <c r="B136" s="200"/>
      <c r="C136" s="1"/>
      <c r="D136" s="274"/>
      <c r="E136" s="368"/>
      <c r="F136" s="368"/>
      <c r="G136" s="315"/>
      <c r="H136" s="1">
        <v>10</v>
      </c>
      <c r="I136" s="647" t="s">
        <v>68</v>
      </c>
      <c r="J136" s="648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 x14ac:dyDescent="0.25">
      <c r="A137" s="430"/>
      <c r="B137" s="200"/>
      <c r="C137" s="1"/>
      <c r="D137" s="274"/>
      <c r="E137" s="85"/>
      <c r="F137" s="368"/>
      <c r="G137" s="315"/>
      <c r="H137" s="1">
        <v>11</v>
      </c>
      <c r="I137" s="647" t="s">
        <v>81</v>
      </c>
      <c r="J137" s="648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 x14ac:dyDescent="0.3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662" t="s">
        <v>28</v>
      </c>
      <c r="B148" s="663"/>
      <c r="C148" s="663"/>
      <c r="D148" s="663"/>
      <c r="E148" s="663"/>
      <c r="F148" s="663"/>
      <c r="G148" s="664"/>
      <c r="H148" s="347"/>
      <c r="I148" s="663" t="s">
        <v>165</v>
      </c>
      <c r="J148" s="663"/>
      <c r="K148" s="663"/>
      <c r="L148" s="663"/>
      <c r="M148" s="664"/>
      <c r="O148" s="1"/>
      <c r="P148" s="1"/>
      <c r="Q148" s="1"/>
      <c r="R148" s="1"/>
      <c r="S148" s="112"/>
    </row>
    <row r="149" spans="1:19" x14ac:dyDescent="0.25">
      <c r="A149" s="397" t="s">
        <v>2</v>
      </c>
      <c r="B149" s="569" t="s">
        <v>34</v>
      </c>
      <c r="C149" s="36" t="s">
        <v>35</v>
      </c>
      <c r="D149" s="36" t="s">
        <v>38</v>
      </c>
      <c r="E149" s="36" t="s">
        <v>42</v>
      </c>
      <c r="F149" s="569" t="s">
        <v>36</v>
      </c>
      <c r="G149" s="101" t="s">
        <v>173</v>
      </c>
      <c r="H149" s="43"/>
      <c r="I149" s="40"/>
      <c r="J149" s="564" t="s">
        <v>35</v>
      </c>
      <c r="K149" s="564" t="s">
        <v>38</v>
      </c>
      <c r="L149" s="564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4">IF(C150=0,"",IF(C150-D150=0,"оплачено",""))</f>
        <v>оплачено</v>
      </c>
      <c r="G150" s="358"/>
      <c r="H150" s="43"/>
      <c r="I150" s="564" t="s">
        <v>39</v>
      </c>
      <c r="J150" s="571">
        <v>1780.71</v>
      </c>
      <c r="K150" s="571">
        <v>1780.71</v>
      </c>
      <c r="L150" s="161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4"/>
        <v>оплачено</v>
      </c>
      <c r="G151" s="358"/>
      <c r="H151" s="43"/>
      <c r="I151" s="564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4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4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4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4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11"/>
      <c r="B156" s="162"/>
      <c r="C156" s="276"/>
      <c r="D156" s="162"/>
      <c r="E156" s="161" t="str">
        <f t="shared" ref="E156:E166" si="16">IF(C156-D156=0,"",C156-D156)</f>
        <v/>
      </c>
      <c r="F156" s="163" t="str">
        <f t="shared" si="14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11"/>
      <c r="B157" s="162"/>
      <c r="C157" s="276"/>
      <c r="D157" s="162"/>
      <c r="E157" s="161" t="str">
        <f t="shared" si="16"/>
        <v/>
      </c>
      <c r="F157" s="163" t="str">
        <f t="shared" si="14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11"/>
      <c r="B158" s="162"/>
      <c r="C158" s="276"/>
      <c r="D158" s="162"/>
      <c r="E158" s="161" t="str">
        <f t="shared" si="16"/>
        <v/>
      </c>
      <c r="F158" s="163" t="str">
        <f t="shared" si="14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11"/>
      <c r="B159" s="162"/>
      <c r="C159" s="276"/>
      <c r="D159" s="162"/>
      <c r="E159" s="161" t="str">
        <f t="shared" si="16"/>
        <v/>
      </c>
      <c r="F159" s="163" t="str">
        <f t="shared" si="14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11"/>
      <c r="B160" s="162"/>
      <c r="C160" s="276"/>
      <c r="D160" s="162"/>
      <c r="E160" s="161" t="str">
        <f t="shared" si="16"/>
        <v/>
      </c>
      <c r="F160" s="163" t="str">
        <f t="shared" si="14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11"/>
      <c r="B161" s="162"/>
      <c r="C161" s="276"/>
      <c r="D161" s="162"/>
      <c r="E161" s="161" t="str">
        <f t="shared" si="16"/>
        <v/>
      </c>
      <c r="F161" s="163" t="str">
        <f t="shared" si="14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12"/>
      <c r="B162" s="162"/>
      <c r="C162" s="162"/>
      <c r="D162" s="162"/>
      <c r="E162" s="161" t="str">
        <f t="shared" si="16"/>
        <v/>
      </c>
      <c r="F162" s="163" t="str">
        <f t="shared" si="14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13"/>
      <c r="B163" s="162"/>
      <c r="C163" s="162"/>
      <c r="D163" s="162"/>
      <c r="E163" s="161" t="str">
        <f t="shared" si="16"/>
        <v/>
      </c>
      <c r="F163" s="163" t="str">
        <f t="shared" si="14"/>
        <v/>
      </c>
      <c r="G163" s="358"/>
      <c r="H163" s="43"/>
      <c r="I163" s="1"/>
      <c r="J163" s="368"/>
      <c r="K163" s="1"/>
      <c r="L163" s="1"/>
      <c r="M163" s="44"/>
      <c r="O163" s="1"/>
      <c r="P163" s="645" t="s">
        <v>276</v>
      </c>
      <c r="Q163" s="645"/>
      <c r="R163" s="645"/>
      <c r="S163" s="112"/>
    </row>
    <row r="164" spans="1:19" x14ac:dyDescent="0.25">
      <c r="A164" s="413"/>
      <c r="B164" s="162"/>
      <c r="C164" s="162"/>
      <c r="D164" s="162"/>
      <c r="E164" s="161" t="str">
        <f t="shared" si="16"/>
        <v/>
      </c>
      <c r="F164" s="163" t="str">
        <f t="shared" si="14"/>
        <v/>
      </c>
      <c r="G164" s="358"/>
      <c r="H164" s="43"/>
      <c r="I164" s="1"/>
      <c r="J164" s="368"/>
      <c r="K164" s="1"/>
      <c r="L164" s="1"/>
      <c r="M164" s="44"/>
      <c r="O164" s="1"/>
      <c r="P164" s="645"/>
      <c r="Q164" s="645"/>
      <c r="R164" s="645"/>
      <c r="S164" s="112"/>
    </row>
    <row r="165" spans="1:19" x14ac:dyDescent="0.25">
      <c r="A165" s="412"/>
      <c r="B165" s="162"/>
      <c r="C165" s="162"/>
      <c r="D165" s="162"/>
      <c r="E165" s="161" t="str">
        <f t="shared" si="16"/>
        <v/>
      </c>
      <c r="F165" s="163" t="str">
        <f t="shared" si="14"/>
        <v/>
      </c>
      <c r="G165" s="358"/>
      <c r="H165" s="43"/>
      <c r="I165" s="1"/>
      <c r="J165" s="368"/>
      <c r="K165" s="1"/>
      <c r="L165" s="1"/>
      <c r="M165" s="44"/>
      <c r="O165" s="1"/>
      <c r="P165" s="645"/>
      <c r="Q165" s="645"/>
      <c r="R165" s="645"/>
      <c r="S165" s="112"/>
    </row>
    <row r="166" spans="1:19" ht="15.75" thickBot="1" x14ac:dyDescent="0.3">
      <c r="A166" s="428"/>
      <c r="B166" s="359"/>
      <c r="C166" s="360"/>
      <c r="D166" s="360"/>
      <c r="E166" s="161" t="str">
        <f t="shared" si="16"/>
        <v/>
      </c>
      <c r="F166" s="163" t="str">
        <f t="shared" si="14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582"/>
      <c r="B167" s="354"/>
      <c r="C167" s="355"/>
      <c r="D167" s="355"/>
      <c r="E167" s="356"/>
      <c r="F167" s="354"/>
      <c r="G167" s="378"/>
      <c r="H167" s="665" t="s">
        <v>16</v>
      </c>
      <c r="I167" s="667" t="s">
        <v>17</v>
      </c>
      <c r="J167" s="667" t="s">
        <v>21</v>
      </c>
      <c r="K167" s="667"/>
      <c r="L167" s="669" t="s">
        <v>93</v>
      </c>
      <c r="M167" s="671" t="s">
        <v>95</v>
      </c>
      <c r="O167" s="1"/>
      <c r="P167" s="1"/>
      <c r="Q167" s="1"/>
      <c r="R167" s="1"/>
      <c r="S167" s="112"/>
    </row>
    <row r="168" spans="1:19" ht="24" x14ac:dyDescent="0.25">
      <c r="A168" s="415"/>
      <c r="B168" s="202"/>
      <c r="C168" s="202"/>
      <c r="D168" s="202"/>
      <c r="E168" s="217"/>
      <c r="F168" s="202"/>
      <c r="G168" s="202"/>
      <c r="H168" s="666"/>
      <c r="I168" s="668"/>
      <c r="J168" s="565" t="s">
        <v>21</v>
      </c>
      <c r="K168" s="565" t="s">
        <v>25</v>
      </c>
      <c r="L168" s="670"/>
      <c r="M168" s="672"/>
      <c r="O168" s="1"/>
      <c r="P168" s="1"/>
      <c r="Q168" s="1"/>
      <c r="R168" s="1"/>
      <c r="S168" s="112"/>
    </row>
    <row r="169" spans="1:19" x14ac:dyDescent="0.25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30"/>
      <c r="B175" s="200"/>
      <c r="C175" s="1"/>
      <c r="D175" s="274"/>
      <c r="E175" s="85"/>
      <c r="F175" s="368"/>
      <c r="G175" s="368"/>
      <c r="H175" s="649" t="s">
        <v>36</v>
      </c>
      <c r="I175" s="651" t="s">
        <v>178</v>
      </c>
      <c r="J175" s="652"/>
      <c r="K175" s="653"/>
      <c r="L175" s="657" t="s">
        <v>159</v>
      </c>
      <c r="M175" s="658"/>
      <c r="O175" s="1"/>
      <c r="P175" s="1"/>
      <c r="Q175" s="1"/>
      <c r="R175" s="1"/>
      <c r="S175" s="112"/>
    </row>
    <row r="176" spans="1:19" x14ac:dyDescent="0.25">
      <c r="A176" s="430"/>
      <c r="B176" s="200"/>
      <c r="C176" s="285"/>
      <c r="D176" s="274"/>
      <c r="E176" s="285"/>
      <c r="F176" s="368"/>
      <c r="G176" s="380"/>
      <c r="H176" s="650"/>
      <c r="I176" s="654"/>
      <c r="J176" s="655"/>
      <c r="K176" s="656"/>
      <c r="L176" s="659"/>
      <c r="M176" s="660"/>
      <c r="O176" s="1"/>
      <c r="P176" s="1"/>
      <c r="Q176" s="1"/>
      <c r="R176" s="1"/>
      <c r="S176" s="112"/>
    </row>
    <row r="177" spans="1:19" x14ac:dyDescent="0.25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661" t="s">
        <v>47</v>
      </c>
      <c r="J177" s="661"/>
      <c r="K177" s="574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 x14ac:dyDescent="0.25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646" t="s">
        <v>51</v>
      </c>
      <c r="J178" s="646"/>
      <c r="K178" s="564">
        <v>60.19</v>
      </c>
      <c r="L178" s="283">
        <v>43783</v>
      </c>
      <c r="M178" s="44" t="s">
        <v>170</v>
      </c>
      <c r="N178" s="364" t="s">
        <v>56</v>
      </c>
      <c r="O178" s="646" t="s">
        <v>47</v>
      </c>
      <c r="P178" s="646"/>
      <c r="Q178" s="564">
        <v>28.88</v>
      </c>
      <c r="R178" s="283">
        <v>43783</v>
      </c>
      <c r="S178" s="112" t="s">
        <v>170</v>
      </c>
    </row>
    <row r="179" spans="1:19" x14ac:dyDescent="0.25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646" t="s">
        <v>52</v>
      </c>
      <c r="J179" s="646"/>
      <c r="K179" s="564">
        <v>4.95</v>
      </c>
      <c r="L179" s="283">
        <v>43783</v>
      </c>
      <c r="M179" s="44" t="s">
        <v>170</v>
      </c>
      <c r="O179" s="646" t="s">
        <v>51</v>
      </c>
      <c r="P179" s="646"/>
      <c r="Q179" s="564"/>
      <c r="R179" s="283">
        <v>43783</v>
      </c>
      <c r="S179" s="112" t="s">
        <v>170</v>
      </c>
    </row>
    <row r="180" spans="1:19" x14ac:dyDescent="0.25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646" t="s">
        <v>49</v>
      </c>
      <c r="J180" s="646"/>
      <c r="K180" s="564">
        <v>234.75</v>
      </c>
      <c r="L180" s="283">
        <v>43791</v>
      </c>
      <c r="M180" s="44" t="s">
        <v>171</v>
      </c>
      <c r="N180" s="346" t="s">
        <v>56</v>
      </c>
      <c r="O180" s="646" t="s">
        <v>52</v>
      </c>
      <c r="P180" s="646"/>
      <c r="Q180" s="564">
        <v>0.5</v>
      </c>
      <c r="R180" s="283">
        <v>43783</v>
      </c>
      <c r="S180" s="112" t="s">
        <v>170</v>
      </c>
    </row>
    <row r="181" spans="1:19" x14ac:dyDescent="0.25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643" t="s">
        <v>59</v>
      </c>
      <c r="J181" s="643"/>
      <c r="K181" s="568">
        <v>1147.99</v>
      </c>
      <c r="L181" s="303" t="s">
        <v>177</v>
      </c>
      <c r="M181" s="44" t="s">
        <v>170</v>
      </c>
      <c r="N181" s="346" t="s">
        <v>56</v>
      </c>
      <c r="O181" s="646" t="s">
        <v>49</v>
      </c>
      <c r="P181" s="646"/>
      <c r="Q181" s="564">
        <v>66.75</v>
      </c>
      <c r="R181" s="283">
        <v>43796</v>
      </c>
      <c r="S181" s="112" t="s">
        <v>171</v>
      </c>
    </row>
    <row r="182" spans="1:19" x14ac:dyDescent="0.25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647" t="s">
        <v>68</v>
      </c>
      <c r="J182" s="648"/>
      <c r="K182" s="564">
        <v>176.72</v>
      </c>
      <c r="L182" s="283">
        <v>43791</v>
      </c>
      <c r="M182" s="44" t="s">
        <v>170</v>
      </c>
      <c r="N182" s="346"/>
      <c r="O182" s="643" t="s">
        <v>59</v>
      </c>
      <c r="P182" s="643"/>
      <c r="Q182" s="568"/>
      <c r="R182" s="303" t="s">
        <v>177</v>
      </c>
      <c r="S182" s="112" t="s">
        <v>170</v>
      </c>
    </row>
    <row r="183" spans="1:19" x14ac:dyDescent="0.25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6" t="s">
        <v>174</v>
      </c>
      <c r="J183" s="567"/>
      <c r="K183" s="564">
        <f>298.1+160.36</f>
        <v>458.46000000000004</v>
      </c>
      <c r="L183" s="283">
        <v>43783</v>
      </c>
      <c r="M183" s="315" t="s">
        <v>170</v>
      </c>
      <c r="N183" s="346"/>
      <c r="O183" s="647" t="s">
        <v>68</v>
      </c>
      <c r="P183" s="648"/>
      <c r="Q183" s="564"/>
      <c r="R183" s="283">
        <v>43790</v>
      </c>
      <c r="S183" s="112" t="s">
        <v>170</v>
      </c>
    </row>
    <row r="184" spans="1:19" x14ac:dyDescent="0.25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6" t="s">
        <v>176</v>
      </c>
      <c r="J184" s="567"/>
      <c r="K184" s="564">
        <v>113.15</v>
      </c>
      <c r="L184" s="283">
        <v>43789</v>
      </c>
      <c r="M184" s="315" t="s">
        <v>170</v>
      </c>
      <c r="O184" s="566" t="s">
        <v>174</v>
      </c>
      <c r="P184" s="567"/>
      <c r="Q184" s="564"/>
      <c r="R184" s="283">
        <v>43783</v>
      </c>
      <c r="S184" s="407" t="s">
        <v>170</v>
      </c>
    </row>
    <row r="185" spans="1:19" x14ac:dyDescent="0.25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647" t="s">
        <v>81</v>
      </c>
      <c r="J185" s="648"/>
      <c r="K185" s="577">
        <v>1446.11</v>
      </c>
      <c r="L185" s="283">
        <v>43783</v>
      </c>
      <c r="M185" s="44" t="s">
        <v>170</v>
      </c>
      <c r="O185" s="566" t="s">
        <v>176</v>
      </c>
      <c r="P185" s="567"/>
      <c r="Q185" s="564"/>
      <c r="R185" s="283">
        <v>43789</v>
      </c>
      <c r="S185" s="407" t="s">
        <v>170</v>
      </c>
    </row>
    <row r="186" spans="1:19" x14ac:dyDescent="0.25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641" t="s">
        <v>181</v>
      </c>
      <c r="J186" s="642"/>
      <c r="K186" s="577"/>
      <c r="L186" s="283" t="s">
        <v>182</v>
      </c>
      <c r="M186" s="44"/>
      <c r="N186" s="368"/>
      <c r="O186" s="647" t="s">
        <v>81</v>
      </c>
      <c r="P186" s="648"/>
      <c r="Q186" s="577"/>
      <c r="R186" s="283">
        <v>43783</v>
      </c>
      <c r="S186" s="112" t="s">
        <v>170</v>
      </c>
    </row>
    <row r="187" spans="1:19" x14ac:dyDescent="0.25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643" t="s">
        <v>61</v>
      </c>
      <c r="J187" s="643"/>
      <c r="K187" s="577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 x14ac:dyDescent="0.3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644" t="s">
        <v>180</v>
      </c>
      <c r="L188" s="644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 x14ac:dyDescent="0.3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9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 x14ac:dyDescent="0.25">
      <c r="A199" s="751" t="s">
        <v>28</v>
      </c>
      <c r="B199" s="752"/>
      <c r="C199" s="752"/>
      <c r="D199" s="752"/>
      <c r="E199" s="752"/>
      <c r="F199" s="752"/>
      <c r="G199" s="753"/>
      <c r="H199" s="754" t="s">
        <v>221</v>
      </c>
      <c r="I199" s="674"/>
      <c r="J199" s="674"/>
      <c r="K199" s="674"/>
      <c r="L199" s="674"/>
      <c r="M199" s="675"/>
      <c r="N199" s="109"/>
      <c r="O199" s="109"/>
      <c r="P199" s="109"/>
      <c r="Q199" s="109"/>
      <c r="R199" s="109"/>
      <c r="S199" s="110"/>
    </row>
    <row r="200" spans="1:19" x14ac:dyDescent="0.25">
      <c r="A200" s="397" t="s">
        <v>2</v>
      </c>
      <c r="B200" s="611" t="s">
        <v>34</v>
      </c>
      <c r="C200" s="36" t="s">
        <v>35</v>
      </c>
      <c r="D200" s="36" t="s">
        <v>38</v>
      </c>
      <c r="E200" s="36" t="s">
        <v>42</v>
      </c>
      <c r="F200" s="611" t="s">
        <v>36</v>
      </c>
      <c r="G200" s="101" t="s">
        <v>173</v>
      </c>
      <c r="H200" s="707"/>
      <c r="I200" s="708"/>
      <c r="J200" s="614" t="s">
        <v>35</v>
      </c>
      <c r="K200" s="614" t="s">
        <v>38</v>
      </c>
      <c r="L200" s="614" t="s">
        <v>42</v>
      </c>
      <c r="M200" s="101" t="s">
        <v>44</v>
      </c>
      <c r="O200" s="1"/>
      <c r="P200" s="1"/>
      <c r="Q200" s="1"/>
      <c r="R200" s="1"/>
      <c r="S200" s="112"/>
    </row>
    <row r="201" spans="1:19" x14ac:dyDescent="0.25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712" t="s">
        <v>39</v>
      </c>
      <c r="I201" s="681"/>
      <c r="J201" s="616">
        <v>1458.67</v>
      </c>
      <c r="K201" s="616">
        <v>1458.67</v>
      </c>
      <c r="L201" s="161">
        <f t="shared" ref="L201" si="17">J201-K201</f>
        <v>0</v>
      </c>
      <c r="M201" s="102">
        <v>43822</v>
      </c>
      <c r="O201" s="1"/>
      <c r="P201" s="1"/>
      <c r="Q201" s="1"/>
      <c r="R201" s="1"/>
      <c r="S201" s="112"/>
    </row>
    <row r="202" spans="1:19" x14ac:dyDescent="0.25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8">IF(C202-D202=0,"",C202-D202)</f>
        <v/>
      </c>
      <c r="F202" s="163" t="str">
        <f t="shared" ref="F202:F217" si="19">IF(C202=0,"",IF(C202-D202=0,"оплачено","ожидается оплата"))</f>
        <v>оплачено</v>
      </c>
      <c r="G202" s="452"/>
      <c r="H202" s="712" t="s">
        <v>40</v>
      </c>
      <c r="I202" s="681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 x14ac:dyDescent="0.25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8"/>
        <v/>
      </c>
      <c r="F203" s="163" t="str">
        <f t="shared" si="19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 x14ac:dyDescent="0.25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8"/>
        <v/>
      </c>
      <c r="F204" s="163" t="str">
        <f t="shared" si="19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 x14ac:dyDescent="0.25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8"/>
        <v/>
      </c>
      <c r="F205" s="163" t="str">
        <f t="shared" si="19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 x14ac:dyDescent="0.25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8"/>
        <v/>
      </c>
      <c r="F206" s="163" t="str">
        <f t="shared" si="19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 x14ac:dyDescent="0.25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9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 x14ac:dyDescent="0.25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8"/>
        <v/>
      </c>
      <c r="F208" s="163" t="str">
        <f t="shared" si="19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 x14ac:dyDescent="0.25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8"/>
        <v/>
      </c>
      <c r="F209" s="163" t="str">
        <f t="shared" si="19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 x14ac:dyDescent="0.25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8"/>
        <v/>
      </c>
      <c r="F210" s="163" t="str">
        <f t="shared" si="19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 x14ac:dyDescent="0.25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 x14ac:dyDescent="0.25">
      <c r="A212" s="411"/>
      <c r="B212" s="162"/>
      <c r="C212" s="276"/>
      <c r="D212" s="162"/>
      <c r="E212" s="161" t="str">
        <f t="shared" si="18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 x14ac:dyDescent="0.25">
      <c r="A213" s="412"/>
      <c r="B213" s="162"/>
      <c r="C213" s="162"/>
      <c r="D213" s="162"/>
      <c r="E213" s="161" t="str">
        <f t="shared" si="18"/>
        <v/>
      </c>
      <c r="F213" s="163" t="str">
        <f t="shared" si="19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 x14ac:dyDescent="0.25">
      <c r="A214" s="413"/>
      <c r="B214" s="162"/>
      <c r="C214" s="162"/>
      <c r="D214" s="162"/>
      <c r="E214" s="161" t="str">
        <f t="shared" si="18"/>
        <v/>
      </c>
      <c r="F214" s="163" t="str">
        <f t="shared" si="19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 x14ac:dyDescent="0.25">
      <c r="A215" s="413"/>
      <c r="B215" s="162"/>
      <c r="C215" s="162"/>
      <c r="D215" s="162"/>
      <c r="E215" s="161" t="str">
        <f t="shared" si="18"/>
        <v/>
      </c>
      <c r="F215" s="163" t="str">
        <f t="shared" si="19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 x14ac:dyDescent="0.25">
      <c r="A216" s="412"/>
      <c r="B216" s="162"/>
      <c r="C216" s="162"/>
      <c r="D216" s="162"/>
      <c r="E216" s="161" t="str">
        <f t="shared" si="18"/>
        <v/>
      </c>
      <c r="F216" s="163" t="str">
        <f t="shared" si="19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 x14ac:dyDescent="0.3">
      <c r="A217" s="428"/>
      <c r="B217" s="359"/>
      <c r="C217" s="360"/>
      <c r="D217" s="360"/>
      <c r="E217" s="161" t="str">
        <f t="shared" si="18"/>
        <v/>
      </c>
      <c r="F217" s="163" t="str">
        <f t="shared" si="19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 x14ac:dyDescent="0.25">
      <c r="A218" s="582"/>
      <c r="B218" s="354"/>
      <c r="C218" s="355"/>
      <c r="D218" s="355"/>
      <c r="E218" s="356"/>
      <c r="F218" s="354"/>
      <c r="G218" s="378"/>
      <c r="H218" s="665" t="s">
        <v>16</v>
      </c>
      <c r="I218" s="667" t="s">
        <v>17</v>
      </c>
      <c r="J218" s="667" t="s">
        <v>21</v>
      </c>
      <c r="K218" s="667"/>
      <c r="L218" s="669" t="s">
        <v>93</v>
      </c>
      <c r="M218" s="671" t="s">
        <v>95</v>
      </c>
      <c r="O218" s="1"/>
      <c r="P218" s="1"/>
      <c r="Q218" s="1"/>
      <c r="R218" s="1"/>
      <c r="S218" s="112"/>
    </row>
    <row r="219" spans="1:19" ht="24" x14ac:dyDescent="0.25">
      <c r="A219" s="415"/>
      <c r="B219" s="202"/>
      <c r="C219" s="202"/>
      <c r="D219" s="202"/>
      <c r="E219" s="217"/>
      <c r="F219" s="202"/>
      <c r="G219" s="202"/>
      <c r="H219" s="666"/>
      <c r="I219" s="668"/>
      <c r="J219" s="615" t="s">
        <v>21</v>
      </c>
      <c r="K219" s="615" t="s">
        <v>25</v>
      </c>
      <c r="L219" s="670"/>
      <c r="M219" s="672"/>
      <c r="O219" s="1"/>
      <c r="P219" s="1"/>
      <c r="Q219" s="1"/>
      <c r="R219" s="1"/>
      <c r="S219" s="112"/>
    </row>
    <row r="220" spans="1:19" x14ac:dyDescent="0.25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 x14ac:dyDescent="0.25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 x14ac:dyDescent="0.25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 x14ac:dyDescent="0.25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 x14ac:dyDescent="0.25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 x14ac:dyDescent="0.3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645" t="s">
        <v>321</v>
      </c>
      <c r="P225" s="645"/>
      <c r="Q225" s="645"/>
      <c r="R225" s="1"/>
      <c r="S225" s="112"/>
    </row>
    <row r="226" spans="1:19" ht="15.75" thickTop="1" x14ac:dyDescent="0.25">
      <c r="A226" s="430"/>
      <c r="B226" s="200"/>
      <c r="C226" s="1"/>
      <c r="D226" s="274"/>
      <c r="E226" s="85"/>
      <c r="F226" s="368"/>
      <c r="G226" s="368"/>
      <c r="H226" s="649" t="s">
        <v>36</v>
      </c>
      <c r="I226" s="651" t="s">
        <v>178</v>
      </c>
      <c r="J226" s="652"/>
      <c r="K226" s="653"/>
      <c r="L226" s="657" t="s">
        <v>159</v>
      </c>
      <c r="M226" s="658"/>
      <c r="O226" s="645"/>
      <c r="P226" s="645"/>
      <c r="Q226" s="645"/>
      <c r="R226" s="1"/>
      <c r="S226" s="112"/>
    </row>
    <row r="227" spans="1:19" x14ac:dyDescent="0.25">
      <c r="A227" s="430"/>
      <c r="B227" s="200"/>
      <c r="C227" s="285"/>
      <c r="D227" s="274"/>
      <c r="E227" s="285"/>
      <c r="F227" s="368"/>
      <c r="G227" s="380"/>
      <c r="H227" s="650"/>
      <c r="I227" s="654"/>
      <c r="J227" s="655"/>
      <c r="K227" s="656"/>
      <c r="L227" s="659"/>
      <c r="M227" s="660"/>
      <c r="O227" s="645"/>
      <c r="P227" s="645"/>
      <c r="Q227" s="645"/>
      <c r="R227" s="1"/>
      <c r="S227" s="112"/>
    </row>
    <row r="228" spans="1:19" x14ac:dyDescent="0.25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661" t="s">
        <v>47</v>
      </c>
      <c r="J228" s="661"/>
      <c r="K228" s="623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 x14ac:dyDescent="0.25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646" t="s">
        <v>51</v>
      </c>
      <c r="J229" s="646"/>
      <c r="K229" s="624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 x14ac:dyDescent="0.25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646" t="s">
        <v>52</v>
      </c>
      <c r="J230" s="646"/>
      <c r="K230" s="624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 x14ac:dyDescent="0.25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646" t="s">
        <v>49</v>
      </c>
      <c r="J231" s="646"/>
      <c r="K231" s="624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 x14ac:dyDescent="0.25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643" t="s">
        <v>59</v>
      </c>
      <c r="J232" s="643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 x14ac:dyDescent="0.25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647" t="s">
        <v>68</v>
      </c>
      <c r="J233" s="648"/>
      <c r="K233" s="624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 x14ac:dyDescent="0.25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2" t="s">
        <v>174</v>
      </c>
      <c r="J234" s="613"/>
      <c r="K234" s="624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 x14ac:dyDescent="0.25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2" t="s">
        <v>176</v>
      </c>
      <c r="J235" s="613"/>
      <c r="K235" s="624"/>
      <c r="L235" s="283"/>
      <c r="M235" s="44"/>
      <c r="O235" s="1"/>
      <c r="P235" s="1"/>
      <c r="Q235" s="1"/>
      <c r="R235" s="1"/>
      <c r="S235" s="112"/>
    </row>
    <row r="236" spans="1:19" x14ac:dyDescent="0.25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647" t="s">
        <v>81</v>
      </c>
      <c r="J236" s="648"/>
      <c r="K236" s="624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 x14ac:dyDescent="0.25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647" t="s">
        <v>181</v>
      </c>
      <c r="J237" s="648"/>
      <c r="K237" s="624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 x14ac:dyDescent="0.25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643" t="s">
        <v>61</v>
      </c>
      <c r="J238" s="643"/>
      <c r="K238" s="624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 x14ac:dyDescent="0.3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644" t="s">
        <v>180</v>
      </c>
      <c r="L239" s="644"/>
      <c r="M239" s="362">
        <v>0</v>
      </c>
      <c r="O239" s="1"/>
      <c r="P239" s="1"/>
      <c r="Q239" s="1"/>
      <c r="R239" s="1"/>
      <c r="S239" s="112"/>
    </row>
    <row r="240" spans="1:19" ht="15.75" thickTop="1" x14ac:dyDescent="0.25">
      <c r="A240" s="408"/>
      <c r="B240" s="368"/>
      <c r="C240" s="368"/>
      <c r="D240" s="368"/>
      <c r="E240" s="368"/>
      <c r="F240" s="368"/>
      <c r="G240" s="368"/>
      <c r="H240" s="703"/>
      <c r="I240" s="703"/>
      <c r="J240" s="703"/>
      <c r="K240" s="703"/>
      <c r="L240" s="368"/>
      <c r="M240" s="444"/>
      <c r="O240" s="1"/>
      <c r="P240" s="1"/>
      <c r="Q240" s="1"/>
      <c r="R240" s="1"/>
      <c r="S240" s="112"/>
    </row>
    <row r="241" spans="1:19" x14ac:dyDescent="0.25">
      <c r="A241" s="408"/>
      <c r="B241" s="701" t="s">
        <v>208</v>
      </c>
      <c r="C241" s="701"/>
      <c r="D241" s="701"/>
      <c r="E241" s="701"/>
      <c r="F241" s="701"/>
      <c r="G241" s="701"/>
      <c r="H241" s="701"/>
      <c r="I241" s="701"/>
      <c r="J241" s="701"/>
      <c r="K241" s="701"/>
      <c r="L241" s="368"/>
      <c r="M241" s="444"/>
      <c r="O241" s="1"/>
      <c r="P241" s="1"/>
      <c r="Q241" s="1"/>
      <c r="R241" s="1"/>
      <c r="S241" s="112"/>
    </row>
    <row r="242" spans="1:19" ht="15.75" thickBot="1" x14ac:dyDescent="0.3">
      <c r="A242" s="111"/>
      <c r="B242" s="702"/>
      <c r="C242" s="702"/>
      <c r="D242" s="702"/>
      <c r="E242" s="702"/>
      <c r="F242" s="702"/>
      <c r="G242" s="702"/>
      <c r="H242" s="702"/>
      <c r="I242" s="702"/>
      <c r="J242" s="702"/>
      <c r="K242" s="702"/>
      <c r="L242" s="1"/>
      <c r="M242" s="1"/>
      <c r="O242" s="1"/>
      <c r="P242" s="1"/>
      <c r="Q242" s="1"/>
      <c r="R242" s="1"/>
      <c r="S242" s="112"/>
    </row>
    <row r="243" spans="1:19" ht="15.75" thickTop="1" x14ac:dyDescent="0.25">
      <c r="A243" s="662" t="s">
        <v>28</v>
      </c>
      <c r="B243" s="663"/>
      <c r="C243" s="663"/>
      <c r="D243" s="663"/>
      <c r="E243" s="663"/>
      <c r="F243" s="663"/>
      <c r="G243" s="664"/>
      <c r="H243" s="704" t="s">
        <v>202</v>
      </c>
      <c r="I243" s="705"/>
      <c r="J243" s="705"/>
      <c r="K243" s="705"/>
      <c r="L243" s="705"/>
      <c r="M243" s="706"/>
      <c r="O243" s="1"/>
      <c r="P243" s="1"/>
      <c r="Q243" s="1"/>
      <c r="R243" s="1"/>
      <c r="S243" s="112"/>
    </row>
    <row r="244" spans="1:19" x14ac:dyDescent="0.25">
      <c r="A244" s="397" t="s">
        <v>2</v>
      </c>
      <c r="B244" s="611" t="s">
        <v>34</v>
      </c>
      <c r="C244" s="36" t="s">
        <v>35</v>
      </c>
      <c r="D244" s="36" t="s">
        <v>38</v>
      </c>
      <c r="E244" s="36" t="s">
        <v>42</v>
      </c>
      <c r="F244" s="611" t="s">
        <v>36</v>
      </c>
      <c r="G244" s="101" t="s">
        <v>173</v>
      </c>
      <c r="H244" s="43"/>
      <c r="I244" s="614" t="s">
        <v>35</v>
      </c>
      <c r="J244" s="614" t="s">
        <v>38</v>
      </c>
      <c r="K244" s="614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 x14ac:dyDescent="0.25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6">
        <v>199.36</v>
      </c>
      <c r="J245" s="616">
        <v>199.36</v>
      </c>
      <c r="K245" s="161">
        <f t="shared" ref="K245" si="20"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 x14ac:dyDescent="0.25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21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 x14ac:dyDescent="0.25">
      <c r="A247" s="411">
        <v>43787</v>
      </c>
      <c r="B247" s="624" t="s">
        <v>63</v>
      </c>
      <c r="C247" s="99">
        <v>395.55</v>
      </c>
      <c r="D247" s="99">
        <v>395.55</v>
      </c>
      <c r="E247" s="161" t="str">
        <f t="shared" si="21"/>
        <v/>
      </c>
      <c r="F247" s="163" t="str">
        <f t="shared" ref="F247:F261" si="22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 x14ac:dyDescent="0.25">
      <c r="A248" s="411">
        <v>43788</v>
      </c>
      <c r="B248" s="624" t="s">
        <v>64</v>
      </c>
      <c r="C248" s="99">
        <v>597.02</v>
      </c>
      <c r="D248" s="99">
        <v>597.02</v>
      </c>
      <c r="E248" s="161" t="str">
        <f t="shared" si="21"/>
        <v/>
      </c>
      <c r="F248" s="163" t="str">
        <f t="shared" si="22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 x14ac:dyDescent="0.25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21"/>
        <v/>
      </c>
      <c r="F249" s="163" t="str">
        <f t="shared" si="22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 x14ac:dyDescent="0.25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21"/>
        <v/>
      </c>
      <c r="F250" s="163" t="str">
        <f t="shared" si="22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 x14ac:dyDescent="0.25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21"/>
        <v/>
      </c>
      <c r="F251" s="163" t="str">
        <f t="shared" si="22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 x14ac:dyDescent="0.25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21"/>
        <v/>
      </c>
      <c r="F252" s="163" t="str">
        <f t="shared" si="22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 x14ac:dyDescent="0.25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21"/>
        <v/>
      </c>
      <c r="F253" s="163" t="str">
        <f t="shared" si="22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 x14ac:dyDescent="0.25">
      <c r="A254" s="411">
        <v>43823</v>
      </c>
      <c r="B254" s="162" t="s">
        <v>205</v>
      </c>
      <c r="C254" s="276">
        <v>170.83</v>
      </c>
      <c r="D254" s="162"/>
      <c r="E254" s="161">
        <f t="shared" si="21"/>
        <v>170.83</v>
      </c>
      <c r="F254" s="163" t="str">
        <f t="shared" si="22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 x14ac:dyDescent="0.25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21"/>
        <v/>
      </c>
      <c r="F255" s="163" t="str">
        <f t="shared" si="22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 x14ac:dyDescent="0.25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21"/>
        <v/>
      </c>
      <c r="F256" s="163" t="str">
        <f t="shared" si="22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 x14ac:dyDescent="0.25">
      <c r="A257" s="412"/>
      <c r="B257" s="162"/>
      <c r="C257" s="162"/>
      <c r="D257" s="162"/>
      <c r="E257" s="161" t="str">
        <f t="shared" si="21"/>
        <v/>
      </c>
      <c r="F257" s="163" t="str">
        <f t="shared" si="22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 x14ac:dyDescent="0.25">
      <c r="A258" s="413"/>
      <c r="B258" s="162"/>
      <c r="C258" s="162"/>
      <c r="D258" s="162"/>
      <c r="E258" s="161" t="str">
        <f t="shared" si="21"/>
        <v/>
      </c>
      <c r="F258" s="163" t="str">
        <f t="shared" si="22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 x14ac:dyDescent="0.25">
      <c r="A259" s="413"/>
      <c r="B259" s="162"/>
      <c r="C259" s="162"/>
      <c r="D259" s="162"/>
      <c r="E259" s="161" t="str">
        <f t="shared" si="21"/>
        <v/>
      </c>
      <c r="F259" s="163" t="str">
        <f t="shared" si="22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 x14ac:dyDescent="0.25">
      <c r="A260" s="412"/>
      <c r="B260" s="162"/>
      <c r="C260" s="162"/>
      <c r="D260" s="162"/>
      <c r="E260" s="161" t="str">
        <f t="shared" si="21"/>
        <v/>
      </c>
      <c r="F260" s="163" t="str">
        <f t="shared" si="22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 x14ac:dyDescent="0.3">
      <c r="A261" s="428"/>
      <c r="B261" s="359"/>
      <c r="C261" s="360"/>
      <c r="D261" s="360"/>
      <c r="E261" s="161" t="str">
        <f t="shared" si="21"/>
        <v/>
      </c>
      <c r="F261" s="163" t="str">
        <f t="shared" si="22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 x14ac:dyDescent="0.25">
      <c r="A262" s="582"/>
      <c r="B262" s="354"/>
      <c r="C262" s="355"/>
      <c r="D262" s="355"/>
      <c r="E262" s="356"/>
      <c r="F262" s="354"/>
      <c r="G262" s="378"/>
      <c r="H262" s="665" t="s">
        <v>16</v>
      </c>
      <c r="I262" s="667" t="s">
        <v>17</v>
      </c>
      <c r="J262" s="667" t="s">
        <v>21</v>
      </c>
      <c r="K262" s="667"/>
      <c r="L262" s="669" t="s">
        <v>93</v>
      </c>
      <c r="M262" s="671" t="s">
        <v>95</v>
      </c>
      <c r="O262" s="1"/>
      <c r="P262" s="1"/>
      <c r="Q262" s="1"/>
      <c r="R262" s="1"/>
      <c r="S262" s="112"/>
    </row>
    <row r="263" spans="1:19" ht="24" x14ac:dyDescent="0.25">
      <c r="A263" s="415"/>
      <c r="B263" s="202"/>
      <c r="C263" s="202"/>
      <c r="D263" s="202"/>
      <c r="E263" s="217"/>
      <c r="F263" s="202"/>
      <c r="G263" s="202"/>
      <c r="H263" s="666"/>
      <c r="I263" s="668"/>
      <c r="J263" s="615" t="s">
        <v>21</v>
      </c>
      <c r="K263" s="615" t="s">
        <v>25</v>
      </c>
      <c r="L263" s="670"/>
      <c r="M263" s="672"/>
      <c r="O263" s="1"/>
      <c r="P263" s="1"/>
      <c r="Q263" s="1"/>
      <c r="R263" s="1"/>
      <c r="S263" s="112"/>
    </row>
    <row r="264" spans="1:19" x14ac:dyDescent="0.25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 x14ac:dyDescent="0.25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 x14ac:dyDescent="0.25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 x14ac:dyDescent="0.25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 x14ac:dyDescent="0.25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 x14ac:dyDescent="0.3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 x14ac:dyDescent="0.25">
      <c r="A270" s="430"/>
      <c r="B270" s="200"/>
      <c r="C270" s="1"/>
      <c r="D270" s="274"/>
      <c r="E270" s="85"/>
      <c r="F270" s="368"/>
      <c r="G270" s="368"/>
      <c r="H270" s="649" t="s">
        <v>36</v>
      </c>
      <c r="I270" s="651" t="s">
        <v>178</v>
      </c>
      <c r="J270" s="652"/>
      <c r="K270" s="653"/>
      <c r="L270" s="657" t="s">
        <v>159</v>
      </c>
      <c r="M270" s="658"/>
      <c r="O270" s="1"/>
      <c r="P270" s="1"/>
      <c r="Q270" s="1"/>
      <c r="R270" s="1"/>
      <c r="S270" s="112"/>
    </row>
    <row r="271" spans="1:19" x14ac:dyDescent="0.25">
      <c r="A271" s="430"/>
      <c r="B271" s="200"/>
      <c r="C271" s="285"/>
      <c r="D271" s="274"/>
      <c r="E271" s="285"/>
      <c r="F271" s="368"/>
      <c r="G271" s="380"/>
      <c r="H271" s="650"/>
      <c r="I271" s="654"/>
      <c r="J271" s="655"/>
      <c r="K271" s="656"/>
      <c r="L271" s="659"/>
      <c r="M271" s="660"/>
      <c r="O271" s="1"/>
      <c r="P271" s="1"/>
      <c r="Q271" s="1"/>
      <c r="R271" s="1"/>
      <c r="S271" s="112"/>
    </row>
    <row r="272" spans="1:19" x14ac:dyDescent="0.25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661" t="s">
        <v>47</v>
      </c>
      <c r="J272" s="661"/>
      <c r="K272" s="623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 x14ac:dyDescent="0.25">
      <c r="A273" s="430"/>
      <c r="B273" s="368"/>
      <c r="C273" s="275"/>
      <c r="D273" s="274"/>
      <c r="E273" s="275"/>
      <c r="F273" s="368"/>
      <c r="G273" s="368"/>
      <c r="H273" s="352" t="str">
        <f t="shared" ref="H273:H282" si="23">IF(K273="","не нужно","оплачено")</f>
        <v>не нужно</v>
      </c>
      <c r="I273" s="646" t="s">
        <v>51</v>
      </c>
      <c r="J273" s="646"/>
      <c r="K273" s="624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 x14ac:dyDescent="0.25">
      <c r="A274" s="408"/>
      <c r="B274" s="368"/>
      <c r="C274" s="368"/>
      <c r="D274" s="274"/>
      <c r="E274" s="200"/>
      <c r="F274" s="368"/>
      <c r="G274" s="368"/>
      <c r="H274" s="352" t="str">
        <f t="shared" si="23"/>
        <v>оплачено</v>
      </c>
      <c r="I274" s="646" t="s">
        <v>52</v>
      </c>
      <c r="J274" s="646"/>
      <c r="K274" s="624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 x14ac:dyDescent="0.25">
      <c r="A275" s="408"/>
      <c r="B275" s="368"/>
      <c r="C275" s="368"/>
      <c r="D275" s="274"/>
      <c r="E275" s="368"/>
      <c r="F275" s="368"/>
      <c r="G275" s="368"/>
      <c r="H275" s="352" t="str">
        <f t="shared" si="23"/>
        <v>оплачено</v>
      </c>
      <c r="I275" s="646" t="s">
        <v>49</v>
      </c>
      <c r="J275" s="646"/>
      <c r="K275" s="624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 x14ac:dyDescent="0.25">
      <c r="A276" s="408"/>
      <c r="B276" s="368"/>
      <c r="C276" s="368"/>
      <c r="D276" s="274"/>
      <c r="E276" s="368"/>
      <c r="F276" s="368"/>
      <c r="G276" s="368"/>
      <c r="H276" s="352" t="str">
        <f t="shared" si="23"/>
        <v>не нужно</v>
      </c>
      <c r="I276" s="643" t="s">
        <v>59</v>
      </c>
      <c r="J276" s="643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 x14ac:dyDescent="0.25">
      <c r="A277" s="408"/>
      <c r="B277" s="200"/>
      <c r="C277" s="200"/>
      <c r="D277" s="274"/>
      <c r="E277" s="200"/>
      <c r="F277" s="368"/>
      <c r="G277" s="368"/>
      <c r="H277" s="352" t="str">
        <f t="shared" si="23"/>
        <v>оплачено</v>
      </c>
      <c r="I277" s="647" t="s">
        <v>68</v>
      </c>
      <c r="J277" s="648"/>
      <c r="K277" s="624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 x14ac:dyDescent="0.25">
      <c r="A278" s="408"/>
      <c r="B278" s="200"/>
      <c r="C278" s="368"/>
      <c r="D278" s="274"/>
      <c r="E278" s="200"/>
      <c r="F278" s="368"/>
      <c r="G278" s="368"/>
      <c r="H278" s="352" t="str">
        <f t="shared" si="23"/>
        <v>не нужно</v>
      </c>
      <c r="I278" s="612" t="s">
        <v>174</v>
      </c>
      <c r="J278" s="613"/>
      <c r="K278" s="624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 x14ac:dyDescent="0.25">
      <c r="A279" s="408"/>
      <c r="B279" s="200"/>
      <c r="C279" s="368"/>
      <c r="D279" s="274"/>
      <c r="E279" s="200"/>
      <c r="F279" s="368"/>
      <c r="G279" s="368"/>
      <c r="H279" s="352" t="str">
        <f t="shared" si="23"/>
        <v>оплачено</v>
      </c>
      <c r="I279" s="612" t="s">
        <v>176</v>
      </c>
      <c r="J279" s="613"/>
      <c r="K279" s="624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 x14ac:dyDescent="0.25">
      <c r="A280" s="408"/>
      <c r="B280" s="200"/>
      <c r="C280" s="368"/>
      <c r="D280" s="274"/>
      <c r="E280" s="233"/>
      <c r="F280" s="368"/>
      <c r="G280" s="368"/>
      <c r="H280" s="352" t="str">
        <f t="shared" si="23"/>
        <v>оплачено</v>
      </c>
      <c r="I280" s="647" t="s">
        <v>81</v>
      </c>
      <c r="J280" s="648"/>
      <c r="K280" s="624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 x14ac:dyDescent="0.25">
      <c r="A281" s="408"/>
      <c r="B281" s="200"/>
      <c r="C281" s="368"/>
      <c r="D281" s="274"/>
      <c r="E281" s="233"/>
      <c r="F281" s="368"/>
      <c r="G281" s="368"/>
      <c r="H281" s="352" t="str">
        <f t="shared" si="23"/>
        <v>оплачено</v>
      </c>
      <c r="I281" s="647" t="s">
        <v>53</v>
      </c>
      <c r="J281" s="648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 x14ac:dyDescent="0.25">
      <c r="A282" s="408"/>
      <c r="B282" s="200"/>
      <c r="C282" s="368"/>
      <c r="D282" s="274"/>
      <c r="E282" s="233"/>
      <c r="F282" s="368"/>
      <c r="G282" s="368"/>
      <c r="H282" s="352" t="str">
        <f t="shared" si="23"/>
        <v>оплачено</v>
      </c>
      <c r="I282" s="643" t="s">
        <v>61</v>
      </c>
      <c r="J282" s="643"/>
      <c r="K282" s="624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 x14ac:dyDescent="0.3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644" t="s">
        <v>180</v>
      </c>
      <c r="L283" s="644"/>
      <c r="M283" s="362">
        <v>0</v>
      </c>
      <c r="O283" s="1"/>
      <c r="P283" s="1"/>
      <c r="Q283" s="1"/>
      <c r="R283" s="1"/>
      <c r="S283" s="112"/>
    </row>
    <row r="284" spans="1:19" ht="16.5" thickTop="1" thickBot="1" x14ac:dyDescent="0.3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52" sqref="B52:B53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700" t="s">
        <v>28</v>
      </c>
      <c r="B1" s="663"/>
      <c r="C1" s="663"/>
      <c r="D1" s="663"/>
      <c r="E1" s="663"/>
      <c r="F1" s="663"/>
      <c r="G1" s="664"/>
      <c r="H1" s="709" t="s">
        <v>238</v>
      </c>
      <c r="I1" s="710"/>
      <c r="J1" s="710"/>
      <c r="K1" s="710"/>
      <c r="L1" s="710"/>
      <c r="M1" s="711"/>
      <c r="N1" s="480"/>
      <c r="O1" s="690" t="s">
        <v>60</v>
      </c>
      <c r="P1" s="690"/>
    </row>
    <row r="2" spans="1:20" ht="21.75" customHeight="1" x14ac:dyDescent="0.25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707"/>
      <c r="I2" s="708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 x14ac:dyDescent="0.25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712" t="s">
        <v>39</v>
      </c>
      <c r="I3" s="681"/>
      <c r="J3" s="481">
        <v>2039.02</v>
      </c>
      <c r="K3" s="481">
        <f>1000+1039.02</f>
        <v>2039.02</v>
      </c>
      <c r="L3" s="161">
        <f t="shared" ref="L3" si="0"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 x14ac:dyDescent="0.25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1">IF(C4-D4=0,"",C4-D4)</f>
        <v/>
      </c>
      <c r="F4" s="163" t="str">
        <f t="shared" ref="F4:F11" si="2">IF(C4=0,"",IF(C4-D4=0,"оплачено","ожидается оплата"))</f>
        <v>оплачено</v>
      </c>
      <c r="G4" s="452"/>
      <c r="H4" s="728" t="s">
        <v>40</v>
      </c>
      <c r="I4" s="729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 x14ac:dyDescent="0.25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1"/>
        <v/>
      </c>
      <c r="F5" s="163" t="str">
        <f t="shared" si="2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 x14ac:dyDescent="0.25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1"/>
        <v/>
      </c>
      <c r="F6" s="163" t="str">
        <f t="shared" si="2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 x14ac:dyDescent="0.25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1"/>
        <v/>
      </c>
      <c r="F7" s="163" t="str">
        <f t="shared" si="2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 x14ac:dyDescent="0.25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1"/>
        <v/>
      </c>
      <c r="F8" s="163" t="str">
        <f t="shared" si="2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 x14ac:dyDescent="0.25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1"/>
        <v/>
      </c>
      <c r="F9" s="163" t="str">
        <f t="shared" si="2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 x14ac:dyDescent="0.25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1"/>
        <v/>
      </c>
      <c r="F10" s="163" t="str">
        <f t="shared" si="2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 x14ac:dyDescent="0.25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1"/>
        <v/>
      </c>
      <c r="F11" s="163" t="str">
        <f t="shared" si="2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 x14ac:dyDescent="0.25">
      <c r="A12" s="326"/>
      <c r="B12" s="162"/>
      <c r="C12" s="276"/>
      <c r="D12" s="276"/>
      <c r="E12" s="161" t="str">
        <f t="shared" ref="E12:E19" si="3">IF(C12-D12=0,"",C12-D12)</f>
        <v/>
      </c>
      <c r="F12" s="163" t="str">
        <f t="shared" ref="F12:F19" si="4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 x14ac:dyDescent="0.25">
      <c r="A13" s="326"/>
      <c r="B13" s="162"/>
      <c r="C13" s="276"/>
      <c r="D13" s="162"/>
      <c r="E13" s="161" t="str">
        <f t="shared" si="3"/>
        <v/>
      </c>
      <c r="F13" s="163" t="str">
        <f t="shared" si="4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 x14ac:dyDescent="0.25">
      <c r="A14" s="326"/>
      <c r="B14" s="162"/>
      <c r="C14" s="276"/>
      <c r="D14" s="162"/>
      <c r="E14" s="161" t="str">
        <f t="shared" si="3"/>
        <v/>
      </c>
      <c r="F14" s="163" t="str">
        <f t="shared" si="4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 x14ac:dyDescent="0.25">
      <c r="A15" s="328"/>
      <c r="B15" s="162"/>
      <c r="C15" s="162"/>
      <c r="D15" s="162"/>
      <c r="E15" s="161" t="str">
        <f t="shared" si="3"/>
        <v/>
      </c>
      <c r="F15" s="163" t="str">
        <f t="shared" si="4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 x14ac:dyDescent="0.25">
      <c r="A16" s="329"/>
      <c r="B16" s="162"/>
      <c r="C16" s="162"/>
      <c r="D16" s="162"/>
      <c r="E16" s="161" t="str">
        <f t="shared" si="3"/>
        <v/>
      </c>
      <c r="F16" s="163" t="str">
        <f t="shared" si="4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 x14ac:dyDescent="0.25">
      <c r="A17" s="329"/>
      <c r="B17" s="162"/>
      <c r="C17" s="162"/>
      <c r="D17" s="162"/>
      <c r="E17" s="161" t="str">
        <f t="shared" si="3"/>
        <v/>
      </c>
      <c r="F17" s="163" t="str">
        <f t="shared" si="4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 x14ac:dyDescent="0.25">
      <c r="A18" s="328"/>
      <c r="B18" s="162"/>
      <c r="C18" s="162"/>
      <c r="D18" s="162"/>
      <c r="E18" s="161" t="str">
        <f t="shared" si="3"/>
        <v/>
      </c>
      <c r="F18" s="163" t="str">
        <f t="shared" si="4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 x14ac:dyDescent="0.3">
      <c r="A19" s="330"/>
      <c r="B19" s="359"/>
      <c r="C19" s="360"/>
      <c r="D19" s="360"/>
      <c r="E19" s="161" t="str">
        <f t="shared" si="3"/>
        <v/>
      </c>
      <c r="F19" s="163" t="str">
        <f t="shared" si="4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 x14ac:dyDescent="0.25">
      <c r="A20" s="353"/>
      <c r="B20" s="354"/>
      <c r="C20" s="355"/>
      <c r="D20" s="355"/>
      <c r="E20" s="356"/>
      <c r="F20" s="354"/>
      <c r="G20" s="378"/>
      <c r="H20" s="665" t="s">
        <v>16</v>
      </c>
      <c r="I20" s="667" t="s">
        <v>17</v>
      </c>
      <c r="J20" s="667" t="s">
        <v>21</v>
      </c>
      <c r="K20" s="667"/>
      <c r="L20" s="669" t="s">
        <v>93</v>
      </c>
      <c r="M20" s="671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 x14ac:dyDescent="0.25">
      <c r="A21" s="357"/>
      <c r="B21" s="202"/>
      <c r="C21" s="202"/>
      <c r="D21" s="202"/>
      <c r="E21" s="217"/>
      <c r="F21" s="202"/>
      <c r="G21" s="202"/>
      <c r="H21" s="666"/>
      <c r="I21" s="668"/>
      <c r="J21" s="476" t="s">
        <v>21</v>
      </c>
      <c r="K21" s="476" t="s">
        <v>25</v>
      </c>
      <c r="L21" s="670"/>
      <c r="M21" s="672"/>
      <c r="N21" s="1"/>
      <c r="P21" s="368"/>
      <c r="Q21" s="368"/>
      <c r="R21" s="368"/>
      <c r="S21" s="87"/>
      <c r="T21" s="87"/>
      <c r="V21" s="1"/>
    </row>
    <row r="22" spans="1:22" x14ac:dyDescent="0.25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 x14ac:dyDescent="0.25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 x14ac:dyDescent="0.25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ref="M24:M26" si="5">M23-I24-J24-K24+L24</f>
        <v>83639.329999999987</v>
      </c>
      <c r="N24" s="1"/>
      <c r="P24" s="85"/>
      <c r="Q24" s="368"/>
      <c r="R24" s="368"/>
      <c r="S24" s="87"/>
      <c r="T24" s="87"/>
      <c r="V24" s="1"/>
    </row>
    <row r="25" spans="1:22" x14ac:dyDescent="0.25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5"/>
        <v>107659.22999999998</v>
      </c>
      <c r="N25" s="368"/>
      <c r="P25" s="368"/>
      <c r="Q25" s="368"/>
      <c r="R25" s="368"/>
      <c r="S25" s="87"/>
      <c r="T25" s="87"/>
      <c r="V25" s="368"/>
    </row>
    <row r="26" spans="1:22" x14ac:dyDescent="0.25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5"/>
        <v>112611.86999999998</v>
      </c>
      <c r="N26" s="368"/>
      <c r="P26" s="368"/>
      <c r="Q26" s="368"/>
      <c r="R26" s="368"/>
      <c r="S26" s="87"/>
      <c r="T26" s="87"/>
      <c r="V26" s="368"/>
    </row>
    <row r="27" spans="1:22" x14ac:dyDescent="0.25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>M26-I27-J27-K27+L27</f>
        <v>98984.919999999984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>M27-I28-J28-K28+L28</f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 x14ac:dyDescent="0.3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>M28-I29-J29-K29+L29</f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 x14ac:dyDescent="0.25">
      <c r="A30" s="341"/>
      <c r="B30" s="200"/>
      <c r="C30" s="1"/>
      <c r="D30" s="274"/>
      <c r="E30" s="85"/>
      <c r="F30" s="368"/>
      <c r="G30" s="368"/>
      <c r="H30" s="649" t="s">
        <v>36</v>
      </c>
      <c r="I30" s="651" t="s">
        <v>178</v>
      </c>
      <c r="J30" s="652"/>
      <c r="K30" s="653"/>
      <c r="L30" s="657" t="s">
        <v>159</v>
      </c>
      <c r="M30" s="658"/>
      <c r="N30" s="1"/>
      <c r="P30" s="368"/>
      <c r="Q30" s="368"/>
      <c r="R30" s="368"/>
      <c r="S30" s="368"/>
      <c r="T30" s="368"/>
      <c r="U30" s="368"/>
    </row>
    <row r="31" spans="1:22" ht="13.5" customHeight="1" x14ac:dyDescent="0.25">
      <c r="A31" s="341"/>
      <c r="B31" s="200"/>
      <c r="C31" s="285"/>
      <c r="D31" s="274"/>
      <c r="E31" s="285"/>
      <c r="F31" s="368"/>
      <c r="G31" s="380"/>
      <c r="H31" s="650"/>
      <c r="I31" s="654"/>
      <c r="J31" s="655"/>
      <c r="K31" s="656"/>
      <c r="L31" s="659"/>
      <c r="M31" s="660"/>
      <c r="N31" s="1"/>
      <c r="P31" s="368"/>
      <c r="Q31" s="368"/>
      <c r="R31" s="368"/>
      <c r="S31" s="368"/>
      <c r="T31" s="368"/>
      <c r="U31" s="368"/>
    </row>
    <row r="32" spans="1:22" ht="15.75" customHeight="1" x14ac:dyDescent="0.25">
      <c r="A32" s="341"/>
      <c r="B32" s="200"/>
      <c r="C32" s="200"/>
      <c r="D32" s="274"/>
      <c r="E32" s="200"/>
      <c r="F32" s="368"/>
      <c r="G32" s="380"/>
      <c r="H32" s="379" t="s">
        <v>91</v>
      </c>
      <c r="I32" s="723" t="s">
        <v>47</v>
      </c>
      <c r="J32" s="723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 x14ac:dyDescent="0.25">
      <c r="A33" s="341"/>
      <c r="B33" s="368"/>
      <c r="C33" s="275"/>
      <c r="D33" s="274"/>
      <c r="E33" s="275"/>
      <c r="F33" s="368"/>
      <c r="G33" s="368"/>
      <c r="H33" s="379" t="s">
        <v>91</v>
      </c>
      <c r="I33" s="724" t="s">
        <v>51</v>
      </c>
      <c r="J33" s="724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 x14ac:dyDescent="0.25">
      <c r="A34" s="342"/>
      <c r="B34" s="368"/>
      <c r="C34" s="368"/>
      <c r="D34" s="274"/>
      <c r="E34" s="200"/>
      <c r="F34" s="368"/>
      <c r="G34" s="368"/>
      <c r="H34" s="379" t="s">
        <v>91</v>
      </c>
      <c r="I34" s="724" t="s">
        <v>52</v>
      </c>
      <c r="J34" s="724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 x14ac:dyDescent="0.25">
      <c r="A35" s="342"/>
      <c r="B35" s="368"/>
      <c r="C35" s="368"/>
      <c r="D35" s="274"/>
      <c r="E35" s="368"/>
      <c r="F35" s="368"/>
      <c r="G35" s="368"/>
      <c r="H35" s="379" t="s">
        <v>91</v>
      </c>
      <c r="I35" s="724" t="s">
        <v>49</v>
      </c>
      <c r="J35" s="724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 x14ac:dyDescent="0.25">
      <c r="A36" s="342"/>
      <c r="B36" s="368"/>
      <c r="C36" s="368"/>
      <c r="D36" s="274"/>
      <c r="E36" s="368"/>
      <c r="F36" s="368"/>
      <c r="G36" s="368"/>
      <c r="H36" s="379" t="s">
        <v>91</v>
      </c>
      <c r="I36" s="725" t="s">
        <v>59</v>
      </c>
      <c r="J36" s="725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 x14ac:dyDescent="0.25">
      <c r="A37" s="342"/>
      <c r="B37" s="200"/>
      <c r="C37" s="200"/>
      <c r="D37" s="274"/>
      <c r="E37" s="200"/>
      <c r="F37" s="368"/>
      <c r="G37" s="368"/>
      <c r="H37" s="379" t="s">
        <v>91</v>
      </c>
      <c r="I37" s="726" t="s">
        <v>68</v>
      </c>
      <c r="J37" s="727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 x14ac:dyDescent="0.25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 x14ac:dyDescent="0.25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 x14ac:dyDescent="0.25">
      <c r="A40" s="342"/>
      <c r="B40" s="200"/>
      <c r="C40" s="368"/>
      <c r="D40" s="274"/>
      <c r="E40" s="233"/>
      <c r="F40" s="368"/>
      <c r="G40" s="368"/>
      <c r="H40" s="379" t="s">
        <v>91</v>
      </c>
      <c r="I40" s="726" t="s">
        <v>81</v>
      </c>
      <c r="J40" s="727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 x14ac:dyDescent="0.25">
      <c r="A41" s="342"/>
      <c r="B41" s="200"/>
      <c r="C41" s="368"/>
      <c r="D41" s="274"/>
      <c r="E41" s="233"/>
      <c r="F41" s="368"/>
      <c r="G41" s="368"/>
      <c r="H41" s="379" t="s">
        <v>91</v>
      </c>
      <c r="I41" s="726" t="s">
        <v>181</v>
      </c>
      <c r="J41" s="727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 x14ac:dyDescent="0.25">
      <c r="A42" s="342"/>
      <c r="B42" s="200"/>
      <c r="C42" s="368"/>
      <c r="D42" s="274"/>
      <c r="E42" s="233"/>
      <c r="F42" s="368"/>
      <c r="G42" s="368"/>
      <c r="H42" s="379" t="s">
        <v>91</v>
      </c>
      <c r="I42" s="643" t="s">
        <v>61</v>
      </c>
      <c r="J42" s="643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 x14ac:dyDescent="0.3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644" t="s">
        <v>180</v>
      </c>
      <c r="L43" s="644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 x14ac:dyDescent="0.25">
      <c r="A44" s="368"/>
      <c r="B44" s="368"/>
      <c r="C44" s="368"/>
      <c r="D44" s="368"/>
      <c r="E44" s="368"/>
      <c r="F44" s="368"/>
      <c r="G44" s="368"/>
      <c r="H44" s="703"/>
      <c r="I44" s="703"/>
      <c r="J44" s="703"/>
      <c r="K44" s="703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 x14ac:dyDescent="0.25">
      <c r="A45" s="368"/>
      <c r="B45" s="701" t="s">
        <v>240</v>
      </c>
      <c r="C45" s="701"/>
      <c r="D45" s="701"/>
      <c r="E45" s="701"/>
      <c r="F45" s="701"/>
      <c r="G45" s="701"/>
      <c r="H45" s="701"/>
      <c r="I45" s="701"/>
      <c r="J45" s="701"/>
      <c r="K45" s="701"/>
      <c r="L45" s="368"/>
      <c r="M45" s="444"/>
      <c r="N45" s="1"/>
      <c r="P45" s="1"/>
      <c r="Q45" s="368"/>
      <c r="R45" s="368"/>
      <c r="S45" s="368"/>
      <c r="T45" s="368"/>
    </row>
    <row r="46" spans="1:21" ht="15.75" thickBot="1" x14ac:dyDescent="0.3">
      <c r="B46" s="702"/>
      <c r="C46" s="702"/>
      <c r="D46" s="702"/>
      <c r="E46" s="702"/>
      <c r="F46" s="702"/>
      <c r="G46" s="702"/>
      <c r="H46" s="702"/>
      <c r="I46" s="702"/>
      <c r="J46" s="702"/>
      <c r="K46" s="702"/>
      <c r="L46" s="1"/>
      <c r="M46" s="1"/>
      <c r="N46" s="1"/>
      <c r="P46" s="1"/>
      <c r="Q46" s="368"/>
      <c r="R46" s="367"/>
      <c r="S46" s="482"/>
      <c r="T46" s="368"/>
    </row>
    <row r="47" spans="1:21" ht="15.75" thickTop="1" x14ac:dyDescent="0.25">
      <c r="A47" s="700" t="s">
        <v>28</v>
      </c>
      <c r="B47" s="663"/>
      <c r="C47" s="663"/>
      <c r="D47" s="663"/>
      <c r="E47" s="663"/>
      <c r="F47" s="663"/>
      <c r="G47" s="664"/>
      <c r="H47" s="704" t="s">
        <v>202</v>
      </c>
      <c r="I47" s="705"/>
      <c r="J47" s="705"/>
      <c r="K47" s="705"/>
      <c r="L47" s="705"/>
      <c r="M47" s="706"/>
      <c r="N47" s="1"/>
      <c r="P47" s="1"/>
      <c r="Q47" s="443"/>
      <c r="R47" s="200"/>
      <c r="S47" s="275"/>
      <c r="T47" s="368"/>
    </row>
    <row r="48" spans="1:21" x14ac:dyDescent="0.25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 x14ac:dyDescent="0.25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6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 t="shared" ref="K49" si="7"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 x14ac:dyDescent="0.25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6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 x14ac:dyDescent="0.25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6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 x14ac:dyDescent="0.25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6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 x14ac:dyDescent="0.25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6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 x14ac:dyDescent="0.25">
      <c r="A54" s="326"/>
      <c r="B54" s="162"/>
      <c r="C54" s="276"/>
      <c r="D54" s="276"/>
      <c r="E54" s="161"/>
      <c r="F54" s="163" t="str">
        <f t="shared" si="6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 x14ac:dyDescent="0.25">
      <c r="A55" s="326"/>
      <c r="B55" s="162"/>
      <c r="C55" s="276"/>
      <c r="D55" s="276"/>
      <c r="E55" s="161"/>
      <c r="F55" s="163" t="str">
        <f t="shared" si="6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/>
      <c r="B56" s="162"/>
      <c r="C56" s="276"/>
      <c r="D56" s="276"/>
      <c r="E56" s="161"/>
      <c r="F56" s="163" t="str">
        <f t="shared" si="6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 x14ac:dyDescent="0.25">
      <c r="A57" s="326"/>
      <c r="B57" s="162"/>
      <c r="C57" s="276"/>
      <c r="D57" s="276"/>
      <c r="E57" s="161"/>
      <c r="F57" s="163" t="str">
        <f t="shared" si="6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 x14ac:dyDescent="0.25">
      <c r="A58" s="326"/>
      <c r="B58" s="162"/>
      <c r="C58" s="276"/>
      <c r="D58" s="162"/>
      <c r="E58" s="161"/>
      <c r="F58" s="163" t="str">
        <f t="shared" si="6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 x14ac:dyDescent="0.25">
      <c r="A59" s="326"/>
      <c r="B59" s="162"/>
      <c r="C59" s="276"/>
      <c r="D59" s="162"/>
      <c r="E59" s="161"/>
      <c r="F59" s="163" t="str">
        <f t="shared" si="6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/>
      <c r="B60" s="162"/>
      <c r="C60" s="276"/>
      <c r="D60" s="276"/>
      <c r="E60" s="161"/>
      <c r="F60" s="163" t="str">
        <f t="shared" si="6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8"/>
      <c r="B61" s="162"/>
      <c r="C61" s="162"/>
      <c r="D61" s="162"/>
      <c r="E61" s="161"/>
      <c r="F61" s="163" t="str">
        <f t="shared" si="6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9"/>
      <c r="B62" s="162"/>
      <c r="C62" s="162"/>
      <c r="D62" s="162"/>
      <c r="E62" s="161"/>
      <c r="F62" s="163" t="str">
        <f t="shared" si="6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9"/>
      <c r="B63" s="162"/>
      <c r="C63" s="162"/>
      <c r="D63" s="162"/>
      <c r="E63" s="161"/>
      <c r="F63" s="163" t="str">
        <f t="shared" si="6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 x14ac:dyDescent="0.25">
      <c r="A64" s="328"/>
      <c r="B64" s="162"/>
      <c r="C64" s="162"/>
      <c r="D64" s="162"/>
      <c r="E64" s="161"/>
      <c r="F64" s="163" t="str">
        <f t="shared" si="6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 x14ac:dyDescent="0.3">
      <c r="A65" s="330"/>
      <c r="B65" s="359"/>
      <c r="C65" s="360"/>
      <c r="D65" s="360"/>
      <c r="E65" s="161" t="str">
        <f t="shared" ref="E65" si="8">IF(C65-D65=0,"",C65-D65)</f>
        <v/>
      </c>
      <c r="F65" s="163" t="str">
        <f t="shared" si="6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 x14ac:dyDescent="0.25">
      <c r="A66" s="353"/>
      <c r="B66" s="354"/>
      <c r="C66" s="355"/>
      <c r="D66" s="355"/>
      <c r="E66" s="356"/>
      <c r="F66" s="354"/>
      <c r="G66" s="378"/>
      <c r="H66" s="665" t="s">
        <v>16</v>
      </c>
      <c r="I66" s="667" t="s">
        <v>17</v>
      </c>
      <c r="J66" s="667" t="s">
        <v>21</v>
      </c>
      <c r="K66" s="667"/>
      <c r="L66" s="669" t="s">
        <v>93</v>
      </c>
      <c r="M66" s="671" t="s">
        <v>95</v>
      </c>
      <c r="N66" s="1"/>
      <c r="O66" s="368"/>
      <c r="P66" s="722"/>
    </row>
    <row r="67" spans="1:23" ht="24" x14ac:dyDescent="0.25">
      <c r="A67" s="357"/>
      <c r="B67" s="202"/>
      <c r="C67" s="202"/>
      <c r="D67" s="202"/>
      <c r="E67" s="217"/>
      <c r="F67" s="202"/>
      <c r="G67" s="202"/>
      <c r="H67" s="666"/>
      <c r="I67" s="668"/>
      <c r="J67" s="476" t="s">
        <v>21</v>
      </c>
      <c r="K67" s="476" t="s">
        <v>25</v>
      </c>
      <c r="L67" s="670"/>
      <c r="M67" s="672"/>
      <c r="N67" s="1"/>
      <c r="O67" s="368"/>
      <c r="P67" s="722"/>
    </row>
    <row r="68" spans="1:23" x14ac:dyDescent="0.25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 x14ac:dyDescent="0.25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 x14ac:dyDescent="0.25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 x14ac:dyDescent="0.25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 x14ac:dyDescent="0.25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 x14ac:dyDescent="0.3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 x14ac:dyDescent="0.25">
      <c r="A74" s="341"/>
      <c r="B74" s="200"/>
      <c r="C74" s="1"/>
      <c r="D74" s="274"/>
      <c r="E74" s="85"/>
      <c r="F74" s="368"/>
      <c r="G74" s="368"/>
      <c r="H74" s="649" t="s">
        <v>36</v>
      </c>
      <c r="I74" s="651" t="s">
        <v>178</v>
      </c>
      <c r="J74" s="652"/>
      <c r="K74" s="653"/>
      <c r="L74" s="657" t="s">
        <v>159</v>
      </c>
      <c r="M74" s="658"/>
      <c r="N74" s="1"/>
      <c r="O74" s="368"/>
      <c r="P74" s="439"/>
      <c r="Q74" s="87"/>
      <c r="R74" s="87"/>
    </row>
    <row r="75" spans="1:23" x14ac:dyDescent="0.25">
      <c r="A75" s="341"/>
      <c r="B75" s="200"/>
      <c r="C75" s="285"/>
      <c r="D75" s="274"/>
      <c r="E75" s="285"/>
      <c r="F75" s="368"/>
      <c r="G75" s="380"/>
      <c r="H75" s="650"/>
      <c r="I75" s="654"/>
      <c r="J75" s="655"/>
      <c r="K75" s="656"/>
      <c r="L75" s="659"/>
      <c r="M75" s="660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 x14ac:dyDescent="0.25">
      <c r="A76" s="341"/>
      <c r="B76" s="200"/>
      <c r="C76" s="200"/>
      <c r="D76" s="274"/>
      <c r="E76" s="200"/>
      <c r="F76" s="368"/>
      <c r="G76" s="380"/>
      <c r="H76" s="379" t="s">
        <v>91</v>
      </c>
      <c r="I76" s="661" t="s">
        <v>47</v>
      </c>
      <c r="J76" s="661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 x14ac:dyDescent="0.25">
      <c r="A77" s="341"/>
      <c r="B77" s="368"/>
      <c r="C77" s="275"/>
      <c r="D77" s="274"/>
      <c r="E77" s="275"/>
      <c r="F77" s="368"/>
      <c r="G77" s="368"/>
      <c r="H77" s="352" t="s">
        <v>243</v>
      </c>
      <c r="I77" s="646" t="s">
        <v>51</v>
      </c>
      <c r="J77" s="646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 x14ac:dyDescent="0.25">
      <c r="A78" s="342"/>
      <c r="B78" s="368"/>
      <c r="C78" s="368"/>
      <c r="D78" s="274"/>
      <c r="E78" s="200"/>
      <c r="F78" s="368"/>
      <c r="G78" s="368"/>
      <c r="H78" s="379" t="s">
        <v>91</v>
      </c>
      <c r="I78" s="646" t="s">
        <v>52</v>
      </c>
      <c r="J78" s="646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 x14ac:dyDescent="0.25">
      <c r="A79" s="342"/>
      <c r="B79" s="368"/>
      <c r="C79" s="368"/>
      <c r="D79" s="274"/>
      <c r="E79" s="368"/>
      <c r="F79" s="368"/>
      <c r="G79" s="368"/>
      <c r="H79" s="379" t="s">
        <v>91</v>
      </c>
      <c r="I79" s="646" t="s">
        <v>49</v>
      </c>
      <c r="J79" s="646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 x14ac:dyDescent="0.25">
      <c r="A80" s="342"/>
      <c r="B80" s="368"/>
      <c r="C80" s="368"/>
      <c r="D80" s="274"/>
      <c r="E80" s="368"/>
      <c r="F80" s="368"/>
      <c r="G80" s="368"/>
      <c r="H80" s="379" t="s">
        <v>91</v>
      </c>
      <c r="I80" s="643" t="s">
        <v>59</v>
      </c>
      <c r="J80" s="643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 x14ac:dyDescent="0.25">
      <c r="A81" s="342"/>
      <c r="B81" s="200"/>
      <c r="C81" s="200"/>
      <c r="D81" s="274"/>
      <c r="E81" s="200"/>
      <c r="F81" s="368"/>
      <c r="G81" s="368"/>
      <c r="H81" s="379" t="s">
        <v>91</v>
      </c>
      <c r="I81" s="647" t="s">
        <v>68</v>
      </c>
      <c r="J81" s="648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 x14ac:dyDescent="0.25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 x14ac:dyDescent="0.25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 x14ac:dyDescent="0.25">
      <c r="A84" s="342"/>
      <c r="B84" s="200"/>
      <c r="C84" s="368"/>
      <c r="D84" s="274"/>
      <c r="E84" s="233"/>
      <c r="F84" s="368"/>
      <c r="G84" s="368"/>
      <c r="H84" s="379" t="s">
        <v>91</v>
      </c>
      <c r="I84" s="647" t="s">
        <v>81</v>
      </c>
      <c r="J84" s="648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 x14ac:dyDescent="0.25">
      <c r="A85" s="342"/>
      <c r="B85" s="200"/>
      <c r="C85" s="368"/>
      <c r="D85" s="274"/>
      <c r="E85" s="233"/>
      <c r="F85" s="368"/>
      <c r="G85" s="368"/>
      <c r="H85" s="379" t="s">
        <v>91</v>
      </c>
      <c r="I85" s="647" t="s">
        <v>53</v>
      </c>
      <c r="J85" s="648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 x14ac:dyDescent="0.25">
      <c r="A86" s="342"/>
      <c r="B86" s="200"/>
      <c r="C86" s="368"/>
      <c r="D86" s="274"/>
      <c r="E86" s="233"/>
      <c r="F86" s="368"/>
      <c r="G86" s="368"/>
      <c r="H86" s="379" t="s">
        <v>91</v>
      </c>
      <c r="I86" s="643" t="s">
        <v>61</v>
      </c>
      <c r="J86" s="643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 x14ac:dyDescent="0.3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644" t="s">
        <v>180</v>
      </c>
      <c r="L87" s="644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 x14ac:dyDescent="0.25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 x14ac:dyDescent="0.25">
      <c r="C89" s="449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49"/>
      <c r="P90" s="504"/>
      <c r="Q90" s="1"/>
      <c r="R90" s="1"/>
      <c r="S90" s="1"/>
      <c r="T90" s="1"/>
      <c r="U90" s="1"/>
      <c r="V90" s="1"/>
      <c r="W90" s="1"/>
    </row>
    <row r="91" spans="1:23" x14ac:dyDescent="0.25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49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49"/>
    </row>
    <row r="96" spans="1:23" x14ac:dyDescent="0.25">
      <c r="C96" s="449"/>
      <c r="P96" s="530"/>
    </row>
    <row r="97" spans="3:3" x14ac:dyDescent="0.25">
      <c r="C97" s="449"/>
    </row>
    <row r="98" spans="3:3" x14ac:dyDescent="0.25">
      <c r="C98" s="449"/>
    </row>
    <row r="99" spans="3:3" x14ac:dyDescent="0.25">
      <c r="C99" s="449"/>
    </row>
    <row r="100" spans="3:3" x14ac:dyDescent="0.25">
      <c r="C100" s="449"/>
    </row>
    <row r="101" spans="3:3" x14ac:dyDescent="0.25">
      <c r="C101" s="449"/>
    </row>
    <row r="102" spans="3:3" x14ac:dyDescent="0.25">
      <c r="C102" s="449"/>
    </row>
    <row r="103" spans="3:3" x14ac:dyDescent="0.25">
      <c r="C103" s="449"/>
    </row>
    <row r="104" spans="3:3" x14ac:dyDescent="0.25">
      <c r="C104" s="449"/>
    </row>
    <row r="105" spans="3:3" x14ac:dyDescent="0.25">
      <c r="C105" s="449"/>
    </row>
    <row r="106" spans="3:3" x14ac:dyDescent="0.25">
      <c r="C106" s="449"/>
    </row>
    <row r="107" spans="3:3" x14ac:dyDescent="0.25">
      <c r="C107" s="449"/>
    </row>
    <row r="108" spans="3:3" x14ac:dyDescent="0.25">
      <c r="C108" s="449"/>
    </row>
    <row r="109" spans="3:3" x14ac:dyDescent="0.25">
      <c r="C109" s="449"/>
    </row>
    <row r="110" spans="3:3" x14ac:dyDescent="0.25">
      <c r="C110" s="449"/>
    </row>
    <row r="111" spans="3:3" x14ac:dyDescent="0.25">
      <c r="C111" s="449"/>
    </row>
    <row r="112" spans="3:3" x14ac:dyDescent="0.25">
      <c r="C112" s="449"/>
    </row>
    <row r="113" spans="3:3" x14ac:dyDescent="0.25">
      <c r="C113" s="449"/>
    </row>
    <row r="114" spans="3:3" x14ac:dyDescent="0.25">
      <c r="C114" s="449"/>
    </row>
    <row r="115" spans="3:3" x14ac:dyDescent="0.25">
      <c r="C115" s="449"/>
    </row>
    <row r="116" spans="3:3" x14ac:dyDescent="0.25">
      <c r="C116" s="449"/>
    </row>
    <row r="117" spans="3:3" x14ac:dyDescent="0.25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 x14ac:dyDescent="0.25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 x14ac:dyDescent="0.3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 x14ac:dyDescent="0.3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 x14ac:dyDescent="0.3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 x14ac:dyDescent="0.25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 x14ac:dyDescent="0.25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 x14ac:dyDescent="0.25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 x14ac:dyDescent="0.25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 x14ac:dyDescent="0.25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 x14ac:dyDescent="0.25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 x14ac:dyDescent="0.25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 x14ac:dyDescent="0.25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 x14ac:dyDescent="0.25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 x14ac:dyDescent="0.25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 x14ac:dyDescent="0.3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 x14ac:dyDescent="0.3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 x14ac:dyDescent="0.3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 x14ac:dyDescent="0.3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 x14ac:dyDescent="0.25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 x14ac:dyDescent="0.3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 x14ac:dyDescent="0.3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 x14ac:dyDescent="0.3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 x14ac:dyDescent="0.25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 x14ac:dyDescent="0.25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 x14ac:dyDescent="0.25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 x14ac:dyDescent="0.25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61" zoomScale="85" zoomScaleNormal="85" zoomScaleSheetLayoutView="70" zoomScalePageLayoutView="70" workbookViewId="0">
      <selection activeCell="P36" sqref="P3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701" t="s">
        <v>274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20" ht="15.75" thickBot="1" x14ac:dyDescent="0.3">
      <c r="A2" s="702"/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</row>
    <row r="3" spans="1:20" ht="15.75" thickTop="1" x14ac:dyDescent="0.25">
      <c r="A3" s="700" t="s">
        <v>28</v>
      </c>
      <c r="B3" s="663"/>
      <c r="C3" s="663"/>
      <c r="D3" s="663"/>
      <c r="E3" s="663"/>
      <c r="F3" s="663"/>
      <c r="G3" s="664"/>
      <c r="H3" s="709" t="s">
        <v>248</v>
      </c>
      <c r="I3" s="710"/>
      <c r="J3" s="710"/>
      <c r="K3" s="710"/>
      <c r="L3" s="710"/>
      <c r="M3" s="711"/>
      <c r="N3" s="520"/>
      <c r="O3" s="690" t="s">
        <v>60</v>
      </c>
      <c r="P3" s="690"/>
    </row>
    <row r="4" spans="1:20" ht="21.75" customHeight="1" x14ac:dyDescent="0.25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707"/>
      <c r="I4" s="708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 x14ac:dyDescent="0.25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 t="shared" ref="F5" si="0">IF(C5=0,"",IF(C5-D5=0,"оплачено","ОЖИДАЕТСЯ оплата"))</f>
        <v>оплачено</v>
      </c>
      <c r="G5" s="452"/>
      <c r="H5" s="712" t="s">
        <v>39</v>
      </c>
      <c r="I5" s="681"/>
      <c r="J5" s="559">
        <v>1633.61</v>
      </c>
      <c r="K5" s="521">
        <v>1633.61</v>
      </c>
      <c r="L5" s="161">
        <f t="shared" ref="L5" si="1"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 x14ac:dyDescent="0.25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2">IF(C6-D6=0,"",C6-D6)</f>
        <v/>
      </c>
      <c r="F6" s="163" t="str">
        <f t="shared" ref="F6:F20" si="3">IF(C6=0,"",IF(C6-D6=0,"оплачено","ОЖИДАЕТСЯ оплата"))</f>
        <v>оплачено</v>
      </c>
      <c r="G6" s="452"/>
      <c r="H6" s="728" t="s">
        <v>40</v>
      </c>
      <c r="I6" s="729"/>
      <c r="J6" s="500">
        <v>899.78</v>
      </c>
      <c r="K6" s="560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 x14ac:dyDescent="0.25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2"/>
        <v/>
      </c>
      <c r="F7" s="163" t="str">
        <f t="shared" si="3"/>
        <v>оплачено</v>
      </c>
      <c r="G7" s="452"/>
      <c r="H7" s="342"/>
      <c r="I7" s="368"/>
      <c r="J7" s="539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 x14ac:dyDescent="0.25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2"/>
        <v/>
      </c>
      <c r="F8" s="163" t="str">
        <f t="shared" si="3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 x14ac:dyDescent="0.25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2"/>
        <v/>
      </c>
      <c r="F9" s="163" t="str">
        <f t="shared" si="3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 x14ac:dyDescent="0.25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2"/>
        <v/>
      </c>
      <c r="F10" s="163" t="str">
        <f t="shared" si="3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 x14ac:dyDescent="0.25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2"/>
        <v/>
      </c>
      <c r="F11" s="163" t="str">
        <f t="shared" si="3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 x14ac:dyDescent="0.25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2"/>
        <v/>
      </c>
      <c r="F12" s="163" t="str">
        <f t="shared" si="3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 x14ac:dyDescent="0.25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2"/>
        <v/>
      </c>
      <c r="F13" s="163" t="str">
        <f t="shared" si="3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 x14ac:dyDescent="0.25">
      <c r="A14" s="326"/>
      <c r="B14" s="162"/>
      <c r="C14" s="276"/>
      <c r="D14" s="276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 x14ac:dyDescent="0.25">
      <c r="A15" s="326"/>
      <c r="B15" s="162"/>
      <c r="C15" s="276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 x14ac:dyDescent="0.25">
      <c r="A16" s="326"/>
      <c r="B16" s="162"/>
      <c r="C16" s="276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734"/>
      <c r="Q16" s="734"/>
      <c r="R16" s="368"/>
      <c r="S16" s="87"/>
      <c r="T16" s="87"/>
    </row>
    <row r="17" spans="1:22" x14ac:dyDescent="0.25">
      <c r="A17" s="328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 x14ac:dyDescent="0.25">
      <c r="A18" s="329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 x14ac:dyDescent="0.25">
      <c r="A19" s="329"/>
      <c r="B19" s="162"/>
      <c r="C19" s="162"/>
      <c r="D19" s="162"/>
      <c r="E19" s="161" t="str">
        <f t="shared" si="2"/>
        <v/>
      </c>
      <c r="F19" s="163" t="str">
        <f t="shared" si="3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 x14ac:dyDescent="0.25">
      <c r="A20" s="328"/>
      <c r="B20" s="162"/>
      <c r="C20" s="162"/>
      <c r="D20" s="162"/>
      <c r="E20" s="161" t="str">
        <f t="shared" si="2"/>
        <v/>
      </c>
      <c r="F20" s="163" t="str">
        <f t="shared" si="3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 x14ac:dyDescent="0.3">
      <c r="A21" s="732" t="s">
        <v>271</v>
      </c>
      <c r="B21" s="733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 x14ac:dyDescent="0.25">
      <c r="A22" s="353"/>
      <c r="B22" s="354"/>
      <c r="C22" s="355"/>
      <c r="D22" s="355"/>
      <c r="E22" s="356"/>
      <c r="F22" s="354"/>
      <c r="G22" s="378"/>
      <c r="H22" s="665" t="s">
        <v>16</v>
      </c>
      <c r="I22" s="667" t="s">
        <v>17</v>
      </c>
      <c r="J22" s="667" t="s">
        <v>21</v>
      </c>
      <c r="K22" s="667"/>
      <c r="L22" s="669" t="s">
        <v>93</v>
      </c>
      <c r="M22" s="671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 x14ac:dyDescent="0.25">
      <c r="A23" s="357"/>
      <c r="B23" s="202"/>
      <c r="C23" s="202"/>
      <c r="D23" s="202"/>
      <c r="E23" s="217"/>
      <c r="F23" s="202"/>
      <c r="G23" s="202"/>
      <c r="H23" s="666"/>
      <c r="I23" s="668"/>
      <c r="J23" s="516" t="s">
        <v>21</v>
      </c>
      <c r="K23" s="516" t="s">
        <v>25</v>
      </c>
      <c r="L23" s="670"/>
      <c r="M23" s="672"/>
      <c r="N23" s="1"/>
      <c r="P23" s="368"/>
      <c r="Q23" s="368"/>
      <c r="R23" s="368"/>
      <c r="S23" s="87"/>
      <c r="T23" s="87"/>
      <c r="V23" s="1"/>
    </row>
    <row r="24" spans="1:22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P26" s="85"/>
      <c r="Q26" s="368"/>
      <c r="R26" s="368"/>
      <c r="S26" s="87"/>
      <c r="T26" s="87"/>
      <c r="V26" s="1"/>
    </row>
    <row r="27" spans="1:22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368"/>
      <c r="P28" s="368"/>
      <c r="Q28" s="368"/>
      <c r="R28" s="368"/>
      <c r="S28" s="87"/>
      <c r="T28" s="87"/>
      <c r="V28" s="368"/>
    </row>
    <row r="29" spans="1:22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368"/>
      <c r="P29" s="368"/>
      <c r="Q29" s="368"/>
      <c r="R29" s="368"/>
      <c r="S29" s="87"/>
      <c r="T29" s="87"/>
      <c r="V29" s="368"/>
    </row>
    <row r="30" spans="1:22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368"/>
      <c r="P30" s="368"/>
      <c r="Q30" s="368"/>
      <c r="R30" s="368"/>
      <c r="S30" s="87"/>
      <c r="T30" s="87"/>
      <c r="V30" s="368"/>
    </row>
    <row r="31" spans="1:22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 x14ac:dyDescent="0.3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>M31-I32-J32-K32+L32</f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 x14ac:dyDescent="0.25">
      <c r="A33" s="341"/>
      <c r="B33" s="200"/>
      <c r="C33" s="1"/>
      <c r="D33" s="274"/>
      <c r="E33" s="85"/>
      <c r="F33" s="368"/>
      <c r="G33" s="368"/>
      <c r="H33" s="649" t="s">
        <v>36</v>
      </c>
      <c r="I33" s="651" t="s">
        <v>178</v>
      </c>
      <c r="J33" s="652"/>
      <c r="K33" s="653"/>
      <c r="L33" s="657" t="s">
        <v>159</v>
      </c>
      <c r="M33" s="658"/>
      <c r="N33" s="1"/>
      <c r="P33" s="85"/>
      <c r="Q33" s="368"/>
      <c r="R33" s="368"/>
      <c r="S33" s="87"/>
      <c r="T33" s="87"/>
      <c r="U33" s="368"/>
    </row>
    <row r="34" spans="1:21" ht="13.5" customHeight="1" x14ac:dyDescent="0.25">
      <c r="A34" s="341"/>
      <c r="B34" s="200"/>
      <c r="C34" s="285"/>
      <c r="D34" s="274"/>
      <c r="E34" s="285"/>
      <c r="F34" s="368"/>
      <c r="G34" s="380"/>
      <c r="H34" s="650"/>
      <c r="I34" s="654"/>
      <c r="J34" s="655"/>
      <c r="K34" s="656"/>
      <c r="L34" s="659"/>
      <c r="M34" s="660"/>
      <c r="N34" s="1"/>
      <c r="P34" s="368"/>
      <c r="Q34" s="368"/>
      <c r="R34" s="368"/>
      <c r="S34" s="87"/>
      <c r="T34" s="87"/>
      <c r="U34" s="368"/>
    </row>
    <row r="35" spans="1:21" ht="15.75" customHeight="1" x14ac:dyDescent="0.25">
      <c r="A35" s="341"/>
      <c r="B35" s="200"/>
      <c r="C35" s="200"/>
      <c r="D35" s="274"/>
      <c r="E35" s="200"/>
      <c r="F35" s="368"/>
      <c r="G35" s="380"/>
      <c r="H35" s="379" t="s">
        <v>252</v>
      </c>
      <c r="I35" s="723" t="s">
        <v>47</v>
      </c>
      <c r="J35" s="723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 x14ac:dyDescent="0.25">
      <c r="A36" s="341"/>
      <c r="B36" s="368"/>
      <c r="C36" s="275"/>
      <c r="D36" s="274"/>
      <c r="E36" s="275"/>
      <c r="F36" s="368"/>
      <c r="G36" s="368"/>
      <c r="H36" s="379" t="s">
        <v>252</v>
      </c>
      <c r="I36" s="724" t="s">
        <v>51</v>
      </c>
      <c r="J36" s="724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 x14ac:dyDescent="0.25">
      <c r="A37" s="342"/>
      <c r="B37" s="368"/>
      <c r="C37" s="368"/>
      <c r="D37" s="274"/>
      <c r="E37" s="200"/>
      <c r="F37" s="368"/>
      <c r="G37" s="368"/>
      <c r="H37" s="379" t="s">
        <v>252</v>
      </c>
      <c r="I37" s="724" t="s">
        <v>52</v>
      </c>
      <c r="J37" s="724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 x14ac:dyDescent="0.25">
      <c r="A38" s="342"/>
      <c r="B38" s="368"/>
      <c r="C38" s="368"/>
      <c r="D38" s="274"/>
      <c r="E38" s="368"/>
      <c r="F38" s="368"/>
      <c r="G38" s="368"/>
      <c r="H38" s="379" t="s">
        <v>252</v>
      </c>
      <c r="I38" s="724" t="s">
        <v>49</v>
      </c>
      <c r="J38" s="724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 x14ac:dyDescent="0.25">
      <c r="A39" s="342"/>
      <c r="B39" s="368"/>
      <c r="C39" s="368"/>
      <c r="D39" s="274"/>
      <c r="E39" s="368"/>
      <c r="F39" s="368"/>
      <c r="G39" s="368"/>
      <c r="H39" s="379" t="s">
        <v>252</v>
      </c>
      <c r="I39" s="725" t="s">
        <v>59</v>
      </c>
      <c r="J39" s="725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 x14ac:dyDescent="0.25">
      <c r="A40" s="342"/>
      <c r="B40" s="200"/>
      <c r="C40" s="200"/>
      <c r="D40" s="274"/>
      <c r="E40" s="200"/>
      <c r="F40" s="368"/>
      <c r="G40" s="368"/>
      <c r="H40" s="379" t="s">
        <v>252</v>
      </c>
      <c r="I40" s="726" t="s">
        <v>68</v>
      </c>
      <c r="J40" s="727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 x14ac:dyDescent="0.25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 x14ac:dyDescent="0.25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 x14ac:dyDescent="0.25">
      <c r="A43" s="342"/>
      <c r="B43" s="200"/>
      <c r="C43" s="368"/>
      <c r="D43" s="274"/>
      <c r="E43" s="233"/>
      <c r="F43" s="368"/>
      <c r="G43" s="368"/>
      <c r="H43" s="379" t="s">
        <v>252</v>
      </c>
      <c r="I43" s="726" t="s">
        <v>81</v>
      </c>
      <c r="J43" s="727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 x14ac:dyDescent="0.25">
      <c r="A44" s="342"/>
      <c r="B44" s="200"/>
      <c r="C44" s="368"/>
      <c r="D44" s="274"/>
      <c r="E44" s="233"/>
      <c r="F44" s="368"/>
      <c r="G44" s="368"/>
      <c r="H44" s="379" t="s">
        <v>252</v>
      </c>
      <c r="I44" s="726" t="s">
        <v>181</v>
      </c>
      <c r="J44" s="727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 x14ac:dyDescent="0.25">
      <c r="A45" s="342"/>
      <c r="B45" s="200"/>
      <c r="C45" s="368"/>
      <c r="D45" s="274"/>
      <c r="E45" s="233"/>
      <c r="F45" s="368"/>
      <c r="G45" s="368"/>
      <c r="H45" s="379" t="s">
        <v>252</v>
      </c>
      <c r="I45" s="643" t="s">
        <v>61</v>
      </c>
      <c r="J45" s="643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 x14ac:dyDescent="0.3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644" t="s">
        <v>180</v>
      </c>
      <c r="L46" s="644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 x14ac:dyDescent="0.25">
      <c r="A47" s="368"/>
      <c r="B47" s="368"/>
      <c r="C47" s="368"/>
      <c r="D47" s="368"/>
      <c r="E47" s="368"/>
      <c r="F47" s="368"/>
      <c r="G47" s="368"/>
      <c r="H47" s="703"/>
      <c r="I47" s="703"/>
      <c r="J47" s="703"/>
      <c r="K47" s="703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 x14ac:dyDescent="0.25">
      <c r="A48" s="701" t="s">
        <v>273</v>
      </c>
      <c r="B48" s="701"/>
      <c r="C48" s="701"/>
      <c r="D48" s="701"/>
      <c r="E48" s="701"/>
      <c r="F48" s="701"/>
      <c r="G48" s="701"/>
      <c r="H48" s="701"/>
      <c r="I48" s="701"/>
      <c r="J48" s="701"/>
      <c r="K48" s="701"/>
      <c r="L48" s="701"/>
      <c r="M48" s="701"/>
      <c r="N48" s="1"/>
      <c r="P48" s="1"/>
      <c r="Q48" s="368"/>
      <c r="R48" s="368"/>
      <c r="S48" s="368"/>
      <c r="T48" s="368"/>
    </row>
    <row r="49" spans="1:20" ht="15.75" customHeight="1" thickBot="1" x14ac:dyDescent="0.3">
      <c r="A49" s="702"/>
      <c r="B49" s="702"/>
      <c r="C49" s="702"/>
      <c r="D49" s="702"/>
      <c r="E49" s="702"/>
      <c r="F49" s="702"/>
      <c r="G49" s="702"/>
      <c r="H49" s="702"/>
      <c r="I49" s="702"/>
      <c r="J49" s="702"/>
      <c r="K49" s="702"/>
      <c r="L49" s="702"/>
      <c r="M49" s="702"/>
      <c r="N49" s="1"/>
      <c r="P49" s="1"/>
      <c r="Q49" s="368"/>
      <c r="R49" s="367"/>
      <c r="S49" s="522"/>
      <c r="T49" s="368"/>
    </row>
    <row r="50" spans="1:20" ht="15.75" thickTop="1" x14ac:dyDescent="0.25">
      <c r="A50" s="700" t="s">
        <v>28</v>
      </c>
      <c r="B50" s="663"/>
      <c r="C50" s="663"/>
      <c r="D50" s="663"/>
      <c r="E50" s="663"/>
      <c r="F50" s="663"/>
      <c r="G50" s="664"/>
      <c r="H50" s="704" t="s">
        <v>272</v>
      </c>
      <c r="I50" s="705"/>
      <c r="J50" s="705"/>
      <c r="K50" s="705"/>
      <c r="L50" s="705"/>
      <c r="M50" s="706"/>
      <c r="N50" s="1"/>
      <c r="P50" s="1"/>
      <c r="Q50" s="443"/>
      <c r="R50" s="200"/>
      <c r="S50" s="275"/>
      <c r="T50" s="368"/>
    </row>
    <row r="51" spans="1:20" x14ac:dyDescent="0.25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 x14ac:dyDescent="0.25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3">
        <v>529.24</v>
      </c>
      <c r="J52" s="556">
        <v>529.24</v>
      </c>
      <c r="K52" s="161">
        <f t="shared" ref="K52" si="5"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 x14ac:dyDescent="0.25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 t="shared" ref="F53" si="6"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 x14ac:dyDescent="0.25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7">IF(C54-D54=0,"",C54-D54)</f>
        <v/>
      </c>
      <c r="F54" s="163" t="str">
        <f t="shared" ref="F54:F67" si="8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 x14ac:dyDescent="0.25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7"/>
        <v/>
      </c>
      <c r="F55" s="163" t="str">
        <f t="shared" si="8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7"/>
        <v/>
      </c>
      <c r="F56" s="163" t="str">
        <f t="shared" si="8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 x14ac:dyDescent="0.25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7"/>
        <v/>
      </c>
      <c r="F57" s="163" t="str">
        <f t="shared" si="8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 x14ac:dyDescent="0.25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7"/>
        <v/>
      </c>
      <c r="F58" s="163" t="str">
        <f t="shared" si="8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 x14ac:dyDescent="0.25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7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7"/>
        <v/>
      </c>
      <c r="F60" s="163" t="str">
        <f t="shared" si="8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6"/>
      <c r="B61" s="162"/>
      <c r="C61" s="276"/>
      <c r="D61" s="162"/>
      <c r="E61" s="161" t="str">
        <f t="shared" si="7"/>
        <v/>
      </c>
      <c r="F61" s="163" t="str">
        <f t="shared" si="8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6"/>
      <c r="B62" s="162"/>
      <c r="C62" s="276"/>
      <c r="D62" s="162"/>
      <c r="E62" s="161" t="str">
        <f t="shared" si="7"/>
        <v/>
      </c>
      <c r="F62" s="163" t="str">
        <f t="shared" si="8"/>
        <v/>
      </c>
      <c r="G62" s="163" t="str">
        <f t="shared" ref="G62:G67" si="9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6"/>
      <c r="B63" s="162"/>
      <c r="C63" s="276"/>
      <c r="D63" s="276"/>
      <c r="E63" s="161" t="str">
        <f t="shared" si="7"/>
        <v/>
      </c>
      <c r="F63" s="163" t="str">
        <f t="shared" si="8"/>
        <v/>
      </c>
      <c r="G63" s="163" t="str">
        <f t="shared" si="9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 x14ac:dyDescent="0.25">
      <c r="A64" s="328"/>
      <c r="B64" s="162"/>
      <c r="C64" s="162"/>
      <c r="D64" s="162"/>
      <c r="E64" s="161" t="str">
        <f t="shared" si="7"/>
        <v/>
      </c>
      <c r="F64" s="163" t="str">
        <f t="shared" si="8"/>
        <v/>
      </c>
      <c r="G64" s="163" t="str">
        <f t="shared" si="9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 x14ac:dyDescent="0.25">
      <c r="A65" s="329"/>
      <c r="B65" s="162"/>
      <c r="C65" s="162"/>
      <c r="D65" s="162"/>
      <c r="E65" s="161" t="str">
        <f t="shared" si="7"/>
        <v/>
      </c>
      <c r="F65" s="163" t="str">
        <f t="shared" si="8"/>
        <v/>
      </c>
      <c r="G65" s="163" t="str">
        <f t="shared" si="9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 x14ac:dyDescent="0.25">
      <c r="A66" s="329"/>
      <c r="B66" s="162"/>
      <c r="C66" s="162"/>
      <c r="D66" s="162"/>
      <c r="E66" s="161" t="str">
        <f t="shared" si="7"/>
        <v/>
      </c>
      <c r="F66" s="163" t="str">
        <f t="shared" si="8"/>
        <v/>
      </c>
      <c r="G66" s="163" t="str">
        <f t="shared" si="9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 x14ac:dyDescent="0.25">
      <c r="A67" s="328"/>
      <c r="B67" s="162"/>
      <c r="C67" s="162"/>
      <c r="D67" s="162"/>
      <c r="E67" s="161" t="str">
        <f t="shared" si="7"/>
        <v/>
      </c>
      <c r="F67" s="163" t="str">
        <f t="shared" si="8"/>
        <v/>
      </c>
      <c r="G67" s="163" t="str">
        <f t="shared" si="9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 x14ac:dyDescent="0.3">
      <c r="A68" s="732" t="s">
        <v>271</v>
      </c>
      <c r="B68" s="733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 x14ac:dyDescent="0.25">
      <c r="A69" s="353"/>
      <c r="B69" s="354"/>
      <c r="C69" s="355"/>
      <c r="D69" s="355"/>
      <c r="E69" s="356"/>
      <c r="F69" s="354"/>
      <c r="G69" s="378"/>
      <c r="H69" s="665" t="s">
        <v>16</v>
      </c>
      <c r="I69" s="667" t="s">
        <v>17</v>
      </c>
      <c r="J69" s="667" t="s">
        <v>21</v>
      </c>
      <c r="K69" s="667"/>
      <c r="L69" s="669" t="s">
        <v>93</v>
      </c>
      <c r="M69" s="671" t="s">
        <v>95</v>
      </c>
      <c r="N69" s="1"/>
      <c r="O69" s="368"/>
      <c r="P69" s="441"/>
    </row>
    <row r="70" spans="1:23" ht="24" x14ac:dyDescent="0.25">
      <c r="A70" s="357"/>
      <c r="B70" s="202"/>
      <c r="C70" s="202"/>
      <c r="D70" s="202"/>
      <c r="E70" s="217"/>
      <c r="F70" s="202"/>
      <c r="G70" s="202"/>
      <c r="H70" s="666"/>
      <c r="I70" s="668"/>
      <c r="J70" s="516" t="s">
        <v>21</v>
      </c>
      <c r="K70" s="516" t="s">
        <v>25</v>
      </c>
      <c r="L70" s="670"/>
      <c r="M70" s="672"/>
      <c r="N70" s="1"/>
      <c r="O70" s="368"/>
      <c r="P70" s="441"/>
    </row>
    <row r="71" spans="1:23" x14ac:dyDescent="0.25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 x14ac:dyDescent="0.25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 x14ac:dyDescent="0.25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 x14ac:dyDescent="0.25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80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 x14ac:dyDescent="0.25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 x14ac:dyDescent="0.3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 x14ac:dyDescent="0.25">
      <c r="A77" s="341"/>
      <c r="B77" s="200"/>
      <c r="C77" s="1"/>
      <c r="D77" s="274"/>
      <c r="E77" s="85"/>
      <c r="F77" s="368"/>
      <c r="G77" s="368"/>
      <c r="H77" s="649" t="s">
        <v>36</v>
      </c>
      <c r="I77" s="651" t="s">
        <v>178</v>
      </c>
      <c r="J77" s="652"/>
      <c r="K77" s="653"/>
      <c r="L77" s="657" t="s">
        <v>159</v>
      </c>
      <c r="M77" s="658"/>
      <c r="N77" s="1"/>
      <c r="O77" s="368"/>
      <c r="P77" s="439"/>
      <c r="Q77" s="87"/>
      <c r="R77" s="87"/>
    </row>
    <row r="78" spans="1:23" x14ac:dyDescent="0.25">
      <c r="A78" s="341"/>
      <c r="B78" s="200"/>
      <c r="C78" s="285"/>
      <c r="D78" s="274"/>
      <c r="E78" s="285"/>
      <c r="F78" s="368"/>
      <c r="G78" s="380"/>
      <c r="H78" s="650"/>
      <c r="I78" s="654"/>
      <c r="J78" s="655"/>
      <c r="K78" s="656"/>
      <c r="L78" s="659"/>
      <c r="M78" s="660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 x14ac:dyDescent="0.25">
      <c r="A79" s="341"/>
      <c r="B79" s="200"/>
      <c r="C79" s="200"/>
      <c r="D79" s="274"/>
      <c r="E79" s="200"/>
      <c r="F79" s="368"/>
      <c r="G79" s="380"/>
      <c r="H79" s="379" t="s">
        <v>252</v>
      </c>
      <c r="I79" s="661" t="s">
        <v>47</v>
      </c>
      <c r="J79" s="661"/>
      <c r="K79" s="561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 x14ac:dyDescent="0.25">
      <c r="A80" s="341"/>
      <c r="B80" s="368"/>
      <c r="C80" s="275"/>
      <c r="D80" s="274"/>
      <c r="E80" s="275"/>
      <c r="F80" s="368"/>
      <c r="G80" s="368"/>
      <c r="H80" s="554" t="s">
        <v>252</v>
      </c>
      <c r="I80" s="646" t="s">
        <v>51</v>
      </c>
      <c r="J80" s="646"/>
      <c r="K80" s="562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 x14ac:dyDescent="0.25">
      <c r="A81" s="342"/>
      <c r="B81" s="368"/>
      <c r="C81" s="368"/>
      <c r="D81" s="274"/>
      <c r="E81" s="200"/>
      <c r="F81" s="368"/>
      <c r="G81" s="368"/>
      <c r="H81" s="554" t="s">
        <v>252</v>
      </c>
      <c r="I81" s="646" t="s">
        <v>52</v>
      </c>
      <c r="J81" s="646"/>
      <c r="K81" s="562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 x14ac:dyDescent="0.25">
      <c r="A82" s="342"/>
      <c r="B82" s="368"/>
      <c r="C82" s="368"/>
      <c r="D82" s="274"/>
      <c r="E82" s="368"/>
      <c r="F82" s="368"/>
      <c r="G82" s="368"/>
      <c r="H82" s="554" t="s">
        <v>252</v>
      </c>
      <c r="I82" s="646" t="s">
        <v>49</v>
      </c>
      <c r="J82" s="646"/>
      <c r="K82" s="562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 x14ac:dyDescent="0.25">
      <c r="A83" s="342"/>
      <c r="B83" s="368"/>
      <c r="C83" s="368"/>
      <c r="D83" s="274"/>
      <c r="E83" s="368"/>
      <c r="F83" s="368"/>
      <c r="G83" s="368"/>
      <c r="H83" s="554" t="s">
        <v>252</v>
      </c>
      <c r="I83" s="731" t="s">
        <v>59</v>
      </c>
      <c r="J83" s="731"/>
      <c r="K83" s="460">
        <v>234.83</v>
      </c>
      <c r="L83" s="303" t="s">
        <v>177</v>
      </c>
      <c r="M83" s="44" t="s">
        <v>207</v>
      </c>
      <c r="P83" s="581"/>
      <c r="Q83" s="505"/>
      <c r="R83" s="522"/>
      <c r="S83" s="1"/>
      <c r="T83" s="283"/>
      <c r="U83" s="1"/>
      <c r="V83" s="1"/>
      <c r="W83" s="1"/>
    </row>
    <row r="84" spans="1:23" x14ac:dyDescent="0.25">
      <c r="A84" s="342"/>
      <c r="B84" s="200"/>
      <c r="C84" s="200"/>
      <c r="D84" s="274"/>
      <c r="E84" s="200"/>
      <c r="F84" s="368"/>
      <c r="G84" s="368"/>
      <c r="H84" s="554" t="s">
        <v>252</v>
      </c>
      <c r="I84" s="726" t="s">
        <v>68</v>
      </c>
      <c r="J84" s="727"/>
      <c r="K84" s="562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 x14ac:dyDescent="0.25">
      <c r="A85" s="342"/>
      <c r="B85" s="200"/>
      <c r="C85" s="368"/>
      <c r="D85" s="274"/>
      <c r="E85" s="200"/>
      <c r="F85" s="368"/>
      <c r="G85" s="368"/>
      <c r="H85" s="554" t="s">
        <v>252</v>
      </c>
      <c r="I85" s="647" t="s">
        <v>174</v>
      </c>
      <c r="J85" s="648"/>
      <c r="K85" s="562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 x14ac:dyDescent="0.25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2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 x14ac:dyDescent="0.25">
      <c r="A87" s="342"/>
      <c r="B87" s="200"/>
      <c r="C87" s="368"/>
      <c r="D87" s="274"/>
      <c r="E87" s="233"/>
      <c r="F87" s="368"/>
      <c r="G87" s="368"/>
      <c r="H87" s="554" t="s">
        <v>252</v>
      </c>
      <c r="I87" s="647" t="s">
        <v>81</v>
      </c>
      <c r="J87" s="648"/>
      <c r="K87" s="562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 x14ac:dyDescent="0.25">
      <c r="A88" s="342"/>
      <c r="B88" s="200"/>
      <c r="C88" s="368"/>
      <c r="D88" s="274"/>
      <c r="E88" s="233"/>
      <c r="F88" s="368"/>
      <c r="G88" s="368"/>
      <c r="H88" s="554" t="s">
        <v>252</v>
      </c>
      <c r="I88" s="647" t="s">
        <v>53</v>
      </c>
      <c r="J88" s="648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 x14ac:dyDescent="0.25">
      <c r="A89" s="342"/>
      <c r="B89" s="200"/>
      <c r="C89" s="368"/>
      <c r="D89" s="274"/>
      <c r="E89" s="233"/>
      <c r="F89" s="368"/>
      <c r="G89" s="368"/>
      <c r="H89" s="554" t="s">
        <v>252</v>
      </c>
      <c r="I89" s="730" t="s">
        <v>61</v>
      </c>
      <c r="J89" s="730"/>
      <c r="K89" s="556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 x14ac:dyDescent="0.3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644" t="s">
        <v>180</v>
      </c>
      <c r="L90" s="644"/>
      <c r="M90" s="563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 x14ac:dyDescent="0.25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 x14ac:dyDescent="0.25">
      <c r="C92" s="449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E94" s="87"/>
      <c r="P94" s="190"/>
      <c r="R94" s="1"/>
      <c r="S94" s="1"/>
      <c r="T94" s="1"/>
      <c r="U94" s="1"/>
      <c r="V94" s="1"/>
      <c r="W94" s="1"/>
    </row>
    <row r="95" spans="1:23" x14ac:dyDescent="0.25">
      <c r="C95" s="449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 x14ac:dyDescent="0.25">
      <c r="C97" s="449"/>
      <c r="P97" s="451"/>
      <c r="Q97" s="1"/>
      <c r="R97" s="1"/>
      <c r="S97" s="1"/>
      <c r="T97" s="1"/>
      <c r="U97" s="1"/>
      <c r="V97" s="1"/>
      <c r="W97" s="1"/>
    </row>
    <row r="98" spans="3:23" x14ac:dyDescent="0.25">
      <c r="C98" s="449"/>
      <c r="M98" s="530"/>
      <c r="P98" s="451"/>
    </row>
    <row r="99" spans="3:23" x14ac:dyDescent="0.25">
      <c r="C99" s="449"/>
      <c r="P99" s="451"/>
    </row>
    <row r="100" spans="3:23" x14ac:dyDescent="0.25">
      <c r="C100" s="449"/>
      <c r="M100" s="1"/>
      <c r="P100" s="451"/>
    </row>
    <row r="101" spans="3:23" x14ac:dyDescent="0.25">
      <c r="C101" s="449"/>
      <c r="M101" s="1"/>
      <c r="P101" s="451"/>
    </row>
    <row r="102" spans="3:23" x14ac:dyDescent="0.25">
      <c r="C102" s="449"/>
      <c r="M102" s="1"/>
      <c r="P102" s="451"/>
    </row>
    <row r="103" spans="3:23" x14ac:dyDescent="0.25">
      <c r="C103" s="449"/>
      <c r="M103" s="368"/>
      <c r="P103" s="451"/>
    </row>
    <row r="104" spans="3:23" x14ac:dyDescent="0.25">
      <c r="C104" s="449"/>
      <c r="M104" s="368"/>
      <c r="P104" s="451"/>
    </row>
    <row r="105" spans="3:23" x14ac:dyDescent="0.25">
      <c r="C105" s="449"/>
      <c r="M105" s="1"/>
      <c r="P105" s="451"/>
    </row>
    <row r="106" spans="3:23" x14ac:dyDescent="0.25">
      <c r="C106" s="449"/>
      <c r="M106" s="1"/>
      <c r="P106" s="451"/>
    </row>
    <row r="107" spans="3:23" x14ac:dyDescent="0.25">
      <c r="C107" s="449"/>
      <c r="M107" s="1"/>
      <c r="P107" s="451"/>
    </row>
    <row r="108" spans="3:23" x14ac:dyDescent="0.25">
      <c r="C108" s="449"/>
      <c r="M108" s="1"/>
      <c r="P108" s="451"/>
    </row>
    <row r="109" spans="3:23" x14ac:dyDescent="0.25">
      <c r="C109" s="449"/>
      <c r="P109" s="451"/>
    </row>
    <row r="110" spans="3:23" x14ac:dyDescent="0.25">
      <c r="C110" s="449"/>
      <c r="P110" s="451"/>
    </row>
    <row r="111" spans="3:23" x14ac:dyDescent="0.25">
      <c r="C111" s="449"/>
      <c r="P111" s="451"/>
    </row>
    <row r="112" spans="3:23" x14ac:dyDescent="0.25">
      <c r="C112" s="449"/>
      <c r="P112" s="451"/>
    </row>
    <row r="113" spans="3:16" x14ac:dyDescent="0.25">
      <c r="C113" s="449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</row>
    <row r="120" spans="3:16" x14ac:dyDescent="0.25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 x14ac:dyDescent="0.25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 x14ac:dyDescent="0.25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2</v>
      </c>
      <c r="C26" s="17">
        <v>43886</v>
      </c>
      <c r="D26" s="22"/>
      <c r="E26" s="22"/>
      <c r="F26" s="22">
        <v>785.7</v>
      </c>
      <c r="G26" s="540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 x14ac:dyDescent="0.3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 t="shared" ref="G34" si="1"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 x14ac:dyDescent="0.25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 x14ac:dyDescent="0.25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 x14ac:dyDescent="0.25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435"/>
      <c r="J49" s="547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261</v>
      </c>
    </row>
    <row r="3" spans="1:10" x14ac:dyDescent="0.25">
      <c r="A3" t="s">
        <v>262</v>
      </c>
    </row>
    <row r="4" spans="1:10" x14ac:dyDescent="0.25">
      <c r="A4" s="555" t="s">
        <v>16</v>
      </c>
      <c r="B4" s="694" t="s">
        <v>263</v>
      </c>
      <c r="C4" s="694"/>
      <c r="D4" s="555" t="s">
        <v>264</v>
      </c>
      <c r="E4" s="555" t="s">
        <v>265</v>
      </c>
      <c r="F4" s="555" t="s">
        <v>266</v>
      </c>
      <c r="G4" s="555" t="s">
        <v>16</v>
      </c>
      <c r="H4" s="694" t="s">
        <v>267</v>
      </c>
      <c r="I4" s="694"/>
      <c r="J4" s="555" t="s">
        <v>266</v>
      </c>
    </row>
    <row r="5" spans="1:10" x14ac:dyDescent="0.25">
      <c r="A5" s="557" t="s">
        <v>268</v>
      </c>
    </row>
    <row r="6" spans="1:10" x14ac:dyDescent="0.25">
      <c r="A6" s="558">
        <v>43876</v>
      </c>
      <c r="B6" t="s">
        <v>269</v>
      </c>
    </row>
    <row r="7" spans="1:10" x14ac:dyDescent="0.25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45" zoomScale="40" zoomScaleNormal="40" zoomScaleSheetLayoutView="70" zoomScalePageLayoutView="70" workbookViewId="0">
      <selection activeCell="H54" sqref="H54:M54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701" t="s">
        <v>277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</row>
    <row r="2" spans="1:33" ht="15.75" thickBot="1" x14ac:dyDescent="0.3">
      <c r="A2" s="702"/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</row>
    <row r="3" spans="1:33" ht="15.75" thickTop="1" x14ac:dyDescent="0.25">
      <c r="A3" s="700" t="s">
        <v>28</v>
      </c>
      <c r="B3" s="663"/>
      <c r="C3" s="663"/>
      <c r="D3" s="663"/>
      <c r="E3" s="663"/>
      <c r="F3" s="663"/>
      <c r="G3" s="664"/>
      <c r="H3" s="709" t="s">
        <v>279</v>
      </c>
      <c r="I3" s="710"/>
      <c r="J3" s="710"/>
      <c r="K3" s="710"/>
      <c r="L3" s="710"/>
      <c r="M3" s="711"/>
      <c r="N3" s="570"/>
      <c r="O3" s="690" t="s">
        <v>60</v>
      </c>
      <c r="P3" s="690"/>
      <c r="U3" s="735" t="s">
        <v>168</v>
      </c>
      <c r="V3" s="735"/>
      <c r="Y3" s="235" t="s">
        <v>295</v>
      </c>
      <c r="Z3" s="603" t="s">
        <v>299</v>
      </c>
      <c r="AD3" s="235" t="s">
        <v>295</v>
      </c>
      <c r="AE3" s="603" t="s">
        <v>300</v>
      </c>
    </row>
    <row r="4" spans="1:33" ht="21.75" customHeight="1" x14ac:dyDescent="0.25">
      <c r="A4" s="325" t="s">
        <v>2</v>
      </c>
      <c r="B4" s="569" t="s">
        <v>34</v>
      </c>
      <c r="C4" s="36" t="s">
        <v>35</v>
      </c>
      <c r="D4" s="36" t="s">
        <v>38</v>
      </c>
      <c r="E4" s="36" t="s">
        <v>42</v>
      </c>
      <c r="F4" s="569" t="s">
        <v>36</v>
      </c>
      <c r="G4" s="101" t="s">
        <v>173</v>
      </c>
      <c r="H4" s="707"/>
      <c r="I4" s="708"/>
      <c r="J4" s="564" t="s">
        <v>35</v>
      </c>
      <c r="K4" s="564" t="s">
        <v>38</v>
      </c>
      <c r="L4" s="564" t="s">
        <v>42</v>
      </c>
      <c r="M4" s="101" t="s">
        <v>44</v>
      </c>
      <c r="N4" s="368"/>
      <c r="O4" s="577" t="s">
        <v>2</v>
      </c>
      <c r="P4" s="577" t="s">
        <v>34</v>
      </c>
      <c r="Q4" s="152" t="s">
        <v>38</v>
      </c>
      <c r="R4" s="152" t="s">
        <v>42</v>
      </c>
      <c r="S4" s="577" t="s">
        <v>100</v>
      </c>
      <c r="T4" s="368"/>
      <c r="U4" s="601" t="s">
        <v>2</v>
      </c>
      <c r="V4" s="601" t="s">
        <v>34</v>
      </c>
      <c r="W4" s="601" t="s">
        <v>294</v>
      </c>
      <c r="X4" s="368"/>
      <c r="Y4" s="601" t="s">
        <v>2</v>
      </c>
      <c r="Z4" s="601" t="s">
        <v>34</v>
      </c>
      <c r="AA4" s="601" t="s">
        <v>294</v>
      </c>
      <c r="AB4" s="601" t="s">
        <v>293</v>
      </c>
      <c r="AD4" s="601" t="s">
        <v>2</v>
      </c>
      <c r="AE4" s="601" t="s">
        <v>34</v>
      </c>
      <c r="AF4" s="601" t="s">
        <v>294</v>
      </c>
      <c r="AG4" s="601" t="s">
        <v>293</v>
      </c>
    </row>
    <row r="5" spans="1:33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/>
      <c r="H5" s="712" t="s">
        <v>39</v>
      </c>
      <c r="I5" s="681"/>
      <c r="J5" s="559">
        <v>1564.38</v>
      </c>
      <c r="K5" s="605">
        <v>1564.38</v>
      </c>
      <c r="L5" s="161">
        <f t="shared" ref="L5" si="2">J5-K5</f>
        <v>0</v>
      </c>
      <c r="M5" s="102">
        <v>43910</v>
      </c>
      <c r="N5" s="145"/>
      <c r="O5" s="269"/>
      <c r="P5" s="577" t="s">
        <v>133</v>
      </c>
      <c r="Q5" s="577">
        <v>1400</v>
      </c>
      <c r="R5" s="577"/>
      <c r="S5" s="162" t="s">
        <v>304</v>
      </c>
      <c r="T5" s="368"/>
      <c r="U5" s="152">
        <v>43895</v>
      </c>
      <c r="V5" s="601" t="s">
        <v>286</v>
      </c>
      <c r="W5" s="162">
        <f>225.7+250</f>
        <v>475.7</v>
      </c>
      <c r="X5" s="368"/>
      <c r="Y5" s="152">
        <v>43895</v>
      </c>
      <c r="Z5" s="601" t="s">
        <v>286</v>
      </c>
      <c r="AA5" s="162">
        <v>60</v>
      </c>
      <c r="AB5" s="600">
        <v>116</v>
      </c>
      <c r="AD5" s="152">
        <v>43895</v>
      </c>
      <c r="AE5" s="601" t="s">
        <v>287</v>
      </c>
      <c r="AF5" s="162">
        <f>AG5/2</f>
        <v>160</v>
      </c>
      <c r="AG5" s="600">
        <v>320</v>
      </c>
    </row>
    <row r="6" spans="1:33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3">IF(C6-D6=0,"",C6-D6)</f>
        <v/>
      </c>
      <c r="F6" s="163" t="str">
        <f t="shared" ref="F6:F20" si="4">IF(C6=0,"",IF(C6-D6=0,"оплачено","ОЖИДАЕТСЯ оплата"))</f>
        <v>оплачено</v>
      </c>
      <c r="G6" s="163" t="s">
        <v>320</v>
      </c>
      <c r="H6" s="728" t="s">
        <v>40</v>
      </c>
      <c r="I6" s="729"/>
      <c r="J6" s="500">
        <v>815.26</v>
      </c>
      <c r="K6" s="577">
        <f>295+130+390.26</f>
        <v>815.26</v>
      </c>
      <c r="L6" s="499">
        <f>J6-K6</f>
        <v>0</v>
      </c>
      <c r="M6" s="501">
        <v>43914</v>
      </c>
      <c r="N6" s="451"/>
      <c r="O6" s="269"/>
      <c r="P6" s="577" t="s">
        <v>123</v>
      </c>
      <c r="Q6" s="577">
        <v>3000</v>
      </c>
      <c r="R6" s="577"/>
      <c r="S6" s="577" t="s">
        <v>303</v>
      </c>
      <c r="U6" s="152">
        <v>43895</v>
      </c>
      <c r="V6" s="601" t="s">
        <v>287</v>
      </c>
      <c r="W6" s="601">
        <v>850</v>
      </c>
      <c r="Y6" s="152">
        <v>43895</v>
      </c>
      <c r="Z6" s="601" t="s">
        <v>287</v>
      </c>
      <c r="AA6" s="601">
        <v>850</v>
      </c>
      <c r="AB6" s="601">
        <v>1576</v>
      </c>
      <c r="AD6" s="152">
        <v>43898</v>
      </c>
      <c r="AE6" s="601" t="s">
        <v>296</v>
      </c>
      <c r="AF6" s="601">
        <v>692</v>
      </c>
      <c r="AG6" s="601">
        <v>1998</v>
      </c>
    </row>
    <row r="7" spans="1:33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3"/>
        <v/>
      </c>
      <c r="F7" s="163" t="str">
        <f t="shared" si="4"/>
        <v>оплачено</v>
      </c>
      <c r="G7" s="163" t="s">
        <v>320</v>
      </c>
      <c r="H7" s="342"/>
      <c r="I7" s="368"/>
      <c r="J7" s="539">
        <f>SUM(J5:J6)</f>
        <v>2379.6400000000003</v>
      </c>
      <c r="K7" s="368"/>
      <c r="L7" s="85"/>
      <c r="M7" s="315"/>
      <c r="N7" s="368"/>
      <c r="O7" s="269"/>
      <c r="P7" s="577" t="s">
        <v>27</v>
      </c>
      <c r="Q7" s="577">
        <v>677</v>
      </c>
      <c r="R7" s="577"/>
      <c r="S7" s="577"/>
      <c r="U7" s="152">
        <v>43898</v>
      </c>
      <c r="V7" s="601" t="s">
        <v>288</v>
      </c>
      <c r="W7" s="601">
        <v>1200</v>
      </c>
      <c r="Y7" s="152">
        <v>43898</v>
      </c>
      <c r="Z7" s="601" t="s">
        <v>288</v>
      </c>
      <c r="AA7" s="601">
        <v>325</v>
      </c>
      <c r="AB7" s="601">
        <v>580.5</v>
      </c>
      <c r="AD7" s="152"/>
      <c r="AE7" s="601" t="s">
        <v>290</v>
      </c>
      <c r="AF7" s="736">
        <f>AG7/2</f>
        <v>289.5</v>
      </c>
      <c r="AG7" s="736">
        <v>579</v>
      </c>
    </row>
    <row r="8" spans="1:33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3"/>
        <v/>
      </c>
      <c r="F8" s="163" t="str">
        <f t="shared" si="4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7" t="s">
        <v>302</v>
      </c>
      <c r="Q8" s="577">
        <v>870</v>
      </c>
      <c r="R8" s="577"/>
      <c r="S8" s="577"/>
      <c r="U8" s="152">
        <v>43898</v>
      </c>
      <c r="V8" s="601" t="s">
        <v>290</v>
      </c>
      <c r="W8" s="601">
        <v>1200</v>
      </c>
      <c r="Y8" s="152">
        <v>43898</v>
      </c>
      <c r="Z8" s="601" t="s">
        <v>289</v>
      </c>
      <c r="AA8" s="601">
        <f>AB8/2</f>
        <v>48.5</v>
      </c>
      <c r="AB8" s="601">
        <v>97</v>
      </c>
      <c r="AD8" s="152"/>
      <c r="AE8" s="601" t="s">
        <v>297</v>
      </c>
      <c r="AF8" s="737"/>
      <c r="AG8" s="737"/>
    </row>
    <row r="9" spans="1:33" s="87" customFormat="1" x14ac:dyDescent="0.25">
      <c r="A9" s="326">
        <v>43914</v>
      </c>
      <c r="B9" s="162" t="s">
        <v>256</v>
      </c>
      <c r="C9" s="276">
        <v>132.30000000000001</v>
      </c>
      <c r="D9" s="276">
        <v>132.30000000000001</v>
      </c>
      <c r="E9" s="161" t="str">
        <f t="shared" si="3"/>
        <v/>
      </c>
      <c r="F9" s="163" t="str">
        <f t="shared" si="4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7" t="s">
        <v>305</v>
      </c>
      <c r="Q9" s="577">
        <v>435</v>
      </c>
      <c r="R9" s="577"/>
      <c r="S9" s="577"/>
      <c r="U9" s="152">
        <v>43901</v>
      </c>
      <c r="V9" s="601" t="s">
        <v>291</v>
      </c>
      <c r="W9" s="59">
        <v>956.8</v>
      </c>
      <c r="Y9" s="152">
        <v>43898</v>
      </c>
      <c r="Z9" s="601" t="s">
        <v>290</v>
      </c>
      <c r="AA9" s="601">
        <f>AB9/2</f>
        <v>102</v>
      </c>
      <c r="AB9" s="601">
        <v>204</v>
      </c>
      <c r="AD9" s="152"/>
      <c r="AE9" s="601" t="s">
        <v>298</v>
      </c>
      <c r="AF9" s="601">
        <f>AG9/2</f>
        <v>59</v>
      </c>
      <c r="AG9" s="601">
        <v>118</v>
      </c>
    </row>
    <row r="10" spans="1:33" s="87" customFormat="1" ht="15" customHeight="1" x14ac:dyDescent="0.25">
      <c r="A10" s="326">
        <v>43920</v>
      </c>
      <c r="B10" s="162" t="s">
        <v>155</v>
      </c>
      <c r="C10" s="276">
        <v>66.099999999999994</v>
      </c>
      <c r="D10" s="276">
        <v>66.099999999999994</v>
      </c>
      <c r="E10" s="161" t="str">
        <f t="shared" si="3"/>
        <v/>
      </c>
      <c r="F10" s="163" t="str">
        <f t="shared" si="4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575"/>
      <c r="O10" s="269"/>
      <c r="P10" s="607" t="s">
        <v>133</v>
      </c>
      <c r="Q10" s="607">
        <f>810+561</f>
        <v>1371</v>
      </c>
      <c r="R10" s="607"/>
      <c r="S10" s="607"/>
      <c r="U10" s="152">
        <v>43901</v>
      </c>
      <c r="V10" s="601" t="s">
        <v>292</v>
      </c>
      <c r="W10" s="59">
        <v>1100</v>
      </c>
      <c r="Y10" s="152">
        <v>43901</v>
      </c>
      <c r="Z10" s="601" t="s">
        <v>291</v>
      </c>
      <c r="AA10" s="601">
        <v>956.8</v>
      </c>
      <c r="AB10" s="601">
        <v>1475</v>
      </c>
      <c r="AD10" s="152"/>
      <c r="AE10" s="601" t="s">
        <v>306</v>
      </c>
      <c r="AF10" s="601">
        <v>718</v>
      </c>
      <c r="AG10" s="601"/>
    </row>
    <row r="11" spans="1:33" ht="18.75" customHeight="1" x14ac:dyDescent="0.25">
      <c r="A11" s="326">
        <v>43916</v>
      </c>
      <c r="B11" s="162" t="s">
        <v>205</v>
      </c>
      <c r="C11" s="276">
        <v>261.36</v>
      </c>
      <c r="D11" s="276">
        <v>261.36</v>
      </c>
      <c r="E11" s="161" t="str">
        <f t="shared" si="3"/>
        <v/>
      </c>
      <c r="F11" s="163" t="str">
        <f t="shared" si="4"/>
        <v>оплачено</v>
      </c>
      <c r="G11" s="163"/>
      <c r="H11" s="43"/>
      <c r="I11" s="1"/>
      <c r="J11" s="368"/>
      <c r="K11" s="1"/>
      <c r="L11" s="1"/>
      <c r="M11" s="44"/>
      <c r="N11" s="575"/>
      <c r="O11" s="269"/>
      <c r="P11" s="607" t="s">
        <v>123</v>
      </c>
      <c r="Q11" s="607">
        <v>750</v>
      </c>
      <c r="R11" s="607"/>
      <c r="S11" s="607"/>
      <c r="T11" s="368"/>
      <c r="U11" s="368"/>
      <c r="V11" s="602" t="s">
        <v>306</v>
      </c>
      <c r="W11" s="93">
        <v>3000</v>
      </c>
      <c r="X11" s="368"/>
      <c r="Y11" s="152">
        <v>43901</v>
      </c>
      <c r="Z11" s="601" t="s">
        <v>292</v>
      </c>
      <c r="AA11" s="600">
        <f>AB11/2</f>
        <v>769</v>
      </c>
      <c r="AB11" s="601">
        <v>1538</v>
      </c>
      <c r="AD11" s="152"/>
      <c r="AE11" s="601"/>
      <c r="AF11" s="600"/>
      <c r="AG11" s="601"/>
    </row>
    <row r="12" spans="1:33" ht="15.75" customHeight="1" x14ac:dyDescent="0.25">
      <c r="A12" s="326"/>
      <c r="B12" s="162"/>
      <c r="C12" s="276"/>
      <c r="D12" s="276"/>
      <c r="E12" s="161" t="str">
        <f t="shared" si="3"/>
        <v/>
      </c>
      <c r="F12" s="163" t="str">
        <f t="shared" si="4"/>
        <v/>
      </c>
      <c r="G12" s="163" t="str">
        <f t="shared" ref="G12:G20" si="5">IF(C12=0,"",IF(C12-D12=0,"","нет накладной"))</f>
        <v/>
      </c>
      <c r="H12" s="43"/>
      <c r="I12" s="1"/>
      <c r="J12" s="368"/>
      <c r="K12" s="1"/>
      <c r="L12" s="1"/>
      <c r="M12" s="44"/>
      <c r="N12" s="575"/>
      <c r="O12" s="450"/>
      <c r="P12" s="608" t="s">
        <v>27</v>
      </c>
      <c r="Q12" s="602">
        <v>472.5</v>
      </c>
      <c r="R12" s="368"/>
      <c r="S12" s="368"/>
      <c r="T12" s="368"/>
      <c r="U12" s="368"/>
      <c r="V12" s="602" t="s">
        <v>132</v>
      </c>
      <c r="W12" s="93">
        <v>1219</v>
      </c>
      <c r="X12" s="368"/>
      <c r="Y12" s="152">
        <v>43902</v>
      </c>
      <c r="Z12" s="601" t="s">
        <v>289</v>
      </c>
      <c r="AA12" s="600">
        <v>250</v>
      </c>
      <c r="AB12" s="601">
        <v>505.5</v>
      </c>
      <c r="AD12" s="152"/>
      <c r="AE12" s="601"/>
      <c r="AF12" s="600"/>
      <c r="AG12" s="601"/>
    </row>
    <row r="13" spans="1:33" ht="14.25" customHeight="1" x14ac:dyDescent="0.25">
      <c r="A13" s="326"/>
      <c r="B13" s="162"/>
      <c r="C13" s="276"/>
      <c r="D13" s="276"/>
      <c r="E13" s="161" t="str">
        <f t="shared" si="3"/>
        <v/>
      </c>
      <c r="F13" s="163" t="str">
        <f t="shared" si="4"/>
        <v/>
      </c>
      <c r="G13" s="163" t="str">
        <f t="shared" si="5"/>
        <v/>
      </c>
      <c r="H13" s="43"/>
      <c r="I13" s="1"/>
      <c r="J13" s="368"/>
      <c r="K13" s="1"/>
      <c r="L13" s="1"/>
      <c r="M13" s="44"/>
      <c r="N13" s="575"/>
      <c r="O13" s="128"/>
      <c r="P13" s="602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2" t="s">
        <v>305</v>
      </c>
      <c r="AA13" s="1">
        <v>435</v>
      </c>
      <c r="AE13" s="602" t="s">
        <v>301</v>
      </c>
      <c r="AF13" s="35">
        <f>SUM(AF5:AF12)</f>
        <v>1918.5</v>
      </c>
    </row>
    <row r="14" spans="1:33" ht="17.25" customHeight="1" x14ac:dyDescent="0.25">
      <c r="A14" s="326"/>
      <c r="B14" s="162"/>
      <c r="C14" s="276"/>
      <c r="D14" s="276"/>
      <c r="E14" s="161" t="str">
        <f t="shared" si="3"/>
        <v/>
      </c>
      <c r="F14" s="163" t="str">
        <f t="shared" si="4"/>
        <v/>
      </c>
      <c r="G14" s="163" t="str">
        <f t="shared" si="5"/>
        <v/>
      </c>
      <c r="H14" s="43"/>
      <c r="I14" s="1"/>
      <c r="J14" s="368"/>
      <c r="K14" s="1"/>
      <c r="L14" s="1"/>
      <c r="M14" s="44"/>
      <c r="N14" s="575"/>
      <c r="O14" s="368"/>
      <c r="P14" s="602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2" t="s">
        <v>132</v>
      </c>
      <c r="AA14" s="368">
        <v>1219</v>
      </c>
    </row>
    <row r="15" spans="1:33" ht="14.25" customHeight="1" x14ac:dyDescent="0.25">
      <c r="A15" s="326"/>
      <c r="B15" s="162"/>
      <c r="C15" s="276"/>
      <c r="D15" s="276"/>
      <c r="E15" s="161" t="str">
        <f t="shared" si="3"/>
        <v/>
      </c>
      <c r="F15" s="163" t="str">
        <f t="shared" si="4"/>
        <v/>
      </c>
      <c r="G15" s="163" t="str">
        <f t="shared" si="5"/>
        <v/>
      </c>
      <c r="H15" s="43"/>
      <c r="I15" s="1"/>
      <c r="J15" s="368"/>
      <c r="K15" s="1"/>
      <c r="L15" s="1"/>
      <c r="M15" s="44"/>
      <c r="N15" s="575"/>
      <c r="O15" s="368"/>
      <c r="P15" s="608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2" t="s">
        <v>306</v>
      </c>
      <c r="AA15" s="368">
        <v>1700</v>
      </c>
      <c r="AF15" s="35">
        <f>AF13+AA16</f>
        <v>8633.7999999999993</v>
      </c>
    </row>
    <row r="16" spans="1:33" x14ac:dyDescent="0.25">
      <c r="A16" s="326"/>
      <c r="B16" s="162"/>
      <c r="C16" s="276"/>
      <c r="D16" s="276"/>
      <c r="E16" s="161" t="str">
        <f t="shared" si="3"/>
        <v/>
      </c>
      <c r="F16" s="163" t="str">
        <f t="shared" si="4"/>
        <v/>
      </c>
      <c r="G16" s="163" t="str">
        <f t="shared" si="5"/>
        <v/>
      </c>
      <c r="H16" s="43"/>
      <c r="I16" s="1"/>
      <c r="J16" s="368"/>
      <c r="K16" s="1"/>
      <c r="L16" s="1"/>
      <c r="M16" s="44"/>
      <c r="N16" s="296"/>
      <c r="O16" s="368"/>
      <c r="P16" s="608" t="s">
        <v>287</v>
      </c>
      <c r="Q16" s="608">
        <v>850</v>
      </c>
      <c r="R16" s="368"/>
      <c r="S16" s="87"/>
      <c r="T16" s="87"/>
      <c r="U16" s="87"/>
      <c r="V16" s="87"/>
      <c r="W16" s="87"/>
      <c r="X16" s="87"/>
      <c r="Z16" s="602" t="s">
        <v>301</v>
      </c>
      <c r="AA16" s="35">
        <f>SUM(AA5:AA15)</f>
        <v>6715.3</v>
      </c>
    </row>
    <row r="17" spans="1:26" x14ac:dyDescent="0.25">
      <c r="A17" s="326"/>
      <c r="B17" s="162"/>
      <c r="C17" s="276"/>
      <c r="D17" s="276"/>
      <c r="E17" s="161" t="str">
        <f t="shared" si="3"/>
        <v/>
      </c>
      <c r="F17" s="163" t="str">
        <f t="shared" si="4"/>
        <v/>
      </c>
      <c r="G17" s="163" t="str">
        <f t="shared" si="5"/>
        <v/>
      </c>
      <c r="H17" s="43"/>
      <c r="I17" s="1"/>
      <c r="J17" s="368"/>
      <c r="K17" s="1"/>
      <c r="L17" s="1"/>
      <c r="M17" s="44"/>
      <c r="N17" s="296"/>
      <c r="O17" s="368"/>
      <c r="P17" s="602" t="s">
        <v>308</v>
      </c>
      <c r="Q17" s="547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 x14ac:dyDescent="0.25">
      <c r="A18" s="326"/>
      <c r="B18" s="162"/>
      <c r="C18" s="276"/>
      <c r="D18" s="276"/>
      <c r="E18" s="161" t="str">
        <f t="shared" si="3"/>
        <v/>
      </c>
      <c r="F18" s="163" t="str">
        <f t="shared" si="4"/>
        <v/>
      </c>
      <c r="G18" s="163" t="str">
        <f t="shared" si="5"/>
        <v/>
      </c>
      <c r="H18" s="43"/>
      <c r="I18" s="1"/>
      <c r="J18" s="368"/>
      <c r="K18" s="1"/>
      <c r="L18" s="1"/>
      <c r="M18" s="44"/>
      <c r="N18" s="296"/>
      <c r="O18" s="151"/>
      <c r="P18" s="602" t="s">
        <v>309</v>
      </c>
      <c r="Q18" s="547">
        <v>1100</v>
      </c>
      <c r="R18" s="368"/>
      <c r="S18" s="87"/>
      <c r="T18" s="87"/>
      <c r="U18" s="87"/>
      <c r="V18" s="87"/>
      <c r="W18" s="87"/>
      <c r="X18" s="87"/>
    </row>
    <row r="19" spans="1:26" x14ac:dyDescent="0.25">
      <c r="A19" s="326"/>
      <c r="B19" s="162"/>
      <c r="C19" s="276"/>
      <c r="D19" s="276"/>
      <c r="E19" s="161" t="str">
        <f t="shared" si="3"/>
        <v/>
      </c>
      <c r="F19" s="163" t="str">
        <f t="shared" si="4"/>
        <v/>
      </c>
      <c r="G19" s="163" t="str">
        <f t="shared" si="5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 x14ac:dyDescent="0.25">
      <c r="A20" s="326"/>
      <c r="B20" s="162"/>
      <c r="C20" s="276"/>
      <c r="D20" s="276"/>
      <c r="E20" s="161" t="str">
        <f t="shared" si="3"/>
        <v/>
      </c>
      <c r="F20" s="163" t="str">
        <f t="shared" si="4"/>
        <v/>
      </c>
      <c r="G20" s="163" t="str">
        <f t="shared" si="5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 x14ac:dyDescent="0.3">
      <c r="A21" s="732" t="s">
        <v>271</v>
      </c>
      <c r="B21" s="733"/>
      <c r="C21" s="360">
        <f>SUM(C5:C20)</f>
        <v>2374.4899999999998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 x14ac:dyDescent="0.25">
      <c r="A22" s="353"/>
      <c r="B22" s="354"/>
      <c r="C22" s="355"/>
      <c r="D22" s="355"/>
      <c r="E22" s="356"/>
      <c r="F22" s="354"/>
      <c r="G22" s="378"/>
      <c r="H22" s="665" t="s">
        <v>16</v>
      </c>
      <c r="I22" s="667" t="s">
        <v>17</v>
      </c>
      <c r="J22" s="667" t="s">
        <v>21</v>
      </c>
      <c r="K22" s="667"/>
      <c r="L22" s="669" t="s">
        <v>93</v>
      </c>
      <c r="M22" s="671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 x14ac:dyDescent="0.25">
      <c r="A23" s="357"/>
      <c r="B23" s="202"/>
      <c r="C23" s="202"/>
      <c r="D23" s="202"/>
      <c r="E23" s="217"/>
      <c r="F23" s="202"/>
      <c r="G23" s="202"/>
      <c r="H23" s="666"/>
      <c r="I23" s="668"/>
      <c r="J23" s="615" t="s">
        <v>21</v>
      </c>
      <c r="K23" s="615" t="s">
        <v>25</v>
      </c>
      <c r="L23" s="670"/>
      <c r="M23" s="672"/>
      <c r="N23" s="1"/>
      <c r="O23" s="1" t="s">
        <v>73</v>
      </c>
      <c r="P23" s="598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6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68">
        <v>35259.58</v>
      </c>
      <c r="P25" s="85">
        <f t="shared" si="6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9">
        <f t="shared" ref="S25:S32" si="7"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8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9">
        <f t="shared" si="7"/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8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9">
        <f t="shared" si="7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8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9">
        <f t="shared" si="7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9">
        <f t="shared" si="7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6" t="e">
        <f>#REF!+#REF!</f>
        <v>#REF!</v>
      </c>
      <c r="R30" s="85" t="e">
        <f>#REF!-#REF!</f>
        <v>#REF!</v>
      </c>
      <c r="S30" s="599" t="e">
        <f t="shared" si="7"/>
        <v>#REF!</v>
      </c>
      <c r="T30" s="87"/>
      <c r="U30" s="87"/>
      <c r="V30" s="87"/>
      <c r="W30" s="87"/>
      <c r="X30" s="87"/>
      <c r="Z30" s="368"/>
    </row>
    <row r="31" spans="1:26" x14ac:dyDescent="0.25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789">
        <v>1310.53</v>
      </c>
      <c r="L31" s="789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9">
        <f t="shared" si="7"/>
        <v>50.362222222223863</v>
      </c>
      <c r="T31" s="87"/>
      <c r="U31" s="87"/>
      <c r="V31" s="87"/>
      <c r="W31" s="87"/>
      <c r="X31" s="87"/>
      <c r="Z31" s="368"/>
    </row>
    <row r="32" spans="1:26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789">
        <v>1141.96</v>
      </c>
      <c r="L32" s="789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9">
        <f t="shared" si="7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 x14ac:dyDescent="0.3">
      <c r="A33" s="341"/>
      <c r="B33" s="200"/>
      <c r="C33" s="1"/>
      <c r="D33" s="274"/>
      <c r="E33" s="368"/>
      <c r="F33" s="368"/>
      <c r="G33" s="368"/>
      <c r="H33" s="791" t="s">
        <v>210</v>
      </c>
      <c r="I33" s="792">
        <v>28933.9</v>
      </c>
      <c r="J33" s="793"/>
      <c r="K33" s="796">
        <v>1267.8599999999999</v>
      </c>
      <c r="L33" s="796">
        <v>22833.599999999999</v>
      </c>
      <c r="M33" s="795">
        <f>M32-I33-J33-K33+L33</f>
        <v>86957.489999999976</v>
      </c>
      <c r="N33" s="1"/>
      <c r="P33" s="85">
        <f t="shared" si="6"/>
        <v>12685.333333333332</v>
      </c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Top="1" x14ac:dyDescent="0.25">
      <c r="A34" s="341"/>
      <c r="B34" s="200"/>
      <c r="C34" s="1"/>
      <c r="D34" s="274"/>
      <c r="E34" s="85"/>
      <c r="F34" s="368"/>
      <c r="G34" s="368"/>
      <c r="H34" s="649" t="s">
        <v>36</v>
      </c>
      <c r="I34" s="651" t="s">
        <v>178</v>
      </c>
      <c r="J34" s="652"/>
      <c r="K34" s="653"/>
      <c r="L34" s="657" t="s">
        <v>159</v>
      </c>
      <c r="M34" s="658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 x14ac:dyDescent="0.25">
      <c r="A35" s="341"/>
      <c r="B35" s="200"/>
      <c r="C35" s="285"/>
      <c r="D35" s="274"/>
      <c r="E35" s="285"/>
      <c r="F35" s="368"/>
      <c r="G35" s="380"/>
      <c r="H35" s="650"/>
      <c r="I35" s="654"/>
      <c r="J35" s="655"/>
      <c r="K35" s="656"/>
      <c r="L35" s="659"/>
      <c r="M35" s="660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 x14ac:dyDescent="0.25">
      <c r="A36" s="341"/>
      <c r="B36" s="200"/>
      <c r="C36" s="200"/>
      <c r="D36" s="274"/>
      <c r="E36" s="200"/>
      <c r="F36" s="368"/>
      <c r="G36" s="380"/>
      <c r="H36" s="554" t="s">
        <v>252</v>
      </c>
      <c r="I36" s="723" t="s">
        <v>47</v>
      </c>
      <c r="J36" s="723"/>
      <c r="K36" s="623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x14ac:dyDescent="0.25">
      <c r="A37" s="341"/>
      <c r="B37" s="368"/>
      <c r="C37" s="275"/>
      <c r="D37" s="274"/>
      <c r="E37" s="275"/>
      <c r="F37" s="368"/>
      <c r="G37" s="368"/>
      <c r="H37" s="554" t="s">
        <v>252</v>
      </c>
      <c r="I37" s="724" t="s">
        <v>51</v>
      </c>
      <c r="J37" s="724"/>
      <c r="K37" s="624">
        <v>71.83</v>
      </c>
      <c r="L37" s="283">
        <v>43905</v>
      </c>
      <c r="M37" s="44" t="s">
        <v>239</v>
      </c>
      <c r="N37" s="1"/>
      <c r="P37" s="573" t="s">
        <v>314</v>
      </c>
      <c r="Q37" s="572">
        <v>1261.8599999999999</v>
      </c>
      <c r="R37" s="572"/>
      <c r="S37" s="368"/>
      <c r="T37" s="295"/>
      <c r="U37" s="295"/>
      <c r="V37" s="295"/>
      <c r="W37" s="295"/>
      <c r="X37" s="295"/>
      <c r="Y37" s="368"/>
    </row>
    <row r="38" spans="1:26" x14ac:dyDescent="0.25">
      <c r="A38" s="342"/>
      <c r="B38" s="368"/>
      <c r="C38" s="368"/>
      <c r="D38" s="274"/>
      <c r="E38" s="200"/>
      <c r="F38" s="368"/>
      <c r="G38" s="368"/>
      <c r="H38" s="554" t="s">
        <v>252</v>
      </c>
      <c r="I38" s="724" t="s">
        <v>52</v>
      </c>
      <c r="J38" s="724"/>
      <c r="K38" s="624">
        <v>5.63</v>
      </c>
      <c r="L38" s="283">
        <v>43905</v>
      </c>
      <c r="M38" s="44" t="s">
        <v>239</v>
      </c>
      <c r="N38" s="1"/>
      <c r="P38" s="502" t="s">
        <v>317</v>
      </c>
      <c r="Q38" s="572">
        <v>6</v>
      </c>
      <c r="R38" s="572"/>
      <c r="S38" s="368"/>
      <c r="T38" s="295"/>
      <c r="U38" s="368"/>
      <c r="V38" s="368"/>
      <c r="W38" s="295"/>
      <c r="X38" s="295"/>
      <c r="Y38" s="368"/>
    </row>
    <row r="39" spans="1:26" x14ac:dyDescent="0.25">
      <c r="A39" s="342"/>
      <c r="B39" s="368"/>
      <c r="C39" s="368"/>
      <c r="D39" s="274"/>
      <c r="E39" s="368"/>
      <c r="F39" s="368"/>
      <c r="G39" s="368"/>
      <c r="H39" s="554" t="s">
        <v>252</v>
      </c>
      <c r="I39" s="724" t="s">
        <v>49</v>
      </c>
      <c r="J39" s="724"/>
      <c r="K39" s="624">
        <v>257</v>
      </c>
      <c r="L39" s="283">
        <v>43910</v>
      </c>
      <c r="M39" s="44" t="s">
        <v>281</v>
      </c>
      <c r="N39" s="151"/>
      <c r="P39" s="438"/>
      <c r="Q39" s="572">
        <f>SUM(Q37:Q38)</f>
        <v>1267.8599999999999</v>
      </c>
      <c r="R39" s="572"/>
      <c r="S39" s="368"/>
      <c r="T39" s="295"/>
      <c r="U39" s="295"/>
      <c r="V39" s="295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725" t="s">
        <v>59</v>
      </c>
      <c r="J40" s="725"/>
      <c r="K40" s="460">
        <v>654.32000000000005</v>
      </c>
      <c r="L40" s="303" t="s">
        <v>177</v>
      </c>
      <c r="M40" s="44" t="s">
        <v>239</v>
      </c>
      <c r="N40" s="1"/>
      <c r="P40" s="438"/>
      <c r="Q40" s="572"/>
      <c r="R40" s="572"/>
      <c r="S40" s="368"/>
      <c r="T40" s="368"/>
      <c r="U40" s="295"/>
      <c r="V40" s="295"/>
      <c r="W40" s="368"/>
      <c r="X40" s="368"/>
      <c r="Y40" s="368"/>
    </row>
    <row r="41" spans="1:26" x14ac:dyDescent="0.25">
      <c r="A41" s="342"/>
      <c r="B41" s="200"/>
      <c r="C41" s="200"/>
      <c r="D41" s="274"/>
      <c r="E41" s="200"/>
      <c r="F41" s="368"/>
      <c r="G41" s="368"/>
      <c r="H41" s="554" t="s">
        <v>252</v>
      </c>
      <c r="I41" s="726" t="s">
        <v>68</v>
      </c>
      <c r="J41" s="727"/>
      <c r="K41" s="624">
        <v>324.85000000000002</v>
      </c>
      <c r="L41" s="283">
        <v>43910</v>
      </c>
      <c r="M41" s="44" t="s">
        <v>239</v>
      </c>
      <c r="N41" s="1"/>
      <c r="P41" s="368">
        <v>1577.06</v>
      </c>
      <c r="Q41" s="572"/>
      <c r="R41" s="572"/>
      <c r="S41" s="368"/>
      <c r="T41" s="295"/>
      <c r="U41" s="295"/>
      <c r="V41" s="295"/>
      <c r="W41" s="295"/>
      <c r="X41" s="295"/>
      <c r="Y41" s="368"/>
    </row>
    <row r="42" spans="1:26" x14ac:dyDescent="0.25">
      <c r="A42" s="342"/>
      <c r="B42" s="200"/>
      <c r="C42" s="368"/>
      <c r="D42" s="274"/>
      <c r="E42" s="200"/>
      <c r="F42" s="368"/>
      <c r="G42" s="368"/>
      <c r="H42" s="554" t="s">
        <v>252</v>
      </c>
      <c r="I42" s="625" t="s">
        <v>174</v>
      </c>
      <c r="J42" s="626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352" t="s">
        <v>260</v>
      </c>
      <c r="I43" s="625" t="s">
        <v>176</v>
      </c>
      <c r="J43" s="626"/>
      <c r="K43" s="624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8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33"/>
      <c r="F44" s="368"/>
      <c r="G44" s="368"/>
      <c r="H44" s="554" t="s">
        <v>252</v>
      </c>
      <c r="I44" s="726" t="s">
        <v>81</v>
      </c>
      <c r="J44" s="727"/>
      <c r="K44" s="624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9">
        <f>P43-P44</f>
        <v>20.400000000000091</v>
      </c>
      <c r="R44" s="572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726" t="s">
        <v>181</v>
      </c>
      <c r="J45" s="727"/>
      <c r="K45" s="624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352" t="s">
        <v>252</v>
      </c>
      <c r="I46" s="643" t="s">
        <v>61</v>
      </c>
      <c r="J46" s="643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643" t="s">
        <v>310</v>
      </c>
      <c r="J47" s="643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643" t="s">
        <v>311</v>
      </c>
      <c r="J48" s="643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643" t="s">
        <v>312</v>
      </c>
      <c r="J49" s="643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 x14ac:dyDescent="0.3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644" t="s">
        <v>180</v>
      </c>
      <c r="L50" s="644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 x14ac:dyDescent="0.25">
      <c r="A51" s="368"/>
      <c r="B51" s="368"/>
      <c r="C51" s="368"/>
      <c r="D51" s="368"/>
      <c r="E51" s="368"/>
      <c r="F51" s="368"/>
      <c r="G51" s="368"/>
      <c r="H51" s="703"/>
      <c r="I51" s="703"/>
      <c r="J51" s="703"/>
      <c r="K51" s="703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 x14ac:dyDescent="0.25">
      <c r="A52" s="701" t="s">
        <v>278</v>
      </c>
      <c r="B52" s="701"/>
      <c r="C52" s="701"/>
      <c r="D52" s="701"/>
      <c r="E52" s="701"/>
      <c r="F52" s="701"/>
      <c r="G52" s="701"/>
      <c r="H52" s="701"/>
      <c r="I52" s="701"/>
      <c r="J52" s="701"/>
      <c r="K52" s="701"/>
      <c r="L52" s="701"/>
      <c r="M52" s="701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 x14ac:dyDescent="0.3">
      <c r="A53" s="702"/>
      <c r="B53" s="702"/>
      <c r="C53" s="702"/>
      <c r="D53" s="702"/>
      <c r="E53" s="702"/>
      <c r="F53" s="702"/>
      <c r="G53" s="702"/>
      <c r="H53" s="702"/>
      <c r="I53" s="702"/>
      <c r="J53" s="702"/>
      <c r="K53" s="702"/>
      <c r="L53" s="702"/>
      <c r="M53" s="702"/>
      <c r="N53" s="1"/>
      <c r="P53" s="368"/>
      <c r="Q53" s="368"/>
      <c r="R53" s="367"/>
      <c r="S53" s="572"/>
      <c r="T53" s="368"/>
      <c r="U53" s="368"/>
      <c r="V53" s="368"/>
      <c r="W53" s="368"/>
      <c r="X53" s="368"/>
    </row>
    <row r="54" spans="1:25" ht="15.75" thickTop="1" x14ac:dyDescent="0.25">
      <c r="A54" s="700" t="s">
        <v>28</v>
      </c>
      <c r="B54" s="663"/>
      <c r="C54" s="663"/>
      <c r="D54" s="663"/>
      <c r="E54" s="663"/>
      <c r="F54" s="663"/>
      <c r="G54" s="664"/>
      <c r="H54" s="704" t="s">
        <v>280</v>
      </c>
      <c r="I54" s="705"/>
      <c r="J54" s="705"/>
      <c r="K54" s="705"/>
      <c r="L54" s="705"/>
      <c r="M54" s="706"/>
      <c r="N54" s="1"/>
      <c r="P54" s="368"/>
      <c r="S54" s="275"/>
      <c r="T54" s="368"/>
      <c r="U54" s="368"/>
      <c r="V54" s="368"/>
      <c r="W54" s="368"/>
      <c r="X54" s="368"/>
    </row>
    <row r="55" spans="1:25" x14ac:dyDescent="0.25">
      <c r="A55" s="325" t="s">
        <v>2</v>
      </c>
      <c r="B55" s="569" t="s">
        <v>34</v>
      </c>
      <c r="C55" s="36" t="s">
        <v>35</v>
      </c>
      <c r="D55" s="36" t="s">
        <v>38</v>
      </c>
      <c r="E55" s="36" t="s">
        <v>42</v>
      </c>
      <c r="F55" s="569" t="s">
        <v>36</v>
      </c>
      <c r="G55" s="101" t="s">
        <v>173</v>
      </c>
      <c r="H55" s="43"/>
      <c r="I55" s="564" t="s">
        <v>35</v>
      </c>
      <c r="J55" s="564" t="s">
        <v>38</v>
      </c>
      <c r="K55" s="564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 x14ac:dyDescent="0.25">
      <c r="A56" s="326">
        <v>43888</v>
      </c>
      <c r="B56" s="162" t="s">
        <v>275</v>
      </c>
      <c r="C56" s="276">
        <v>1008.8</v>
      </c>
      <c r="D56" s="276">
        <v>508.79999999999995</v>
      </c>
      <c r="E56" s="604">
        <f t="shared" ref="E56" si="9">IF(C56-D56=0,"",C56-D56)</f>
        <v>500</v>
      </c>
      <c r="F56" s="163" t="str">
        <f t="shared" ref="F56" si="10">IF(C56=0,"",IF(C56-D56=0,"оплачено","ОЖИДАЕТСЯ оплата"))</f>
        <v>ОЖИДАЕТСЯ оплата</v>
      </c>
      <c r="G56" s="163"/>
      <c r="H56" s="43"/>
      <c r="I56" s="571">
        <v>500.24</v>
      </c>
      <c r="J56" s="571">
        <f>150+350.24</f>
        <v>500.24</v>
      </c>
      <c r="K56" s="161">
        <f t="shared" ref="K56" si="11"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 x14ac:dyDescent="0.25">
      <c r="A57" s="326">
        <v>43894</v>
      </c>
      <c r="B57" s="162" t="s">
        <v>205</v>
      </c>
      <c r="C57" s="276">
        <v>236.18</v>
      </c>
      <c r="D57" s="276">
        <v>236.18</v>
      </c>
      <c r="E57" s="604" t="str">
        <f t="shared" ref="E57:E62" si="12">IF(C57-D57=0,"",C57-D57)</f>
        <v/>
      </c>
      <c r="F57" s="163" t="str">
        <f t="shared" ref="F57:F62" si="13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 x14ac:dyDescent="0.25">
      <c r="A58" s="326">
        <v>43894</v>
      </c>
      <c r="B58" s="162" t="s">
        <v>223</v>
      </c>
      <c r="C58" s="276">
        <v>232.91</v>
      </c>
      <c r="D58" s="276">
        <v>232.91</v>
      </c>
      <c r="E58" s="604" t="str">
        <f t="shared" si="12"/>
        <v/>
      </c>
      <c r="F58" s="163" t="str">
        <f t="shared" si="13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 x14ac:dyDescent="0.25">
      <c r="A59" s="326">
        <v>43895</v>
      </c>
      <c r="B59" s="162" t="s">
        <v>222</v>
      </c>
      <c r="C59" s="276">
        <v>343.62</v>
      </c>
      <c r="D59" s="276">
        <v>343.62</v>
      </c>
      <c r="E59" s="604" t="str">
        <f t="shared" si="12"/>
        <v/>
      </c>
      <c r="F59" s="163" t="str">
        <f t="shared" si="13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 x14ac:dyDescent="0.25">
      <c r="A60" s="326">
        <v>43901</v>
      </c>
      <c r="B60" s="162" t="s">
        <v>257</v>
      </c>
      <c r="C60" s="276">
        <v>428.25</v>
      </c>
      <c r="D60" s="276">
        <v>428.25</v>
      </c>
      <c r="E60" s="604" t="str">
        <f t="shared" si="12"/>
        <v/>
      </c>
      <c r="F60" s="163" t="str">
        <f t="shared" si="13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 x14ac:dyDescent="0.25">
      <c r="A61" s="326">
        <v>43908</v>
      </c>
      <c r="B61" s="162" t="s">
        <v>257</v>
      </c>
      <c r="C61" s="276">
        <v>241</v>
      </c>
      <c r="D61" s="276">
        <v>241</v>
      </c>
      <c r="E61" s="604" t="str">
        <f t="shared" si="12"/>
        <v/>
      </c>
      <c r="F61" s="163" t="str">
        <f t="shared" si="13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 x14ac:dyDescent="0.25">
      <c r="A62" s="326">
        <v>43913</v>
      </c>
      <c r="B62" s="162" t="s">
        <v>258</v>
      </c>
      <c r="C62" s="276">
        <v>233.61</v>
      </c>
      <c r="D62" s="276">
        <v>233.61</v>
      </c>
      <c r="E62" s="604" t="str">
        <f t="shared" si="12"/>
        <v/>
      </c>
      <c r="F62" s="163" t="str">
        <f t="shared" si="13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 x14ac:dyDescent="0.25">
      <c r="A63" s="326">
        <v>43909</v>
      </c>
      <c r="B63" s="162" t="s">
        <v>212</v>
      </c>
      <c r="C63" s="276">
        <v>332.52</v>
      </c>
      <c r="D63" s="276">
        <v>332.52</v>
      </c>
      <c r="E63" s="604" t="str">
        <f t="shared" ref="E63:E71" si="14">IF(C63-D63=0,"",C63-D63)</f>
        <v/>
      </c>
      <c r="F63" s="163" t="str">
        <f t="shared" ref="F63:F71" si="15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 x14ac:dyDescent="0.25">
      <c r="A64" s="326">
        <v>43916</v>
      </c>
      <c r="B64" s="162" t="s">
        <v>155</v>
      </c>
      <c r="C64" s="276">
        <v>328.15</v>
      </c>
      <c r="D64" s="276">
        <v>328.15</v>
      </c>
      <c r="E64" s="604" t="str">
        <f t="shared" si="14"/>
        <v/>
      </c>
      <c r="F64" s="163" t="str">
        <f t="shared" si="15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 x14ac:dyDescent="0.25">
      <c r="A65" s="326">
        <v>43916</v>
      </c>
      <c r="B65" s="162" t="s">
        <v>223</v>
      </c>
      <c r="C65" s="276">
        <v>561.41999999999996</v>
      </c>
      <c r="D65" s="276"/>
      <c r="E65" s="604">
        <f t="shared" si="14"/>
        <v>561.41999999999996</v>
      </c>
      <c r="F65" s="163" t="str">
        <f t="shared" si="15"/>
        <v>ОЖИДАЕТСЯ оплата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 x14ac:dyDescent="0.25">
      <c r="A66" s="326"/>
      <c r="B66" s="162"/>
      <c r="C66" s="276"/>
      <c r="D66" s="276"/>
      <c r="E66" s="604" t="str">
        <f t="shared" si="14"/>
        <v/>
      </c>
      <c r="F66" s="163" t="str">
        <f t="shared" si="15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 x14ac:dyDescent="0.25">
      <c r="A67" s="326"/>
      <c r="B67" s="162"/>
      <c r="C67" s="276"/>
      <c r="D67" s="276"/>
      <c r="E67" s="604" t="str">
        <f t="shared" si="14"/>
        <v/>
      </c>
      <c r="F67" s="163" t="str">
        <f t="shared" si="15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 x14ac:dyDescent="0.25">
      <c r="A68" s="326"/>
      <c r="B68" s="162"/>
      <c r="C68" s="276"/>
      <c r="D68" s="276"/>
      <c r="E68" s="604" t="str">
        <f t="shared" si="14"/>
        <v/>
      </c>
      <c r="F68" s="163" t="str">
        <f t="shared" si="15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 x14ac:dyDescent="0.25">
      <c r="A69" s="326"/>
      <c r="B69" s="162"/>
      <c r="C69" s="276"/>
      <c r="D69" s="276"/>
      <c r="E69" s="604" t="str">
        <f t="shared" si="14"/>
        <v/>
      </c>
      <c r="F69" s="163" t="str">
        <f t="shared" si="15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 x14ac:dyDescent="0.25">
      <c r="A70" s="326"/>
      <c r="B70" s="162"/>
      <c r="C70" s="276"/>
      <c r="D70" s="276"/>
      <c r="E70" s="604" t="str">
        <f t="shared" si="14"/>
        <v/>
      </c>
      <c r="F70" s="163" t="str">
        <f t="shared" si="15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 x14ac:dyDescent="0.25">
      <c r="A71" s="326"/>
      <c r="B71" s="162"/>
      <c r="C71" s="276"/>
      <c r="D71" s="276"/>
      <c r="E71" s="604" t="str">
        <f t="shared" si="14"/>
        <v/>
      </c>
      <c r="F71" s="163" t="str">
        <f t="shared" si="15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 x14ac:dyDescent="0.3">
      <c r="A72" s="732" t="s">
        <v>271</v>
      </c>
      <c r="B72" s="733"/>
      <c r="C72" s="360">
        <f>SUM(C56:C71)</f>
        <v>3946.4600000000005</v>
      </c>
      <c r="D72" s="360"/>
      <c r="E72" s="604">
        <f>SUM(E56:E71)</f>
        <v>1061.42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 x14ac:dyDescent="0.25">
      <c r="A73" s="353"/>
      <c r="B73" s="354"/>
      <c r="C73" s="355"/>
      <c r="D73" s="355"/>
      <c r="E73" s="356"/>
      <c r="F73" s="354"/>
      <c r="G73" s="378"/>
      <c r="H73" s="665" t="s">
        <v>16</v>
      </c>
      <c r="I73" s="667" t="s">
        <v>17</v>
      </c>
      <c r="J73" s="667" t="s">
        <v>21</v>
      </c>
      <c r="K73" s="667"/>
      <c r="L73" s="669" t="s">
        <v>93</v>
      </c>
      <c r="M73" s="671" t="s">
        <v>95</v>
      </c>
      <c r="N73" s="1"/>
      <c r="O73" s="368"/>
      <c r="P73" s="797"/>
    </row>
    <row r="74" spans="1:22" ht="24" x14ac:dyDescent="0.25">
      <c r="A74" s="357"/>
      <c r="B74" s="202"/>
      <c r="C74" s="202"/>
      <c r="D74" s="202"/>
      <c r="E74" s="217"/>
      <c r="F74" s="202"/>
      <c r="G74" s="202"/>
      <c r="H74" s="666"/>
      <c r="I74" s="668"/>
      <c r="J74" s="565" t="s">
        <v>21</v>
      </c>
      <c r="K74" s="565" t="s">
        <v>25</v>
      </c>
      <c r="L74" s="670"/>
      <c r="M74" s="672"/>
      <c r="N74" s="1"/>
      <c r="O74" s="368"/>
      <c r="P74" s="441"/>
    </row>
    <row r="75" spans="1:22" x14ac:dyDescent="0.25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70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 x14ac:dyDescent="0.25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 x14ac:dyDescent="0.25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 x14ac:dyDescent="0.25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80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 x14ac:dyDescent="0.25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 x14ac:dyDescent="0.3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 x14ac:dyDescent="0.25">
      <c r="A81" s="341"/>
      <c r="B81" s="200"/>
      <c r="C81" s="1"/>
      <c r="D81" s="274"/>
      <c r="E81" s="85"/>
      <c r="F81" s="368"/>
      <c r="G81" s="368"/>
      <c r="H81" s="649" t="s">
        <v>36</v>
      </c>
      <c r="I81" s="651" t="s">
        <v>178</v>
      </c>
      <c r="J81" s="652"/>
      <c r="K81" s="653"/>
      <c r="L81" s="657" t="s">
        <v>159</v>
      </c>
      <c r="M81" s="658"/>
      <c r="N81" s="1"/>
      <c r="O81" s="368"/>
      <c r="P81" s="439"/>
      <c r="Q81" s="87"/>
      <c r="R81" s="87"/>
      <c r="U81" s="1"/>
      <c r="V81" s="1"/>
    </row>
    <row r="82" spans="1:26" x14ac:dyDescent="0.25">
      <c r="A82" s="341"/>
      <c r="B82" s="200"/>
      <c r="C82" s="285"/>
      <c r="D82" s="274"/>
      <c r="E82" s="285"/>
      <c r="F82" s="368"/>
      <c r="G82" s="380"/>
      <c r="H82" s="650"/>
      <c r="I82" s="654"/>
      <c r="J82" s="655"/>
      <c r="K82" s="656"/>
      <c r="L82" s="659"/>
      <c r="M82" s="660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 x14ac:dyDescent="0.25">
      <c r="A83" s="341"/>
      <c r="B83" s="200"/>
      <c r="C83" s="200"/>
      <c r="D83" s="274"/>
      <c r="E83" s="200"/>
      <c r="F83" s="368"/>
      <c r="G83" s="380"/>
      <c r="H83" s="554" t="s">
        <v>252</v>
      </c>
      <c r="I83" s="661" t="s">
        <v>47</v>
      </c>
      <c r="J83" s="661"/>
      <c r="K83" s="576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 x14ac:dyDescent="0.25">
      <c r="A84" s="341"/>
      <c r="B84" s="368"/>
      <c r="C84" s="275"/>
      <c r="D84" s="274"/>
      <c r="E84" s="275"/>
      <c r="F84" s="368"/>
      <c r="G84" s="368"/>
      <c r="H84" s="554" t="s">
        <v>252</v>
      </c>
      <c r="I84" s="646" t="s">
        <v>51</v>
      </c>
      <c r="J84" s="646"/>
      <c r="K84" s="577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 x14ac:dyDescent="0.25">
      <c r="A85" s="342"/>
      <c r="B85" s="368"/>
      <c r="C85" s="368"/>
      <c r="D85" s="274"/>
      <c r="E85" s="200"/>
      <c r="F85" s="368"/>
      <c r="G85" s="368"/>
      <c r="H85" s="554" t="s">
        <v>252</v>
      </c>
      <c r="I85" s="646" t="s">
        <v>52</v>
      </c>
      <c r="J85" s="646"/>
      <c r="K85" s="577">
        <v>2.25</v>
      </c>
      <c r="L85" s="283">
        <v>43905</v>
      </c>
      <c r="M85" s="44" t="s">
        <v>239</v>
      </c>
      <c r="R85" s="572"/>
      <c r="S85" s="1"/>
      <c r="T85" s="283"/>
      <c r="U85" s="283"/>
      <c r="V85" s="283"/>
      <c r="W85" s="283"/>
      <c r="X85" s="283"/>
      <c r="Y85" s="1"/>
      <c r="Z85" s="1"/>
    </row>
    <row r="86" spans="1:26" x14ac:dyDescent="0.25">
      <c r="A86" s="342"/>
      <c r="B86" s="368"/>
      <c r="C86" s="368"/>
      <c r="D86" s="274"/>
      <c r="E86" s="368"/>
      <c r="F86" s="368"/>
      <c r="G86" s="368"/>
      <c r="H86" s="554" t="s">
        <v>252</v>
      </c>
      <c r="I86" s="646" t="s">
        <v>49</v>
      </c>
      <c r="J86" s="646"/>
      <c r="K86" s="577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731" t="s">
        <v>59</v>
      </c>
      <c r="J87" s="731"/>
      <c r="K87" s="460">
        <v>176.5</v>
      </c>
      <c r="L87" s="303" t="s">
        <v>177</v>
      </c>
      <c r="M87" s="44" t="s">
        <v>239</v>
      </c>
      <c r="O87" s="151"/>
      <c r="P87" s="581"/>
      <c r="Q87" s="505"/>
      <c r="R87" s="572"/>
      <c r="S87" s="1"/>
      <c r="T87" s="283"/>
      <c r="U87" s="1"/>
      <c r="V87" s="1"/>
      <c r="W87" s="283"/>
      <c r="X87" s="283"/>
      <c r="Y87" s="1"/>
      <c r="Z87" s="1"/>
    </row>
    <row r="88" spans="1:26" x14ac:dyDescent="0.25">
      <c r="A88" s="342"/>
      <c r="B88" s="200"/>
      <c r="C88" s="200"/>
      <c r="D88" s="274"/>
      <c r="E88" s="200"/>
      <c r="F88" s="368"/>
      <c r="G88" s="368"/>
      <c r="H88" s="554" t="s">
        <v>252</v>
      </c>
      <c r="I88" s="726" t="s">
        <v>68</v>
      </c>
      <c r="J88" s="727"/>
      <c r="K88" s="577">
        <v>55.66</v>
      </c>
      <c r="L88" s="283">
        <v>43910</v>
      </c>
      <c r="M88" s="44" t="s">
        <v>239</v>
      </c>
      <c r="P88" s="364"/>
      <c r="Q88" s="572"/>
      <c r="R88" s="572"/>
      <c r="S88" s="1"/>
      <c r="T88" s="283"/>
      <c r="U88" s="283"/>
      <c r="V88" s="283"/>
      <c r="W88" s="283"/>
      <c r="X88" s="283"/>
      <c r="Y88" s="1"/>
      <c r="Z88" s="1"/>
    </row>
    <row r="89" spans="1:26" x14ac:dyDescent="0.25">
      <c r="A89" s="342"/>
      <c r="B89" s="200"/>
      <c r="C89" s="368"/>
      <c r="D89" s="274"/>
      <c r="E89" s="200"/>
      <c r="F89" s="368"/>
      <c r="G89" s="368"/>
      <c r="H89" s="554" t="s">
        <v>252</v>
      </c>
      <c r="I89" s="647" t="s">
        <v>174</v>
      </c>
      <c r="J89" s="648"/>
      <c r="K89" s="577">
        <v>257.08999999999997</v>
      </c>
      <c r="L89" s="283">
        <v>43905</v>
      </c>
      <c r="M89" s="44" t="s">
        <v>239</v>
      </c>
      <c r="O89" s="151"/>
      <c r="P89" s="581"/>
      <c r="Q89" s="572"/>
      <c r="R89" s="572"/>
      <c r="S89" s="1"/>
      <c r="T89" s="1"/>
      <c r="U89" s="283"/>
      <c r="V89" s="283"/>
      <c r="W89" s="1"/>
      <c r="X89" s="1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566" t="s">
        <v>176</v>
      </c>
      <c r="J90" s="567"/>
      <c r="K90" s="577">
        <v>147.06</v>
      </c>
      <c r="L90" s="283">
        <v>43910</v>
      </c>
      <c r="M90" s="44" t="s">
        <v>239</v>
      </c>
      <c r="P90" s="364"/>
      <c r="Q90" s="572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 x14ac:dyDescent="0.25">
      <c r="A91" s="342"/>
      <c r="B91" s="200"/>
      <c r="C91" s="368"/>
      <c r="D91" s="274"/>
      <c r="E91" s="233"/>
      <c r="F91" s="368"/>
      <c r="G91" s="368"/>
      <c r="H91" s="554" t="s">
        <v>252</v>
      </c>
      <c r="I91" s="647" t="s">
        <v>81</v>
      </c>
      <c r="J91" s="648"/>
      <c r="K91" s="596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647" t="s">
        <v>53</v>
      </c>
      <c r="J92" s="648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730" t="s">
        <v>61</v>
      </c>
      <c r="J93" s="730"/>
      <c r="K93" s="606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457" t="s">
        <v>252</v>
      </c>
      <c r="I94" s="643" t="s">
        <v>312</v>
      </c>
      <c r="J94" s="643"/>
      <c r="K94" s="606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 x14ac:dyDescent="0.3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644" t="s">
        <v>180</v>
      </c>
      <c r="L95" s="644"/>
      <c r="M95" s="563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 x14ac:dyDescent="0.25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 x14ac:dyDescent="0.25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 x14ac:dyDescent="0.25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M103" s="530"/>
      <c r="P103" s="451"/>
      <c r="Z103" s="1"/>
    </row>
    <row r="104" spans="3:26" x14ac:dyDescent="0.25">
      <c r="C104" s="449"/>
      <c r="P104" s="451"/>
      <c r="Z104" s="1"/>
    </row>
    <row r="105" spans="3:26" x14ac:dyDescent="0.25">
      <c r="C105" s="449"/>
      <c r="M105" s="1"/>
      <c r="P105" s="451"/>
      <c r="Z105" s="1"/>
    </row>
    <row r="106" spans="3:26" x14ac:dyDescent="0.25">
      <c r="C106" s="449"/>
      <c r="M106" s="1"/>
      <c r="P106" s="451"/>
    </row>
    <row r="107" spans="3:26" x14ac:dyDescent="0.25">
      <c r="C107" s="449"/>
      <c r="M107" s="1"/>
      <c r="P107" s="451"/>
    </row>
    <row r="108" spans="3:26" x14ac:dyDescent="0.25">
      <c r="C108" s="449"/>
      <c r="M108" s="368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1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</row>
    <row r="125" spans="3:16" x14ac:dyDescent="0.25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J31" sqref="J31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7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 x14ac:dyDescent="0.25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40"/>
      <c r="H26" s="227"/>
      <c r="I26" s="471">
        <v>127.3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7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10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10.210000000000001</v>
      </c>
      <c r="E37" s="90">
        <f>ROUND(E36*1%,2)</f>
        <v>23.04</v>
      </c>
      <c r="F37" s="90">
        <f t="shared" ref="F37:G37" si="1">ROUND(F36*1%,2)</f>
        <v>2.14</v>
      </c>
      <c r="G37" s="90">
        <f t="shared" si="1"/>
        <v>2.58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 x14ac:dyDescent="0.25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 x14ac:dyDescent="0.25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 x14ac:dyDescent="0.25">
      <c r="B46" s="21"/>
      <c r="C46" s="170"/>
      <c r="D46" s="366"/>
      <c r="E46" s="465"/>
      <c r="F46" s="8"/>
      <c r="G46" s="8"/>
      <c r="I46" s="129"/>
      <c r="J46" s="545"/>
      <c r="K46" s="214"/>
      <c r="L46" s="214"/>
      <c r="M46" s="214"/>
      <c r="N46" s="214"/>
      <c r="O46" s="214"/>
      <c r="P46" s="214"/>
      <c r="Q46" s="7"/>
      <c r="R46" s="7"/>
      <c r="S46" s="546"/>
    </row>
    <row r="47" spans="1:19" ht="12.95" customHeight="1" x14ac:dyDescent="0.25">
      <c r="A47" s="8"/>
      <c r="B47" s="31"/>
      <c r="C47" s="1"/>
      <c r="D47" s="12"/>
      <c r="E47" s="76"/>
      <c r="F47" s="8"/>
      <c r="G47" s="8"/>
      <c r="H47" s="8"/>
      <c r="I47" s="69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A48" s="8"/>
      <c r="B48" s="31"/>
      <c r="C48" s="1"/>
      <c r="D48" s="12"/>
      <c r="E48" s="12"/>
      <c r="F48" s="8"/>
      <c r="H48" s="8"/>
      <c r="I48" s="73"/>
      <c r="J48" s="547"/>
      <c r="K48" s="368"/>
      <c r="L48" s="368"/>
      <c r="M48" s="146"/>
      <c r="N48" s="368"/>
      <c r="O48" s="368"/>
      <c r="P48" s="368"/>
      <c r="Q48" s="1"/>
      <c r="R48" s="1"/>
      <c r="S48" s="548"/>
    </row>
    <row r="49" spans="1:19" ht="12.95" customHeight="1" x14ac:dyDescent="0.25">
      <c r="B49" s="32"/>
      <c r="C49" s="1"/>
      <c r="D49" s="1"/>
      <c r="E49" s="11"/>
      <c r="H49" s="208"/>
      <c r="I49" s="69"/>
      <c r="J49" s="547"/>
      <c r="K49" s="368"/>
      <c r="L49" s="368"/>
      <c r="M49" s="368"/>
      <c r="N49" s="368"/>
      <c r="O49" s="368"/>
      <c r="P49" s="368"/>
      <c r="Q49" s="1"/>
      <c r="R49" s="1"/>
      <c r="S49" s="548"/>
    </row>
    <row r="50" spans="1:19" s="87" customFormat="1" ht="12.95" customHeight="1" x14ac:dyDescent="0.3">
      <c r="B50" s="542"/>
      <c r="C50" s="543"/>
      <c r="D50" s="543"/>
      <c r="E50" s="543"/>
      <c r="F50" s="543"/>
      <c r="G50" s="543"/>
      <c r="H50" s="544"/>
      <c r="I50" s="589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 x14ac:dyDescent="0.3">
      <c r="C51" s="543"/>
      <c r="D51" s="543"/>
      <c r="E51" s="578"/>
      <c r="F51" s="578"/>
      <c r="G51" s="543"/>
      <c r="H51" s="169"/>
      <c r="I51" s="579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 x14ac:dyDescent="0.3">
      <c r="A52" s="368"/>
      <c r="B52" s="368"/>
      <c r="C52" s="543"/>
      <c r="D52" s="543"/>
      <c r="E52" s="578"/>
      <c r="F52" s="578"/>
      <c r="G52" s="543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 x14ac:dyDescent="0.3">
      <c r="A53" s="368"/>
      <c r="B53" s="368"/>
      <c r="C53" s="368"/>
      <c r="D53" s="368"/>
      <c r="E53" s="145"/>
      <c r="H53" s="544"/>
      <c r="I53" s="543"/>
      <c r="J53" s="549"/>
      <c r="K53" s="543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x14ac:dyDescent="0.25">
      <c r="A54" s="368"/>
      <c r="B54" s="368"/>
      <c r="C54" s="368"/>
      <c r="D54" s="368"/>
      <c r="E54" s="145"/>
      <c r="I54" s="144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 x14ac:dyDescent="0.3">
      <c r="A57" s="368"/>
      <c r="B57" s="368"/>
      <c r="C57" s="368"/>
      <c r="D57" s="368"/>
      <c r="E57" s="145"/>
      <c r="H57" s="578"/>
      <c r="I57" s="368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H58" s="169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 x14ac:dyDescent="0.25">
      <c r="A62" s="368"/>
      <c r="B62" s="368"/>
      <c r="C62" s="368"/>
      <c r="D62" s="368"/>
      <c r="E62" s="145"/>
      <c r="J62" s="547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 x14ac:dyDescent="0.25">
      <c r="A63" s="1"/>
      <c r="B63" s="1"/>
      <c r="C63" s="1"/>
      <c r="D63" s="1"/>
      <c r="E63" s="11"/>
      <c r="J63" s="550"/>
      <c r="K63" s="551"/>
      <c r="L63" s="551"/>
      <c r="M63" s="551"/>
      <c r="N63" s="551"/>
      <c r="O63" s="551"/>
      <c r="P63" s="551"/>
      <c r="Q63" s="551"/>
      <c r="R63" s="551"/>
      <c r="S63" s="552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B2:G2 D29:G31 D3:G3 F4:G4 D4 D26:F28 B3:C32 D5:G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апрель!Область_печати</vt:lpstr>
      <vt:lpstr>'зп апрель'!Область_печати</vt:lpstr>
      <vt:lpstr>'ЗП МАРТ'!Область_печати</vt:lpstr>
      <vt:lpstr>'ЗП ФЕВРАЛЬ'!Область_печати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2020-04-01T17:39:11Z</cp:lastPrinted>
  <dcterms:created xsi:type="dcterms:W3CDTF">2019-05-31T14:37:56Z</dcterms:created>
  <dcterms:modified xsi:type="dcterms:W3CDTF">2020-04-01T17:39:19Z</dcterms:modified>
</cp:coreProperties>
</file>