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3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  <sheet name="ИЮНЬ" sheetId="39" r:id="rId14"/>
    <sheet name="ЗП ИЮНЬ" sheetId="40" r:id="rId15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4">'ЗП ИЮНЬ'!$B$1:$D$44</definedName>
    <definedName name="_xlnm.Print_Area" localSheetId="12">'зп май'!$B$1:$D$44</definedName>
    <definedName name="_xlnm.Print_Area" localSheetId="8">'ЗП МАРТ'!$B$1:$E$45</definedName>
    <definedName name="_xlnm.Print_Area" localSheetId="5">'ЗП ФЕВРАЛЬ'!$B$1:$G$44</definedName>
    <definedName name="_xlnm.Print_Area" localSheetId="13">ИЮНЬ!$A$1:$M$53</definedName>
    <definedName name="_xlnm.Print_Area" localSheetId="11">май!$A$1:$M$52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39" l="1"/>
  <c r="K44" i="39"/>
  <c r="K43" i="39" l="1"/>
  <c r="K34" i="39" l="1"/>
  <c r="E60" i="39" l="1"/>
  <c r="F60" i="39"/>
  <c r="E61" i="39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F71" i="39"/>
  <c r="E72" i="39"/>
  <c r="F72" i="39"/>
  <c r="E73" i="39"/>
  <c r="F73" i="39"/>
  <c r="E74" i="39"/>
  <c r="F74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59" i="39"/>
  <c r="E59" i="39"/>
  <c r="E75" i="39" s="1"/>
  <c r="K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59" i="39"/>
  <c r="G42" i="40"/>
  <c r="F40" i="40"/>
  <c r="G38" i="40"/>
  <c r="F38" i="40"/>
  <c r="E38" i="40"/>
  <c r="D38" i="40"/>
  <c r="L35" i="40"/>
  <c r="O56" i="3" s="1"/>
  <c r="K35" i="40"/>
  <c r="L59" i="3" s="1"/>
  <c r="J35" i="40"/>
  <c r="D64" i="3" s="1"/>
  <c r="G34" i="40"/>
  <c r="G36" i="40" s="1"/>
  <c r="G37" i="40" s="1"/>
  <c r="F34" i="40"/>
  <c r="F36" i="40" s="1"/>
  <c r="F37" i="40" s="1"/>
  <c r="E34" i="40"/>
  <c r="E36" i="40" s="1"/>
  <c r="E37" i="40" s="1"/>
  <c r="D34" i="40"/>
  <c r="D36" i="40" s="1"/>
  <c r="D37" i="40" s="1"/>
  <c r="H33" i="40"/>
  <c r="G33" i="40"/>
  <c r="G40" i="40" s="1"/>
  <c r="F33" i="40"/>
  <c r="E33" i="40"/>
  <c r="E40" i="40" s="1"/>
  <c r="D33" i="40"/>
  <c r="D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J100" i="39"/>
  <c r="L84" i="39"/>
  <c r="K84" i="39"/>
  <c r="J84" i="39"/>
  <c r="M83" i="39"/>
  <c r="M78" i="39"/>
  <c r="M79" i="39" s="1"/>
  <c r="M80" i="39" s="1"/>
  <c r="M81" i="39" s="1"/>
  <c r="C75" i="39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J6" i="39"/>
  <c r="K48" i="39"/>
  <c r="L83" i="37"/>
  <c r="K37" i="38"/>
  <c r="J37" i="38"/>
  <c r="M34" i="37"/>
  <c r="M34" i="35"/>
  <c r="J34" i="37"/>
  <c r="E20" i="39" l="1"/>
  <c r="M34" i="39"/>
  <c r="J53" i="39"/>
  <c r="D44" i="40"/>
  <c r="D43" i="40"/>
  <c r="F44" i="40"/>
  <c r="F43" i="40"/>
  <c r="G44" i="40"/>
  <c r="G43" i="40"/>
  <c r="E44" i="40"/>
  <c r="E43" i="40"/>
  <c r="K75" i="39"/>
  <c r="K35" i="38"/>
  <c r="J83" i="37"/>
  <c r="M82" i="37" l="1"/>
  <c r="K83" i="37"/>
  <c r="J35" i="38"/>
  <c r="K5" i="37" l="1"/>
  <c r="D43" i="38"/>
  <c r="D44" i="38"/>
  <c r="D33" i="38"/>
  <c r="D40" i="38"/>
  <c r="D34" i="38"/>
  <c r="H33" i="38"/>
  <c r="F43" i="38"/>
  <c r="F40" i="38"/>
  <c r="F33" i="38"/>
  <c r="F34" i="38"/>
  <c r="G44" i="38" l="1"/>
  <c r="G40" i="38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<sst xmlns="http://schemas.openxmlformats.org/spreadsheetml/2006/main" count="2213" uniqueCount="373">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</sst>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8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944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5" fillId="0" borderId="1" xfId="0" applyFont="1" applyBorder="1" applyAlignment="1" applyProtection="1">
      <protection hidden="1"/>
    </xf>
    <xf numFmtId="0" fontId="26" fillId="2" borderId="0" xfId="0" applyFont="1" applyFill="1" applyBorder="1"/>
    <xf numFmtId="0" fontId="26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7" fillId="0" borderId="1" xfId="0" applyFont="1" applyFill="1" applyBorder="1"/>
    <xf numFmtId="165" fontId="3" fillId="0" borderId="16" xfId="0" applyNumberFormat="1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0" fillId="0" borderId="21" xfId="0" applyNumberForma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  <xf numFmtId="2" fontId="26" fillId="0" borderId="1" xfId="0" applyNumberFormat="1" applyFont="1" applyFill="1" applyBorder="1"/>
    <xf numFmtId="0" fontId="26" fillId="0" borderId="0" xfId="0" applyFont="1"/>
  </cellXfs>
  <cellStyles count="2">
    <cellStyle name="Обычный" xfId="0" builtinId="0"/>
    <cellStyle name="Обычный 2" xfId="1"/>
  </cellStyles>
  <dxfs count="50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7206,51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7206.5100000000011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5117.3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75</xdr:row>
      <xdr:rowOff>22860</xdr:rowOff>
    </xdr:from>
    <xdr:to>
      <xdr:col>6</xdr:col>
      <xdr:colOff>959224</xdr:colOff>
      <xdr:row>99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C47" zoomScale="85" zoomScaleNormal="85" zoomScaleSheetLayoutView="70" workbookViewId="0">
      <selection activeCell="J67" sqref="J67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809" t="s">
        <v>9</v>
      </c>
      <c r="E1" s="809"/>
      <c r="F1" s="109"/>
      <c r="G1" s="109"/>
      <c r="H1" s="108"/>
      <c r="I1" s="109"/>
      <c r="J1" s="109"/>
      <c r="K1" s="809" t="s">
        <v>18</v>
      </c>
      <c r="L1" s="809"/>
      <c r="M1" s="109"/>
      <c r="N1" s="109"/>
      <c r="O1" s="110"/>
      <c r="P1" s="108"/>
      <c r="Q1" s="109"/>
      <c r="R1" s="109"/>
      <c r="S1" s="109"/>
      <c r="T1" s="809" t="s">
        <v>19</v>
      </c>
      <c r="U1" s="809"/>
      <c r="V1" s="809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809" t="s">
        <v>20</v>
      </c>
      <c r="AH1" s="809"/>
      <c r="AI1" s="810"/>
      <c r="AJ1" s="108"/>
      <c r="AK1" s="109"/>
      <c r="AL1" s="809" t="s">
        <v>194</v>
      </c>
      <c r="AM1" s="809"/>
      <c r="AN1" s="810"/>
      <c r="AO1" s="109" t="s">
        <v>21</v>
      </c>
      <c r="AP1" s="110"/>
      <c r="AQ1" s="108"/>
      <c r="AR1" s="809" t="s">
        <v>162</v>
      </c>
      <c r="AS1" s="809"/>
      <c r="AT1" s="810"/>
      <c r="AU1" s="109"/>
      <c r="AV1" s="110"/>
      <c r="AW1" s="108"/>
      <c r="AX1" s="109"/>
      <c r="AY1" s="809" t="s">
        <v>276</v>
      </c>
      <c r="AZ1" s="809"/>
      <c r="BA1" s="810"/>
      <c r="BB1" s="109"/>
      <c r="BC1" s="109"/>
      <c r="BD1" s="110"/>
      <c r="BE1" s="108"/>
      <c r="BF1" s="109"/>
      <c r="BG1" s="809" t="s">
        <v>322</v>
      </c>
      <c r="BH1" s="809"/>
      <c r="BI1" s="810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812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814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812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815"/>
      <c r="AM12" s="23">
        <v>487.05</v>
      </c>
      <c r="AN12" s="234">
        <v>631.9</v>
      </c>
      <c r="AO12" s="391" t="s">
        <v>147</v>
      </c>
      <c r="AP12" s="811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812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815"/>
      <c r="AM13" s="22"/>
      <c r="AN13" s="227">
        <v>659.8</v>
      </c>
      <c r="AO13" s="117"/>
      <c r="AP13" s="811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815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815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815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815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815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815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813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815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813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815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813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815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813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815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813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815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813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813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808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808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808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808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808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808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821" t="s">
        <v>233</v>
      </c>
      <c r="BH35" s="822"/>
      <c r="BI35" s="822"/>
      <c r="BJ35" s="822"/>
      <c r="BK35" s="823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824" t="s">
        <v>234</v>
      </c>
      <c r="BH36" s="825"/>
      <c r="BI36" s="825"/>
      <c r="BJ36" s="825"/>
      <c r="BK36" s="826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827" t="s">
        <v>232</v>
      </c>
      <c r="BH37" s="828"/>
      <c r="BI37" s="828"/>
      <c r="BJ37" s="828"/>
      <c r="BK37" s="829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817" t="s">
        <v>15</v>
      </c>
      <c r="C43" s="818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819" t="s">
        <v>79</v>
      </c>
      <c r="R44" s="820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816" t="s">
        <v>166</v>
      </c>
      <c r="D49" s="816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2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233">
        <v>1936.8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 t="s">
        <v>18</v>
      </c>
      <c r="O56" s="733">
        <f>'ЗП ИЮНЬ'!L35</f>
        <v>1490.7799999999997</v>
      </c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169">
        <v>13612.520000000002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K59" s="2" t="s">
        <v>18</v>
      </c>
      <c r="L59" s="733">
        <f>'ЗП ИЮНЬ'!K35</f>
        <v>5117.3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  <c r="F62" s="537" t="s">
        <v>9</v>
      </c>
      <c r="H62" s="798">
        <v>1134.25</v>
      </c>
    </row>
    <row r="63" spans="3:65">
      <c r="C63" s="2" t="s">
        <v>9</v>
      </c>
      <c r="D63" s="797">
        <v>22761.37</v>
      </c>
      <c r="E63" s="2"/>
      <c r="F63" s="2" t="s">
        <v>18</v>
      </c>
    </row>
    <row r="64" spans="3:65">
      <c r="C64" s="2" t="s">
        <v>18</v>
      </c>
      <c r="D64" s="733">
        <f>'ЗП ИЮНЬ'!J35</f>
        <v>7206.5100000000011</v>
      </c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9" priority="37">
      <formula>$B4=7</formula>
    </cfRule>
    <cfRule type="expression" dxfId="48" priority="38">
      <formula>$B4=6</formula>
    </cfRule>
  </conditionalFormatting>
  <conditionalFormatting sqref="P4:U34">
    <cfRule type="expression" dxfId="47" priority="33">
      <formula>$B4=7</formula>
    </cfRule>
    <cfRule type="expression" dxfId="46" priority="34">
      <formula>$B4=6</formula>
    </cfRule>
  </conditionalFormatting>
  <conditionalFormatting sqref="I4:N34">
    <cfRule type="expression" dxfId="45" priority="35">
      <formula>$B4=7</formula>
    </cfRule>
    <cfRule type="expression" dxfId="44" priority="36">
      <formula>$B4=6</formula>
    </cfRule>
  </conditionalFormatting>
  <conditionalFormatting sqref="AC4:AH34">
    <cfRule type="expression" dxfId="43" priority="31">
      <formula>$B4=7</formula>
    </cfRule>
    <cfRule type="expression" dxfId="42" priority="32">
      <formula>$B4=6</formula>
    </cfRule>
  </conditionalFormatting>
  <conditionalFormatting sqref="AJ3:AN3 AM12:AN27 AM30:AN33 AM28 AL4:AN11 AJ4:AK33">
    <cfRule type="expression" dxfId="41" priority="29">
      <formula>$B3=7</formula>
    </cfRule>
    <cfRule type="expression" dxfId="40" priority="30">
      <formula>$B3=6</formula>
    </cfRule>
  </conditionalFormatting>
  <conditionalFormatting sqref="AL31">
    <cfRule type="expression" dxfId="39" priority="27">
      <formula>$B31=7</formula>
    </cfRule>
    <cfRule type="expression" dxfId="38" priority="28">
      <formula>$B31=6</formula>
    </cfRule>
  </conditionalFormatting>
  <conditionalFormatting sqref="AN28">
    <cfRule type="expression" dxfId="37" priority="25">
      <formula>$B28=7</formula>
    </cfRule>
    <cfRule type="expression" dxfId="36" priority="26">
      <formula>$B28=6</formula>
    </cfRule>
  </conditionalFormatting>
  <conditionalFormatting sqref="AL30">
    <cfRule type="expression" dxfId="35" priority="23">
      <formula>$B30=7</formula>
    </cfRule>
    <cfRule type="expression" dxfId="34" priority="24">
      <formula>$B30=6</formula>
    </cfRule>
  </conditionalFormatting>
  <conditionalFormatting sqref="AQ3:AU3 AT31:AU32 AT12:AU27 AU30 AU33 AS4:AU11 AQ4:AR33">
    <cfRule type="expression" dxfId="33" priority="21">
      <formula>$B3=7</formula>
    </cfRule>
    <cfRule type="expression" dxfId="32" priority="22">
      <formula>$B3=6</formula>
    </cfRule>
  </conditionalFormatting>
  <conditionalFormatting sqref="AS31">
    <cfRule type="expression" dxfId="31" priority="19">
      <formula>$B31=7</formula>
    </cfRule>
    <cfRule type="expression" dxfId="30" priority="20">
      <formula>$B31=6</formula>
    </cfRule>
  </conditionalFormatting>
  <conditionalFormatting sqref="AS30">
    <cfRule type="expression" dxfId="29" priority="17">
      <formula>$B30=7</formula>
    </cfRule>
    <cfRule type="expression" dxfId="28" priority="18">
      <formula>$B30=6</formula>
    </cfRule>
  </conditionalFormatting>
  <conditionalFormatting sqref="AS14:AS15">
    <cfRule type="expression" dxfId="27" priority="15">
      <formula>$B14=7</formula>
    </cfRule>
    <cfRule type="expression" dxfId="26" priority="16">
      <formula>$B14=6</formula>
    </cfRule>
  </conditionalFormatting>
  <conditionalFormatting sqref="AS21:AS22">
    <cfRule type="expression" dxfId="25" priority="13">
      <formula>$B21=7</formula>
    </cfRule>
    <cfRule type="expression" dxfId="24" priority="14">
      <formula>$B21=6</formula>
    </cfRule>
  </conditionalFormatting>
  <conditionalFormatting sqref="AS28:AS29">
    <cfRule type="expression" dxfId="23" priority="11">
      <formula>$B28=7</formula>
    </cfRule>
    <cfRule type="expression" dxfId="22" priority="12">
      <formula>$B28=6</formula>
    </cfRule>
  </conditionalFormatting>
  <conditionalFormatting sqref="AT28:AT29">
    <cfRule type="expression" dxfId="21" priority="9">
      <formula>$B28=7</formula>
    </cfRule>
    <cfRule type="expression" dxfId="20" priority="10">
      <formula>$B28=6</formula>
    </cfRule>
  </conditionalFormatting>
  <conditionalFormatting sqref="AU28:AU29">
    <cfRule type="expression" dxfId="19" priority="7">
      <formula>$B28=7</formula>
    </cfRule>
    <cfRule type="expression" dxfId="18" priority="8">
      <formula>$B28=6</formula>
    </cfRule>
  </conditionalFormatting>
  <conditionalFormatting sqref="AT30">
    <cfRule type="expression" dxfId="17" priority="5">
      <formula>$B30=7</formula>
    </cfRule>
    <cfRule type="expression" dxfId="16" priority="6">
      <formula>$B30=6</formula>
    </cfRule>
  </conditionalFormatting>
  <conditionalFormatting sqref="BA33:BB33 AW33:AX33 AW30:BB32 AW27:BA29 AW3:BB22 AW24:BB26 AW23:BA23">
    <cfRule type="expression" dxfId="15" priority="3">
      <formula>$B3=7</formula>
    </cfRule>
    <cfRule type="expression" dxfId="14" priority="4">
      <formula>$B3=6</formula>
    </cfRule>
  </conditionalFormatting>
  <conditionalFormatting sqref="BJ33:BK33 BH27:BJ29 BF3:BK3 BH23:BJ23 BH4:BK22 BH24:BK26 BF4:BG33 BH30:BK32">
    <cfRule type="expression" dxfId="13" priority="1">
      <formula>$B3=7</formula>
    </cfRule>
    <cfRule type="expression" dxfId="12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31" zoomScale="85" zoomScaleNormal="85" zoomScaleSheetLayoutView="70" zoomScalePageLayoutView="70" workbookViewId="0">
      <selection activeCell="L35" sqref="L35:M36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7" t="s">
        <v>323</v>
      </c>
      <c r="B1" s="897"/>
      <c r="C1" s="897"/>
      <c r="D1" s="897"/>
      <c r="E1" s="897"/>
      <c r="F1" s="897"/>
      <c r="G1" s="897"/>
      <c r="H1" s="897"/>
      <c r="I1" s="897"/>
      <c r="J1" s="897"/>
      <c r="K1" s="897"/>
      <c r="L1" s="897"/>
      <c r="M1" s="897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898"/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697" t="s">
        <v>341</v>
      </c>
      <c r="O2" s="922" t="s">
        <v>299</v>
      </c>
      <c r="P2" s="922"/>
      <c r="Q2" s="922"/>
      <c r="R2" s="368"/>
      <c r="S2" s="922" t="s">
        <v>300</v>
      </c>
      <c r="T2" s="922"/>
      <c r="U2" s="922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3" t="s">
        <v>28</v>
      </c>
      <c r="B3" s="852"/>
      <c r="C3" s="852"/>
      <c r="D3" s="852"/>
      <c r="E3" s="852"/>
      <c r="F3" s="852"/>
      <c r="G3" s="853"/>
      <c r="H3" s="909" t="s">
        <v>335</v>
      </c>
      <c r="I3" s="910"/>
      <c r="J3" s="910"/>
      <c r="K3" s="910"/>
      <c r="L3" s="910"/>
      <c r="M3" s="911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93"/>
      <c r="I4" s="894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95" t="s">
        <v>39</v>
      </c>
      <c r="I5" s="870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912" t="s">
        <v>40</v>
      </c>
      <c r="I6" s="913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7"/>
      <c r="AG7" s="877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77"/>
      <c r="AG8" s="877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916" t="s">
        <v>271</v>
      </c>
      <c r="B21" s="917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54" t="s">
        <v>16</v>
      </c>
      <c r="I22" s="856" t="s">
        <v>17</v>
      </c>
      <c r="J22" s="856" t="s">
        <v>21</v>
      </c>
      <c r="K22" s="856"/>
      <c r="L22" s="858" t="s">
        <v>93</v>
      </c>
      <c r="M22" s="860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55"/>
      <c r="I23" s="857"/>
      <c r="J23" s="614" t="s">
        <v>21</v>
      </c>
      <c r="K23" s="614" t="s">
        <v>25</v>
      </c>
      <c r="L23" s="859"/>
      <c r="M23" s="861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3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>M33-I34-J34-K34+L34</f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38" t="s">
        <v>36</v>
      </c>
      <c r="I35" s="840" t="s">
        <v>178</v>
      </c>
      <c r="J35" s="841"/>
      <c r="K35" s="842"/>
      <c r="L35" s="846" t="s">
        <v>159</v>
      </c>
      <c r="M35" s="847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39"/>
      <c r="I36" s="843"/>
      <c r="J36" s="844"/>
      <c r="K36" s="845"/>
      <c r="L36" s="848"/>
      <c r="M36" s="849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904" t="s">
        <v>47</v>
      </c>
      <c r="J37" s="904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905" t="s">
        <v>51</v>
      </c>
      <c r="J38" s="905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905" t="s">
        <v>52</v>
      </c>
      <c r="J39" s="905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5" t="s">
        <v>49</v>
      </c>
      <c r="J40" s="905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906" t="s">
        <v>59</v>
      </c>
      <c r="J41" s="906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907" t="s">
        <v>68</v>
      </c>
      <c r="J42" s="908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7" t="s">
        <v>81</v>
      </c>
      <c r="J45" s="908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7" t="s">
        <v>181</v>
      </c>
      <c r="J46" s="908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832" t="s">
        <v>61</v>
      </c>
      <c r="J47" s="832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32" t="s">
        <v>310</v>
      </c>
      <c r="J48" s="832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32" t="s">
        <v>311</v>
      </c>
      <c r="J49" s="832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2" t="s">
        <v>312</v>
      </c>
      <c r="J50" s="832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32" t="s">
        <v>337</v>
      </c>
      <c r="J51" s="832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23" t="s">
        <v>179</v>
      </c>
      <c r="I52" s="924"/>
      <c r="J52" s="363">
        <f>SUM(K37:K51)</f>
        <v>3526.64</v>
      </c>
      <c r="K52" s="833" t="s">
        <v>180</v>
      </c>
      <c r="L52" s="833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96"/>
      <c r="I53" s="896"/>
      <c r="J53" s="896"/>
      <c r="K53" s="896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97" t="s">
        <v>324</v>
      </c>
      <c r="B54" s="897"/>
      <c r="C54" s="897"/>
      <c r="D54" s="897"/>
      <c r="E54" s="897"/>
      <c r="F54" s="897"/>
      <c r="G54" s="897"/>
      <c r="H54" s="897"/>
      <c r="I54" s="897"/>
      <c r="J54" s="897"/>
      <c r="K54" s="897"/>
      <c r="L54" s="897"/>
      <c r="M54" s="897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98"/>
      <c r="B55" s="898"/>
      <c r="C55" s="898"/>
      <c r="D55" s="898"/>
      <c r="E55" s="898"/>
      <c r="F55" s="898"/>
      <c r="G55" s="898"/>
      <c r="H55" s="898"/>
      <c r="I55" s="898"/>
      <c r="J55" s="898"/>
      <c r="K55" s="898"/>
      <c r="L55" s="898"/>
      <c r="M55" s="898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903" t="s">
        <v>28</v>
      </c>
      <c r="B56" s="852"/>
      <c r="C56" s="852"/>
      <c r="D56" s="852"/>
      <c r="E56" s="852"/>
      <c r="F56" s="852"/>
      <c r="G56" s="853"/>
      <c r="H56" s="899" t="s">
        <v>334</v>
      </c>
      <c r="I56" s="900"/>
      <c r="J56" s="900"/>
      <c r="K56" s="900"/>
      <c r="L56" s="900"/>
      <c r="M56" s="901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916" t="s">
        <v>271</v>
      </c>
      <c r="B74" s="917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54" t="s">
        <v>16</v>
      </c>
      <c r="I75" s="856" t="s">
        <v>17</v>
      </c>
      <c r="J75" s="856" t="s">
        <v>21</v>
      </c>
      <c r="K75" s="856"/>
      <c r="L75" s="858" t="s">
        <v>93</v>
      </c>
      <c r="M75" s="860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55"/>
      <c r="I76" s="857"/>
      <c r="J76" s="614" t="s">
        <v>21</v>
      </c>
      <c r="K76" s="614" t="s">
        <v>25</v>
      </c>
      <c r="L76" s="859"/>
      <c r="M76" s="861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838" t="s">
        <v>36</v>
      </c>
      <c r="I83" s="840" t="s">
        <v>178</v>
      </c>
      <c r="J83" s="841"/>
      <c r="K83" s="842"/>
      <c r="L83" s="846" t="s">
        <v>159</v>
      </c>
      <c r="M83" s="847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839"/>
      <c r="I84" s="843"/>
      <c r="J84" s="844"/>
      <c r="K84" s="845"/>
      <c r="L84" s="848"/>
      <c r="M84" s="849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850" t="s">
        <v>47</v>
      </c>
      <c r="J85" s="850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835" t="s">
        <v>51</v>
      </c>
      <c r="J86" s="835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835" t="s">
        <v>52</v>
      </c>
      <c r="J87" s="835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835" t="s">
        <v>49</v>
      </c>
      <c r="J88" s="835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915" t="s">
        <v>59</v>
      </c>
      <c r="J89" s="915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907" t="s">
        <v>68</v>
      </c>
      <c r="J90" s="908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836" t="s">
        <v>174</v>
      </c>
      <c r="J91" s="837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36" t="s">
        <v>81</v>
      </c>
      <c r="J93" s="837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836" t="s">
        <v>53</v>
      </c>
      <c r="J94" s="837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914" t="s">
        <v>61</v>
      </c>
      <c r="J95" s="914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832" t="s">
        <v>312</v>
      </c>
      <c r="J96" s="832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832" t="s">
        <v>337</v>
      </c>
      <c r="J97" s="832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923" t="s">
        <v>179</v>
      </c>
      <c r="I98" s="924"/>
      <c r="J98" s="363">
        <f>SUM(K85:K96)</f>
        <v>1673.17</v>
      </c>
      <c r="K98" s="833" t="s">
        <v>180</v>
      </c>
      <c r="L98" s="833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1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76" zoomScale="85" zoomScaleNormal="85" zoomScaleSheetLayoutView="70" zoomScalePageLayoutView="70" workbookViewId="0">
      <selection activeCell="I95" sqref="I95:J95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7" t="s">
        <v>371</v>
      </c>
      <c r="B1" s="897"/>
      <c r="C1" s="897"/>
      <c r="D1" s="897"/>
      <c r="E1" s="897"/>
      <c r="F1" s="897"/>
      <c r="G1" s="897"/>
      <c r="H1" s="897"/>
      <c r="I1" s="897"/>
      <c r="J1" s="897"/>
      <c r="K1" s="897"/>
      <c r="L1" s="897"/>
      <c r="M1" s="897"/>
      <c r="V1" s="720"/>
      <c r="W1" s="694"/>
      <c r="X1" s="721"/>
    </row>
    <row r="2" spans="1:35" ht="15.75" thickBot="1">
      <c r="A2" s="898"/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722"/>
      <c r="O2" s="922" t="s">
        <v>299</v>
      </c>
      <c r="P2" s="922"/>
      <c r="Q2" s="922"/>
      <c r="R2" s="368"/>
      <c r="S2" s="922" t="s">
        <v>300</v>
      </c>
      <c r="T2" s="922"/>
      <c r="U2" s="922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3" t="s">
        <v>347</v>
      </c>
      <c r="B3" s="852"/>
      <c r="C3" s="852"/>
      <c r="D3" s="852"/>
      <c r="E3" s="852"/>
      <c r="F3" s="852"/>
      <c r="G3" s="853"/>
      <c r="H3" s="909" t="s">
        <v>351</v>
      </c>
      <c r="I3" s="910"/>
      <c r="J3" s="910"/>
      <c r="K3" s="910"/>
      <c r="L3" s="910"/>
      <c r="M3" s="911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93"/>
      <c r="I4" s="894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1" t="s">
        <v>350</v>
      </c>
      <c r="Q4" s="690">
        <v>975</v>
      </c>
      <c r="R4" s="451">
        <f>Q4+U4</f>
        <v>1265</v>
      </c>
      <c r="S4" s="689">
        <v>43959</v>
      </c>
      <c r="T4" s="741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>
        <v>43957</v>
      </c>
      <c r="B5" s="162" t="s">
        <v>349</v>
      </c>
      <c r="C5" s="276">
        <v>128.15</v>
      </c>
      <c r="D5" s="276">
        <v>128.15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912" t="s">
        <v>40</v>
      </c>
      <c r="I5" s="913"/>
      <c r="J5" s="500">
        <v>999.89</v>
      </c>
      <c r="K5" s="764">
        <f>670+230+99.89</f>
        <v>999.89</v>
      </c>
      <c r="L5" s="499">
        <f>J5-K5</f>
        <v>0</v>
      </c>
      <c r="M5" s="102">
        <v>43955</v>
      </c>
      <c r="N5" s="451"/>
      <c r="O5" s="689">
        <v>43962</v>
      </c>
      <c r="P5" s="741" t="s">
        <v>101</v>
      </c>
      <c r="Q5" s="690">
        <v>104.64</v>
      </c>
      <c r="R5" s="368"/>
      <c r="S5" s="689">
        <v>43962</v>
      </c>
      <c r="T5" s="741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162" t="s">
        <v>258</v>
      </c>
      <c r="C6" s="276">
        <v>306.48</v>
      </c>
      <c r="D6" s="276">
        <v>306.48</v>
      </c>
      <c r="E6" s="603" t="str">
        <f t="shared" ref="E6:E19" si="0">IF(C6-D6=0,"",C6-D6)</f>
        <v/>
      </c>
      <c r="F6" s="163" t="str">
        <f t="shared" ref="F6:F19" si="1">IF(C6=0,"",IF(C6-D6=0,"оплачено","ОЖИДАЕТСЯ оплата"))</f>
        <v>оплачено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1" t="s">
        <v>27</v>
      </c>
      <c r="Q6" s="690">
        <v>659.75</v>
      </c>
      <c r="R6" s="368"/>
      <c r="S6" s="689">
        <v>43960</v>
      </c>
      <c r="T6" s="741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77"/>
      <c r="AG6" s="877"/>
      <c r="AH6" s="368"/>
      <c r="AI6" s="368"/>
    </row>
    <row r="7" spans="1:35" s="87" customFormat="1">
      <c r="A7" s="326">
        <v>43964</v>
      </c>
      <c r="B7" s="162" t="s">
        <v>256</v>
      </c>
      <c r="C7" s="276">
        <v>131.94999999999999</v>
      </c>
      <c r="D7" s="276">
        <v>131.94999999999999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1" t="s">
        <v>133</v>
      </c>
      <c r="Q7" s="690">
        <v>590</v>
      </c>
      <c r="R7" s="368"/>
      <c r="S7" s="689">
        <v>43960</v>
      </c>
      <c r="T7" s="741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7"/>
      <c r="AG7" s="877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89">
        <v>43964</v>
      </c>
      <c r="P8" s="741" t="s">
        <v>64</v>
      </c>
      <c r="Q8" s="710">
        <f>274.6*2.5</f>
        <v>686.5</v>
      </c>
      <c r="R8" s="368"/>
      <c r="S8" s="689">
        <v>43964</v>
      </c>
      <c r="T8" s="741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1" t="s">
        <v>133</v>
      </c>
      <c r="Q9" s="690">
        <v>206.4</v>
      </c>
      <c r="R9" s="368"/>
      <c r="S9" s="689">
        <v>43962</v>
      </c>
      <c r="T9" s="741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162" t="s">
        <v>342</v>
      </c>
      <c r="C10" s="276">
        <v>205.58</v>
      </c>
      <c r="D10" s="276">
        <v>205.58</v>
      </c>
      <c r="E10" s="603" t="str">
        <f t="shared" si="0"/>
        <v/>
      </c>
      <c r="F10" s="163" t="str">
        <f t="shared" si="1"/>
        <v>оплачено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5">
        <v>1200</v>
      </c>
      <c r="R10" s="368"/>
      <c r="S10" s="689"/>
      <c r="T10" s="741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>
        <v>43976</v>
      </c>
      <c r="T11" s="741" t="s">
        <v>27</v>
      </c>
      <c r="U11" s="690">
        <v>344.25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>
        <v>43979</v>
      </c>
      <c r="B12" s="162" t="s">
        <v>362</v>
      </c>
      <c r="C12" s="276">
        <v>298.24</v>
      </c>
      <c r="D12" s="276">
        <v>298.24</v>
      </c>
      <c r="E12" s="603" t="str">
        <f t="shared" si="0"/>
        <v/>
      </c>
      <c r="F12" s="163" t="str">
        <f t="shared" si="1"/>
        <v>оплачено</v>
      </c>
      <c r="G12" s="163"/>
      <c r="H12" s="43"/>
      <c r="I12" s="1"/>
      <c r="J12" s="368"/>
      <c r="K12" s="1"/>
      <c r="L12" s="1"/>
      <c r="M12" s="44"/>
      <c r="N12" s="724"/>
      <c r="O12" s="691">
        <v>43976</v>
      </c>
      <c r="P12" s="749" t="s">
        <v>27</v>
      </c>
      <c r="Q12" s="690">
        <v>374.55</v>
      </c>
      <c r="R12" s="368"/>
      <c r="S12" s="741"/>
      <c r="T12" s="741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>
        <v>43981</v>
      </c>
      <c r="B13" s="162" t="s">
        <v>366</v>
      </c>
      <c r="C13" s="276">
        <v>903.69</v>
      </c>
      <c r="D13" s="276">
        <v>903.69</v>
      </c>
      <c r="E13" s="603" t="str">
        <f t="shared" si="0"/>
        <v/>
      </c>
      <c r="F13" s="163" t="str">
        <f t="shared" si="1"/>
        <v>оплачено</v>
      </c>
      <c r="G13" s="163"/>
      <c r="H13" s="43"/>
      <c r="I13" s="1"/>
      <c r="J13" s="368"/>
      <c r="K13" s="1"/>
      <c r="L13" s="1"/>
      <c r="M13" s="44"/>
      <c r="N13" s="724"/>
      <c r="O13" s="711"/>
      <c r="P13" s="741"/>
      <c r="Q13" s="690"/>
      <c r="R13" s="368"/>
      <c r="S13" s="741"/>
      <c r="T13" s="741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1"/>
      <c r="Q14" s="690"/>
      <c r="R14" s="368"/>
      <c r="S14" s="741"/>
      <c r="T14" s="741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1"/>
      <c r="Q15" s="741"/>
      <c r="R15" s="368"/>
      <c r="S15" s="741"/>
      <c r="T15" s="741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1"/>
      <c r="Q16" s="741"/>
      <c r="R16" s="368"/>
      <c r="S16" s="741"/>
      <c r="T16" s="741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1"/>
      <c r="Q17" s="741"/>
      <c r="R17" s="368"/>
      <c r="S17" s="741"/>
      <c r="T17" s="741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1"/>
      <c r="Q18" s="162"/>
      <c r="R18" s="368"/>
      <c r="S18" s="741"/>
      <c r="T18" s="741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1"/>
      <c r="R19" s="368"/>
      <c r="S19" s="741"/>
      <c r="T19" s="741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16" t="s">
        <v>271</v>
      </c>
      <c r="B20" s="917"/>
      <c r="C20" s="360">
        <f>SUM(C5:C19)</f>
        <v>6450.1100000000006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1"/>
      <c r="R20" s="368"/>
      <c r="S20" s="741"/>
      <c r="T20" s="741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54" t="s">
        <v>16</v>
      </c>
      <c r="I21" s="856" t="s">
        <v>17</v>
      </c>
      <c r="J21" s="856" t="s">
        <v>21</v>
      </c>
      <c r="K21" s="856"/>
      <c r="L21" s="858" t="s">
        <v>93</v>
      </c>
      <c r="M21" s="860" t="s">
        <v>95</v>
      </c>
      <c r="N21" s="1"/>
      <c r="O21" s="450"/>
      <c r="P21" s="368"/>
      <c r="Q21" s="368">
        <f>SUM(Q4:Q20)</f>
        <v>4796.8400000000011</v>
      </c>
      <c r="R21" s="368"/>
      <c r="S21" s="368"/>
      <c r="T21" s="368"/>
      <c r="U21" s="451">
        <f>SUM(U4:U20)</f>
        <v>3961.22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55"/>
      <c r="I22" s="857"/>
      <c r="J22" s="719" t="s">
        <v>21</v>
      </c>
      <c r="K22" s="719" t="s">
        <v>25</v>
      </c>
      <c r="L22" s="859"/>
      <c r="M22" s="861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105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754" t="s">
        <v>9</v>
      </c>
      <c r="I34" s="688">
        <f>'зп май'!J35</f>
        <v>22761.37</v>
      </c>
      <c r="J34" s="675">
        <f>116.9+42+40.8+6+67.5+160+87+4.9+69+6+31.5+264.5+501.5+19+1.4+367.5</f>
        <v>1785.5</v>
      </c>
      <c r="K34" s="676">
        <v>996.7</v>
      </c>
      <c r="L34" s="676">
        <v>30847</v>
      </c>
      <c r="M34" s="105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38" t="s">
        <v>36</v>
      </c>
      <c r="I35" s="840" t="s">
        <v>178</v>
      </c>
      <c r="J35" s="841"/>
      <c r="K35" s="842"/>
      <c r="L35" s="846" t="s">
        <v>159</v>
      </c>
      <c r="M35" s="847"/>
      <c r="N35" s="1"/>
      <c r="P35" s="85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39"/>
      <c r="I36" s="843"/>
      <c r="J36" s="844"/>
      <c r="K36" s="845"/>
      <c r="L36" s="848"/>
      <c r="M36" s="849"/>
      <c r="N36" s="1"/>
      <c r="P36" s="85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904" t="s">
        <v>47</v>
      </c>
      <c r="J37" s="904"/>
      <c r="K37" s="738">
        <v>328.13</v>
      </c>
      <c r="L37" s="283">
        <v>43966</v>
      </c>
      <c r="M37" s="44" t="s">
        <v>281</v>
      </c>
      <c r="N37" s="15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905" t="s">
        <v>51</v>
      </c>
      <c r="J38" s="905"/>
      <c r="K38" s="739">
        <v>71.83</v>
      </c>
      <c r="L38" s="283">
        <v>43966</v>
      </c>
      <c r="M38" s="44" t="s">
        <v>281</v>
      </c>
      <c r="N38" s="1"/>
      <c r="O38" s="12"/>
      <c r="P38" s="85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905" t="s">
        <v>52</v>
      </c>
      <c r="J39" s="905"/>
      <c r="K39" s="739">
        <v>5.63</v>
      </c>
      <c r="L39" s="283">
        <v>43966</v>
      </c>
      <c r="M39" s="44" t="s">
        <v>281</v>
      </c>
      <c r="N39" s="1"/>
      <c r="P39" s="85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5" t="s">
        <v>49</v>
      </c>
      <c r="J40" s="905"/>
      <c r="K40" s="751">
        <v>314</v>
      </c>
      <c r="L40" s="283">
        <v>43971</v>
      </c>
      <c r="M40" s="44" t="s">
        <v>41</v>
      </c>
      <c r="N40" s="151"/>
      <c r="P40" s="789"/>
      <c r="Q40" s="368"/>
      <c r="R40" s="723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906" t="s">
        <v>59</v>
      </c>
      <c r="J41" s="906"/>
      <c r="K41" s="752">
        <v>101.89</v>
      </c>
      <c r="L41" s="303" t="s">
        <v>177</v>
      </c>
      <c r="M41" s="44" t="s">
        <v>281</v>
      </c>
      <c r="N41" s="1"/>
      <c r="P41" s="712"/>
      <c r="Q41" s="368"/>
      <c r="R41" s="723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907" t="s">
        <v>68</v>
      </c>
      <c r="J42" s="908"/>
      <c r="K42" s="726">
        <f>191.92+87</f>
        <v>278.91999999999996</v>
      </c>
      <c r="L42" s="283">
        <v>43971</v>
      </c>
      <c r="M42" s="44" t="s">
        <v>281</v>
      </c>
      <c r="O42" s="12"/>
      <c r="P42" s="709"/>
      <c r="Q42" s="723"/>
      <c r="R42" s="723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727" t="s">
        <v>174</v>
      </c>
      <c r="J43" s="728"/>
      <c r="K43" s="5">
        <f>337.71+180.88</f>
        <v>518.58999999999992</v>
      </c>
      <c r="L43" s="283">
        <v>43966</v>
      </c>
      <c r="M43" s="44" t="s">
        <v>281</v>
      </c>
      <c r="N43" s="12"/>
      <c r="P43" s="709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753" t="s">
        <v>243</v>
      </c>
      <c r="I44" s="727" t="s">
        <v>176</v>
      </c>
      <c r="J44" s="728"/>
      <c r="K44" s="726" t="s">
        <v>260</v>
      </c>
      <c r="L44" s="283">
        <v>43971</v>
      </c>
      <c r="M44" s="44" t="s">
        <v>281</v>
      </c>
      <c r="N44" s="1"/>
      <c r="O44" s="12"/>
      <c r="P44" s="451"/>
      <c r="Q44" s="723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7" t="s">
        <v>81</v>
      </c>
      <c r="J45" s="908"/>
      <c r="K45" s="726">
        <v>1143.98</v>
      </c>
      <c r="L45" s="283">
        <v>43966</v>
      </c>
      <c r="M45" s="44" t="s">
        <v>281</v>
      </c>
      <c r="N45" s="1" t="s">
        <v>363</v>
      </c>
      <c r="O45" s="368"/>
      <c r="P45" s="451"/>
      <c r="Q45" s="723"/>
      <c r="R45" s="723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7" t="s">
        <v>181</v>
      </c>
      <c r="J46" s="908"/>
      <c r="K46" s="726">
        <v>10</v>
      </c>
      <c r="L46" s="283">
        <v>43966</v>
      </c>
      <c r="M46" s="44" t="s">
        <v>281</v>
      </c>
      <c r="N46" s="1"/>
      <c r="O46" s="12"/>
      <c r="P46" s="146"/>
      <c r="Q46" s="723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 t="s">
        <v>355</v>
      </c>
      <c r="B47" s="200"/>
      <c r="C47" s="368"/>
      <c r="D47" s="274"/>
      <c r="E47" s="233"/>
      <c r="F47" s="368"/>
      <c r="G47" s="368"/>
      <c r="H47" s="553" t="s">
        <v>252</v>
      </c>
      <c r="I47" s="832" t="s">
        <v>61</v>
      </c>
      <c r="J47" s="832"/>
      <c r="K47" s="94">
        <f>L5</f>
        <v>0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32" t="s">
        <v>310</v>
      </c>
      <c r="J48" s="832"/>
      <c r="K48" s="94">
        <v>73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32" t="s">
        <v>311</v>
      </c>
      <c r="J49" s="832"/>
      <c r="K49" s="94">
        <v>50</v>
      </c>
      <c r="L49" s="283">
        <v>43966</v>
      </c>
      <c r="M49" s="44" t="s">
        <v>281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2" t="s">
        <v>312</v>
      </c>
      <c r="J50" s="832"/>
      <c r="K50" s="94">
        <v>150</v>
      </c>
      <c r="L50" s="283">
        <v>43981</v>
      </c>
      <c r="M50" s="44" t="s">
        <v>281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32" t="s">
        <v>337</v>
      </c>
      <c r="J51" s="832"/>
      <c r="K51" s="94">
        <v>18</v>
      </c>
      <c r="L51" s="283">
        <v>43966</v>
      </c>
      <c r="M51" s="44" t="s">
        <v>281</v>
      </c>
      <c r="N51" s="1"/>
      <c r="O51" s="15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23" t="s">
        <v>179</v>
      </c>
      <c r="I52" s="924"/>
      <c r="J52" s="363">
        <f>SUM(K37:K51)</f>
        <v>3063.97</v>
      </c>
      <c r="K52" s="833" t="s">
        <v>180</v>
      </c>
      <c r="L52" s="833"/>
      <c r="M52" s="507">
        <f>K47</f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96"/>
      <c r="I53" s="896"/>
      <c r="J53" s="896"/>
      <c r="K53" s="896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97" t="s">
        <v>369</v>
      </c>
      <c r="B54" s="897"/>
      <c r="C54" s="897"/>
      <c r="D54" s="897"/>
      <c r="E54" s="897"/>
      <c r="F54" s="897"/>
      <c r="G54" s="897"/>
      <c r="H54" s="897"/>
      <c r="I54" s="897"/>
      <c r="J54" s="897"/>
      <c r="K54" s="897"/>
      <c r="L54" s="897"/>
      <c r="M54" s="897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898"/>
      <c r="B55" s="898"/>
      <c r="C55" s="898"/>
      <c r="D55" s="898"/>
      <c r="E55" s="898"/>
      <c r="F55" s="898"/>
      <c r="G55" s="898"/>
      <c r="H55" s="898"/>
      <c r="I55" s="898"/>
      <c r="J55" s="898"/>
      <c r="K55" s="898"/>
      <c r="L55" s="898"/>
      <c r="M55" s="898"/>
      <c r="N55" s="1"/>
      <c r="P55" s="451"/>
      <c r="Q55" s="367"/>
      <c r="R55" s="367"/>
      <c r="S55" s="723"/>
      <c r="T55" s="368"/>
      <c r="U55" s="368"/>
      <c r="V55" s="368"/>
      <c r="W55" s="368"/>
      <c r="X55" s="368"/>
    </row>
    <row r="56" spans="1:25" ht="15.75" thickTop="1">
      <c r="A56" s="903" t="s">
        <v>358</v>
      </c>
      <c r="B56" s="852"/>
      <c r="C56" s="852"/>
      <c r="D56" s="852"/>
      <c r="E56" s="852"/>
      <c r="F56" s="852"/>
      <c r="G56" s="853"/>
      <c r="H56" s="937" t="s">
        <v>357</v>
      </c>
      <c r="I56" s="938"/>
      <c r="J56" s="938"/>
      <c r="K56" s="938"/>
      <c r="L56" s="938"/>
      <c r="M56" s="939"/>
      <c r="N56" s="1"/>
      <c r="P56" s="45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715" t="s">
        <v>34</v>
      </c>
      <c r="C57" s="36" t="s">
        <v>35</v>
      </c>
      <c r="D57" s="36" t="s">
        <v>38</v>
      </c>
      <c r="E57" s="36" t="s">
        <v>42</v>
      </c>
      <c r="F57" s="715" t="s">
        <v>36</v>
      </c>
      <c r="G57" s="101" t="s">
        <v>173</v>
      </c>
      <c r="H57" s="742" t="s">
        <v>2</v>
      </c>
      <c r="I57" s="921" t="s">
        <v>34</v>
      </c>
      <c r="J57" s="921"/>
      <c r="K57" s="740" t="s">
        <v>35</v>
      </c>
      <c r="L57" s="940" t="s">
        <v>173</v>
      </c>
      <c r="M57" s="941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747" t="s">
        <v>275</v>
      </c>
      <c r="C58" s="276">
        <v>1008.8</v>
      </c>
      <c r="D58" s="276">
        <f>508.8+250+250</f>
        <v>1008.8</v>
      </c>
      <c r="E58" s="603" t="str">
        <f t="shared" ref="E58:E63" si="3">IF(C58-D58=0,"",C58-D58)</f>
        <v/>
      </c>
      <c r="F58" s="163" t="str">
        <f t="shared" ref="F58:F63" si="4">IF(C58=0,"",IF(C58-D58=0,"оплачено","ОЖИДАЕТСЯ оплата"))</f>
        <v>оплачено</v>
      </c>
      <c r="G58" s="163"/>
      <c r="H58" s="744">
        <f t="shared" ref="H58:I63" si="5">S4</f>
        <v>43959</v>
      </c>
      <c r="I58" s="931" t="str">
        <f t="shared" si="5"/>
        <v>jess nail</v>
      </c>
      <c r="J58" s="932"/>
      <c r="K58" s="499">
        <f t="shared" ref="K58:K63" si="6">U4</f>
        <v>290</v>
      </c>
      <c r="L58" s="933"/>
      <c r="M58" s="934"/>
      <c r="N58" s="1"/>
      <c r="P58" s="451"/>
      <c r="Q58" s="368"/>
      <c r="S58" s="368"/>
      <c r="T58" s="85"/>
      <c r="U58" s="368"/>
      <c r="W58" s="368"/>
      <c r="X58" s="368"/>
    </row>
    <row r="59" spans="1:25">
      <c r="A59" s="326">
        <v>43955</v>
      </c>
      <c r="B59" s="746" t="s">
        <v>342</v>
      </c>
      <c r="C59" s="276">
        <v>589.83000000000004</v>
      </c>
      <c r="D59" s="276">
        <v>589.83000000000004</v>
      </c>
      <c r="E59" s="603" t="str">
        <f t="shared" si="3"/>
        <v/>
      </c>
      <c r="F59" s="163" t="str">
        <f t="shared" si="4"/>
        <v>оплачено</v>
      </c>
      <c r="G59" s="163"/>
      <c r="H59" s="744">
        <f t="shared" si="5"/>
        <v>43962</v>
      </c>
      <c r="I59" s="931" t="str">
        <f t="shared" si="5"/>
        <v>джамп</v>
      </c>
      <c r="J59" s="932"/>
      <c r="K59" s="499">
        <f t="shared" si="6"/>
        <v>52.32</v>
      </c>
      <c r="L59" s="933"/>
      <c r="M59" s="934"/>
      <c r="N59" s="1"/>
      <c r="P59" s="451"/>
      <c r="Q59" s="368"/>
      <c r="S59" s="368"/>
      <c r="T59" s="368"/>
      <c r="U59" s="368"/>
      <c r="W59" s="368"/>
      <c r="X59" s="368"/>
    </row>
    <row r="60" spans="1:25">
      <c r="A60" s="326">
        <v>43950</v>
      </c>
      <c r="B60" s="162" t="s">
        <v>342</v>
      </c>
      <c r="C60" s="276">
        <v>361.38</v>
      </c>
      <c r="D60" s="276">
        <v>361.38</v>
      </c>
      <c r="E60" s="603" t="str">
        <f t="shared" si="3"/>
        <v/>
      </c>
      <c r="F60" s="163" t="str">
        <f t="shared" si="4"/>
        <v>оплачено</v>
      </c>
      <c r="G60" s="163"/>
      <c r="H60" s="744">
        <f t="shared" si="5"/>
        <v>43960</v>
      </c>
      <c r="I60" s="931" t="str">
        <f t="shared" si="5"/>
        <v>граттол</v>
      </c>
      <c r="J60" s="932"/>
      <c r="K60" s="499">
        <f t="shared" si="6"/>
        <v>100.2</v>
      </c>
      <c r="L60" s="935"/>
      <c r="M60" s="936"/>
      <c r="N60" s="1"/>
      <c r="P60" s="451"/>
      <c r="T60" s="368"/>
      <c r="U60" s="368"/>
    </row>
    <row r="61" spans="1:25">
      <c r="A61" s="326">
        <v>43956</v>
      </c>
      <c r="B61" s="162" t="s">
        <v>348</v>
      </c>
      <c r="C61" s="276">
        <v>331.25</v>
      </c>
      <c r="D61" s="276">
        <v>331.25</v>
      </c>
      <c r="E61" s="603" t="str">
        <f t="shared" si="3"/>
        <v/>
      </c>
      <c r="F61" s="163" t="str">
        <f t="shared" si="4"/>
        <v>оплачено</v>
      </c>
      <c r="G61" s="163"/>
      <c r="H61" s="744">
        <f t="shared" si="5"/>
        <v>43960</v>
      </c>
      <c r="I61" s="931" t="str">
        <f t="shared" si="5"/>
        <v>киеми</v>
      </c>
      <c r="J61" s="932"/>
      <c r="K61" s="499">
        <f t="shared" si="6"/>
        <v>339.1</v>
      </c>
      <c r="L61" s="935"/>
      <c r="M61" s="936"/>
      <c r="N61" s="1"/>
      <c r="P61" s="451"/>
      <c r="U61" s="368"/>
    </row>
    <row r="62" spans="1:25">
      <c r="A62" s="326">
        <v>43957</v>
      </c>
      <c r="B62" s="162" t="s">
        <v>332</v>
      </c>
      <c r="C62" s="276">
        <v>376.62</v>
      </c>
      <c r="D62" s="276">
        <v>376.62</v>
      </c>
      <c r="E62" s="603" t="str">
        <f t="shared" si="3"/>
        <v/>
      </c>
      <c r="F62" s="163" t="str">
        <f t="shared" si="4"/>
        <v>оплачено</v>
      </c>
      <c r="G62" s="163"/>
      <c r="H62" s="744">
        <f t="shared" si="5"/>
        <v>43964</v>
      </c>
      <c r="I62" s="931" t="str">
        <f t="shared" si="5"/>
        <v>насир</v>
      </c>
      <c r="J62" s="932"/>
      <c r="K62" s="499">
        <f t="shared" si="6"/>
        <v>581.75</v>
      </c>
      <c r="L62" s="935"/>
      <c r="M62" s="936"/>
      <c r="N62" s="1"/>
      <c r="P62" s="598"/>
      <c r="U62" s="368"/>
    </row>
    <row r="63" spans="1:25">
      <c r="A63" s="326">
        <v>43957</v>
      </c>
      <c r="B63" s="162" t="s">
        <v>349</v>
      </c>
      <c r="C63" s="276">
        <v>128.15</v>
      </c>
      <c r="D63" s="276">
        <v>128.15</v>
      </c>
      <c r="E63" s="603" t="str">
        <f t="shared" si="3"/>
        <v/>
      </c>
      <c r="F63" s="163" t="str">
        <f t="shared" si="4"/>
        <v>оплачено</v>
      </c>
      <c r="G63" s="163"/>
      <c r="H63" s="744">
        <f t="shared" si="5"/>
        <v>43962</v>
      </c>
      <c r="I63" s="931" t="str">
        <f t="shared" si="5"/>
        <v>киеми</v>
      </c>
      <c r="J63" s="932"/>
      <c r="K63" s="499">
        <f t="shared" si="6"/>
        <v>253.6</v>
      </c>
      <c r="L63" s="935"/>
      <c r="M63" s="936"/>
      <c r="N63" s="1"/>
      <c r="P63" s="87"/>
      <c r="U63" s="368"/>
    </row>
    <row r="64" spans="1:25" ht="14.45" customHeight="1">
      <c r="A64" s="326">
        <v>43962</v>
      </c>
      <c r="B64" s="162" t="s">
        <v>101</v>
      </c>
      <c r="C64" s="758">
        <v>194.74</v>
      </c>
      <c r="D64" s="759">
        <v>194.74</v>
      </c>
      <c r="E64" s="603" t="str">
        <f t="shared" ref="E64:E73" si="7">IF(C64-D64=0,"",C64-D64)</f>
        <v/>
      </c>
      <c r="F64" s="163" t="str">
        <f t="shared" ref="F64:F73" si="8">IF(C64=0,"",IF(C64-D64=0,"оплачено","ОЖИДАЕТСЯ оплата"))</f>
        <v>оплачено</v>
      </c>
      <c r="G64" s="163"/>
      <c r="H64" s="744" t="str">
        <f>IF(S10="","",S10)</f>
        <v/>
      </c>
      <c r="I64" s="931" t="str">
        <f>IF(T10="","",T10)</f>
        <v>зингер</v>
      </c>
      <c r="J64" s="932"/>
      <c r="K64" s="499">
        <f>IF(U10="","",U10)</f>
        <v>2000</v>
      </c>
      <c r="L64" s="869"/>
      <c r="M64" s="928"/>
      <c r="N64" s="1"/>
      <c r="P64" s="87"/>
    </row>
    <row r="65" spans="1:21" ht="14.45" customHeight="1">
      <c r="A65" s="326">
        <v>43962</v>
      </c>
      <c r="B65" s="162" t="s">
        <v>348</v>
      </c>
      <c r="C65" s="276">
        <v>377</v>
      </c>
      <c r="D65" s="276">
        <v>377</v>
      </c>
      <c r="E65" s="603" t="str">
        <f t="shared" si="7"/>
        <v/>
      </c>
      <c r="F65" s="163" t="str">
        <f t="shared" si="8"/>
        <v>оплачено</v>
      </c>
      <c r="G65" s="163"/>
      <c r="H65" s="744">
        <v>43976</v>
      </c>
      <c r="I65" s="931" t="str">
        <f t="shared" ref="I65" si="9">IF(T11="","",T11)</f>
        <v>граттол</v>
      </c>
      <c r="J65" s="932"/>
      <c r="K65" s="499">
        <v>344.25</v>
      </c>
      <c r="L65" s="869"/>
      <c r="M65" s="928"/>
      <c r="N65" s="1"/>
    </row>
    <row r="66" spans="1:21" ht="14.45" customHeight="1">
      <c r="A66" s="326">
        <v>43963</v>
      </c>
      <c r="B66" s="162" t="s">
        <v>222</v>
      </c>
      <c r="C66" s="276">
        <v>295.05</v>
      </c>
      <c r="D66" s="276">
        <v>295.05</v>
      </c>
      <c r="E66" s="603" t="str">
        <f t="shared" si="7"/>
        <v/>
      </c>
      <c r="F66" s="163" t="str">
        <f t="shared" si="8"/>
        <v>оплачено</v>
      </c>
      <c r="G66" s="163"/>
      <c r="H66" s="744" t="str">
        <f t="shared" ref="H66:H73" si="10">IF(S12="","",S12)</f>
        <v/>
      </c>
      <c r="I66" s="931" t="str">
        <f>IF(T12="","",T12)</f>
        <v/>
      </c>
      <c r="J66" s="932"/>
      <c r="K66" s="499" t="str">
        <f>IF(U12="","",U12)</f>
        <v/>
      </c>
      <c r="L66" s="869"/>
      <c r="M66" s="928"/>
      <c r="N66" s="1"/>
      <c r="O66" s="368"/>
    </row>
    <row r="67" spans="1:21">
      <c r="A67" s="326">
        <v>43963</v>
      </c>
      <c r="B67" s="162" t="s">
        <v>342</v>
      </c>
      <c r="C67" s="276">
        <v>471.64</v>
      </c>
      <c r="D67" s="276">
        <v>471.64</v>
      </c>
      <c r="E67" s="603" t="str">
        <f t="shared" si="7"/>
        <v/>
      </c>
      <c r="F67" s="163" t="str">
        <f t="shared" si="8"/>
        <v>оплачено</v>
      </c>
      <c r="G67" s="163"/>
      <c r="H67" s="744" t="str">
        <f t="shared" si="10"/>
        <v/>
      </c>
      <c r="I67" s="931" t="str">
        <f t="shared" ref="I67:I73" si="11">IF(T13="","",T13)</f>
        <v/>
      </c>
      <c r="J67" s="932"/>
      <c r="K67" s="499" t="str">
        <f>IF(U13="","",U13)</f>
        <v/>
      </c>
      <c r="L67" s="869"/>
      <c r="M67" s="928"/>
      <c r="N67" s="1"/>
      <c r="O67" s="368"/>
    </row>
    <row r="68" spans="1:21" s="87" customFormat="1">
      <c r="A68" s="326">
        <v>43963</v>
      </c>
      <c r="B68" s="162" t="s">
        <v>353</v>
      </c>
      <c r="C68" s="276">
        <v>88.32</v>
      </c>
      <c r="D68" s="276">
        <v>88.32</v>
      </c>
      <c r="E68" s="603" t="str">
        <f t="shared" si="7"/>
        <v/>
      </c>
      <c r="F68" s="163" t="str">
        <f t="shared" si="8"/>
        <v>оплачено</v>
      </c>
      <c r="G68" s="163"/>
      <c r="H68" s="744" t="str">
        <f t="shared" si="10"/>
        <v/>
      </c>
      <c r="I68" s="931" t="str">
        <f t="shared" si="11"/>
        <v/>
      </c>
      <c r="J68" s="932"/>
      <c r="K68" s="499" t="str">
        <f t="shared" ref="K68:K73" si="12">IF(U14="","",U14)</f>
        <v/>
      </c>
      <c r="L68" s="935"/>
      <c r="M68" s="936"/>
      <c r="N68" s="368"/>
      <c r="O68" s="85"/>
      <c r="P68" s="1"/>
      <c r="Q68" s="35"/>
      <c r="T68" s="35"/>
      <c r="U68" s="35"/>
    </row>
    <row r="69" spans="1:21">
      <c r="A69" s="326">
        <v>43964</v>
      </c>
      <c r="B69" s="162" t="s">
        <v>223</v>
      </c>
      <c r="C69" s="276">
        <v>370.74</v>
      </c>
      <c r="D69" s="276">
        <v>370.74</v>
      </c>
      <c r="E69" s="603" t="str">
        <f t="shared" si="7"/>
        <v/>
      </c>
      <c r="F69" s="163" t="str">
        <f t="shared" si="8"/>
        <v>оплачено</v>
      </c>
      <c r="G69" s="163"/>
      <c r="H69" s="744" t="str">
        <f t="shared" si="10"/>
        <v/>
      </c>
      <c r="I69" s="931" t="str">
        <f t="shared" si="11"/>
        <v/>
      </c>
      <c r="J69" s="932"/>
      <c r="K69" s="499" t="str">
        <f t="shared" si="12"/>
        <v/>
      </c>
      <c r="L69" s="869"/>
      <c r="M69" s="928"/>
      <c r="N69" s="1"/>
      <c r="O69" s="368"/>
      <c r="P69" s="1"/>
      <c r="T69" s="87"/>
    </row>
    <row r="70" spans="1:21">
      <c r="A70" s="326">
        <v>43972</v>
      </c>
      <c r="B70" s="162" t="s">
        <v>348</v>
      </c>
      <c r="C70" s="276">
        <v>107</v>
      </c>
      <c r="D70" s="276">
        <v>107</v>
      </c>
      <c r="E70" s="603" t="str">
        <f t="shared" si="7"/>
        <v/>
      </c>
      <c r="F70" s="163" t="str">
        <f t="shared" si="8"/>
        <v>оплачено</v>
      </c>
      <c r="G70" s="163"/>
      <c r="H70" s="744" t="str">
        <f t="shared" si="10"/>
        <v/>
      </c>
      <c r="I70" s="931" t="str">
        <f t="shared" si="11"/>
        <v/>
      </c>
      <c r="J70" s="932"/>
      <c r="K70" s="499" t="str">
        <f t="shared" si="12"/>
        <v/>
      </c>
      <c r="L70" s="869"/>
      <c r="M70" s="928"/>
      <c r="N70" s="1"/>
      <c r="O70" s="368"/>
      <c r="P70" s="368"/>
    </row>
    <row r="71" spans="1:21">
      <c r="A71" s="326">
        <v>43973</v>
      </c>
      <c r="B71" s="277" t="s">
        <v>275</v>
      </c>
      <c r="C71" s="748">
        <v>441.44</v>
      </c>
      <c r="D71" s="276"/>
      <c r="E71" s="603">
        <f t="shared" si="7"/>
        <v>441.44</v>
      </c>
      <c r="F71" s="163" t="str">
        <f t="shared" si="8"/>
        <v>ОЖИДАЕТСЯ оплата</v>
      </c>
      <c r="G71" s="163"/>
      <c r="H71" s="744" t="str">
        <f t="shared" si="10"/>
        <v/>
      </c>
      <c r="I71" s="931" t="str">
        <f t="shared" si="11"/>
        <v/>
      </c>
      <c r="J71" s="932"/>
      <c r="K71" s="499" t="str">
        <f t="shared" si="12"/>
        <v/>
      </c>
      <c r="L71" s="869"/>
      <c r="M71" s="928"/>
      <c r="N71" s="1"/>
      <c r="O71" s="85"/>
      <c r="P71" s="151"/>
    </row>
    <row r="72" spans="1:21">
      <c r="A72" s="326">
        <v>43985</v>
      </c>
      <c r="B72" s="162" t="s">
        <v>332</v>
      </c>
      <c r="C72" s="276">
        <v>308.64999999999998</v>
      </c>
      <c r="D72" s="276"/>
      <c r="E72" s="603">
        <f t="shared" si="7"/>
        <v>308.64999999999998</v>
      </c>
      <c r="F72" s="163" t="str">
        <f t="shared" si="8"/>
        <v>ОЖИДАЕТСЯ оплата</v>
      </c>
      <c r="G72" s="163"/>
      <c r="H72" s="744" t="str">
        <f t="shared" si="10"/>
        <v/>
      </c>
      <c r="I72" s="931" t="str">
        <f t="shared" si="11"/>
        <v/>
      </c>
      <c r="J72" s="932"/>
      <c r="K72" s="499" t="str">
        <f t="shared" si="12"/>
        <v/>
      </c>
      <c r="L72" s="869"/>
      <c r="M72" s="928"/>
      <c r="N72" s="1"/>
      <c r="O72" s="368"/>
      <c r="P72" s="1"/>
      <c r="Q72" s="87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10"/>
        <v/>
      </c>
      <c r="I73" s="931" t="str">
        <f t="shared" si="11"/>
        <v/>
      </c>
      <c r="J73" s="932"/>
      <c r="K73" s="499" t="str">
        <f t="shared" si="12"/>
        <v/>
      </c>
      <c r="L73" s="869"/>
      <c r="M73" s="928"/>
      <c r="N73" s="1"/>
      <c r="O73" s="368"/>
      <c r="P73" s="1"/>
    </row>
    <row r="74" spans="1:21" ht="15.75" thickBot="1">
      <c r="A74" s="916" t="s">
        <v>271</v>
      </c>
      <c r="B74" s="917"/>
      <c r="C74" s="360">
        <f>SUM(C58:C73)</f>
        <v>5450.61</v>
      </c>
      <c r="D74" s="360"/>
      <c r="E74" s="603">
        <f>SUM(E58:E73)</f>
        <v>750.08999999999992</v>
      </c>
      <c r="F74" s="163"/>
      <c r="G74" s="453"/>
      <c r="H74" s="925" t="s">
        <v>271</v>
      </c>
      <c r="I74" s="926"/>
      <c r="J74" s="927"/>
      <c r="K74" s="743">
        <f>SUM(K58:K73)</f>
        <v>3961.22</v>
      </c>
      <c r="L74" s="929"/>
      <c r="M74" s="930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54" t="s">
        <v>16</v>
      </c>
      <c r="I75" s="856" t="s">
        <v>17</v>
      </c>
      <c r="J75" s="856" t="s">
        <v>21</v>
      </c>
      <c r="K75" s="856"/>
      <c r="L75" s="858" t="s">
        <v>93</v>
      </c>
      <c r="M75" s="860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55"/>
      <c r="I76" s="857"/>
      <c r="J76" s="719" t="s">
        <v>21</v>
      </c>
      <c r="K76" s="719" t="s">
        <v>25</v>
      </c>
      <c r="L76" s="859"/>
      <c r="M76" s="861"/>
      <c r="N76" s="1"/>
      <c r="O76" s="368"/>
      <c r="P76" s="85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722">
        <v>132.61000000000001</v>
      </c>
      <c r="L77" s="97">
        <v>22665.5</v>
      </c>
      <c r="M77" s="105">
        <f>L77-I77-J77-K77</f>
        <v>19996.989999999998</v>
      </c>
      <c r="N77" s="15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41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792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36025.39</v>
      </c>
      <c r="N81" s="684">
        <v>38660.869999999995</v>
      </c>
      <c r="O81" s="146"/>
      <c r="P81" s="439"/>
      <c r="Q81" s="87"/>
      <c r="R81" s="87"/>
    </row>
    <row r="82" spans="1:26">
      <c r="A82" s="341"/>
      <c r="B82" s="200"/>
      <c r="C82" s="1"/>
      <c r="D82" s="274"/>
      <c r="E82" s="368"/>
      <c r="F82" s="368"/>
      <c r="G82" s="368"/>
      <c r="H82" s="381" t="s">
        <v>211</v>
      </c>
      <c r="I82" s="755">
        <v>11425.189999999999</v>
      </c>
      <c r="J82" s="440">
        <v>232.2</v>
      </c>
      <c r="K82" s="760">
        <v>262</v>
      </c>
      <c r="L82" s="671">
        <v>11864.4</v>
      </c>
      <c r="M82" s="105">
        <f>M81-I82-J82-K82+L82</f>
        <v>35970.400000000001</v>
      </c>
      <c r="N82" s="1"/>
      <c r="O82" s="368"/>
      <c r="P82" s="439"/>
      <c r="Q82" s="87"/>
      <c r="R82" s="87"/>
      <c r="V82" s="1"/>
    </row>
    <row r="83" spans="1:26" ht="15.75" thickBot="1">
      <c r="A83" s="341"/>
      <c r="B83" s="200"/>
      <c r="C83" s="1"/>
      <c r="D83" s="274"/>
      <c r="E83" s="368"/>
      <c r="F83" s="368"/>
      <c r="G83" s="368"/>
      <c r="H83" s="673" t="s">
        <v>9</v>
      </c>
      <c r="I83" s="688">
        <v>13612.520000000002</v>
      </c>
      <c r="J83" s="675">
        <f>19+42+25.5+33+4+25+7.5+18+170+1+9+37.5+2+1.4</f>
        <v>394.9</v>
      </c>
      <c r="K83" s="761">
        <f>112.8+296.38+33.5</f>
        <v>442.68</v>
      </c>
      <c r="L83" s="676">
        <f>14352+1353+311+316+73+278</f>
        <v>16683</v>
      </c>
      <c r="M83" s="771">
        <v>37929.35</v>
      </c>
      <c r="N83" s="790" t="s">
        <v>367</v>
      </c>
      <c r="O83" s="791"/>
      <c r="P83" s="439"/>
      <c r="Q83" s="769"/>
      <c r="R83" s="87"/>
      <c r="V83" s="1"/>
    </row>
    <row r="84" spans="1:26" ht="15.75" thickTop="1">
      <c r="A84" s="341"/>
      <c r="B84" s="200"/>
      <c r="C84" s="1"/>
      <c r="D84" s="274"/>
      <c r="E84" s="85"/>
      <c r="F84" s="368"/>
      <c r="G84" s="368"/>
      <c r="H84" s="838" t="s">
        <v>36</v>
      </c>
      <c r="I84" s="840" t="s">
        <v>178</v>
      </c>
      <c r="J84" s="841"/>
      <c r="K84" s="842"/>
      <c r="L84" s="846" t="s">
        <v>159</v>
      </c>
      <c r="M84" s="847"/>
      <c r="N84" s="1"/>
      <c r="O84" s="368"/>
      <c r="P84" s="439"/>
      <c r="Q84" s="87"/>
      <c r="R84" s="87"/>
      <c r="V84" s="1"/>
    </row>
    <row r="85" spans="1:26">
      <c r="A85" s="341"/>
      <c r="B85" s="200"/>
      <c r="C85" s="285"/>
      <c r="D85" s="274"/>
      <c r="E85" s="285"/>
      <c r="F85" s="368"/>
      <c r="G85" s="380"/>
      <c r="H85" s="839"/>
      <c r="I85" s="843"/>
      <c r="J85" s="844"/>
      <c r="K85" s="845"/>
      <c r="L85" s="848"/>
      <c r="M85" s="849"/>
      <c r="N85" s="1"/>
      <c r="O85" s="85"/>
      <c r="P85" s="712"/>
      <c r="Q85" s="87"/>
      <c r="R85" s="368"/>
      <c r="S85" s="1"/>
      <c r="V85" s="1"/>
      <c r="W85" s="1"/>
      <c r="X85" s="1"/>
      <c r="Y85" s="1"/>
    </row>
    <row r="86" spans="1:26">
      <c r="A86" s="341"/>
      <c r="B86" s="200"/>
      <c r="C86" s="200"/>
      <c r="D86" s="274"/>
      <c r="E86" s="200"/>
      <c r="F86" s="368"/>
      <c r="G86" s="380"/>
      <c r="H86" s="553" t="s">
        <v>252</v>
      </c>
      <c r="I86" s="850" t="s">
        <v>47</v>
      </c>
      <c r="J86" s="850"/>
      <c r="K86" s="725">
        <v>131.25</v>
      </c>
      <c r="L86" s="283">
        <v>43966</v>
      </c>
      <c r="M86" s="44" t="s">
        <v>281</v>
      </c>
      <c r="O86" s="368"/>
      <c r="P86" s="712"/>
      <c r="Q86" s="87"/>
      <c r="R86" s="368"/>
      <c r="S86" s="1"/>
      <c r="T86" s="1"/>
      <c r="V86" s="283"/>
      <c r="W86" s="1"/>
      <c r="X86" s="1"/>
      <c r="Y86" s="1"/>
    </row>
    <row r="87" spans="1:26">
      <c r="A87" s="341"/>
      <c r="B87" s="368"/>
      <c r="C87" s="275"/>
      <c r="D87" s="274"/>
      <c r="E87" s="275"/>
      <c r="F87" s="368"/>
      <c r="G87" s="368"/>
      <c r="H87" s="553" t="s">
        <v>252</v>
      </c>
      <c r="I87" s="835" t="s">
        <v>51</v>
      </c>
      <c r="J87" s="835"/>
      <c r="K87" s="726">
        <v>21.35</v>
      </c>
      <c r="L87" s="283">
        <v>43966</v>
      </c>
      <c r="M87" s="44" t="s">
        <v>281</v>
      </c>
      <c r="O87" s="368"/>
      <c r="P87" s="712"/>
      <c r="Q87" s="598"/>
      <c r="R87" s="87"/>
      <c r="S87" s="1"/>
      <c r="T87" s="1"/>
      <c r="V87" s="283"/>
      <c r="W87" s="1"/>
      <c r="X87" s="1"/>
      <c r="Y87" s="1"/>
    </row>
    <row r="88" spans="1:26">
      <c r="A88" s="342"/>
      <c r="B88" s="368"/>
      <c r="C88" s="368"/>
      <c r="D88" s="274"/>
      <c r="E88" s="200"/>
      <c r="F88" s="368"/>
      <c r="G88" s="368"/>
      <c r="H88" s="553" t="s">
        <v>252</v>
      </c>
      <c r="I88" s="835" t="s">
        <v>52</v>
      </c>
      <c r="J88" s="835"/>
      <c r="K88" s="726">
        <v>2.25</v>
      </c>
      <c r="L88" s="283">
        <v>43966</v>
      </c>
      <c r="M88" s="44" t="s">
        <v>281</v>
      </c>
      <c r="O88" s="368"/>
      <c r="P88" s="712"/>
      <c r="Q88" s="87"/>
      <c r="R88" s="782"/>
      <c r="S88" s="1"/>
      <c r="T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35" t="s">
        <v>49</v>
      </c>
      <c r="J89" s="835"/>
      <c r="K89" s="726">
        <v>89</v>
      </c>
      <c r="L89" s="283">
        <v>43971</v>
      </c>
      <c r="M89" s="44" t="s">
        <v>41</v>
      </c>
      <c r="O89" s="85"/>
      <c r="P89" s="712"/>
      <c r="Q89" s="368"/>
      <c r="R89" s="87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368"/>
      <c r="C90" s="368"/>
      <c r="D90" s="274"/>
      <c r="E90" s="368"/>
      <c r="F90" s="368"/>
      <c r="G90" s="368"/>
      <c r="H90" s="553" t="s">
        <v>252</v>
      </c>
      <c r="I90" s="915" t="s">
        <v>59</v>
      </c>
      <c r="J90" s="915"/>
      <c r="K90" s="460">
        <v>274.99</v>
      </c>
      <c r="L90" s="303" t="s">
        <v>177</v>
      </c>
      <c r="M90" s="44" t="s">
        <v>281</v>
      </c>
      <c r="N90" s="530"/>
      <c r="O90" s="85"/>
      <c r="P90" s="712"/>
      <c r="Q90" s="498"/>
      <c r="R90" s="782"/>
      <c r="S90" s="1"/>
      <c r="T90" s="283"/>
      <c r="U90" s="1"/>
      <c r="V90" s="1"/>
      <c r="W90" s="283"/>
      <c r="X90" s="283"/>
      <c r="Y90" s="1"/>
      <c r="Z90" s="1"/>
    </row>
    <row r="91" spans="1:26">
      <c r="A91" s="342"/>
      <c r="B91" s="200"/>
      <c r="C91" s="200"/>
      <c r="D91" s="274"/>
      <c r="E91" s="200"/>
      <c r="F91" s="368"/>
      <c r="G91" s="368"/>
      <c r="H91" s="553" t="s">
        <v>252</v>
      </c>
      <c r="I91" s="907" t="s">
        <v>68</v>
      </c>
      <c r="J91" s="908"/>
      <c r="K91" s="726">
        <v>52.62</v>
      </c>
      <c r="L91" s="283">
        <v>43971</v>
      </c>
      <c r="M91" s="44" t="s">
        <v>281</v>
      </c>
      <c r="O91" s="368"/>
      <c r="P91" s="439"/>
      <c r="Q91" s="87"/>
      <c r="R91" s="782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252</v>
      </c>
      <c r="I92" s="836" t="s">
        <v>174</v>
      </c>
      <c r="J92" s="837"/>
      <c r="K92" s="726">
        <v>257.08999999999997</v>
      </c>
      <c r="L92" s="283">
        <v>43966</v>
      </c>
      <c r="M92" s="44" t="s">
        <v>281</v>
      </c>
      <c r="O92" s="85"/>
      <c r="P92" s="87"/>
      <c r="Q92" s="87"/>
      <c r="R92" s="782"/>
      <c r="S92" s="1"/>
      <c r="T92" s="283"/>
      <c r="U92" s="283"/>
      <c r="V92" s="283"/>
      <c r="W92" s="1"/>
      <c r="X92" s="1"/>
      <c r="Y92" s="1"/>
      <c r="Z92" s="1"/>
    </row>
    <row r="93" spans="1:26">
      <c r="A93" s="342"/>
      <c r="B93" s="200"/>
      <c r="C93" s="368"/>
      <c r="D93" s="274"/>
      <c r="E93" s="200"/>
      <c r="F93" s="368"/>
      <c r="G93" s="368"/>
      <c r="H93" s="753" t="s">
        <v>243</v>
      </c>
      <c r="I93" s="717" t="s">
        <v>176</v>
      </c>
      <c r="J93" s="718"/>
      <c r="K93" s="726" t="s">
        <v>260</v>
      </c>
      <c r="L93" s="283">
        <v>43971</v>
      </c>
      <c r="M93" s="44" t="s">
        <v>281</v>
      </c>
      <c r="O93" s="85"/>
      <c r="P93" s="87"/>
      <c r="Q93" s="87"/>
      <c r="R93" s="505"/>
      <c r="S93" s="1"/>
      <c r="T93" s="1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252</v>
      </c>
      <c r="I94" s="836" t="s">
        <v>81</v>
      </c>
      <c r="J94" s="837"/>
      <c r="K94" s="730">
        <v>616.88</v>
      </c>
      <c r="L94" s="283">
        <v>43961</v>
      </c>
      <c r="M94" s="44" t="s">
        <v>281</v>
      </c>
      <c r="O94" s="85"/>
      <c r="P94" s="87"/>
      <c r="Q94" s="505"/>
      <c r="R94" s="36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36" t="s">
        <v>53</v>
      </c>
      <c r="J95" s="837"/>
      <c r="K95" s="457">
        <v>10</v>
      </c>
      <c r="L95" s="283">
        <v>43966</v>
      </c>
      <c r="M95" s="44" t="s">
        <v>281</v>
      </c>
      <c r="O95" s="85"/>
      <c r="P95" s="87"/>
      <c r="Q95" s="782"/>
      <c r="R95" s="87"/>
      <c r="S95" s="1"/>
      <c r="T95" s="283"/>
      <c r="U95" s="283"/>
      <c r="V95" s="283"/>
      <c r="W95" s="283"/>
      <c r="X95" s="283"/>
      <c r="Y95" s="368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832" t="s">
        <v>312</v>
      </c>
      <c r="J96" s="832"/>
      <c r="K96" s="703">
        <v>100</v>
      </c>
      <c r="L96" s="283">
        <v>43981</v>
      </c>
      <c r="M96" s="44" t="s">
        <v>281</v>
      </c>
      <c r="O96" s="85"/>
      <c r="P96" s="87"/>
      <c r="Q96" s="782"/>
      <c r="R96" s="8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731" t="s">
        <v>252</v>
      </c>
      <c r="I97" s="832" t="s">
        <v>337</v>
      </c>
      <c r="J97" s="832"/>
      <c r="K97" s="703">
        <v>9</v>
      </c>
      <c r="L97" s="283">
        <v>43966</v>
      </c>
      <c r="M97" s="44" t="s">
        <v>281</v>
      </c>
      <c r="O97" s="85"/>
      <c r="P97" s="87"/>
      <c r="Q97" s="368"/>
      <c r="R97" s="87"/>
      <c r="S97" s="368"/>
      <c r="T97" s="283"/>
      <c r="U97" s="283"/>
      <c r="V97" s="283"/>
      <c r="W97" s="283"/>
      <c r="X97" s="283"/>
      <c r="Y97" s="1"/>
      <c r="Z97" s="1"/>
    </row>
    <row r="98" spans="1:26">
      <c r="A98" s="342"/>
      <c r="B98" s="200"/>
      <c r="C98" s="368"/>
      <c r="D98" s="274"/>
      <c r="E98" s="233"/>
      <c r="F98" s="368"/>
      <c r="G98" s="368"/>
      <c r="H98" s="763" t="s">
        <v>252</v>
      </c>
      <c r="I98" s="922" t="s">
        <v>356</v>
      </c>
      <c r="J98" s="922"/>
      <c r="K98" s="703">
        <v>273.95</v>
      </c>
      <c r="L98" s="283"/>
      <c r="M98" s="44"/>
      <c r="O98" s="85"/>
      <c r="P98" s="87"/>
      <c r="Q98" s="368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 ht="15.75" thickBot="1">
      <c r="A99" s="343"/>
      <c r="B99" s="332"/>
      <c r="C99" s="333"/>
      <c r="D99" s="344"/>
      <c r="E99" s="332"/>
      <c r="F99" s="333"/>
      <c r="G99" s="333"/>
      <c r="H99" s="923" t="s">
        <v>179</v>
      </c>
      <c r="I99" s="924"/>
      <c r="J99" s="363">
        <f>SUM(K86:K96)</f>
        <v>1555.4299999999998</v>
      </c>
      <c r="K99" s="833" t="s">
        <v>180</v>
      </c>
      <c r="L99" s="833"/>
      <c r="M99" s="562"/>
      <c r="O99" s="85"/>
      <c r="P99" s="87"/>
      <c r="Q99" s="87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 ht="15.75" thickTop="1">
      <c r="C100" s="531"/>
      <c r="D100" s="531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>
      <c r="C101" s="449"/>
      <c r="O101" s="85"/>
      <c r="P101" s="87"/>
      <c r="Q101" s="87"/>
      <c r="R101" s="368"/>
      <c r="S101" s="1"/>
      <c r="T101" s="283"/>
      <c r="U101" s="283"/>
      <c r="V101" s="1"/>
      <c r="W101" s="1"/>
      <c r="X101" s="1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E103" s="87"/>
      <c r="O103" s="85"/>
      <c r="P103" s="87"/>
      <c r="Q103" s="36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O104" s="85"/>
      <c r="P104" s="87"/>
      <c r="Q104" s="529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K105" s="530"/>
      <c r="O105" s="85"/>
      <c r="P105" s="87"/>
      <c r="Q105" s="368"/>
      <c r="R105" s="368"/>
      <c r="S105" s="1"/>
      <c r="T105" s="1"/>
      <c r="U105" s="1"/>
      <c r="W105" s="1"/>
      <c r="X105" s="1"/>
      <c r="Y105" s="1"/>
      <c r="Z105" s="1"/>
    </row>
    <row r="106" spans="1:26">
      <c r="C106" s="449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M107" s="530"/>
      <c r="O107" s="85"/>
      <c r="P107" s="87"/>
      <c r="Q107" s="87"/>
      <c r="R107" s="87"/>
      <c r="T107" s="1"/>
      <c r="U107" s="1"/>
      <c r="Z107" s="1"/>
    </row>
    <row r="108" spans="1:26">
      <c r="C108" s="449"/>
      <c r="O108" s="85"/>
      <c r="P108" s="87"/>
      <c r="Q108" s="368"/>
      <c r="R108" s="87"/>
      <c r="U108" s="1"/>
      <c r="Z108" s="1"/>
    </row>
    <row r="109" spans="1:26">
      <c r="C109" s="449"/>
      <c r="M109" s="1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</row>
    <row r="111" spans="1:26">
      <c r="C111" s="449"/>
      <c r="M111" s="1"/>
      <c r="O111" s="85"/>
      <c r="P111" s="87"/>
      <c r="Q111" s="87"/>
      <c r="R111" s="87"/>
    </row>
    <row r="112" spans="1:26">
      <c r="C112" s="449"/>
      <c r="M112" s="368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1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17" activePane="bottomRight" state="frozen"/>
      <selection pane="topRight" activeCell="B1" sqref="B1"/>
      <selection pane="bottomLeft" activeCell="A4" sqref="A4"/>
      <selection pane="bottomRight" activeCell="J35" sqref="J35:L35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7"/>
      <c r="G2" s="228">
        <v>372</v>
      </c>
      <c r="H2" s="228"/>
      <c r="I2" s="729"/>
      <c r="J2" s="735">
        <v>129</v>
      </c>
      <c r="K2" s="467"/>
      <c r="L2" s="467"/>
      <c r="M2" s="467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7"/>
      <c r="G3" s="734">
        <v>257.2</v>
      </c>
      <c r="H3" s="734"/>
      <c r="I3" s="729"/>
      <c r="J3" s="736">
        <v>21.8</v>
      </c>
      <c r="K3" s="467"/>
      <c r="L3" s="467"/>
      <c r="M3" s="467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7"/>
      <c r="G4" s="228">
        <v>365.3</v>
      </c>
      <c r="H4" s="228"/>
      <c r="I4" s="729"/>
      <c r="J4" s="736">
        <v>116</v>
      </c>
      <c r="K4" s="467"/>
      <c r="L4" s="467"/>
      <c r="M4" s="467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7">
        <v>271</v>
      </c>
      <c r="G5" s="228"/>
      <c r="H5" s="228"/>
      <c r="I5" s="729"/>
      <c r="J5" s="735"/>
      <c r="K5" s="467"/>
      <c r="L5" s="467"/>
      <c r="M5" s="467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7"/>
      <c r="G6" s="228">
        <v>688.5</v>
      </c>
      <c r="H6" s="228"/>
      <c r="I6" s="729"/>
      <c r="J6" s="735">
        <v>25</v>
      </c>
      <c r="K6" s="467"/>
      <c r="L6" s="467"/>
      <c r="M6" s="467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7"/>
      <c r="G7" s="228">
        <v>584.79999999999995</v>
      </c>
      <c r="H7" s="228"/>
      <c r="I7" s="729"/>
      <c r="J7" s="735">
        <v>90</v>
      </c>
      <c r="K7" s="467"/>
      <c r="L7" s="467"/>
      <c r="M7" s="467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7"/>
      <c r="G8" s="228">
        <v>423.2</v>
      </c>
      <c r="H8" s="228"/>
      <c r="I8" s="729"/>
      <c r="J8" s="735">
        <v>168.95</v>
      </c>
      <c r="K8" s="467"/>
      <c r="L8" s="467"/>
      <c r="M8" s="467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7">
        <v>449</v>
      </c>
      <c r="G9" s="228"/>
      <c r="H9" s="228"/>
      <c r="I9" s="18"/>
      <c r="J9" s="468">
        <v>67.3</v>
      </c>
      <c r="K9" s="467"/>
      <c r="L9" s="467"/>
      <c r="M9" s="467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7">
        <v>466.5</v>
      </c>
      <c r="G10" s="228"/>
      <c r="H10" s="228"/>
      <c r="I10" s="433"/>
      <c r="J10" s="468">
        <v>153.69999999999999</v>
      </c>
      <c r="K10" s="467"/>
      <c r="L10" s="467"/>
      <c r="M10" s="467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7"/>
      <c r="G11" s="227">
        <v>408.6</v>
      </c>
      <c r="H11" s="737"/>
      <c r="I11" s="737"/>
      <c r="J11" s="468">
        <v>42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7"/>
      <c r="G12" s="227">
        <v>190.5</v>
      </c>
      <c r="H12" s="227"/>
      <c r="I12" s="227"/>
      <c r="J12" s="468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7"/>
      <c r="G13" s="227">
        <v>390.2</v>
      </c>
      <c r="H13" s="227"/>
      <c r="I13" s="227"/>
      <c r="J13" s="468">
        <v>204.75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7">
        <v>305.7</v>
      </c>
      <c r="G14" s="227"/>
      <c r="H14" s="227"/>
      <c r="I14" s="227"/>
      <c r="J14" s="468">
        <v>93.55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4</v>
      </c>
      <c r="C15" s="17">
        <v>43965</v>
      </c>
      <c r="D15" s="22">
        <v>948.3</v>
      </c>
      <c r="E15" s="22"/>
      <c r="F15" s="227"/>
      <c r="G15" s="227">
        <v>645.5</v>
      </c>
      <c r="H15" s="227"/>
      <c r="I15" s="716"/>
      <c r="J15" s="117">
        <v>28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7"/>
      <c r="G16" s="227">
        <v>798.35</v>
      </c>
      <c r="H16" s="227"/>
      <c r="I16" s="14"/>
      <c r="J16" s="468">
        <v>97.85</v>
      </c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7">
        <v>468.8</v>
      </c>
      <c r="G17" s="227"/>
      <c r="H17" s="227"/>
      <c r="I17" s="14"/>
      <c r="J17" s="468">
        <v>99</v>
      </c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7"/>
      <c r="G18" s="227">
        <v>598.1</v>
      </c>
      <c r="H18" s="227"/>
      <c r="I18" s="227"/>
      <c r="J18" s="468">
        <v>196.7</v>
      </c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7">
        <v>559.70000000000005</v>
      </c>
      <c r="G19" s="227"/>
      <c r="H19" s="227"/>
      <c r="I19" s="14"/>
      <c r="J19" s="468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2</v>
      </c>
      <c r="C20" s="17">
        <v>43970</v>
      </c>
      <c r="D20" s="22">
        <v>844.5</v>
      </c>
      <c r="E20" s="22"/>
      <c r="F20" s="227">
        <v>443.7</v>
      </c>
      <c r="G20" s="227"/>
      <c r="H20" s="227"/>
      <c r="I20" s="22"/>
      <c r="J20" s="471">
        <v>172.8</v>
      </c>
      <c r="K20" s="469"/>
      <c r="L20" s="469"/>
      <c r="M20" s="469"/>
    </row>
    <row r="21" spans="1:17" s="87" customFormat="1" ht="11.1" customHeight="1">
      <c r="B21" s="463">
        <f t="shared" si="0"/>
        <v>3</v>
      </c>
      <c r="C21" s="17">
        <v>43971</v>
      </c>
      <c r="D21" s="22"/>
      <c r="E21" s="22">
        <v>1418.5</v>
      </c>
      <c r="F21" s="227"/>
      <c r="G21" s="227">
        <v>444.6</v>
      </c>
      <c r="H21" s="227"/>
      <c r="I21" s="227"/>
      <c r="J21" s="471">
        <v>184.5</v>
      </c>
      <c r="K21" s="469"/>
      <c r="L21" s="469"/>
      <c r="M21" s="469"/>
    </row>
    <row r="22" spans="1:17" s="87" customFormat="1" ht="11.1" customHeight="1">
      <c r="B22" s="463">
        <f>IF(C22="","",WEEKDAY(C22,2))</f>
        <v>4</v>
      </c>
      <c r="C22" s="17">
        <v>43972</v>
      </c>
      <c r="D22" s="22"/>
      <c r="E22" s="22">
        <v>824.7</v>
      </c>
      <c r="F22" s="227"/>
      <c r="G22" s="227">
        <v>225.5</v>
      </c>
      <c r="H22" s="227"/>
      <c r="I22" s="227"/>
      <c r="J22" s="471">
        <v>45.9</v>
      </c>
      <c r="K22" s="469"/>
      <c r="L22" s="469"/>
      <c r="M22" s="469"/>
    </row>
    <row r="23" spans="1:17" s="87" customFormat="1" ht="11.1" customHeight="1">
      <c r="B23" s="463">
        <f t="shared" si="0"/>
        <v>5</v>
      </c>
      <c r="C23" s="17">
        <v>43973</v>
      </c>
      <c r="D23" s="22">
        <v>858.8</v>
      </c>
      <c r="E23" s="22"/>
      <c r="F23" s="227"/>
      <c r="G23" s="227">
        <v>417.4</v>
      </c>
      <c r="H23" s="227"/>
      <c r="I23" s="489"/>
      <c r="J23" s="471"/>
      <c r="K23" s="469"/>
      <c r="L23" s="469"/>
      <c r="M23" s="469"/>
    </row>
    <row r="24" spans="1:17" s="87" customFormat="1" ht="10.5" customHeight="1">
      <c r="B24" s="463">
        <f t="shared" si="0"/>
        <v>6</v>
      </c>
      <c r="C24" s="17">
        <v>43974</v>
      </c>
      <c r="D24" s="22"/>
      <c r="E24" s="22">
        <v>775.1</v>
      </c>
      <c r="F24" s="227">
        <v>388.5</v>
      </c>
      <c r="G24" s="227"/>
      <c r="H24" s="227"/>
      <c r="I24" s="227"/>
      <c r="J24" s="471"/>
      <c r="K24" s="469"/>
      <c r="L24" s="770"/>
      <c r="M24" s="469"/>
    </row>
    <row r="25" spans="1:17" s="87" customFormat="1" ht="11.1" customHeight="1">
      <c r="B25" s="463">
        <f t="shared" si="0"/>
        <v>7</v>
      </c>
      <c r="C25" s="17">
        <v>43975</v>
      </c>
      <c r="D25" s="22"/>
      <c r="E25" s="22">
        <v>835.3</v>
      </c>
      <c r="F25" s="227"/>
      <c r="G25" s="227"/>
      <c r="H25" s="227">
        <v>414.5</v>
      </c>
      <c r="I25" s="227"/>
      <c r="J25" s="471"/>
      <c r="K25" s="469"/>
      <c r="L25" s="469"/>
      <c r="M25" s="490"/>
    </row>
    <row r="26" spans="1:17" s="87" customFormat="1" ht="11.1" customHeight="1">
      <c r="B26" s="463">
        <f t="shared" si="0"/>
        <v>1</v>
      </c>
      <c r="C26" s="17">
        <v>43976</v>
      </c>
      <c r="D26" s="22">
        <v>683.5</v>
      </c>
      <c r="E26" s="22"/>
      <c r="F26" s="22"/>
      <c r="G26" s="539">
        <v>443.5</v>
      </c>
      <c r="H26" s="539"/>
      <c r="I26" s="227"/>
      <c r="J26" s="471"/>
      <c r="K26" s="469"/>
      <c r="L26" s="469"/>
      <c r="M26" s="490"/>
    </row>
    <row r="27" spans="1:17" s="87" customFormat="1" ht="11.1" customHeight="1">
      <c r="B27" s="463">
        <f t="shared" si="0"/>
        <v>2</v>
      </c>
      <c r="C27" s="17">
        <v>43977</v>
      </c>
      <c r="D27" s="22">
        <v>1194</v>
      </c>
      <c r="E27" s="22"/>
      <c r="F27" s="227"/>
      <c r="G27" s="227">
        <v>517.16999999999996</v>
      </c>
      <c r="H27" s="227"/>
      <c r="I27" s="227"/>
      <c r="J27" s="470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3</v>
      </c>
      <c r="C28" s="17">
        <v>43978</v>
      </c>
      <c r="D28" s="22"/>
      <c r="E28" s="22"/>
      <c r="F28" s="768">
        <v>960.4</v>
      </c>
      <c r="G28" s="227">
        <v>461.6</v>
      </c>
      <c r="H28" s="227"/>
      <c r="I28" s="227"/>
      <c r="J28" s="470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4</v>
      </c>
      <c r="C29" s="17">
        <v>43979</v>
      </c>
      <c r="D29" s="22"/>
      <c r="E29" s="22"/>
      <c r="F29" s="768">
        <v>663.75</v>
      </c>
      <c r="G29" s="227"/>
      <c r="H29" s="227">
        <v>246.2</v>
      </c>
      <c r="I29" s="227"/>
      <c r="J29" s="470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5</v>
      </c>
      <c r="C30" s="17">
        <v>43980</v>
      </c>
      <c r="D30" s="22">
        <v>656.6</v>
      </c>
      <c r="E30" s="227"/>
      <c r="G30" s="227"/>
      <c r="H30" s="227">
        <v>392.4</v>
      </c>
      <c r="I30" s="227"/>
      <c r="J30" s="470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6</v>
      </c>
      <c r="C31" s="17">
        <v>43981</v>
      </c>
      <c r="D31" s="22">
        <v>868.4</v>
      </c>
      <c r="E31" s="22"/>
      <c r="F31" s="227"/>
      <c r="G31" s="227">
        <v>667.8</v>
      </c>
      <c r="H31" s="227"/>
      <c r="I31" s="22"/>
      <c r="J31" s="473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>
        <f t="shared" si="0"/>
        <v>7</v>
      </c>
      <c r="C32" s="17">
        <v>43982</v>
      </c>
      <c r="D32" s="237"/>
      <c r="E32" s="237"/>
      <c r="F32" s="767">
        <v>486.7</v>
      </c>
      <c r="G32" s="306"/>
      <c r="H32" s="306">
        <v>306.7</v>
      </c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0" ht="12.95" customHeight="1" thickBot="1">
      <c r="B33" s="21"/>
      <c r="C33" s="639" t="s">
        <v>227</v>
      </c>
      <c r="D33" s="86">
        <f>COUNT(D2:D32)</f>
        <v>14</v>
      </c>
      <c r="E33" s="86">
        <f>COUNT(E2:E32)</f>
        <v>14</v>
      </c>
      <c r="F33" s="86">
        <f>COUNT(F2:F32)</f>
        <v>11</v>
      </c>
      <c r="G33" s="86">
        <f>COUNT(G2:G32)</f>
        <v>19</v>
      </c>
      <c r="H33" s="86">
        <f>COUNT(H2:H32)</f>
        <v>4</v>
      </c>
      <c r="J33" s="473"/>
      <c r="K33" s="473"/>
      <c r="L33" s="473"/>
      <c r="M33" s="473"/>
      <c r="N33" s="368"/>
      <c r="O33" s="368"/>
      <c r="P33" s="368"/>
      <c r="Q33" s="368"/>
    </row>
    <row r="34" spans="1:20" ht="12.75" customHeight="1" thickBot="1">
      <c r="B34" s="21"/>
      <c r="C34" s="86" t="s">
        <v>13</v>
      </c>
      <c r="D34" s="239">
        <f>SUM(D2:D32)</f>
        <v>10821.060000000001</v>
      </c>
      <c r="E34" s="239">
        <f>SUM(E2:E32)</f>
        <v>9829.4600000000009</v>
      </c>
      <c r="F34" s="239">
        <f>SUM(F2:F32)</f>
        <v>5463.7499999999991</v>
      </c>
      <c r="G34" s="239">
        <f>SUM(G2:G32)</f>
        <v>8899.82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0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22761.37</v>
      </c>
      <c r="K35" s="293">
        <f>SUM(F2:G27)+G28+H25+H29+H30+G31+H32</f>
        <v>13612.520000000002</v>
      </c>
      <c r="L35" s="456">
        <f>SUM(J2:J32)</f>
        <v>1936.8</v>
      </c>
      <c r="M35" s="365"/>
      <c r="N35" s="368"/>
      <c r="O35" s="368"/>
      <c r="P35" s="368"/>
      <c r="Q35" s="368"/>
    </row>
    <row r="36" spans="1:20" ht="13.9" customHeight="1">
      <c r="B36" s="21"/>
      <c r="C36" s="86" t="s">
        <v>5</v>
      </c>
      <c r="D36" s="89">
        <f>ABS(D34-D35)</f>
        <v>1105.3100000000013</v>
      </c>
      <c r="E36" s="89">
        <f>ABS(E34-E35)</f>
        <v>1321.5600000000013</v>
      </c>
      <c r="F36" s="89">
        <f>ABS(F34-F35)</f>
        <v>263.49999999999909</v>
      </c>
      <c r="G36" s="89">
        <f>ABS(G34-G35)</f>
        <v>964.59999999999945</v>
      </c>
      <c r="H36" s="69"/>
      <c r="I36" s="1"/>
      <c r="J36" s="365" t="s">
        <v>368</v>
      </c>
      <c r="K36" s="365" t="s">
        <v>368</v>
      </c>
      <c r="L36" s="365"/>
      <c r="M36" s="365"/>
      <c r="N36" s="368"/>
      <c r="O36" s="368"/>
      <c r="P36" s="368"/>
      <c r="Q36" s="368"/>
    </row>
    <row r="37" spans="1:20" ht="13.9" customHeight="1">
      <c r="B37" s="21"/>
      <c r="C37" s="766" t="s">
        <v>235</v>
      </c>
      <c r="D37" s="90">
        <f>ROUND(D36*1%,2)</f>
        <v>11.05</v>
      </c>
      <c r="E37" s="90">
        <f>ROUND(E36*1%,2)</f>
        <v>13.22</v>
      </c>
      <c r="F37" s="90">
        <f>ROUND(F36*1%,2)</f>
        <v>2.63</v>
      </c>
      <c r="G37" s="90">
        <f>ROUND(G36*1%,2)</f>
        <v>9.65</v>
      </c>
      <c r="H37" s="71"/>
      <c r="I37" s="1"/>
      <c r="J37" s="365">
        <f>D44+E44</f>
        <v>1230.98</v>
      </c>
      <c r="K37" s="365">
        <f>F44+G44</f>
        <v>1105.8000000000002</v>
      </c>
      <c r="L37" s="365"/>
      <c r="M37" s="365"/>
      <c r="N37" s="368"/>
      <c r="O37" s="368"/>
      <c r="P37" s="368"/>
      <c r="Q37" s="368"/>
    </row>
    <row r="38" spans="1:20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0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0" ht="13.9" customHeight="1">
      <c r="B40" s="21"/>
      <c r="C40" s="86" t="s">
        <v>246</v>
      </c>
      <c r="D40" s="88">
        <f>ROUND(20*D33,2)</f>
        <v>280</v>
      </c>
      <c r="E40" s="88">
        <f>ROUND(20*E33,2)</f>
        <v>280</v>
      </c>
      <c r="F40" s="514">
        <f>ROUND(23*8,2)+20*3</f>
        <v>244</v>
      </c>
      <c r="G40" s="89">
        <f>ROUND(23*G33,2)</f>
        <v>437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0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0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0" ht="13.9" customHeight="1">
      <c r="B43" s="21"/>
      <c r="C43" s="246" t="s">
        <v>77</v>
      </c>
      <c r="D43" s="458">
        <f>D37+D38+D39+D40-D41</f>
        <v>294.81</v>
      </c>
      <c r="E43" s="458">
        <f>E37+E38+E39+E40-E41-E42</f>
        <v>417.58000000000004</v>
      </c>
      <c r="F43" s="458">
        <f>F37+F38+F39+F40-F41-F42</f>
        <v>402.64</v>
      </c>
      <c r="G43" s="458">
        <f>G37+G38+G39+G40-G41+G42</f>
        <v>446.07000000000005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0" ht="13.9" customHeight="1">
      <c r="B44" s="21"/>
      <c r="C44" s="287" t="s">
        <v>45</v>
      </c>
      <c r="D44" s="288">
        <f>D37+D38+D39+D40</f>
        <v>632.52</v>
      </c>
      <c r="E44" s="288">
        <f>E37+E38+E39+E40</f>
        <v>598.46</v>
      </c>
      <c r="F44" s="288">
        <f>F37+F38+F39+F40</f>
        <v>402.64</v>
      </c>
      <c r="G44" s="288">
        <f>G37+G38+G39+G40+G42</f>
        <v>703.16000000000008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</row>
    <row r="45" spans="1:20" ht="12.95" customHeight="1">
      <c r="B45" s="21"/>
      <c r="C45" s="170"/>
      <c r="D45" s="366"/>
      <c r="E45" s="465"/>
      <c r="F45" s="8"/>
      <c r="G45" s="8"/>
      <c r="H45" s="8"/>
      <c r="J45" s="129"/>
      <c r="K45" s="544"/>
      <c r="L45" s="214"/>
      <c r="M45" s="214"/>
      <c r="N45" s="214"/>
      <c r="O45" s="214"/>
      <c r="P45" s="214"/>
      <c r="Q45" s="214"/>
      <c r="R45" s="7"/>
      <c r="S45" s="7"/>
      <c r="T45" s="545"/>
    </row>
    <row r="46" spans="1:20" ht="12.95" customHeight="1">
      <c r="A46" s="8"/>
      <c r="B46" s="31"/>
      <c r="C46" s="886" t="s">
        <v>364</v>
      </c>
      <c r="D46" s="886"/>
      <c r="E46" s="886"/>
      <c r="F46" s="886"/>
      <c r="G46" s="886"/>
      <c r="H46" s="750"/>
      <c r="I46" s="8"/>
      <c r="J46" s="69"/>
      <c r="K46" s="546"/>
      <c r="L46" s="368"/>
      <c r="M46" s="368"/>
      <c r="N46" s="146"/>
      <c r="O46" s="368"/>
      <c r="P46" s="368"/>
      <c r="Q46" s="368"/>
      <c r="R46" s="1"/>
      <c r="S46" s="1"/>
      <c r="T46" s="547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546"/>
      <c r="L47" s="368"/>
      <c r="M47" s="368"/>
      <c r="N47" s="146"/>
      <c r="O47" s="368"/>
      <c r="P47" s="368"/>
      <c r="Q47" s="368"/>
      <c r="R47" s="1"/>
      <c r="S47" s="1"/>
      <c r="T47" s="547"/>
    </row>
    <row r="48" spans="1:20" ht="12.95" customHeight="1">
      <c r="B48" s="32"/>
      <c r="C48" s="1"/>
      <c r="D48" s="1"/>
      <c r="E48" s="128"/>
      <c r="G48" s="8"/>
      <c r="H48" s="8"/>
      <c r="I48" s="208"/>
      <c r="J48" s="69"/>
      <c r="K48" s="546"/>
      <c r="L48" s="368"/>
      <c r="M48" s="368"/>
      <c r="N48" s="368"/>
      <c r="O48" s="368"/>
      <c r="P48" s="368"/>
      <c r="Q48" s="368"/>
      <c r="R48" s="1"/>
      <c r="S48" s="1"/>
      <c r="T48" s="547"/>
    </row>
    <row r="49" spans="1:20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588"/>
      <c r="K49" s="368"/>
      <c r="L49" s="368"/>
      <c r="M49" s="368"/>
      <c r="N49" s="368"/>
      <c r="O49" s="368"/>
      <c r="P49" s="368"/>
      <c r="Q49" s="368"/>
      <c r="R49" s="368"/>
      <c r="S49" s="368"/>
      <c r="T49" s="167"/>
    </row>
    <row r="50" spans="1:20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8"/>
      <c r="L50" s="542"/>
      <c r="M50" s="368"/>
      <c r="N50" s="368"/>
      <c r="O50" s="368"/>
      <c r="P50" s="368"/>
      <c r="Q50" s="368"/>
      <c r="R50" s="368"/>
      <c r="S50" s="368"/>
      <c r="T50" s="167"/>
    </row>
    <row r="51" spans="1:20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8"/>
      <c r="L51" s="542"/>
      <c r="M51" s="368"/>
      <c r="N51" s="368"/>
      <c r="O51" s="368"/>
      <c r="P51" s="368"/>
      <c r="Q51" s="368"/>
      <c r="R51" s="368"/>
      <c r="S51" s="368"/>
      <c r="T51" s="167"/>
    </row>
    <row r="52" spans="1:20" s="87" customFormat="1" ht="18.75">
      <c r="A52" s="368"/>
      <c r="B52" s="368"/>
      <c r="C52" s="368"/>
      <c r="D52" s="368"/>
      <c r="E52" s="145"/>
      <c r="I52" s="543"/>
      <c r="J52" s="542"/>
      <c r="K52" s="548"/>
      <c r="L52" s="542"/>
      <c r="M52" s="368"/>
      <c r="N52" s="368"/>
      <c r="O52" s="368"/>
      <c r="P52" s="368"/>
      <c r="Q52" s="368"/>
      <c r="R52" s="368"/>
      <c r="S52" s="368"/>
      <c r="T52" s="167"/>
    </row>
    <row r="53" spans="1:20" s="87" customFormat="1">
      <c r="A53" s="368"/>
      <c r="B53" s="368"/>
      <c r="C53" s="368"/>
      <c r="D53" s="368"/>
      <c r="E53" s="145"/>
      <c r="J53" s="144"/>
      <c r="K53" s="546"/>
      <c r="L53" s="368"/>
      <c r="M53" s="368"/>
      <c r="N53" s="368"/>
      <c r="O53" s="368"/>
      <c r="P53" s="368"/>
      <c r="Q53" s="368"/>
      <c r="R53" s="368"/>
      <c r="S53" s="368"/>
      <c r="T53" s="167"/>
    </row>
    <row r="54" spans="1:20" s="87" customFormat="1" ht="15" customHeight="1">
      <c r="A54" s="368"/>
      <c r="B54" s="368"/>
      <c r="C54" s="368"/>
      <c r="D54" s="368"/>
      <c r="E54" s="145"/>
      <c r="I54" s="577"/>
      <c r="J54" s="368"/>
      <c r="K54" s="546"/>
      <c r="L54" s="368"/>
      <c r="M54" s="368"/>
      <c r="N54" s="368"/>
      <c r="O54" s="368"/>
      <c r="P54" s="368"/>
      <c r="Q54" s="368"/>
      <c r="R54" s="368"/>
      <c r="S54" s="368"/>
      <c r="T54" s="167"/>
    </row>
    <row r="55" spans="1:20" s="87" customFormat="1" ht="15" customHeight="1">
      <c r="A55" s="368"/>
      <c r="B55" s="368"/>
      <c r="C55" s="368"/>
      <c r="D55" s="368"/>
      <c r="E55" s="145"/>
      <c r="I55" s="577"/>
      <c r="J55" s="368"/>
      <c r="K55" s="546"/>
      <c r="L55" s="368"/>
      <c r="M55" s="368"/>
      <c r="N55" s="368"/>
      <c r="O55" s="368"/>
      <c r="P55" s="368"/>
      <c r="Q55" s="368"/>
      <c r="R55" s="368"/>
      <c r="S55" s="368"/>
      <c r="T55" s="167"/>
    </row>
    <row r="56" spans="1:20" s="87" customFormat="1" ht="15" customHeight="1">
      <c r="A56" s="368"/>
      <c r="B56" s="368"/>
      <c r="C56" s="368"/>
      <c r="D56" s="368"/>
      <c r="E56" s="145"/>
      <c r="I56" s="577"/>
      <c r="J56" s="368"/>
      <c r="K56" s="546"/>
      <c r="L56" s="368"/>
      <c r="M56" s="368"/>
      <c r="N56" s="368"/>
      <c r="O56" s="368"/>
      <c r="P56" s="368"/>
      <c r="Q56" s="368"/>
      <c r="R56" s="368"/>
      <c r="S56" s="368"/>
      <c r="T56" s="167"/>
    </row>
    <row r="57" spans="1:20" s="87" customFormat="1">
      <c r="A57" s="368"/>
      <c r="B57" s="368"/>
      <c r="C57" s="368"/>
      <c r="D57" s="368"/>
      <c r="E57" s="145"/>
      <c r="I57" s="169"/>
      <c r="K57" s="546"/>
      <c r="L57" s="368"/>
      <c r="M57" s="368"/>
      <c r="N57" s="368"/>
      <c r="O57" s="368"/>
      <c r="P57" s="368"/>
      <c r="Q57" s="368"/>
      <c r="R57" s="368"/>
      <c r="S57" s="368"/>
      <c r="T57" s="167"/>
    </row>
    <row r="58" spans="1:20" s="87" customFormat="1">
      <c r="A58" s="368"/>
      <c r="B58" s="368"/>
      <c r="C58" s="368"/>
      <c r="D58" s="368"/>
      <c r="E58" s="145"/>
      <c r="K58" s="546"/>
      <c r="L58" s="368"/>
      <c r="M58" s="368"/>
      <c r="N58" s="368"/>
      <c r="O58" s="368"/>
      <c r="P58" s="368"/>
      <c r="Q58" s="368"/>
      <c r="R58" s="368"/>
      <c r="S58" s="368"/>
      <c r="T58" s="167"/>
    </row>
    <row r="59" spans="1:20" s="87" customFormat="1">
      <c r="A59" s="368"/>
      <c r="B59" s="368"/>
      <c r="C59" s="368"/>
      <c r="D59" s="368"/>
      <c r="E59" s="145"/>
      <c r="K59" s="546"/>
      <c r="L59" s="368"/>
      <c r="M59" s="368"/>
      <c r="N59" s="368"/>
      <c r="O59" s="368"/>
      <c r="P59" s="368"/>
      <c r="Q59" s="368"/>
      <c r="R59" s="368"/>
      <c r="S59" s="368"/>
      <c r="T59" s="167"/>
    </row>
    <row r="60" spans="1:20" s="87" customFormat="1">
      <c r="A60" s="368"/>
      <c r="B60" s="368"/>
      <c r="C60" s="368"/>
      <c r="D60" s="368"/>
      <c r="E60" s="145"/>
      <c r="K60" s="546"/>
      <c r="L60" s="368"/>
      <c r="M60" s="368"/>
      <c r="N60" s="368"/>
      <c r="O60" s="368"/>
      <c r="P60" s="368"/>
      <c r="Q60" s="368"/>
      <c r="R60" s="368"/>
      <c r="S60" s="368"/>
      <c r="T60" s="167"/>
    </row>
    <row r="61" spans="1:20" s="87" customFormat="1">
      <c r="A61" s="368"/>
      <c r="B61" s="368"/>
      <c r="C61" s="368"/>
      <c r="D61" s="368"/>
      <c r="E61" s="145"/>
      <c r="K61" s="546"/>
      <c r="L61" s="368"/>
      <c r="M61" s="368"/>
      <c r="N61" s="368"/>
      <c r="O61" s="368"/>
      <c r="P61" s="368"/>
      <c r="Q61" s="368"/>
      <c r="R61" s="368"/>
      <c r="S61" s="368"/>
      <c r="T61" s="167"/>
    </row>
    <row r="62" spans="1:20">
      <c r="A62" s="1"/>
      <c r="B62" s="1"/>
      <c r="C62" s="1"/>
      <c r="D62" s="1"/>
      <c r="E62" s="11"/>
      <c r="K62" s="549"/>
      <c r="L62" s="550"/>
      <c r="M62" s="550"/>
      <c r="N62" s="550"/>
      <c r="O62" s="550"/>
      <c r="P62" s="550"/>
      <c r="Q62" s="550"/>
      <c r="R62" s="550"/>
      <c r="S62" s="550"/>
      <c r="T62" s="551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0"/>
  <sheetViews>
    <sheetView tabSelected="1" topLeftCell="A16" zoomScale="85" zoomScaleNormal="85" zoomScaleSheetLayoutView="70" zoomScalePageLayoutView="70" workbookViewId="0">
      <selection activeCell="L104" sqref="L104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7" t="s">
        <v>370</v>
      </c>
      <c r="B1" s="897"/>
      <c r="C1" s="897"/>
      <c r="D1" s="897"/>
      <c r="E1" s="897"/>
      <c r="F1" s="897"/>
      <c r="G1" s="897"/>
      <c r="H1" s="897"/>
      <c r="I1" s="897"/>
      <c r="J1" s="897"/>
      <c r="K1" s="897"/>
      <c r="L1" s="897"/>
      <c r="M1" s="897"/>
      <c r="V1" s="778"/>
      <c r="W1" s="694"/>
      <c r="X1" s="779"/>
    </row>
    <row r="2" spans="1:35" ht="15.75" thickBot="1">
      <c r="A2" s="898"/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  <c r="N2" s="780"/>
      <c r="O2" s="922" t="s">
        <v>299</v>
      </c>
      <c r="P2" s="922"/>
      <c r="Q2" s="922"/>
      <c r="R2" s="368"/>
      <c r="S2" s="922" t="s">
        <v>300</v>
      </c>
      <c r="T2" s="922"/>
      <c r="U2" s="922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3" t="s">
        <v>347</v>
      </c>
      <c r="B3" s="852"/>
      <c r="C3" s="852"/>
      <c r="D3" s="852"/>
      <c r="E3" s="852"/>
      <c r="F3" s="852"/>
      <c r="G3" s="853"/>
      <c r="H3" s="909" t="s">
        <v>372</v>
      </c>
      <c r="I3" s="910"/>
      <c r="J3" s="910"/>
      <c r="K3" s="910"/>
      <c r="L3" s="910"/>
      <c r="M3" s="911"/>
      <c r="N3" s="780"/>
      <c r="O3" s="785" t="s">
        <v>2</v>
      </c>
      <c r="P3" s="785" t="s">
        <v>34</v>
      </c>
      <c r="Q3" s="785" t="s">
        <v>35</v>
      </c>
      <c r="R3" s="368"/>
      <c r="S3" s="785" t="s">
        <v>2</v>
      </c>
      <c r="T3" s="785" t="s">
        <v>34</v>
      </c>
      <c r="U3" s="785" t="s">
        <v>35</v>
      </c>
      <c r="V3" s="782"/>
      <c r="W3" s="782"/>
      <c r="X3" s="368"/>
      <c r="Y3" s="782"/>
      <c r="Z3" s="695"/>
      <c r="AA3" s="368"/>
      <c r="AB3" s="368"/>
      <c r="AC3" s="368"/>
      <c r="AD3" s="782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72" t="s">
        <v>34</v>
      </c>
      <c r="C4" s="36" t="s">
        <v>35</v>
      </c>
      <c r="D4" s="36" t="s">
        <v>38</v>
      </c>
      <c r="E4" s="36" t="s">
        <v>42</v>
      </c>
      <c r="F4" s="772" t="s">
        <v>36</v>
      </c>
      <c r="G4" s="101" t="s">
        <v>173</v>
      </c>
      <c r="H4" s="893"/>
      <c r="I4" s="894"/>
      <c r="J4" s="773" t="s">
        <v>35</v>
      </c>
      <c r="K4" s="773" t="s">
        <v>38</v>
      </c>
      <c r="L4" s="773" t="s">
        <v>42</v>
      </c>
      <c r="M4" s="101" t="s">
        <v>44</v>
      </c>
      <c r="N4" s="546"/>
      <c r="O4" s="689"/>
      <c r="P4" s="785"/>
      <c r="Q4" s="690"/>
      <c r="R4" s="451"/>
      <c r="S4" s="689"/>
      <c r="T4" s="785"/>
      <c r="U4" s="690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/>
      <c r="B5" s="162"/>
      <c r="C5" s="276"/>
      <c r="D5" s="276"/>
      <c r="E5" s="603" t="str">
        <f t="shared" ref="E5" si="0">IF(C5-D5=0,"",C5-D5)</f>
        <v/>
      </c>
      <c r="F5" s="163" t="str">
        <f t="shared" ref="F5" si="1">IF(C5=0,"",IF(C5-D5=0,"оплачено","ОЖИДАЕТСЯ оплата"))</f>
        <v/>
      </c>
      <c r="G5" s="163"/>
      <c r="H5" s="912" t="s">
        <v>40</v>
      </c>
      <c r="I5" s="913"/>
      <c r="J5" s="500">
        <v>1134.25</v>
      </c>
      <c r="K5" s="785"/>
      <c r="L5" s="499"/>
      <c r="M5" s="102"/>
      <c r="N5" s="451"/>
      <c r="O5" s="689"/>
      <c r="P5" s="785"/>
      <c r="Q5" s="690"/>
      <c r="R5" s="368"/>
      <c r="S5" s="689"/>
      <c r="T5" s="785"/>
      <c r="U5" s="690"/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/>
      <c r="B6" s="162"/>
      <c r="C6" s="276"/>
      <c r="D6" s="276"/>
      <c r="E6" s="603" t="str">
        <f t="shared" ref="E6:E19" si="2">IF(C6-D6=0,"",C6-D6)</f>
        <v/>
      </c>
      <c r="F6" s="163" t="str">
        <f t="shared" ref="F6:F19" si="3">IF(C6=0,"",IF(C6-D6=0,"оплачено","ОЖИДАЕТСЯ оплата"))</f>
        <v/>
      </c>
      <c r="G6" s="163"/>
      <c r="H6" s="342"/>
      <c r="I6" s="368"/>
      <c r="J6" s="538">
        <f>SUM(J5:J5)</f>
        <v>1134.25</v>
      </c>
      <c r="K6" s="368"/>
      <c r="L6" s="85"/>
      <c r="M6" s="315"/>
      <c r="N6" s="368"/>
      <c r="O6" s="689"/>
      <c r="P6" s="785"/>
      <c r="Q6" s="690"/>
      <c r="R6" s="368"/>
      <c r="S6" s="689"/>
      <c r="T6" s="785"/>
      <c r="U6" s="690"/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77"/>
      <c r="AG6" s="877"/>
      <c r="AH6" s="368"/>
      <c r="AI6" s="368"/>
    </row>
    <row r="7" spans="1:35" s="87" customFormat="1">
      <c r="A7" s="326"/>
      <c r="B7" s="162"/>
      <c r="C7" s="276"/>
      <c r="D7" s="276"/>
      <c r="E7" s="603" t="str">
        <f t="shared" si="2"/>
        <v/>
      </c>
      <c r="F7" s="163" t="str">
        <f t="shared" si="3"/>
        <v/>
      </c>
      <c r="G7" s="163"/>
      <c r="H7" s="342"/>
      <c r="I7" s="368"/>
      <c r="J7" s="368"/>
      <c r="K7" s="368"/>
      <c r="L7" s="368"/>
      <c r="M7" s="315"/>
      <c r="N7" s="368"/>
      <c r="O7" s="689"/>
      <c r="P7" s="785"/>
      <c r="Q7" s="690"/>
      <c r="R7" s="368"/>
      <c r="S7" s="689"/>
      <c r="T7" s="785"/>
      <c r="U7" s="690"/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7"/>
      <c r="AG7" s="877"/>
      <c r="AH7" s="368"/>
      <c r="AI7" s="368"/>
    </row>
    <row r="8" spans="1:35" s="87" customFormat="1">
      <c r="A8" s="326"/>
      <c r="B8" s="162"/>
      <c r="C8" s="276"/>
      <c r="D8" s="276"/>
      <c r="E8" s="603" t="str">
        <f t="shared" si="2"/>
        <v/>
      </c>
      <c r="F8" s="163" t="str">
        <f t="shared" si="3"/>
        <v/>
      </c>
      <c r="G8" s="163"/>
      <c r="H8" s="342"/>
      <c r="I8" s="368"/>
      <c r="J8" s="368"/>
      <c r="K8" s="368"/>
      <c r="L8" s="368"/>
      <c r="M8" s="315"/>
      <c r="N8" s="368"/>
      <c r="O8" s="689"/>
      <c r="P8" s="785"/>
      <c r="Q8" s="710"/>
      <c r="R8" s="368"/>
      <c r="S8" s="689"/>
      <c r="T8" s="785"/>
      <c r="U8" s="690"/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/>
      <c r="B9" s="162"/>
      <c r="C9" s="276"/>
      <c r="D9" s="276"/>
      <c r="E9" s="603" t="str">
        <f t="shared" si="2"/>
        <v/>
      </c>
      <c r="F9" s="163" t="str">
        <f t="shared" si="3"/>
        <v/>
      </c>
      <c r="G9" s="163"/>
      <c r="H9" s="342"/>
      <c r="I9" s="368"/>
      <c r="J9" s="368"/>
      <c r="K9" s="368"/>
      <c r="L9" s="368"/>
      <c r="M9" s="315"/>
      <c r="N9" s="783"/>
      <c r="O9" s="689"/>
      <c r="P9" s="785"/>
      <c r="Q9" s="690"/>
      <c r="R9" s="368"/>
      <c r="S9" s="689"/>
      <c r="T9" s="785"/>
      <c r="U9" s="690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/>
      <c r="B10" s="162"/>
      <c r="C10" s="276"/>
      <c r="D10" s="276"/>
      <c r="E10" s="603" t="str">
        <f t="shared" si="2"/>
        <v/>
      </c>
      <c r="F10" s="163" t="str">
        <f t="shared" si="3"/>
        <v/>
      </c>
      <c r="G10" s="163"/>
      <c r="H10" s="43"/>
      <c r="I10" s="1"/>
      <c r="J10" s="368"/>
      <c r="K10" s="1"/>
      <c r="L10" s="1"/>
      <c r="M10" s="44"/>
      <c r="N10" s="783"/>
      <c r="O10" s="691"/>
      <c r="P10" s="785"/>
      <c r="Q10" s="690"/>
      <c r="R10" s="368"/>
      <c r="S10" s="689"/>
      <c r="T10" s="785"/>
      <c r="U10" s="690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/>
      <c r="B11" s="162"/>
      <c r="C11" s="276"/>
      <c r="D11" s="276"/>
      <c r="E11" s="603" t="str">
        <f t="shared" si="2"/>
        <v/>
      </c>
      <c r="F11" s="163" t="str">
        <f t="shared" si="3"/>
        <v/>
      </c>
      <c r="G11" s="163"/>
      <c r="H11" s="43"/>
      <c r="I11" s="1"/>
      <c r="J11" s="368"/>
      <c r="K11" s="1"/>
      <c r="L11" s="1"/>
      <c r="M11" s="44"/>
      <c r="N11" s="783"/>
      <c r="O11" s="691"/>
      <c r="P11" s="785"/>
      <c r="Q11" s="690"/>
      <c r="R11" s="368"/>
      <c r="S11" s="691"/>
      <c r="T11" s="785"/>
      <c r="U11" s="690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2"/>
        <v/>
      </c>
      <c r="F12" s="163" t="str">
        <f t="shared" si="3"/>
        <v/>
      </c>
      <c r="G12" s="163"/>
      <c r="H12" s="43"/>
      <c r="I12" s="1"/>
      <c r="J12" s="368"/>
      <c r="K12" s="1"/>
      <c r="L12" s="1"/>
      <c r="M12" s="44"/>
      <c r="N12" s="783"/>
      <c r="O12" s="691"/>
      <c r="P12" s="785"/>
      <c r="Q12" s="690"/>
      <c r="R12" s="368"/>
      <c r="S12" s="785"/>
      <c r="T12" s="785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2"/>
        <v/>
      </c>
      <c r="F13" s="163" t="str">
        <f t="shared" si="3"/>
        <v/>
      </c>
      <c r="G13" s="163"/>
      <c r="H13" s="43"/>
      <c r="I13" s="1"/>
      <c r="J13" s="368"/>
      <c r="K13" s="1"/>
      <c r="L13" s="1"/>
      <c r="M13" s="44"/>
      <c r="N13" s="783"/>
      <c r="O13" s="711"/>
      <c r="P13" s="785"/>
      <c r="Q13" s="690"/>
      <c r="R13" s="368"/>
      <c r="S13" s="785"/>
      <c r="T13" s="785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2"/>
        <v/>
      </c>
      <c r="F14" s="163" t="str">
        <f t="shared" si="3"/>
        <v/>
      </c>
      <c r="G14" s="163"/>
      <c r="H14" s="43"/>
      <c r="I14" s="1"/>
      <c r="J14" s="368"/>
      <c r="K14" s="1"/>
      <c r="L14" s="1"/>
      <c r="M14" s="44"/>
      <c r="N14" s="783"/>
      <c r="O14" s="711"/>
      <c r="P14" s="785"/>
      <c r="Q14" s="690"/>
      <c r="R14" s="368"/>
      <c r="S14" s="785"/>
      <c r="T14" s="785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2"/>
        <v/>
      </c>
      <c r="F15" s="163" t="str">
        <f t="shared" si="3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85"/>
      <c r="Q15" s="785"/>
      <c r="R15" s="368"/>
      <c r="S15" s="785"/>
      <c r="T15" s="785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2"/>
        <v/>
      </c>
      <c r="F16" s="163" t="str">
        <f t="shared" si="3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85"/>
      <c r="Q16" s="785"/>
      <c r="R16" s="368"/>
      <c r="S16" s="785"/>
      <c r="T16" s="785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2"/>
        <v/>
      </c>
      <c r="F17" s="163" t="str">
        <f t="shared" si="3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85"/>
      <c r="Q17" s="785"/>
      <c r="R17" s="368"/>
      <c r="S17" s="785"/>
      <c r="T17" s="785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2"/>
        <v/>
      </c>
      <c r="F18" s="163" t="str">
        <f t="shared" si="3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85"/>
      <c r="Q18" s="162"/>
      <c r="R18" s="368"/>
      <c r="S18" s="785"/>
      <c r="T18" s="785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2"/>
        <v/>
      </c>
      <c r="F19" s="163" t="str">
        <f t="shared" si="3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85"/>
      <c r="R19" s="368"/>
      <c r="S19" s="785"/>
      <c r="T19" s="785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16" t="s">
        <v>271</v>
      </c>
      <c r="B20" s="917"/>
      <c r="C20" s="360">
        <f>SUM(C5:C19)</f>
        <v>0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85"/>
      <c r="R20" s="368"/>
      <c r="S20" s="785"/>
      <c r="T20" s="785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54" t="s">
        <v>16</v>
      </c>
      <c r="I21" s="856" t="s">
        <v>17</v>
      </c>
      <c r="J21" s="856" t="s">
        <v>21</v>
      </c>
      <c r="K21" s="856"/>
      <c r="L21" s="858" t="s">
        <v>93</v>
      </c>
      <c r="M21" s="860" t="s">
        <v>95</v>
      </c>
      <c r="N21" s="1"/>
      <c r="O21" s="450"/>
      <c r="P21" s="368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55"/>
      <c r="I22" s="857"/>
      <c r="J22" s="777" t="s">
        <v>21</v>
      </c>
      <c r="K22" s="777" t="s">
        <v>25</v>
      </c>
      <c r="L22" s="859"/>
      <c r="M22" s="861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4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4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4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4"/>
        <v>98984.919999999984</v>
      </c>
      <c r="N28" s="1"/>
      <c r="O2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4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4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4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382">
        <v>28933.9</v>
      </c>
      <c r="J32" s="434">
        <v>954.3</v>
      </c>
      <c r="K32" s="803">
        <v>1267.8599999999999</v>
      </c>
      <c r="L32" s="803">
        <v>22833.599999999999</v>
      </c>
      <c r="M32" s="105">
        <f t="shared" si="4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801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802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>
      <c r="A34" s="341"/>
      <c r="B34" s="200"/>
      <c r="C34" s="1"/>
      <c r="D34" s="274"/>
      <c r="E34" s="368"/>
      <c r="F34" s="368"/>
      <c r="G34" s="368"/>
      <c r="H34" s="349" t="s">
        <v>9</v>
      </c>
      <c r="I34" s="755">
        <f>'зп май'!J35</f>
        <v>22761.37</v>
      </c>
      <c r="J34" s="440">
        <f>116.9+42+40.8+6+67.5+160+87+4.9+69+6+31.5+264.5+501.5+19+1.4+367.5</f>
        <v>1785.5</v>
      </c>
      <c r="K34" s="672">
        <f>515+347.7+121.5+12.5</f>
        <v>996.7</v>
      </c>
      <c r="L34" s="672">
        <v>30847</v>
      </c>
      <c r="M34" s="802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Bot="1">
      <c r="A35" s="341"/>
      <c r="B35" s="200"/>
      <c r="C35" s="1"/>
      <c r="D35" s="274"/>
      <c r="E35" s="368"/>
      <c r="F35" s="368"/>
      <c r="G35" s="368"/>
      <c r="H35" s="754" t="s">
        <v>18</v>
      </c>
      <c r="I35" s="804"/>
      <c r="J35" s="805"/>
      <c r="K35" s="806"/>
      <c r="L35" s="806"/>
      <c r="M35" s="800"/>
      <c r="N35" s="1"/>
      <c r="P35" s="85"/>
      <c r="Q35" s="146"/>
      <c r="R35" s="85"/>
      <c r="S35" s="598"/>
      <c r="T35" s="87"/>
      <c r="U35" s="87"/>
      <c r="V35" s="87"/>
      <c r="W35" s="87"/>
      <c r="X35" s="87"/>
      <c r="Y35" s="368"/>
      <c r="Z35" s="368"/>
    </row>
    <row r="36" spans="1:26" ht="12.75" customHeight="1" thickTop="1">
      <c r="A36" s="341"/>
      <c r="B36" s="200"/>
      <c r="C36" s="1"/>
      <c r="D36" s="274"/>
      <c r="E36" s="85"/>
      <c r="F36" s="368"/>
      <c r="G36" s="368"/>
      <c r="H36" s="838" t="s">
        <v>36</v>
      </c>
      <c r="I36" s="840" t="s">
        <v>178</v>
      </c>
      <c r="J36" s="841"/>
      <c r="K36" s="842"/>
      <c r="L36" s="846" t="s">
        <v>159</v>
      </c>
      <c r="M36" s="847"/>
      <c r="N36" s="1"/>
      <c r="P36" s="85"/>
      <c r="Q36" s="146"/>
      <c r="R36" s="146"/>
      <c r="S36" s="87"/>
      <c r="T36" s="87"/>
      <c r="U36" s="87"/>
      <c r="V36" s="87"/>
      <c r="W36" s="87"/>
      <c r="X36" s="87"/>
      <c r="Y36" s="368"/>
      <c r="Z36" s="368"/>
    </row>
    <row r="37" spans="1:26" ht="13.5" customHeight="1">
      <c r="A37" s="341"/>
      <c r="B37" s="200"/>
      <c r="C37" s="285"/>
      <c r="D37" s="274"/>
      <c r="E37" s="285"/>
      <c r="F37" s="368"/>
      <c r="G37" s="380"/>
      <c r="H37" s="839"/>
      <c r="I37" s="843"/>
      <c r="J37" s="844"/>
      <c r="K37" s="845"/>
      <c r="L37" s="848"/>
      <c r="M37" s="849"/>
      <c r="N37" s="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 ht="15.75" customHeight="1">
      <c r="A38" s="341"/>
      <c r="B38" s="200"/>
      <c r="C38" s="200"/>
      <c r="D38" s="274"/>
      <c r="E38" s="200"/>
      <c r="F38" s="368"/>
      <c r="G38" s="380"/>
      <c r="H38" s="553" t="s">
        <v>252</v>
      </c>
      <c r="I38" s="904" t="s">
        <v>47</v>
      </c>
      <c r="J38" s="904"/>
      <c r="K38" s="784">
        <v>328.13</v>
      </c>
      <c r="L38" s="283">
        <v>43997</v>
      </c>
      <c r="M38" s="44" t="s">
        <v>336</v>
      </c>
      <c r="N38" s="151"/>
      <c r="P38" s="85"/>
      <c r="Q38" s="146"/>
      <c r="R38" s="85"/>
      <c r="S38" s="87"/>
      <c r="T38" s="87"/>
      <c r="U38" s="87"/>
      <c r="V38" s="295"/>
      <c r="W38" s="87"/>
      <c r="X38" s="87"/>
      <c r="Y38" s="368"/>
      <c r="Z38" s="368"/>
    </row>
    <row r="39" spans="1:26">
      <c r="A39" s="341"/>
      <c r="B39" s="368"/>
      <c r="C39" s="275"/>
      <c r="D39" s="274"/>
      <c r="E39" s="275"/>
      <c r="F39" s="368"/>
      <c r="G39" s="368"/>
      <c r="H39" s="553" t="s">
        <v>252</v>
      </c>
      <c r="I39" s="905" t="s">
        <v>51</v>
      </c>
      <c r="J39" s="905"/>
      <c r="K39" s="785">
        <v>71.83</v>
      </c>
      <c r="L39" s="283">
        <v>43997</v>
      </c>
      <c r="M39" s="44" t="s">
        <v>336</v>
      </c>
      <c r="N39" s="1"/>
      <c r="O39" s="12"/>
      <c r="P39" s="85"/>
      <c r="Q39" s="146"/>
      <c r="R39" s="274"/>
      <c r="S39" s="368"/>
      <c r="T39" s="87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200"/>
      <c r="F40" s="368"/>
      <c r="G40" s="368"/>
      <c r="H40" s="553" t="s">
        <v>252</v>
      </c>
      <c r="I40" s="905" t="s">
        <v>52</v>
      </c>
      <c r="J40" s="905"/>
      <c r="K40" s="785">
        <v>5.63</v>
      </c>
      <c r="L40" s="283">
        <v>43997</v>
      </c>
      <c r="M40" s="44" t="s">
        <v>336</v>
      </c>
      <c r="N40" s="1"/>
      <c r="P40" s="85"/>
      <c r="Q40" s="146"/>
      <c r="R40" s="274"/>
      <c r="S40" s="368"/>
      <c r="T40" s="295"/>
      <c r="U40" s="87"/>
      <c r="V40" s="368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/>
      <c r="I41" s="905" t="s">
        <v>49</v>
      </c>
      <c r="J41" s="905"/>
      <c r="K41" s="785">
        <v>314</v>
      </c>
      <c r="L41" s="283">
        <v>44002</v>
      </c>
      <c r="M41" s="44" t="s">
        <v>104</v>
      </c>
      <c r="N41" s="151"/>
      <c r="P41" s="789"/>
      <c r="Q41" s="368"/>
      <c r="R41" s="782"/>
      <c r="S41" s="368"/>
      <c r="T41" s="295"/>
      <c r="U41" s="87"/>
      <c r="V41" s="295"/>
      <c r="W41" s="295"/>
      <c r="X41" s="295"/>
      <c r="Y41" s="368"/>
    </row>
    <row r="42" spans="1:26">
      <c r="A42" s="342"/>
      <c r="B42" s="368"/>
      <c r="C42" s="368"/>
      <c r="D42" s="274"/>
      <c r="E42" s="368"/>
      <c r="F42" s="368"/>
      <c r="G42" s="368"/>
      <c r="H42" s="553"/>
      <c r="I42" s="906" t="s">
        <v>59</v>
      </c>
      <c r="J42" s="906"/>
      <c r="K42" s="788">
        <v>102.73</v>
      </c>
      <c r="L42" s="303" t="s">
        <v>177</v>
      </c>
      <c r="M42" s="44" t="s">
        <v>336</v>
      </c>
      <c r="N42" s="1"/>
      <c r="P42" s="712"/>
      <c r="Q42" s="368"/>
      <c r="R42" s="782"/>
      <c r="S42" s="368"/>
      <c r="T42" s="295"/>
      <c r="U42" s="87"/>
      <c r="V42" s="295"/>
      <c r="W42" s="368"/>
      <c r="X42" s="368"/>
      <c r="Y42" s="368"/>
    </row>
    <row r="43" spans="1:26">
      <c r="A43" s="342"/>
      <c r="B43" s="200"/>
      <c r="C43" s="200"/>
      <c r="D43" s="274"/>
      <c r="E43" s="200"/>
      <c r="F43" s="368"/>
      <c r="G43" s="368"/>
      <c r="H43" s="553"/>
      <c r="I43" s="907" t="s">
        <v>68</v>
      </c>
      <c r="J43" s="908"/>
      <c r="K43" s="785">
        <f>191.92+87</f>
        <v>278.91999999999996</v>
      </c>
      <c r="L43" s="283">
        <v>44002</v>
      </c>
      <c r="M43" s="44" t="s">
        <v>336</v>
      </c>
      <c r="O43" s="12"/>
      <c r="P43" s="709"/>
      <c r="Q43" s="782"/>
      <c r="R43" s="782"/>
      <c r="S43" s="368"/>
      <c r="T43" s="368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553" t="s">
        <v>252</v>
      </c>
      <c r="I44" s="786" t="s">
        <v>174</v>
      </c>
      <c r="J44" s="787"/>
      <c r="K44" s="5">
        <f>337.71</f>
        <v>337.71</v>
      </c>
      <c r="L44" s="283">
        <v>43997</v>
      </c>
      <c r="M44" s="44" t="s">
        <v>336</v>
      </c>
      <c r="N44" s="12"/>
      <c r="P44" s="709"/>
      <c r="Q44" s="782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00"/>
      <c r="F45" s="368"/>
      <c r="G45" s="368"/>
      <c r="H45" s="553" t="s">
        <v>252</v>
      </c>
      <c r="I45" s="786" t="s">
        <v>176</v>
      </c>
      <c r="J45" s="787"/>
      <c r="K45" s="785">
        <v>409.71</v>
      </c>
      <c r="L45" s="283">
        <v>44002</v>
      </c>
      <c r="M45" s="44" t="s">
        <v>336</v>
      </c>
      <c r="N45" s="1"/>
      <c r="O45" s="12"/>
      <c r="P45" s="451"/>
      <c r="Q45" s="782"/>
      <c r="R45" s="367"/>
      <c r="S45" s="368"/>
      <c r="T45" s="295"/>
      <c r="U45" s="295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7" t="s">
        <v>81</v>
      </c>
      <c r="J46" s="908"/>
      <c r="K46" s="785">
        <v>1251.52</v>
      </c>
      <c r="L46" s="283">
        <v>43997</v>
      </c>
      <c r="M46" s="44" t="s">
        <v>336</v>
      </c>
      <c r="N46" s="1"/>
      <c r="O46" s="368"/>
      <c r="P46" s="451"/>
      <c r="Q46" s="782"/>
      <c r="R46" s="782"/>
      <c r="S46" s="368"/>
      <c r="T46" s="295"/>
      <c r="U46" s="368"/>
      <c r="V46" s="295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907" t="s">
        <v>181</v>
      </c>
      <c r="J47" s="908"/>
      <c r="K47" s="785">
        <v>10</v>
      </c>
      <c r="L47" s="283">
        <v>43997</v>
      </c>
      <c r="M47" s="44" t="s">
        <v>336</v>
      </c>
      <c r="N47" s="12"/>
      <c r="O47" s="12"/>
      <c r="P47" s="146"/>
      <c r="Q47" s="782"/>
      <c r="R47" s="368"/>
      <c r="S47" s="368"/>
      <c r="T47" s="295"/>
      <c r="U47" s="295"/>
      <c r="V47" s="368"/>
      <c r="W47" s="295"/>
      <c r="X47" s="295"/>
      <c r="Y47" s="368"/>
    </row>
    <row r="48" spans="1:26">
      <c r="A48" s="342" t="s">
        <v>355</v>
      </c>
      <c r="B48" s="200"/>
      <c r="C48" s="368"/>
      <c r="D48" s="274"/>
      <c r="E48" s="233"/>
      <c r="F48" s="368"/>
      <c r="G48" s="368"/>
      <c r="H48" s="553"/>
      <c r="I48" s="832" t="s">
        <v>61</v>
      </c>
      <c r="J48" s="832"/>
      <c r="K48" s="94">
        <f>L5</f>
        <v>0</v>
      </c>
      <c r="L48" s="283">
        <v>44002</v>
      </c>
      <c r="M48" s="44" t="s">
        <v>336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/>
      <c r="I49" s="832" t="s">
        <v>310</v>
      </c>
      <c r="J49" s="832"/>
      <c r="K49" s="94">
        <v>73</v>
      </c>
      <c r="L49" s="283">
        <v>44002</v>
      </c>
      <c r="M49" s="44" t="s">
        <v>336</v>
      </c>
      <c r="N49" s="1"/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2" t="s">
        <v>311</v>
      </c>
      <c r="J50" s="832"/>
      <c r="K50" s="94">
        <v>50</v>
      </c>
      <c r="L50" s="283">
        <v>43997</v>
      </c>
      <c r="M50" s="44" t="s">
        <v>336</v>
      </c>
      <c r="N50" s="1"/>
      <c r="P50" s="451"/>
      <c r="Q50" s="274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/>
      <c r="I51" s="832" t="s">
        <v>312</v>
      </c>
      <c r="J51" s="832"/>
      <c r="K51" s="94">
        <v>150</v>
      </c>
      <c r="L51" s="283">
        <v>44012</v>
      </c>
      <c r="M51" s="44" t="s">
        <v>336</v>
      </c>
      <c r="N51" s="1"/>
      <c r="O51" s="12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>
      <c r="A52" s="342"/>
      <c r="B52" s="200"/>
      <c r="C52" s="368"/>
      <c r="D52" s="274"/>
      <c r="E52" s="233"/>
      <c r="F52" s="368"/>
      <c r="G52" s="368"/>
      <c r="H52" s="553" t="s">
        <v>252</v>
      </c>
      <c r="I52" s="832" t="s">
        <v>337</v>
      </c>
      <c r="J52" s="832"/>
      <c r="K52" s="94">
        <v>18</v>
      </c>
      <c r="L52" s="283">
        <v>43997</v>
      </c>
      <c r="M52" s="44" t="s">
        <v>336</v>
      </c>
      <c r="N52" s="1"/>
      <c r="O52" s="151"/>
      <c r="P52" s="451"/>
      <c r="Q52" s="367"/>
      <c r="R52" s="367"/>
      <c r="S52" s="368"/>
      <c r="T52" s="295"/>
      <c r="U52" s="295"/>
      <c r="V52" s="368"/>
      <c r="W52" s="295"/>
      <c r="X52" s="295"/>
      <c r="Y52" s="368"/>
    </row>
    <row r="53" spans="1:25" ht="15.75" thickBot="1">
      <c r="A53" s="343"/>
      <c r="B53" s="332"/>
      <c r="C53" s="333"/>
      <c r="D53" s="344"/>
      <c r="E53" s="332"/>
      <c r="F53" s="333"/>
      <c r="G53" s="333"/>
      <c r="H53" s="923" t="s">
        <v>179</v>
      </c>
      <c r="I53" s="924"/>
      <c r="J53" s="363">
        <f>SUM(K38:K52)</f>
        <v>3401.18</v>
      </c>
      <c r="K53" s="833" t="s">
        <v>180</v>
      </c>
      <c r="L53" s="833"/>
      <c r="M53" s="507">
        <f>K41+K42+K43+K48+K49+K51</f>
        <v>918.65</v>
      </c>
      <c r="N53" s="1"/>
      <c r="P53" s="451"/>
      <c r="Q53" s="367"/>
      <c r="R53" s="368"/>
      <c r="S53" s="368"/>
      <c r="T53" s="295"/>
      <c r="U53" s="368"/>
      <c r="V53" s="368"/>
      <c r="W53" s="368"/>
      <c r="X53" s="368"/>
      <c r="Y53" s="368"/>
    </row>
    <row r="54" spans="1:25" ht="15.75" thickTop="1">
      <c r="A54" s="368"/>
      <c r="B54" s="368"/>
      <c r="C54" s="368"/>
      <c r="D54" s="368"/>
      <c r="E54" s="368"/>
      <c r="F54" s="368"/>
      <c r="G54" s="368"/>
      <c r="H54" s="896"/>
      <c r="I54" s="896"/>
      <c r="J54" s="896"/>
      <c r="K54" s="896"/>
      <c r="L54" s="368"/>
      <c r="M54" s="444"/>
      <c r="N54" s="1"/>
      <c r="P54" s="451"/>
      <c r="Q54" s="367"/>
      <c r="R54" s="368"/>
      <c r="S54" s="368"/>
      <c r="T54" s="368"/>
      <c r="U54" s="368"/>
      <c r="V54" s="368"/>
      <c r="W54" s="368"/>
      <c r="X54" s="368"/>
      <c r="Y54" s="368"/>
    </row>
    <row r="55" spans="1:25" ht="15" customHeight="1">
      <c r="A55" s="897" t="s">
        <v>369</v>
      </c>
      <c r="B55" s="897"/>
      <c r="C55" s="897"/>
      <c r="D55" s="897"/>
      <c r="E55" s="897"/>
      <c r="F55" s="897"/>
      <c r="G55" s="897"/>
      <c r="H55" s="897"/>
      <c r="I55" s="897"/>
      <c r="J55" s="897"/>
      <c r="K55" s="897"/>
      <c r="L55" s="897"/>
      <c r="M55" s="897"/>
      <c r="N55" s="1"/>
      <c r="P55" s="451"/>
      <c r="Q55" s="367"/>
      <c r="R55" s="368"/>
      <c r="S55" s="368"/>
      <c r="T55" s="368"/>
      <c r="U55" s="368"/>
      <c r="V55" s="368"/>
      <c r="W55" s="368"/>
      <c r="X55" s="368"/>
    </row>
    <row r="56" spans="1:25" ht="15.75" customHeight="1" thickBot="1">
      <c r="A56" s="898"/>
      <c r="B56" s="898"/>
      <c r="C56" s="898"/>
      <c r="D56" s="898"/>
      <c r="E56" s="898"/>
      <c r="F56" s="898"/>
      <c r="G56" s="898"/>
      <c r="H56" s="898"/>
      <c r="I56" s="898"/>
      <c r="J56" s="898"/>
      <c r="K56" s="898"/>
      <c r="L56" s="898"/>
      <c r="M56" s="898"/>
      <c r="N56" s="1"/>
      <c r="P56" s="451"/>
      <c r="Q56" s="367"/>
      <c r="R56" s="367"/>
      <c r="S56" s="782"/>
      <c r="T56" s="368"/>
      <c r="U56" s="368"/>
      <c r="V56" s="368"/>
      <c r="W56" s="368"/>
      <c r="X56" s="368"/>
    </row>
    <row r="57" spans="1:25" ht="15.75" thickTop="1">
      <c r="A57" s="903" t="s">
        <v>358</v>
      </c>
      <c r="B57" s="852"/>
      <c r="C57" s="852"/>
      <c r="D57" s="852"/>
      <c r="E57" s="852"/>
      <c r="F57" s="852"/>
      <c r="G57" s="853"/>
      <c r="H57" s="937" t="s">
        <v>357</v>
      </c>
      <c r="I57" s="938"/>
      <c r="J57" s="938"/>
      <c r="K57" s="938"/>
      <c r="L57" s="938"/>
      <c r="M57" s="939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5" t="s">
        <v>2</v>
      </c>
      <c r="B58" s="772" t="s">
        <v>34</v>
      </c>
      <c r="C58" s="36" t="s">
        <v>35</v>
      </c>
      <c r="D58" s="36" t="s">
        <v>38</v>
      </c>
      <c r="E58" s="36" t="s">
        <v>42</v>
      </c>
      <c r="F58" s="772" t="s">
        <v>36</v>
      </c>
      <c r="G58" s="101" t="s">
        <v>173</v>
      </c>
      <c r="H58" s="742" t="s">
        <v>2</v>
      </c>
      <c r="I58" s="921" t="s">
        <v>34</v>
      </c>
      <c r="J58" s="921"/>
      <c r="K58" s="784" t="s">
        <v>35</v>
      </c>
      <c r="L58" s="940" t="s">
        <v>173</v>
      </c>
      <c r="M58" s="941"/>
      <c r="N58" s="1"/>
      <c r="P58" s="451"/>
      <c r="Q58" s="368"/>
      <c r="S58" s="275"/>
      <c r="T58" s="368"/>
      <c r="U58" s="368"/>
      <c r="V58" s="368"/>
      <c r="W58" s="368"/>
      <c r="X58" s="368"/>
    </row>
    <row r="59" spans="1:25">
      <c r="A59" s="326">
        <v>43973</v>
      </c>
      <c r="B59" s="277" t="s">
        <v>275</v>
      </c>
      <c r="C59" s="748">
        <v>441.44</v>
      </c>
      <c r="D59" s="276"/>
      <c r="E59" s="603">
        <f t="shared" ref="E59" si="5">IF(C59-D59=0,"",C59-D59)</f>
        <v>441.44</v>
      </c>
      <c r="F59" s="163" t="str">
        <f t="shared" ref="F59" si="6">IF(C59=0,"",IF(C59-D59=0,"оплачено","ОЖИДАЕТСЯ оплата"))</f>
        <v>ОЖИДАЕТСЯ оплата</v>
      </c>
      <c r="G59" s="163" t="s">
        <v>131</v>
      </c>
      <c r="H59" s="744" t="str">
        <f>IF(S4="","",S4)</f>
        <v/>
      </c>
      <c r="I59" s="931" t="str">
        <f>IF(T4="","",T4)</f>
        <v/>
      </c>
      <c r="J59" s="932"/>
      <c r="K59" s="499" t="str">
        <f>IF(U4="","",U4)</f>
        <v/>
      </c>
      <c r="L59" s="933"/>
      <c r="M59" s="934"/>
      <c r="N59" s="1"/>
      <c r="P59" s="451"/>
      <c r="Q59" s="368"/>
      <c r="S59" s="368"/>
      <c r="T59" s="85"/>
      <c r="U59" s="368"/>
      <c r="W59" s="368"/>
      <c r="X59" s="368"/>
    </row>
    <row r="60" spans="1:25">
      <c r="A60" s="326">
        <v>43985</v>
      </c>
      <c r="B60" s="162" t="s">
        <v>332</v>
      </c>
      <c r="C60" s="276">
        <v>308.64999999999998</v>
      </c>
      <c r="D60" s="276">
        <v>308.64999999999998</v>
      </c>
      <c r="E60" s="603" t="str">
        <f t="shared" ref="E60:E74" si="7">IF(C60-D60=0,"",C60-D60)</f>
        <v/>
      </c>
      <c r="F60" s="163" t="str">
        <f t="shared" ref="F60:F74" si="8">IF(C60=0,"",IF(C60-D60=0,"оплачено","ОЖИДАЕТСЯ оплата"))</f>
        <v>оплачено</v>
      </c>
      <c r="G60" s="163" t="s">
        <v>131</v>
      </c>
      <c r="H60" s="744" t="str">
        <f t="shared" ref="H60:H74" si="9">IF(S5="","",S5)</f>
        <v/>
      </c>
      <c r="I60" s="931" t="str">
        <f t="shared" ref="I60:I74" si="10">IF(T5="","",T5)</f>
        <v/>
      </c>
      <c r="J60" s="932"/>
      <c r="K60" s="499" t="str">
        <f t="shared" ref="K60:K74" si="11">IF(U5="","",U5)</f>
        <v/>
      </c>
      <c r="L60" s="933"/>
      <c r="M60" s="934"/>
      <c r="N60" s="1"/>
      <c r="P60" s="451"/>
      <c r="Q60" s="368"/>
      <c r="S60" s="368"/>
      <c r="T60" s="368"/>
      <c r="U60" s="368"/>
      <c r="W60" s="368"/>
      <c r="X60" s="368"/>
    </row>
    <row r="61" spans="1:25">
      <c r="A61" s="326"/>
      <c r="B61" s="162"/>
      <c r="C61" s="276"/>
      <c r="D61" s="276"/>
      <c r="E61" s="603" t="str">
        <f t="shared" si="7"/>
        <v/>
      </c>
      <c r="F61" s="163" t="str">
        <f t="shared" si="8"/>
        <v/>
      </c>
      <c r="G61" s="163"/>
      <c r="H61" s="744" t="str">
        <f t="shared" si="9"/>
        <v/>
      </c>
      <c r="I61" s="931" t="str">
        <f t="shared" si="10"/>
        <v/>
      </c>
      <c r="J61" s="932"/>
      <c r="K61" s="499" t="str">
        <f t="shared" si="11"/>
        <v/>
      </c>
      <c r="L61" s="935"/>
      <c r="M61" s="936"/>
      <c r="N61" s="1"/>
      <c r="P61" s="451"/>
      <c r="T61" s="368"/>
      <c r="U61" s="368"/>
    </row>
    <row r="62" spans="1:25">
      <c r="A62" s="326"/>
      <c r="B62" s="162"/>
      <c r="C62" s="276"/>
      <c r="D62" s="276"/>
      <c r="E62" s="603" t="str">
        <f t="shared" si="7"/>
        <v/>
      </c>
      <c r="F62" s="163" t="str">
        <f t="shared" si="8"/>
        <v/>
      </c>
      <c r="G62" s="163"/>
      <c r="H62" s="744" t="str">
        <f t="shared" si="9"/>
        <v/>
      </c>
      <c r="I62" s="931" t="str">
        <f t="shared" si="10"/>
        <v/>
      </c>
      <c r="J62" s="932"/>
      <c r="K62" s="499" t="str">
        <f t="shared" si="11"/>
        <v/>
      </c>
      <c r="L62" s="935"/>
      <c r="M62" s="936"/>
      <c r="N62" s="1"/>
      <c r="P62" s="451"/>
      <c r="U62" s="368"/>
    </row>
    <row r="63" spans="1:25">
      <c r="A63" s="326"/>
      <c r="B63" s="162"/>
      <c r="C63" s="276"/>
      <c r="D63" s="276"/>
      <c r="E63" s="603" t="str">
        <f t="shared" si="7"/>
        <v/>
      </c>
      <c r="F63" s="163" t="str">
        <f t="shared" si="8"/>
        <v/>
      </c>
      <c r="G63" s="163"/>
      <c r="H63" s="744" t="str">
        <f t="shared" si="9"/>
        <v/>
      </c>
      <c r="I63" s="931" t="str">
        <f t="shared" si="10"/>
        <v/>
      </c>
      <c r="J63" s="932"/>
      <c r="K63" s="499" t="str">
        <f t="shared" si="11"/>
        <v/>
      </c>
      <c r="L63" s="935"/>
      <c r="M63" s="936"/>
      <c r="N63" s="1"/>
      <c r="P63" s="598"/>
      <c r="U63" s="368"/>
    </row>
    <row r="64" spans="1:25">
      <c r="A64" s="326"/>
      <c r="B64" s="162"/>
      <c r="C64" s="276"/>
      <c r="D64" s="276"/>
      <c r="E64" s="603" t="str">
        <f t="shared" si="7"/>
        <v/>
      </c>
      <c r="F64" s="163" t="str">
        <f t="shared" si="8"/>
        <v/>
      </c>
      <c r="G64" s="163"/>
      <c r="H64" s="744" t="str">
        <f t="shared" si="9"/>
        <v/>
      </c>
      <c r="I64" s="931" t="str">
        <f t="shared" si="10"/>
        <v/>
      </c>
      <c r="J64" s="932"/>
      <c r="K64" s="499" t="str">
        <f t="shared" si="11"/>
        <v/>
      </c>
      <c r="L64" s="935"/>
      <c r="M64" s="936"/>
      <c r="N64" s="1"/>
      <c r="P64" s="87"/>
      <c r="U64" s="368"/>
    </row>
    <row r="65" spans="1:21" ht="14.45" customHeight="1">
      <c r="A65" s="326"/>
      <c r="B65" s="162"/>
      <c r="C65" s="758"/>
      <c r="D65" s="759"/>
      <c r="E65" s="603" t="str">
        <f t="shared" si="7"/>
        <v/>
      </c>
      <c r="F65" s="163" t="str">
        <f t="shared" si="8"/>
        <v/>
      </c>
      <c r="G65" s="163"/>
      <c r="H65" s="744" t="str">
        <f t="shared" si="9"/>
        <v/>
      </c>
      <c r="I65" s="931" t="str">
        <f t="shared" si="10"/>
        <v/>
      </c>
      <c r="J65" s="932"/>
      <c r="K65" s="499" t="str">
        <f t="shared" si="11"/>
        <v/>
      </c>
      <c r="L65" s="869"/>
      <c r="M65" s="928"/>
      <c r="N65" s="1"/>
      <c r="P65" s="87"/>
    </row>
    <row r="66" spans="1:21" ht="14.45" customHeight="1">
      <c r="A66" s="326"/>
      <c r="B66" s="162"/>
      <c r="C66" s="276"/>
      <c r="D66" s="276"/>
      <c r="E66" s="603" t="str">
        <f t="shared" si="7"/>
        <v/>
      </c>
      <c r="F66" s="163" t="str">
        <f t="shared" si="8"/>
        <v/>
      </c>
      <c r="G66" s="163"/>
      <c r="H66" s="744" t="str">
        <f t="shared" si="9"/>
        <v/>
      </c>
      <c r="I66" s="931" t="str">
        <f t="shared" si="10"/>
        <v/>
      </c>
      <c r="J66" s="932"/>
      <c r="K66" s="499" t="str">
        <f t="shared" si="11"/>
        <v/>
      </c>
      <c r="L66" s="869"/>
      <c r="M66" s="928"/>
      <c r="N66" s="1"/>
    </row>
    <row r="67" spans="1:21" ht="14.45" customHeight="1">
      <c r="A67" s="326"/>
      <c r="B67" s="162"/>
      <c r="C67" s="276"/>
      <c r="D67" s="276"/>
      <c r="E67" s="603" t="str">
        <f t="shared" si="7"/>
        <v/>
      </c>
      <c r="F67" s="163" t="str">
        <f t="shared" si="8"/>
        <v/>
      </c>
      <c r="G67" s="163"/>
      <c r="H67" s="744" t="str">
        <f t="shared" si="9"/>
        <v/>
      </c>
      <c r="I67" s="931" t="str">
        <f t="shared" si="10"/>
        <v/>
      </c>
      <c r="J67" s="932"/>
      <c r="K67" s="499" t="str">
        <f t="shared" si="11"/>
        <v/>
      </c>
      <c r="L67" s="869"/>
      <c r="M67" s="928"/>
      <c r="N67" s="1"/>
      <c r="O67" s="368"/>
    </row>
    <row r="68" spans="1:21">
      <c r="A68" s="326"/>
      <c r="B68" s="162"/>
      <c r="C68" s="276"/>
      <c r="D68" s="276"/>
      <c r="E68" s="603" t="str">
        <f t="shared" si="7"/>
        <v/>
      </c>
      <c r="F68" s="163" t="str">
        <f t="shared" si="8"/>
        <v/>
      </c>
      <c r="G68" s="163"/>
      <c r="H68" s="744" t="str">
        <f t="shared" si="9"/>
        <v/>
      </c>
      <c r="I68" s="931" t="str">
        <f t="shared" si="10"/>
        <v/>
      </c>
      <c r="J68" s="932"/>
      <c r="K68" s="499" t="str">
        <f t="shared" si="11"/>
        <v/>
      </c>
      <c r="L68" s="869"/>
      <c r="M68" s="928"/>
      <c r="N68" s="1"/>
      <c r="O68" s="368"/>
    </row>
    <row r="69" spans="1:21" s="87" customFormat="1">
      <c r="A69" s="326"/>
      <c r="B69" s="162"/>
      <c r="C69" s="276"/>
      <c r="D69" s="276"/>
      <c r="E69" s="603" t="str">
        <f t="shared" si="7"/>
        <v/>
      </c>
      <c r="F69" s="163" t="str">
        <f t="shared" si="8"/>
        <v/>
      </c>
      <c r="G69" s="163"/>
      <c r="H69" s="744" t="str">
        <f t="shared" si="9"/>
        <v/>
      </c>
      <c r="I69" s="931" t="str">
        <f t="shared" si="10"/>
        <v/>
      </c>
      <c r="J69" s="932"/>
      <c r="K69" s="499" t="str">
        <f t="shared" si="11"/>
        <v/>
      </c>
      <c r="L69" s="935"/>
      <c r="M69" s="936"/>
      <c r="N69" s="368"/>
      <c r="O69" s="85"/>
      <c r="P69" s="1"/>
      <c r="Q69" s="35"/>
      <c r="T69" s="35"/>
      <c r="U69" s="35"/>
    </row>
    <row r="70" spans="1:21">
      <c r="A70" s="326"/>
      <c r="B70" s="162"/>
      <c r="C70" s="276"/>
      <c r="D70" s="276"/>
      <c r="E70" s="603" t="str">
        <f t="shared" si="7"/>
        <v/>
      </c>
      <c r="F70" s="163" t="str">
        <f t="shared" si="8"/>
        <v/>
      </c>
      <c r="G70" s="163"/>
      <c r="H70" s="744" t="str">
        <f t="shared" si="9"/>
        <v/>
      </c>
      <c r="I70" s="931" t="str">
        <f t="shared" si="10"/>
        <v/>
      </c>
      <c r="J70" s="932"/>
      <c r="K70" s="499" t="str">
        <f t="shared" si="11"/>
        <v/>
      </c>
      <c r="L70" s="869"/>
      <c r="M70" s="928"/>
      <c r="N70" s="1"/>
      <c r="O70" s="368"/>
      <c r="P70" s="1"/>
      <c r="T70" s="87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4" t="str">
        <f t="shared" si="9"/>
        <v/>
      </c>
      <c r="I71" s="931" t="str">
        <f t="shared" si="10"/>
        <v/>
      </c>
      <c r="J71" s="932"/>
      <c r="K71" s="499" t="str">
        <f t="shared" si="11"/>
        <v/>
      </c>
      <c r="L71" s="869"/>
      <c r="M71" s="928"/>
      <c r="N71" s="1"/>
      <c r="O71" s="368"/>
      <c r="P71" s="368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4" t="str">
        <f t="shared" si="9"/>
        <v/>
      </c>
      <c r="I72" s="931" t="str">
        <f t="shared" si="10"/>
        <v/>
      </c>
      <c r="J72" s="932"/>
      <c r="K72" s="499" t="str">
        <f t="shared" si="11"/>
        <v/>
      </c>
      <c r="L72" s="869"/>
      <c r="M72" s="928"/>
      <c r="N72" s="1"/>
      <c r="O72" s="85"/>
      <c r="P72" s="151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9"/>
        <v/>
      </c>
      <c r="I73" s="931" t="str">
        <f t="shared" si="10"/>
        <v/>
      </c>
      <c r="J73" s="932"/>
      <c r="K73" s="499" t="str">
        <f t="shared" si="11"/>
        <v/>
      </c>
      <c r="L73" s="869"/>
      <c r="M73" s="928"/>
      <c r="N73" s="1"/>
      <c r="O73" s="368"/>
      <c r="P73" s="1"/>
      <c r="Q73" s="87"/>
    </row>
    <row r="74" spans="1:21">
      <c r="A74" s="326"/>
      <c r="B74" s="162"/>
      <c r="C74" s="276"/>
      <c r="D74" s="276"/>
      <c r="E74" s="603" t="str">
        <f t="shared" si="7"/>
        <v/>
      </c>
      <c r="F74" s="163" t="str">
        <f t="shared" si="8"/>
        <v/>
      </c>
      <c r="G74" s="163"/>
      <c r="H74" s="744" t="str">
        <f t="shared" si="9"/>
        <v/>
      </c>
      <c r="I74" s="931" t="str">
        <f t="shared" si="10"/>
        <v/>
      </c>
      <c r="J74" s="932"/>
      <c r="K74" s="499" t="str">
        <f t="shared" si="11"/>
        <v/>
      </c>
      <c r="L74" s="869"/>
      <c r="M74" s="928"/>
      <c r="N74" s="1"/>
      <c r="O74" s="368"/>
      <c r="P74" s="1"/>
    </row>
    <row r="75" spans="1:21" ht="15.75" thickBot="1">
      <c r="A75" s="916" t="s">
        <v>271</v>
      </c>
      <c r="B75" s="917"/>
      <c r="C75" s="360">
        <f>SUM(C59:C74)</f>
        <v>750.08999999999992</v>
      </c>
      <c r="D75" s="360"/>
      <c r="E75" s="603">
        <f>SUM(E59:E74)</f>
        <v>441.44</v>
      </c>
      <c r="F75" s="163"/>
      <c r="G75" s="453"/>
      <c r="H75" s="925" t="s">
        <v>271</v>
      </c>
      <c r="I75" s="926"/>
      <c r="J75" s="927"/>
      <c r="K75" s="743">
        <f>SUM(K59:K74)</f>
        <v>0</v>
      </c>
      <c r="L75" s="929"/>
      <c r="M75" s="930"/>
      <c r="N75" s="1"/>
      <c r="O75" s="368"/>
      <c r="P75" s="85"/>
      <c r="U75" s="87"/>
    </row>
    <row r="76" spans="1:21" ht="15.75" thickTop="1">
      <c r="A76" s="353"/>
      <c r="B76" s="354"/>
      <c r="C76" s="355"/>
      <c r="D76" s="355"/>
      <c r="E76" s="356"/>
      <c r="F76" s="354"/>
      <c r="G76" s="378"/>
      <c r="H76" s="854" t="s">
        <v>16</v>
      </c>
      <c r="I76" s="856" t="s">
        <v>17</v>
      </c>
      <c r="J76" s="856" t="s">
        <v>21</v>
      </c>
      <c r="K76" s="856"/>
      <c r="L76" s="858" t="s">
        <v>93</v>
      </c>
      <c r="M76" s="860" t="s">
        <v>95</v>
      </c>
      <c r="N76" s="1"/>
      <c r="O76" s="368"/>
      <c r="P76" s="85"/>
    </row>
    <row r="77" spans="1:21" ht="24">
      <c r="A77" s="357"/>
      <c r="B77" s="202"/>
      <c r="C77" s="202"/>
      <c r="D77" s="202"/>
      <c r="E77" s="217"/>
      <c r="F77" s="202"/>
      <c r="G77" s="202"/>
      <c r="H77" s="855"/>
      <c r="I77" s="857"/>
      <c r="J77" s="777" t="s">
        <v>21</v>
      </c>
      <c r="K77" s="777" t="s">
        <v>25</v>
      </c>
      <c r="L77" s="859"/>
      <c r="M77" s="861"/>
      <c r="N77" s="1"/>
      <c r="O77" s="368"/>
      <c r="P77" s="85"/>
    </row>
    <row r="78" spans="1:21">
      <c r="A78" s="340"/>
      <c r="B78" s="200"/>
      <c r="C78" s="289"/>
      <c r="D78" s="233"/>
      <c r="E78" s="85"/>
      <c r="F78" s="200"/>
      <c r="G78" s="200"/>
      <c r="H78" s="349" t="s">
        <v>163</v>
      </c>
      <c r="I78" s="95">
        <v>2420.3999999999996</v>
      </c>
      <c r="J78" s="95">
        <v>115.5</v>
      </c>
      <c r="K78" s="780">
        <v>132.61000000000001</v>
      </c>
      <c r="L78" s="97">
        <v>22665.5</v>
      </c>
      <c r="M78" s="105">
        <f>L78-I78-J78-K78</f>
        <v>19996.989999999998</v>
      </c>
      <c r="N78" s="151"/>
      <c r="O78" s="451"/>
      <c r="P78" s="441"/>
      <c r="R78" s="87"/>
    </row>
    <row r="79" spans="1:21">
      <c r="A79" s="341"/>
      <c r="B79" s="200"/>
      <c r="C79" s="200"/>
      <c r="D79" s="274"/>
      <c r="E79" s="368"/>
      <c r="F79" s="85"/>
      <c r="G79" s="368"/>
      <c r="H79" s="349" t="s">
        <v>192</v>
      </c>
      <c r="I79" s="95">
        <v>7629.69</v>
      </c>
      <c r="J79" s="95">
        <v>352.29</v>
      </c>
      <c r="K79" s="95">
        <v>193.85000000000002</v>
      </c>
      <c r="L79" s="97">
        <v>10342</v>
      </c>
      <c r="M79" s="105">
        <f>M78-I79-J79-K79+L79</f>
        <v>22163.159999999996</v>
      </c>
      <c r="N79" s="1"/>
      <c r="O79" s="451"/>
      <c r="P79" s="441"/>
      <c r="R79" s="87"/>
    </row>
    <row r="80" spans="1:21">
      <c r="A80" s="341"/>
      <c r="B80" s="368"/>
      <c r="C80" s="200"/>
      <c r="D80" s="274"/>
      <c r="E80" s="368"/>
      <c r="F80" s="368"/>
      <c r="G80" s="368"/>
      <c r="H80" s="349" t="s">
        <v>199</v>
      </c>
      <c r="I80" s="299">
        <v>8423.6400000000012</v>
      </c>
      <c r="J80" s="95">
        <v>921.3</v>
      </c>
      <c r="K80" s="300">
        <v>312.46000000000004</v>
      </c>
      <c r="L80" s="300">
        <v>16668</v>
      </c>
      <c r="M80" s="105">
        <f>M79-I80-J80-K80+L80</f>
        <v>29173.759999999995</v>
      </c>
      <c r="N80" s="1"/>
      <c r="O80" s="451"/>
      <c r="P80" s="438"/>
      <c r="R80" s="87"/>
    </row>
    <row r="81" spans="1:26">
      <c r="A81" s="341"/>
      <c r="B81" s="1"/>
      <c r="C81" s="285"/>
      <c r="D81" s="274"/>
      <c r="E81" s="368"/>
      <c r="F81" s="368"/>
      <c r="G81" s="85"/>
      <c r="H81" s="349" t="s">
        <v>209</v>
      </c>
      <c r="I81" s="300">
        <v>8639.7199999999993</v>
      </c>
      <c r="J81" s="301">
        <v>749.49</v>
      </c>
      <c r="K81" s="579">
        <v>435.1</v>
      </c>
      <c r="L81" s="300">
        <v>17824.919999999998</v>
      </c>
      <c r="M81" s="105">
        <f>M80-I81-J81-K81+L81</f>
        <v>37174.369999999995</v>
      </c>
      <c r="N81" s="93" t="s">
        <v>325</v>
      </c>
      <c r="O81" s="685"/>
      <c r="P81" s="792"/>
      <c r="R81" s="87"/>
    </row>
    <row r="82" spans="1:26">
      <c r="A82" s="341"/>
      <c r="B82" s="200"/>
      <c r="C82" s="1"/>
      <c r="D82" s="274"/>
      <c r="E82" s="368"/>
      <c r="F82" s="368"/>
      <c r="G82" s="368"/>
      <c r="H82" s="350" t="s">
        <v>210</v>
      </c>
      <c r="I82" s="301">
        <v>12605.26</v>
      </c>
      <c r="J82" s="300">
        <v>600.5</v>
      </c>
      <c r="K82" s="301">
        <v>491.64</v>
      </c>
      <c r="L82" s="300">
        <v>15183.9</v>
      </c>
      <c r="M82" s="105">
        <v>36025.39</v>
      </c>
      <c r="N82" s="684">
        <v>38660.869999999995</v>
      </c>
      <c r="O82" s="146"/>
      <c r="P82" s="439"/>
      <c r="Q82" s="87"/>
      <c r="R82" s="87"/>
    </row>
    <row r="83" spans="1:26">
      <c r="A83" s="341"/>
      <c r="B83" s="200"/>
      <c r="C83" s="1"/>
      <c r="D83" s="274"/>
      <c r="E83" s="368"/>
      <c r="F83" s="368"/>
      <c r="G83" s="368"/>
      <c r="H83" s="381" t="s">
        <v>211</v>
      </c>
      <c r="I83" s="755">
        <v>11425.189999999999</v>
      </c>
      <c r="J83" s="440">
        <v>232.2</v>
      </c>
      <c r="K83" s="760">
        <v>262</v>
      </c>
      <c r="L83" s="671">
        <v>11864.4</v>
      </c>
      <c r="M83" s="105">
        <f>M82-I83-J83-K83+L83</f>
        <v>35970.400000000001</v>
      </c>
      <c r="N83" s="1"/>
      <c r="O83" s="368"/>
      <c r="P83" s="439"/>
      <c r="Q83" s="87"/>
      <c r="R83" s="87"/>
      <c r="V83" s="1"/>
    </row>
    <row r="84" spans="1:26">
      <c r="A84" s="341"/>
      <c r="B84" s="200"/>
      <c r="C84" s="1"/>
      <c r="D84" s="274"/>
      <c r="E84" s="368"/>
      <c r="F84" s="368"/>
      <c r="G84" s="368"/>
      <c r="H84" s="349" t="s">
        <v>9</v>
      </c>
      <c r="I84" s="755">
        <v>13612.520000000002</v>
      </c>
      <c r="J84" s="440">
        <f>19+42+25.5+33+4+25+7.5+18+170+1+9+37.5+2+1.4</f>
        <v>394.9</v>
      </c>
      <c r="K84" s="760">
        <f>112.8+296.38+33.5</f>
        <v>442.68</v>
      </c>
      <c r="L84" s="672">
        <f>14352+1353+311+316+73+278</f>
        <v>16683</v>
      </c>
      <c r="M84" s="807">
        <v>37929.35</v>
      </c>
      <c r="N84" s="790" t="s">
        <v>367</v>
      </c>
      <c r="O84" s="791"/>
      <c r="P84" s="439"/>
      <c r="Q84" s="769"/>
      <c r="R84" s="87"/>
      <c r="V84" s="1"/>
    </row>
    <row r="85" spans="1:26" ht="15.75" thickBot="1">
      <c r="A85" s="341"/>
      <c r="B85" s="200"/>
      <c r="C85" s="1"/>
      <c r="D85" s="274"/>
      <c r="E85" s="368"/>
      <c r="F85" s="368"/>
      <c r="G85" s="368"/>
      <c r="H85" s="673" t="s">
        <v>18</v>
      </c>
      <c r="I85" s="688"/>
      <c r="J85" s="675"/>
      <c r="K85" s="761"/>
      <c r="L85" s="676"/>
      <c r="M85" s="800"/>
      <c r="N85" s="85"/>
      <c r="O85" s="368"/>
      <c r="P85" s="439"/>
      <c r="Q85" s="769"/>
      <c r="R85" s="87"/>
      <c r="V85" s="1"/>
    </row>
    <row r="86" spans="1:26" ht="14.25" customHeight="1" thickTop="1">
      <c r="A86" s="341"/>
      <c r="B86" s="200"/>
      <c r="C86" s="1"/>
      <c r="D86" s="274"/>
      <c r="E86" s="85"/>
      <c r="F86" s="368"/>
      <c r="G86" s="368"/>
      <c r="H86" s="838" t="s">
        <v>36</v>
      </c>
      <c r="I86" s="840" t="s">
        <v>178</v>
      </c>
      <c r="J86" s="841"/>
      <c r="K86" s="842"/>
      <c r="L86" s="846" t="s">
        <v>159</v>
      </c>
      <c r="M86" s="847"/>
      <c r="N86" s="1"/>
      <c r="O86" s="368"/>
      <c r="P86" s="439"/>
      <c r="Q86" s="87"/>
      <c r="R86" s="87"/>
      <c r="V86" s="1"/>
    </row>
    <row r="87" spans="1:26">
      <c r="A87" s="341"/>
      <c r="B87" s="200"/>
      <c r="C87" s="285"/>
      <c r="D87" s="274"/>
      <c r="E87" s="285"/>
      <c r="F87" s="368"/>
      <c r="G87" s="380"/>
      <c r="H87" s="839"/>
      <c r="I87" s="843"/>
      <c r="J87" s="844"/>
      <c r="K87" s="845"/>
      <c r="L87" s="848"/>
      <c r="M87" s="849"/>
      <c r="N87" s="1"/>
      <c r="O87" s="85"/>
      <c r="P87" s="712"/>
      <c r="Q87" s="87"/>
      <c r="R87" s="368"/>
      <c r="S87" s="1"/>
      <c r="V87" s="1"/>
      <c r="W87" s="1"/>
      <c r="X87" s="1"/>
      <c r="Y87" s="1"/>
    </row>
    <row r="88" spans="1:26">
      <c r="A88" s="341"/>
      <c r="B88" s="200"/>
      <c r="C88" s="200"/>
      <c r="D88" s="274"/>
      <c r="E88" s="200"/>
      <c r="F88" s="368"/>
      <c r="G88" s="380"/>
      <c r="H88" s="553" t="s">
        <v>252</v>
      </c>
      <c r="I88" s="850" t="s">
        <v>47</v>
      </c>
      <c r="J88" s="850"/>
      <c r="K88" s="784">
        <v>131.25</v>
      </c>
      <c r="L88" s="283">
        <v>43966</v>
      </c>
      <c r="M88" s="44" t="s">
        <v>281</v>
      </c>
      <c r="O88" s="368"/>
      <c r="P88" s="712"/>
      <c r="Q88" s="87"/>
      <c r="R88" s="368"/>
      <c r="S88" s="1"/>
      <c r="T88" s="1"/>
      <c r="V88" s="283"/>
      <c r="W88" s="1"/>
      <c r="X88" s="1"/>
      <c r="Y88" s="1"/>
    </row>
    <row r="89" spans="1:26">
      <c r="A89" s="341"/>
      <c r="B89" s="368"/>
      <c r="C89" s="275"/>
      <c r="D89" s="274"/>
      <c r="E89" s="275"/>
      <c r="F89" s="368"/>
      <c r="G89" s="368"/>
      <c r="H89" s="553" t="s">
        <v>252</v>
      </c>
      <c r="I89" s="835" t="s">
        <v>51</v>
      </c>
      <c r="J89" s="835"/>
      <c r="K89" s="785">
        <v>21.35</v>
      </c>
      <c r="L89" s="283">
        <v>43966</v>
      </c>
      <c r="M89" s="44" t="s">
        <v>281</v>
      </c>
      <c r="O89" s="368"/>
      <c r="P89" s="712"/>
      <c r="Q89" s="598"/>
      <c r="R89" s="87"/>
      <c r="S89" s="1"/>
      <c r="T89" s="1"/>
      <c r="V89" s="283"/>
      <c r="W89" s="1"/>
      <c r="X89" s="1"/>
      <c r="Y89" s="1"/>
    </row>
    <row r="90" spans="1:26">
      <c r="A90" s="342"/>
      <c r="B90" s="368"/>
      <c r="C90" s="368"/>
      <c r="D90" s="274"/>
      <c r="E90" s="200"/>
      <c r="F90" s="368"/>
      <c r="G90" s="368"/>
      <c r="H90" s="553" t="s">
        <v>252</v>
      </c>
      <c r="I90" s="835" t="s">
        <v>52</v>
      </c>
      <c r="J90" s="835"/>
      <c r="K90" s="785">
        <v>2.25</v>
      </c>
      <c r="L90" s="283">
        <v>43966</v>
      </c>
      <c r="M90" s="44" t="s">
        <v>281</v>
      </c>
      <c r="O90" s="368"/>
      <c r="P90" s="712"/>
      <c r="Q90" s="87"/>
      <c r="R90" s="782"/>
      <c r="S90" s="1"/>
      <c r="T90" s="1"/>
      <c r="V90" s="283"/>
      <c r="W90" s="283"/>
      <c r="X90" s="283"/>
      <c r="Y90" s="1"/>
      <c r="Z90" s="1"/>
    </row>
    <row r="91" spans="1:26">
      <c r="A91" s="342"/>
      <c r="B91" s="368"/>
      <c r="C91" s="368"/>
      <c r="D91" s="274"/>
      <c r="E91" s="368"/>
      <c r="F91" s="368"/>
      <c r="G91" s="368"/>
      <c r="H91" s="553"/>
      <c r="I91" s="835" t="s">
        <v>49</v>
      </c>
      <c r="J91" s="835"/>
      <c r="K91" s="785">
        <v>89</v>
      </c>
      <c r="L91" s="283">
        <v>43971</v>
      </c>
      <c r="M91" s="44" t="s">
        <v>41</v>
      </c>
      <c r="O91" s="85"/>
      <c r="P91" s="712"/>
      <c r="Q91" s="368"/>
      <c r="R91" s="87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368"/>
      <c r="C92" s="368"/>
      <c r="D92" s="274"/>
      <c r="E92" s="368"/>
      <c r="F92" s="368"/>
      <c r="G92" s="368"/>
      <c r="H92" s="553"/>
      <c r="I92" s="915" t="s">
        <v>59</v>
      </c>
      <c r="J92" s="915"/>
      <c r="K92" s="788">
        <v>392.11</v>
      </c>
      <c r="L92" s="303" t="s">
        <v>177</v>
      </c>
      <c r="M92" s="44" t="s">
        <v>281</v>
      </c>
      <c r="N92" s="530"/>
      <c r="O92" s="85"/>
      <c r="P92" s="712"/>
      <c r="Q92" s="498"/>
      <c r="R92" s="782"/>
      <c r="S92" s="1"/>
      <c r="T92" s="283"/>
      <c r="U92" s="1"/>
      <c r="V92" s="1"/>
      <c r="W92" s="283"/>
      <c r="X92" s="283"/>
      <c r="Y92" s="1"/>
      <c r="Z92" s="1"/>
    </row>
    <row r="93" spans="1:26">
      <c r="A93" s="342"/>
      <c r="B93" s="200"/>
      <c r="C93" s="200"/>
      <c r="D93" s="274"/>
      <c r="E93" s="200"/>
      <c r="F93" s="368"/>
      <c r="G93" s="368"/>
      <c r="H93" s="553"/>
      <c r="I93" s="907" t="s">
        <v>68</v>
      </c>
      <c r="J93" s="908"/>
      <c r="K93" s="785">
        <v>52.62</v>
      </c>
      <c r="L93" s="283">
        <v>43971</v>
      </c>
      <c r="M93" s="44" t="s">
        <v>281</v>
      </c>
      <c r="O93" s="368"/>
      <c r="P93" s="439"/>
      <c r="Q93" s="87"/>
      <c r="R93" s="782"/>
      <c r="S93" s="1"/>
      <c r="T93" s="283"/>
      <c r="U93" s="1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00"/>
      <c r="F94" s="368"/>
      <c r="G94" s="368"/>
      <c r="H94" s="553" t="s">
        <v>252</v>
      </c>
      <c r="I94" s="836" t="s">
        <v>174</v>
      </c>
      <c r="J94" s="837"/>
      <c r="K94" s="785">
        <v>257.08999999999997</v>
      </c>
      <c r="L94" s="283">
        <v>43966</v>
      </c>
      <c r="M94" s="44" t="s">
        <v>281</v>
      </c>
      <c r="O94" s="85"/>
      <c r="P94" s="87"/>
      <c r="Q94" s="87"/>
      <c r="R94" s="782"/>
      <c r="S94" s="1"/>
      <c r="T94" s="283"/>
      <c r="U94" s="283"/>
      <c r="V94" s="283"/>
      <c r="W94" s="1"/>
      <c r="X94" s="1"/>
      <c r="Y94" s="1"/>
      <c r="Z94" s="1"/>
    </row>
    <row r="95" spans="1:26">
      <c r="A95" s="342"/>
      <c r="B95" s="200"/>
      <c r="C95" s="368"/>
      <c r="D95" s="274"/>
      <c r="E95" s="200"/>
      <c r="F95" s="368"/>
      <c r="G95" s="368"/>
      <c r="H95" s="753"/>
      <c r="I95" s="774" t="s">
        <v>176</v>
      </c>
      <c r="J95" s="775"/>
      <c r="K95" s="785" t="s">
        <v>260</v>
      </c>
      <c r="L95" s="283">
        <v>43971</v>
      </c>
      <c r="M95" s="44" t="s">
        <v>281</v>
      </c>
      <c r="O95" s="85"/>
      <c r="P95" s="87"/>
      <c r="Q95" s="87"/>
      <c r="R95" s="505"/>
      <c r="S95" s="1"/>
      <c r="T95" s="1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907" t="s">
        <v>81</v>
      </c>
      <c r="J96" s="908"/>
      <c r="K96" s="785">
        <v>658.67</v>
      </c>
      <c r="L96" s="283">
        <v>43992</v>
      </c>
      <c r="M96" s="44" t="s">
        <v>336</v>
      </c>
      <c r="O96" s="85"/>
      <c r="P96" s="87"/>
      <c r="Q96" s="505"/>
      <c r="R96" s="367"/>
      <c r="S96" s="1"/>
      <c r="T96" s="283"/>
      <c r="U96" s="283"/>
      <c r="V96" s="283"/>
      <c r="W96" s="283"/>
      <c r="X96" s="283"/>
      <c r="Y96" s="368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907" t="s">
        <v>53</v>
      </c>
      <c r="J97" s="908"/>
      <c r="K97" s="457">
        <v>10</v>
      </c>
      <c r="L97" s="283">
        <v>43966</v>
      </c>
      <c r="M97" s="44" t="s">
        <v>281</v>
      </c>
      <c r="O97" s="85"/>
      <c r="P97" s="87"/>
      <c r="Q97" s="782"/>
      <c r="R97" s="87"/>
      <c r="S97" s="1"/>
      <c r="T97" s="283"/>
      <c r="U97" s="283"/>
      <c r="V97" s="283"/>
      <c r="W97" s="283"/>
      <c r="X97" s="283"/>
      <c r="Y97" s="368"/>
      <c r="Z97" s="1"/>
    </row>
    <row r="98" spans="1:26">
      <c r="A98" s="342"/>
      <c r="B98" s="200"/>
      <c r="C98" s="368"/>
      <c r="D98" s="274"/>
      <c r="E98" s="233"/>
      <c r="F98" s="368"/>
      <c r="G98" s="368"/>
      <c r="H98" s="553"/>
      <c r="I98" s="906" t="s">
        <v>312</v>
      </c>
      <c r="J98" s="906"/>
      <c r="K98" s="703">
        <v>100</v>
      </c>
      <c r="L98" s="283">
        <v>43981</v>
      </c>
      <c r="M98" s="44" t="s">
        <v>281</v>
      </c>
      <c r="O98" s="85"/>
      <c r="P98" s="87"/>
      <c r="Q98" s="782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>
      <c r="A99" s="342"/>
      <c r="B99" s="200"/>
      <c r="C99" s="368"/>
      <c r="D99" s="274"/>
      <c r="E99" s="233"/>
      <c r="F99" s="368"/>
      <c r="G99" s="368"/>
      <c r="H99" s="731"/>
      <c r="I99" s="906" t="s">
        <v>337</v>
      </c>
      <c r="J99" s="906"/>
      <c r="K99" s="703">
        <v>9</v>
      </c>
      <c r="L99" s="283">
        <v>43966</v>
      </c>
      <c r="M99" s="44" t="s">
        <v>281</v>
      </c>
      <c r="O99" s="85"/>
      <c r="P99" s="87"/>
      <c r="Q99" s="368"/>
      <c r="R99" s="87"/>
      <c r="S99" s="368"/>
      <c r="T99" s="283"/>
      <c r="U99" s="283"/>
      <c r="V99" s="283"/>
      <c r="W99" s="283"/>
      <c r="X99" s="283"/>
      <c r="Y99" s="1"/>
      <c r="Z99" s="1"/>
    </row>
    <row r="100" spans="1:26" ht="15.75" thickBot="1">
      <c r="A100" s="343"/>
      <c r="B100" s="332"/>
      <c r="C100" s="333"/>
      <c r="D100" s="344"/>
      <c r="E100" s="332"/>
      <c r="F100" s="333"/>
      <c r="G100" s="333"/>
      <c r="H100" s="923" t="s">
        <v>179</v>
      </c>
      <c r="I100" s="924"/>
      <c r="J100" s="363">
        <f>SUM(K88:K98)</f>
        <v>1714.3400000000001</v>
      </c>
      <c r="K100" s="833" t="s">
        <v>180</v>
      </c>
      <c r="L100" s="833"/>
      <c r="M100" s="562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 ht="15.75" thickTop="1">
      <c r="C101" s="531"/>
      <c r="D101" s="531"/>
      <c r="O101" s="85"/>
      <c r="P101" s="87"/>
      <c r="Q101" s="87"/>
      <c r="R101" s="367"/>
      <c r="S101" s="368"/>
      <c r="T101" s="283"/>
      <c r="U101" s="283"/>
      <c r="V101" s="1"/>
      <c r="W101" s="283"/>
      <c r="X101" s="283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283"/>
      <c r="U102" s="283"/>
      <c r="V102" s="1"/>
      <c r="W102" s="1"/>
      <c r="X102" s="1"/>
      <c r="Y102" s="1"/>
      <c r="Z102" s="1"/>
    </row>
    <row r="103" spans="1:26">
      <c r="C103" s="449"/>
      <c r="O103" s="85"/>
      <c r="P103" s="87"/>
      <c r="Q103" s="8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E104" s="87"/>
      <c r="O104" s="85"/>
      <c r="P104" s="87"/>
      <c r="Q104" s="367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O105" s="85"/>
      <c r="P105" s="87"/>
      <c r="Q105" s="529"/>
      <c r="R105" s="368"/>
      <c r="S105" s="1"/>
      <c r="T105" s="1"/>
      <c r="U105" s="283"/>
      <c r="V105" s="1"/>
      <c r="W105" s="1"/>
      <c r="X105" s="1"/>
      <c r="Y105" s="1"/>
      <c r="Z105" s="1"/>
    </row>
    <row r="106" spans="1:26">
      <c r="C106" s="449"/>
      <c r="K106" s="530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O107" s="85"/>
      <c r="P107" s="87"/>
      <c r="Q107" s="368"/>
      <c r="R107" s="368"/>
      <c r="S107" s="1"/>
      <c r="T107" s="1"/>
      <c r="U107" s="1"/>
      <c r="W107" s="1"/>
      <c r="X107" s="1"/>
      <c r="Y107" s="1"/>
      <c r="Z107" s="1"/>
    </row>
    <row r="108" spans="1:26">
      <c r="C108" s="449"/>
      <c r="M108" s="530"/>
      <c r="O108" s="85"/>
      <c r="P108" s="87"/>
      <c r="Q108" s="87"/>
      <c r="R108" s="87"/>
      <c r="T108" s="1"/>
      <c r="U108" s="1"/>
      <c r="Z108" s="1"/>
    </row>
    <row r="109" spans="1:26">
      <c r="C109" s="449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  <c r="Z110" s="1"/>
    </row>
    <row r="111" spans="1:26">
      <c r="C111" s="449"/>
      <c r="M111" s="1"/>
      <c r="O111" s="85"/>
      <c r="P111" s="87"/>
      <c r="Q111" s="368"/>
      <c r="R111" s="87"/>
      <c r="U111" s="1"/>
    </row>
    <row r="112" spans="1:26">
      <c r="C112" s="449"/>
      <c r="M112" s="1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368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M118" s="1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  <c r="O124" s="85"/>
      <c r="P124" s="87"/>
      <c r="Q124" s="87"/>
      <c r="R124" s="87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  <row r="130" spans="3:3">
      <c r="C130" s="449"/>
    </row>
  </sheetData>
  <mergeCells count="95">
    <mergeCell ref="H4:I4"/>
    <mergeCell ref="A1:M2"/>
    <mergeCell ref="O2:Q2"/>
    <mergeCell ref="S2:U2"/>
    <mergeCell ref="A3:G3"/>
    <mergeCell ref="H3:M3"/>
    <mergeCell ref="I40:J40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K53:L53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3:I53"/>
    <mergeCell ref="H54:K54"/>
    <mergeCell ref="A55:M56"/>
    <mergeCell ref="A57:G57"/>
    <mergeCell ref="H57:M57"/>
    <mergeCell ref="I58:J58"/>
    <mergeCell ref="L58:M58"/>
    <mergeCell ref="I59:J59"/>
    <mergeCell ref="L59:M59"/>
    <mergeCell ref="I60:J60"/>
    <mergeCell ref="L60:M60"/>
    <mergeCell ref="I61:J61"/>
    <mergeCell ref="L61:M61"/>
    <mergeCell ref="I62:J62"/>
    <mergeCell ref="L62:M62"/>
    <mergeCell ref="I63:J63"/>
    <mergeCell ref="L63:M63"/>
    <mergeCell ref="I64:J64"/>
    <mergeCell ref="L64:M64"/>
    <mergeCell ref="I65:J65"/>
    <mergeCell ref="L65:M65"/>
    <mergeCell ref="I66:J66"/>
    <mergeCell ref="L66:M66"/>
    <mergeCell ref="I67:J67"/>
    <mergeCell ref="L67:M67"/>
    <mergeCell ref="I68:J68"/>
    <mergeCell ref="L68:M68"/>
    <mergeCell ref="I69:J69"/>
    <mergeCell ref="L69:M69"/>
    <mergeCell ref="I70:J70"/>
    <mergeCell ref="L70:M70"/>
    <mergeCell ref="I71:J71"/>
    <mergeCell ref="L71:M71"/>
    <mergeCell ref="I72:J72"/>
    <mergeCell ref="L72:M72"/>
    <mergeCell ref="I73:J73"/>
    <mergeCell ref="L73:M73"/>
    <mergeCell ref="I96:J96"/>
    <mergeCell ref="I74:J74"/>
    <mergeCell ref="L74:M74"/>
    <mergeCell ref="A75:B75"/>
    <mergeCell ref="H75:J75"/>
    <mergeCell ref="L75:M75"/>
    <mergeCell ref="H76:H77"/>
    <mergeCell ref="I76:I77"/>
    <mergeCell ref="J76:K76"/>
    <mergeCell ref="L76:L77"/>
    <mergeCell ref="M76:M77"/>
    <mergeCell ref="I90:J90"/>
    <mergeCell ref="I91:J91"/>
    <mergeCell ref="I92:J92"/>
    <mergeCell ref="I93:J93"/>
    <mergeCell ref="I94:J94"/>
    <mergeCell ref="H86:H87"/>
    <mergeCell ref="I86:K87"/>
    <mergeCell ref="L86:M87"/>
    <mergeCell ref="I88:J88"/>
    <mergeCell ref="I89:J89"/>
    <mergeCell ref="I98:J98"/>
    <mergeCell ref="I99:J99"/>
    <mergeCell ref="H100:I100"/>
    <mergeCell ref="K100:L100"/>
    <mergeCell ref="I97:J97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6"/>
  <sheetViews>
    <sheetView zoomScaleNormal="100" zoomScaleSheetLayoutView="70" zoomScalePageLayoutView="70" workbookViewId="0">
      <pane xSplit="1" ySplit="1" topLeftCell="B26" activePane="bottomRight" state="frozen"/>
      <selection pane="topRight" activeCell="B1" sqref="B1"/>
      <selection pane="bottomLeft" activeCell="A4" sqref="A4"/>
      <selection pane="bottomRight" activeCell="I26" sqref="I25:I2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1</v>
      </c>
      <c r="C2" s="17">
        <v>43983</v>
      </c>
      <c r="D2" s="942"/>
      <c r="E2" s="942"/>
      <c r="F2" s="768">
        <v>564.95000000000005</v>
      </c>
      <c r="G2" s="228">
        <v>637.5</v>
      </c>
      <c r="H2" s="228"/>
      <c r="I2" s="773"/>
      <c r="J2" s="735"/>
      <c r="K2" s="467"/>
      <c r="L2" s="467"/>
      <c r="M2" s="467"/>
    </row>
    <row r="3" spans="1:17" ht="11.1" customHeight="1">
      <c r="B3" s="16">
        <f t="shared" ref="B3:B32" si="0">IF(C3="","",WEEKDAY(C3,2))</f>
        <v>2</v>
      </c>
      <c r="C3" s="17">
        <v>43984</v>
      </c>
      <c r="D3" s="942">
        <v>570.5</v>
      </c>
      <c r="E3" s="942"/>
      <c r="F3" s="799"/>
      <c r="G3" s="734">
        <v>465.85</v>
      </c>
      <c r="H3" s="734"/>
      <c r="I3" s="773"/>
      <c r="J3" s="736">
        <v>79</v>
      </c>
      <c r="K3" s="467"/>
      <c r="L3" s="467"/>
      <c r="M3" s="467"/>
    </row>
    <row r="4" spans="1:17" ht="11.1" customHeight="1">
      <c r="B4" s="16">
        <f t="shared" si="0"/>
        <v>3</v>
      </c>
      <c r="C4" s="17">
        <v>43985</v>
      </c>
      <c r="D4" s="942">
        <v>631.4</v>
      </c>
      <c r="E4" s="943"/>
      <c r="F4" s="768"/>
      <c r="G4" s="228"/>
      <c r="H4" s="228">
        <v>339.5</v>
      </c>
      <c r="I4" s="773"/>
      <c r="J4" s="736">
        <v>54.5</v>
      </c>
      <c r="K4" s="467"/>
      <c r="L4" s="467"/>
      <c r="M4" s="467"/>
    </row>
    <row r="5" spans="1:17" ht="11.1" customHeight="1">
      <c r="B5" s="16">
        <f t="shared" si="0"/>
        <v>4</v>
      </c>
      <c r="C5" s="17">
        <v>43986</v>
      </c>
      <c r="D5" s="942"/>
      <c r="E5" s="942"/>
      <c r="F5" s="768">
        <v>893.2</v>
      </c>
      <c r="G5" s="228"/>
      <c r="H5" s="228">
        <v>252.5</v>
      </c>
      <c r="I5" s="773"/>
      <c r="J5" s="735">
        <v>265.45</v>
      </c>
      <c r="K5" s="467"/>
      <c r="L5" s="467"/>
      <c r="M5" s="467"/>
    </row>
    <row r="6" spans="1:17" ht="11.1" customHeight="1">
      <c r="B6" s="16">
        <f t="shared" si="0"/>
        <v>5</v>
      </c>
      <c r="C6" s="17">
        <v>43987</v>
      </c>
      <c r="D6" s="942"/>
      <c r="E6" s="942"/>
      <c r="F6" s="768">
        <v>578.79999999999995</v>
      </c>
      <c r="G6" s="228">
        <v>551</v>
      </c>
      <c r="H6" s="228"/>
      <c r="I6" s="773"/>
      <c r="J6" s="86">
        <v>92.7</v>
      </c>
      <c r="K6" s="467"/>
      <c r="L6" s="467"/>
      <c r="M6" s="467"/>
    </row>
    <row r="7" spans="1:17" ht="11.1" customHeight="1">
      <c r="B7" s="16">
        <f t="shared" si="0"/>
        <v>6</v>
      </c>
      <c r="C7" s="17">
        <v>43988</v>
      </c>
      <c r="D7" s="942">
        <v>457.9</v>
      </c>
      <c r="E7" s="942"/>
      <c r="F7" s="227"/>
      <c r="G7" s="228">
        <v>323</v>
      </c>
      <c r="H7" s="228"/>
      <c r="I7" s="773"/>
      <c r="J7" s="86">
        <v>121.5</v>
      </c>
      <c r="K7" s="467"/>
      <c r="L7" s="467"/>
      <c r="M7" s="467"/>
    </row>
    <row r="8" spans="1:17" ht="11.1" customHeight="1">
      <c r="B8" s="16">
        <f t="shared" si="0"/>
        <v>7</v>
      </c>
      <c r="C8" s="17">
        <v>43989</v>
      </c>
      <c r="D8" s="942">
        <v>901.5</v>
      </c>
      <c r="E8" s="942"/>
      <c r="F8" s="227"/>
      <c r="G8" s="228">
        <v>401.5</v>
      </c>
      <c r="H8" s="228"/>
      <c r="I8" s="773"/>
      <c r="J8" s="86">
        <v>326.18</v>
      </c>
      <c r="K8" s="467"/>
      <c r="L8" s="467"/>
      <c r="M8" s="467"/>
    </row>
    <row r="9" spans="1:17" ht="11.1" customHeight="1">
      <c r="B9" s="16">
        <f>IF(C9="","",WEEKDAY(C9,2))</f>
        <v>1</v>
      </c>
      <c r="C9" s="17">
        <v>43990</v>
      </c>
      <c r="D9" s="942"/>
      <c r="E9" s="942">
        <v>904.15</v>
      </c>
      <c r="F9" s="227"/>
      <c r="G9" s="228"/>
      <c r="H9" s="228">
        <v>241</v>
      </c>
      <c r="I9" s="18"/>
      <c r="J9" s="794"/>
      <c r="K9" s="467"/>
      <c r="L9" s="467"/>
      <c r="M9" s="467"/>
    </row>
    <row r="10" spans="1:17" ht="11.1" customHeight="1">
      <c r="B10" s="16">
        <f t="shared" si="0"/>
        <v>2</v>
      </c>
      <c r="C10" s="17">
        <v>43991</v>
      </c>
      <c r="D10" s="942"/>
      <c r="E10" s="942">
        <v>877.86</v>
      </c>
      <c r="F10" s="227"/>
      <c r="G10" s="228"/>
      <c r="H10" s="228">
        <v>359</v>
      </c>
      <c r="I10" s="433"/>
      <c r="J10" s="794">
        <v>241.85</v>
      </c>
      <c r="K10" s="467"/>
      <c r="L10" s="467"/>
      <c r="M10" s="467"/>
    </row>
    <row r="11" spans="1:17" ht="11.1" customHeight="1">
      <c r="B11" s="16">
        <f t="shared" si="0"/>
        <v>3</v>
      </c>
      <c r="C11" s="17">
        <v>43992</v>
      </c>
      <c r="D11" s="942">
        <v>696.3</v>
      </c>
      <c r="E11" s="942"/>
      <c r="F11" s="227"/>
      <c r="G11" s="227">
        <v>359.5</v>
      </c>
      <c r="H11" s="737"/>
      <c r="I11" s="737"/>
      <c r="J11" s="794">
        <v>108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4</v>
      </c>
      <c r="C12" s="17">
        <v>43993</v>
      </c>
      <c r="D12" s="942">
        <v>876.3</v>
      </c>
      <c r="E12" s="942"/>
      <c r="F12" s="227"/>
      <c r="G12" s="227">
        <v>342</v>
      </c>
      <c r="H12" s="227"/>
      <c r="I12" s="227"/>
      <c r="J12" s="794">
        <v>201.6</v>
      </c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5</v>
      </c>
      <c r="C13" s="17">
        <v>43994</v>
      </c>
      <c r="D13" s="942"/>
      <c r="E13" s="942">
        <v>790.6</v>
      </c>
      <c r="F13" s="227"/>
      <c r="G13" s="227"/>
      <c r="H13" s="227">
        <v>332.5</v>
      </c>
      <c r="I13" s="227"/>
      <c r="J13" s="794"/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6</v>
      </c>
      <c r="C14" s="17">
        <v>43995</v>
      </c>
      <c r="D14" s="942"/>
      <c r="E14" s="942">
        <v>500</v>
      </c>
      <c r="F14" s="227"/>
      <c r="G14" s="227"/>
      <c r="H14" s="227">
        <v>209.7</v>
      </c>
      <c r="I14" s="227"/>
      <c r="J14" s="794"/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7</v>
      </c>
      <c r="C15" s="17">
        <v>43996</v>
      </c>
      <c r="D15" s="22"/>
      <c r="E15" s="22"/>
      <c r="F15" s="227"/>
      <c r="G15" s="227"/>
      <c r="H15" s="227"/>
      <c r="I15" s="773"/>
      <c r="J15" s="14"/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1</v>
      </c>
      <c r="C16" s="17">
        <v>43997</v>
      </c>
      <c r="D16" s="22"/>
      <c r="F16" s="227"/>
      <c r="G16" s="227"/>
      <c r="H16" s="227"/>
      <c r="I16" s="14"/>
      <c r="J16" s="794"/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2</v>
      </c>
      <c r="C17" s="17">
        <v>43998</v>
      </c>
      <c r="D17" s="22"/>
      <c r="E17" s="22"/>
      <c r="F17" s="227"/>
      <c r="G17" s="227"/>
      <c r="H17" s="227"/>
      <c r="I17" s="14"/>
      <c r="J17" s="794"/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3</v>
      </c>
      <c r="C18" s="17">
        <v>43999</v>
      </c>
      <c r="D18" s="22"/>
      <c r="E18" s="22"/>
      <c r="F18" s="227"/>
      <c r="G18" s="227"/>
      <c r="H18" s="227"/>
      <c r="I18" s="227"/>
      <c r="J18" s="794"/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4</v>
      </c>
      <c r="C19" s="17">
        <v>44000</v>
      </c>
      <c r="D19" s="22"/>
      <c r="E19" s="22"/>
      <c r="F19" s="227"/>
      <c r="G19" s="227"/>
      <c r="H19" s="227"/>
      <c r="I19" s="14"/>
      <c r="J19" s="794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5</v>
      </c>
      <c r="C20" s="17">
        <v>44001</v>
      </c>
      <c r="D20" s="22"/>
      <c r="E20" s="22"/>
      <c r="F20" s="227"/>
      <c r="G20" s="227"/>
      <c r="H20" s="227"/>
      <c r="I20" s="22"/>
      <c r="J20" s="795"/>
      <c r="K20" s="469"/>
      <c r="L20" s="469"/>
      <c r="M20" s="469"/>
    </row>
    <row r="21" spans="1:17" s="87" customFormat="1" ht="11.1" customHeight="1">
      <c r="B21" s="463">
        <f t="shared" si="0"/>
        <v>6</v>
      </c>
      <c r="C21" s="17">
        <v>44002</v>
      </c>
      <c r="D21" s="22"/>
      <c r="E21" s="22"/>
      <c r="F21" s="227"/>
      <c r="G21" s="227"/>
      <c r="H21" s="227"/>
      <c r="I21" s="227"/>
      <c r="J21" s="795"/>
      <c r="K21" s="469"/>
      <c r="L21" s="469"/>
      <c r="M21" s="469"/>
    </row>
    <row r="22" spans="1:17" s="87" customFormat="1" ht="11.1" customHeight="1">
      <c r="B22" s="463">
        <f>IF(C22="","",WEEKDAY(C22,2))</f>
        <v>7</v>
      </c>
      <c r="C22" s="17">
        <v>44003</v>
      </c>
      <c r="D22" s="22"/>
      <c r="E22" s="22"/>
      <c r="F22" s="227"/>
      <c r="G22" s="227"/>
      <c r="H22" s="227"/>
      <c r="I22" s="227"/>
      <c r="J22" s="795"/>
      <c r="K22" s="469"/>
      <c r="L22" s="469"/>
      <c r="M22" s="469"/>
    </row>
    <row r="23" spans="1:17" s="87" customFormat="1" ht="11.1" customHeight="1">
      <c r="B23" s="463">
        <f t="shared" si="0"/>
        <v>1</v>
      </c>
      <c r="C23" s="17">
        <v>44004</v>
      </c>
      <c r="D23" s="22"/>
      <c r="E23" s="22"/>
      <c r="F23" s="227"/>
      <c r="G23" s="227"/>
      <c r="H23" s="227"/>
      <c r="I23" s="489"/>
      <c r="J23" s="795"/>
      <c r="K23" s="469"/>
      <c r="L23" s="469"/>
      <c r="M23" s="469"/>
    </row>
    <row r="24" spans="1:17" s="87" customFormat="1" ht="10.5" customHeight="1">
      <c r="B24" s="463">
        <f t="shared" si="0"/>
        <v>2</v>
      </c>
      <c r="C24" s="17">
        <v>44005</v>
      </c>
      <c r="D24" s="22"/>
      <c r="E24" s="22"/>
      <c r="F24" s="227"/>
      <c r="G24" s="227"/>
      <c r="H24" s="227"/>
      <c r="I24" s="227"/>
      <c r="J24" s="795"/>
      <c r="K24" s="469"/>
      <c r="L24" s="770"/>
      <c r="M24" s="469"/>
    </row>
    <row r="25" spans="1:17" s="87" customFormat="1" ht="11.1" customHeight="1">
      <c r="B25" s="463">
        <f t="shared" si="0"/>
        <v>3</v>
      </c>
      <c r="C25" s="17">
        <v>44006</v>
      </c>
      <c r="D25" s="22"/>
      <c r="E25" s="22"/>
      <c r="F25" s="227"/>
      <c r="G25" s="227"/>
      <c r="H25" s="227"/>
      <c r="I25" s="227"/>
      <c r="J25" s="795"/>
      <c r="K25" s="469"/>
      <c r="L25" s="469"/>
      <c r="M25" s="490"/>
    </row>
    <row r="26" spans="1:17" s="87" customFormat="1" ht="11.1" customHeight="1">
      <c r="B26" s="463">
        <f t="shared" si="0"/>
        <v>4</v>
      </c>
      <c r="C26" s="17">
        <v>44007</v>
      </c>
      <c r="D26" s="22"/>
      <c r="E26" s="22"/>
      <c r="F26" s="22"/>
      <c r="G26" s="539"/>
      <c r="H26" s="539"/>
      <c r="I26" s="227"/>
      <c r="J26" s="795"/>
      <c r="K26" s="469"/>
      <c r="L26" s="469"/>
      <c r="M26" s="490"/>
    </row>
    <row r="27" spans="1:17" s="87" customFormat="1" ht="11.1" customHeight="1">
      <c r="B27" s="463">
        <f t="shared" si="0"/>
        <v>5</v>
      </c>
      <c r="C27" s="17">
        <v>44008</v>
      </c>
      <c r="D27" s="22"/>
      <c r="E27" s="22"/>
      <c r="F27" s="227"/>
      <c r="G27" s="227"/>
      <c r="H27" s="227"/>
      <c r="I27" s="227"/>
      <c r="J27" s="795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6</v>
      </c>
      <c r="C28" s="17">
        <v>44009</v>
      </c>
      <c r="D28" s="22"/>
      <c r="E28" s="22"/>
      <c r="F28" s="768"/>
      <c r="G28" s="227"/>
      <c r="H28" s="227"/>
      <c r="I28" s="227"/>
      <c r="J28" s="795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7</v>
      </c>
      <c r="C29" s="17">
        <v>44010</v>
      </c>
      <c r="D29" s="22"/>
      <c r="E29" s="22"/>
      <c r="F29" s="768"/>
      <c r="G29" s="227"/>
      <c r="H29" s="227"/>
      <c r="I29" s="227"/>
      <c r="J29" s="795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1</v>
      </c>
      <c r="C30" s="17">
        <v>44011</v>
      </c>
      <c r="D30" s="22"/>
      <c r="E30" s="227"/>
      <c r="G30" s="227"/>
      <c r="H30" s="227"/>
      <c r="I30" s="227"/>
      <c r="J30" s="795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2</v>
      </c>
      <c r="C31" s="17">
        <v>44012</v>
      </c>
      <c r="D31" s="22"/>
      <c r="E31" s="22"/>
      <c r="F31" s="227"/>
      <c r="G31" s="227"/>
      <c r="H31" s="227"/>
      <c r="I31" s="22"/>
      <c r="J31" s="796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 t="str">
        <f t="shared" si="0"/>
        <v/>
      </c>
      <c r="C32" s="17"/>
      <c r="D32" s="237"/>
      <c r="E32" s="237"/>
      <c r="F32" s="793"/>
      <c r="G32" s="306"/>
      <c r="H32" s="306"/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3" ht="12.95" customHeight="1" thickBot="1">
      <c r="B33" s="21"/>
      <c r="C33" s="639" t="s">
        <v>227</v>
      </c>
      <c r="D33" s="86">
        <f>COUNT(D2:D32)</f>
        <v>6</v>
      </c>
      <c r="E33" s="86">
        <f>COUNT(E2:E32)</f>
        <v>4</v>
      </c>
      <c r="F33" s="86">
        <f>COUNT(F2:F32)</f>
        <v>3</v>
      </c>
      <c r="G33" s="86">
        <f>COUNT(G2:G32)</f>
        <v>7</v>
      </c>
      <c r="H33" s="86">
        <f>COUNT(H2:H32)</f>
        <v>6</v>
      </c>
      <c r="J33" s="473"/>
      <c r="K33" s="473"/>
      <c r="L33" s="473"/>
      <c r="M33" s="473"/>
      <c r="N33" s="368"/>
      <c r="O33" s="368"/>
      <c r="P33" s="368"/>
      <c r="Q33" s="368"/>
    </row>
    <row r="34" spans="1:23" ht="12.75" customHeight="1" thickBot="1">
      <c r="B34" s="21"/>
      <c r="C34" s="86" t="s">
        <v>13</v>
      </c>
      <c r="D34" s="239">
        <f>SUM(D2:D32)</f>
        <v>4133.9000000000005</v>
      </c>
      <c r="E34" s="239">
        <f>SUM(E2:E32)</f>
        <v>3072.61</v>
      </c>
      <c r="F34" s="239">
        <f>SUM(F2:F32)</f>
        <v>2036.95</v>
      </c>
      <c r="G34" s="239">
        <f>SUM(G2:G32)</f>
        <v>3080.35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3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7206.5100000000011</v>
      </c>
      <c r="K35" s="293">
        <f>SUM(F2:G27)+G28+H25+H29+H30+G31+H32</f>
        <v>5117.3</v>
      </c>
      <c r="L35" s="456">
        <f>SUM(J2:J32)</f>
        <v>1490.7799999999997</v>
      </c>
      <c r="M35" s="365"/>
      <c r="N35" s="368"/>
      <c r="O35" s="368"/>
      <c r="P35" s="368"/>
      <c r="Q35" s="368"/>
    </row>
    <row r="36" spans="1:23" ht="13.9" customHeight="1">
      <c r="B36" s="21"/>
      <c r="C36" s="86" t="s">
        <v>5</v>
      </c>
      <c r="D36" s="89">
        <f>ABS(D34-D35)</f>
        <v>5581.8499999999995</v>
      </c>
      <c r="E36" s="89">
        <f>ABS(E34-E35)</f>
        <v>5435.2899999999991</v>
      </c>
      <c r="F36" s="89">
        <f>ABS(F34-F35)</f>
        <v>3163.3</v>
      </c>
      <c r="G36" s="89">
        <f>ABS(G34-G35)</f>
        <v>4854.8700000000008</v>
      </c>
      <c r="H36" s="69"/>
      <c r="I36" s="1"/>
      <c r="J36" s="365"/>
      <c r="K36" s="365"/>
      <c r="L36" s="365"/>
      <c r="M36" s="365"/>
      <c r="N36" s="368"/>
      <c r="O36" s="368"/>
      <c r="P36" s="368"/>
      <c r="Q36" s="368"/>
    </row>
    <row r="37" spans="1:23" ht="13.9" customHeight="1">
      <c r="B37" s="21"/>
      <c r="C37" s="766" t="s">
        <v>235</v>
      </c>
      <c r="D37" s="90">
        <f>ROUND(D36*1%,2)</f>
        <v>55.82</v>
      </c>
      <c r="E37" s="90">
        <f>ROUND(E36*1%,2)</f>
        <v>54.35</v>
      </c>
      <c r="F37" s="90">
        <f>ROUND(F36*1%,2)</f>
        <v>31.63</v>
      </c>
      <c r="G37" s="90">
        <f>ROUND(G36*1%,2)</f>
        <v>48.55</v>
      </c>
      <c r="H37" s="71"/>
      <c r="I37" s="1"/>
      <c r="J37" s="365"/>
      <c r="K37" s="365"/>
      <c r="L37" s="365"/>
      <c r="M37" s="365"/>
      <c r="N37" s="368"/>
      <c r="O37" s="368"/>
      <c r="P37" s="368"/>
      <c r="Q37" s="368"/>
    </row>
    <row r="38" spans="1:23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3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3" ht="13.9" customHeight="1">
      <c r="B40" s="21"/>
      <c r="C40" s="86" t="s">
        <v>246</v>
      </c>
      <c r="D40" s="88">
        <f>ROUND(20*D33,2)</f>
        <v>120</v>
      </c>
      <c r="E40" s="88">
        <f>ROUND(20*E33,2)</f>
        <v>80</v>
      </c>
      <c r="F40" s="514">
        <f>ROUND(23*8,2)+20*3</f>
        <v>244</v>
      </c>
      <c r="G40" s="89">
        <f>ROUND(23*G33,2)</f>
        <v>161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3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3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3" ht="13.9" customHeight="1">
      <c r="B43" s="21"/>
      <c r="C43" s="246" t="s">
        <v>77</v>
      </c>
      <c r="D43" s="458">
        <f>D37+D38+D39+D40-D41</f>
        <v>179.57999999999998</v>
      </c>
      <c r="E43" s="458">
        <f>E37+E38+E39+E40-E41-E42</f>
        <v>258.71000000000004</v>
      </c>
      <c r="F43" s="458">
        <f>F37+F38+F39+F40-F41-F42</f>
        <v>431.64</v>
      </c>
      <c r="G43" s="458">
        <f>G37+G38+G39+G40-G41+G42</f>
        <v>208.97000000000003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3" ht="13.9" customHeight="1">
      <c r="B44" s="21"/>
      <c r="C44" s="287" t="s">
        <v>45</v>
      </c>
      <c r="D44" s="288">
        <f>D37+D38+D39+D40</f>
        <v>517.29</v>
      </c>
      <c r="E44" s="288">
        <f>E37+E38+E39+E40</f>
        <v>439.59000000000003</v>
      </c>
      <c r="F44" s="288">
        <f>F37+F38+F39+F40</f>
        <v>431.64</v>
      </c>
      <c r="G44" s="288">
        <f>G37+G38+G39+G40+G42</f>
        <v>466.06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  <c r="R44" s="1"/>
      <c r="S44" s="1"/>
      <c r="T44" s="1"/>
      <c r="U44" s="1"/>
      <c r="V44" s="1"/>
      <c r="W44" s="1"/>
    </row>
    <row r="45" spans="1:23" ht="12.95" customHeight="1">
      <c r="B45" s="21"/>
      <c r="C45" s="170"/>
      <c r="D45" s="366"/>
      <c r="E45" s="465"/>
      <c r="F45" s="8"/>
      <c r="G45" s="8"/>
      <c r="H45" s="8"/>
      <c r="J45" s="129"/>
      <c r="K45" s="368"/>
      <c r="L45" s="368"/>
      <c r="M45" s="368"/>
      <c r="N45" s="368"/>
      <c r="O45" s="368"/>
      <c r="P45" s="368"/>
      <c r="Q45" s="368"/>
      <c r="R45" s="1"/>
      <c r="S45" s="1"/>
      <c r="T45" s="1"/>
      <c r="U45" s="1"/>
      <c r="V45" s="1"/>
      <c r="W45" s="1"/>
    </row>
    <row r="46" spans="1:23" ht="12.95" customHeight="1">
      <c r="A46" s="8"/>
      <c r="B46" s="31"/>
      <c r="C46" s="886" t="s">
        <v>364</v>
      </c>
      <c r="D46" s="886"/>
      <c r="E46" s="886"/>
      <c r="F46" s="886"/>
      <c r="G46" s="886"/>
      <c r="H46" s="781"/>
      <c r="I46" s="8"/>
      <c r="J46" s="69"/>
      <c r="K46" s="368"/>
      <c r="L46" s="368"/>
      <c r="M46" s="368"/>
      <c r="N46" s="146"/>
      <c r="O46" s="368"/>
      <c r="P46" s="368"/>
      <c r="Q46" s="368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368"/>
      <c r="L47" s="368"/>
      <c r="M47" s="368"/>
      <c r="N47" s="146"/>
      <c r="O47" s="368"/>
      <c r="P47" s="368"/>
      <c r="Q47" s="368"/>
      <c r="R47" s="1"/>
      <c r="S47" s="1"/>
      <c r="T47" s="1"/>
      <c r="U47" s="1"/>
      <c r="V47" s="1"/>
      <c r="W47" s="1"/>
    </row>
    <row r="48" spans="1:23" ht="12.95" customHeight="1">
      <c r="B48" s="32"/>
      <c r="C48" s="1"/>
      <c r="D48" s="1"/>
      <c r="E48" s="128"/>
      <c r="G48" s="8"/>
      <c r="H48" s="8"/>
      <c r="I48" s="208"/>
      <c r="J48" s="69"/>
      <c r="K48" s="368"/>
      <c r="L48" s="368"/>
      <c r="M48" s="368"/>
      <c r="N48" s="368"/>
      <c r="O48" s="368"/>
      <c r="P48" s="368"/>
      <c r="Q48" s="368"/>
      <c r="R48" s="1"/>
      <c r="S48" s="1"/>
      <c r="T48" s="1"/>
      <c r="U48" s="1"/>
      <c r="V48" s="1"/>
      <c r="W48" s="1"/>
    </row>
    <row r="49" spans="1:23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776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</row>
    <row r="50" spans="1:23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2"/>
      <c r="L50" s="542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</row>
    <row r="51" spans="1:23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2"/>
      <c r="L51" s="542"/>
      <c r="M51" s="368"/>
      <c r="N51" s="368"/>
      <c r="O51" s="368"/>
      <c r="P51" s="368"/>
      <c r="Q51" s="368"/>
      <c r="R51" s="368"/>
      <c r="S51" s="368"/>
      <c r="T51" s="368"/>
      <c r="U51" s="368"/>
      <c r="V51" s="368"/>
      <c r="W51" s="368"/>
    </row>
    <row r="52" spans="1:23" s="87" customFormat="1" ht="18.75">
      <c r="A52" s="368"/>
      <c r="B52" s="368"/>
      <c r="C52" s="368"/>
      <c r="D52" s="368"/>
      <c r="E52" s="145"/>
      <c r="I52" s="543"/>
      <c r="J52" s="542"/>
      <c r="K52" s="542"/>
      <c r="L52" s="542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</row>
    <row r="53" spans="1:23" s="87" customFormat="1">
      <c r="A53" s="368"/>
      <c r="B53" s="368"/>
      <c r="C53" s="368"/>
      <c r="D53" s="368"/>
      <c r="E53" s="145"/>
      <c r="J53" s="144"/>
      <c r="K53" s="368"/>
      <c r="L53" s="368"/>
      <c r="M53" s="368"/>
      <c r="N53" s="368"/>
      <c r="O53" s="368"/>
      <c r="P53" s="368"/>
      <c r="Q53" s="368"/>
      <c r="R53" s="368"/>
      <c r="S53" s="368"/>
      <c r="T53" s="368"/>
      <c r="U53" s="368"/>
      <c r="V53" s="368"/>
      <c r="W53" s="368"/>
    </row>
    <row r="54" spans="1:23" s="87" customFormat="1" ht="15" customHeight="1">
      <c r="A54" s="368"/>
      <c r="B54" s="368"/>
      <c r="C54" s="368"/>
      <c r="D54" s="368"/>
      <c r="E54" s="145"/>
      <c r="I54" s="577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</row>
    <row r="55" spans="1:23" s="87" customFormat="1" ht="15" customHeight="1">
      <c r="A55" s="368"/>
      <c r="B55" s="368"/>
      <c r="C55" s="368"/>
      <c r="D55" s="368"/>
      <c r="E55" s="145"/>
      <c r="I55" s="577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</row>
    <row r="56" spans="1:23" s="87" customFormat="1" ht="15" customHeight="1">
      <c r="A56" s="368"/>
      <c r="B56" s="368"/>
      <c r="C56" s="368"/>
      <c r="D56" s="368"/>
      <c r="E56" s="145"/>
      <c r="I56" s="577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</row>
    <row r="57" spans="1:23" s="87" customFormat="1">
      <c r="A57" s="368"/>
      <c r="B57" s="368"/>
      <c r="C57" s="368"/>
      <c r="D57" s="368"/>
      <c r="E57" s="145"/>
      <c r="I57" s="169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</row>
    <row r="58" spans="1:23" s="87" customFormat="1">
      <c r="A58" s="368"/>
      <c r="B58" s="368"/>
      <c r="C58" s="368"/>
      <c r="D58" s="368"/>
      <c r="E58" s="145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68"/>
      <c r="W58" s="368"/>
    </row>
    <row r="59" spans="1:23" s="87" customFormat="1">
      <c r="A59" s="368"/>
      <c r="B59" s="368"/>
      <c r="C59" s="368"/>
      <c r="D59" s="368"/>
      <c r="E59" s="145"/>
      <c r="K59" s="368"/>
      <c r="L59" s="368"/>
      <c r="M59" s="368"/>
      <c r="N59" s="368"/>
      <c r="O59" s="368"/>
      <c r="P59" s="368"/>
      <c r="Q59" s="368"/>
      <c r="R59" s="368"/>
      <c r="S59" s="368"/>
      <c r="T59" s="368"/>
      <c r="U59" s="368"/>
      <c r="V59" s="368"/>
      <c r="W59" s="368"/>
    </row>
    <row r="60" spans="1:23" s="87" customFormat="1">
      <c r="A60" s="368"/>
      <c r="B60" s="368"/>
      <c r="C60" s="368"/>
      <c r="D60" s="368"/>
      <c r="E60" s="145"/>
      <c r="K60" s="368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</row>
    <row r="61" spans="1:23" s="87" customFormat="1">
      <c r="A61" s="368"/>
      <c r="B61" s="368"/>
      <c r="C61" s="368"/>
      <c r="D61" s="368"/>
      <c r="E61" s="145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</row>
    <row r="62" spans="1:23">
      <c r="A62" s="1"/>
      <c r="B62" s="1"/>
      <c r="C62" s="1"/>
      <c r="D62" s="1"/>
      <c r="E62" s="1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1"/>
      <c r="D66" s="1"/>
      <c r="E66" s="11"/>
    </row>
    <row r="67" spans="1:23">
      <c r="A67" s="1"/>
      <c r="B67" s="1"/>
      <c r="C67" s="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F32:H32 B2:H2 F4:H4 D4 D26:F28 D5:H15 D29:H29 D31:H31 G30:H30 D30:E30 D3:H3 D17:H25 F16:H16 D16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65" t="s">
        <v>28</v>
      </c>
      <c r="B1" s="862"/>
      <c r="C1" s="862"/>
      <c r="D1" s="862"/>
      <c r="E1" s="862"/>
      <c r="F1" s="862"/>
      <c r="G1" s="866"/>
      <c r="H1" s="396"/>
      <c r="I1" s="863" t="s">
        <v>43</v>
      </c>
      <c r="J1" s="863"/>
      <c r="K1" s="863"/>
      <c r="L1" s="863"/>
      <c r="M1" s="864"/>
      <c r="N1" s="862" t="s">
        <v>60</v>
      </c>
      <c r="O1" s="862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67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71" t="s">
        <v>16</v>
      </c>
      <c r="I7" s="857" t="s">
        <v>17</v>
      </c>
      <c r="J7" s="857" t="s">
        <v>21</v>
      </c>
      <c r="K7" s="857"/>
      <c r="L7" s="859" t="s">
        <v>93</v>
      </c>
      <c r="M7" s="861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68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71"/>
      <c r="I8" s="857"/>
      <c r="J8" s="374" t="s">
        <v>21</v>
      </c>
      <c r="K8" s="374" t="s">
        <v>25</v>
      </c>
      <c r="L8" s="859"/>
      <c r="M8" s="861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835" t="s">
        <v>47</v>
      </c>
      <c r="J18" s="835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835" t="s">
        <v>51</v>
      </c>
      <c r="J19" s="835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835" t="s">
        <v>52</v>
      </c>
      <c r="J20" s="835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835" t="s">
        <v>53</v>
      </c>
      <c r="J21" s="835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835" t="s">
        <v>54</v>
      </c>
      <c r="J22" s="835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835" t="s">
        <v>49</v>
      </c>
      <c r="J23" s="835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69" t="s">
        <v>48</v>
      </c>
      <c r="J24" s="870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69" t="s">
        <v>57</v>
      </c>
      <c r="J25" s="870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832" t="s">
        <v>59</v>
      </c>
      <c r="J26" s="832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836" t="s">
        <v>68</v>
      </c>
      <c r="J27" s="837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836" t="s">
        <v>81</v>
      </c>
      <c r="J28" s="837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84" t="s">
        <v>195</v>
      </c>
      <c r="J34" s="884"/>
      <c r="K34" s="884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85"/>
      <c r="J35" s="885"/>
      <c r="K35" s="885"/>
      <c r="L35" s="376"/>
      <c r="M35" s="376"/>
      <c r="N35" s="877"/>
      <c r="O35" s="877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78" t="s">
        <v>28</v>
      </c>
      <c r="B37" s="879"/>
      <c r="C37" s="879"/>
      <c r="D37" s="879"/>
      <c r="E37" s="879"/>
      <c r="F37" s="879"/>
      <c r="G37" s="879"/>
      <c r="H37" s="108"/>
      <c r="I37" s="863" t="s">
        <v>103</v>
      </c>
      <c r="J37" s="863"/>
      <c r="K37" s="863"/>
      <c r="L37" s="863"/>
      <c r="M37" s="880"/>
      <c r="N37" s="879" t="s">
        <v>60</v>
      </c>
      <c r="O37" s="879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81" t="s">
        <v>16</v>
      </c>
      <c r="I43" s="857" t="s">
        <v>17</v>
      </c>
      <c r="J43" s="857" t="s">
        <v>21</v>
      </c>
      <c r="K43" s="857"/>
      <c r="L43" s="859" t="s">
        <v>93</v>
      </c>
      <c r="M43" s="872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71"/>
      <c r="I44" s="857"/>
      <c r="J44" s="374" t="s">
        <v>21</v>
      </c>
      <c r="K44" s="374" t="s">
        <v>25</v>
      </c>
      <c r="L44" s="859"/>
      <c r="M44" s="872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73" t="s">
        <v>35</v>
      </c>
      <c r="O46" s="874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75" t="s">
        <v>122</v>
      </c>
      <c r="I50" s="876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835" t="s">
        <v>47</v>
      </c>
      <c r="J54" s="835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835" t="s">
        <v>51</v>
      </c>
      <c r="J55" s="835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835" t="s">
        <v>52</v>
      </c>
      <c r="J56" s="835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835" t="s">
        <v>53</v>
      </c>
      <c r="J57" s="835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835" t="s">
        <v>54</v>
      </c>
      <c r="J58" s="835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835" t="s">
        <v>49</v>
      </c>
      <c r="J59" s="835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69" t="s">
        <v>48</v>
      </c>
      <c r="J60" s="870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69" t="s">
        <v>57</v>
      </c>
      <c r="J61" s="870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832" t="s">
        <v>59</v>
      </c>
      <c r="J62" s="832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836" t="s">
        <v>68</v>
      </c>
      <c r="J63" s="837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836" t="s">
        <v>81</v>
      </c>
      <c r="J64" s="837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82" t="s">
        <v>28</v>
      </c>
      <c r="B67" s="883"/>
      <c r="C67" s="883"/>
      <c r="D67" s="883"/>
      <c r="E67" s="883"/>
      <c r="F67" s="883"/>
      <c r="G67" s="883"/>
      <c r="H67" s="109"/>
      <c r="I67" s="883" t="s">
        <v>136</v>
      </c>
      <c r="J67" s="883"/>
      <c r="K67" s="883"/>
      <c r="L67" s="883"/>
      <c r="M67" s="883"/>
      <c r="N67" s="879" t="s">
        <v>60</v>
      </c>
      <c r="O67" s="879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71" t="s">
        <v>16</v>
      </c>
      <c r="I73" s="857" t="s">
        <v>17</v>
      </c>
      <c r="J73" s="857" t="s">
        <v>21</v>
      </c>
      <c r="K73" s="857"/>
      <c r="L73" s="859" t="s">
        <v>93</v>
      </c>
      <c r="M73" s="859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71"/>
      <c r="I74" s="857"/>
      <c r="J74" s="374" t="s">
        <v>21</v>
      </c>
      <c r="K74" s="374" t="s">
        <v>25</v>
      </c>
      <c r="L74" s="859"/>
      <c r="M74" s="859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87" t="s">
        <v>196</v>
      </c>
      <c r="P75" s="887"/>
      <c r="Q75" s="887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88"/>
      <c r="P76" s="888"/>
      <c r="Q76" s="888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86" t="s">
        <v>122</v>
      </c>
      <c r="I80" s="876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835" t="s">
        <v>47</v>
      </c>
      <c r="J89" s="835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835" t="s">
        <v>51</v>
      </c>
      <c r="J90" s="835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835" t="s">
        <v>52</v>
      </c>
      <c r="J91" s="835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835" t="s">
        <v>53</v>
      </c>
      <c r="J92" s="835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835"/>
      <c r="J93" s="835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835" t="s">
        <v>49</v>
      </c>
      <c r="J94" s="835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69" t="s">
        <v>48</v>
      </c>
      <c r="J95" s="870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69" t="s">
        <v>57</v>
      </c>
      <c r="J96" s="870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832" t="s">
        <v>59</v>
      </c>
      <c r="J97" s="832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836" t="s">
        <v>68</v>
      </c>
      <c r="J98" s="837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836" t="s">
        <v>81</v>
      </c>
      <c r="J99" s="837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851" t="s">
        <v>28</v>
      </c>
      <c r="B113" s="852"/>
      <c r="C113" s="852"/>
      <c r="D113" s="852"/>
      <c r="E113" s="852"/>
      <c r="F113" s="852"/>
      <c r="G113" s="853"/>
      <c r="H113" s="324"/>
      <c r="I113" s="852" t="s">
        <v>158</v>
      </c>
      <c r="J113" s="852"/>
      <c r="K113" s="852"/>
      <c r="L113" s="852"/>
      <c r="M113" s="853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71" t="s">
        <v>16</v>
      </c>
      <c r="I119" s="857" t="s">
        <v>17</v>
      </c>
      <c r="J119" s="857" t="s">
        <v>21</v>
      </c>
      <c r="K119" s="857"/>
      <c r="L119" s="859" t="s">
        <v>93</v>
      </c>
      <c r="M119" s="861" t="s">
        <v>95</v>
      </c>
      <c r="O119" s="887" t="s">
        <v>197</v>
      </c>
      <c r="P119" s="887"/>
      <c r="Q119" s="887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71"/>
      <c r="I120" s="857"/>
      <c r="J120" s="374" t="s">
        <v>21</v>
      </c>
      <c r="K120" s="374" t="s">
        <v>25</v>
      </c>
      <c r="L120" s="859"/>
      <c r="M120" s="861"/>
      <c r="O120" s="888"/>
      <c r="P120" s="888"/>
      <c r="Q120" s="888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86" t="s">
        <v>122</v>
      </c>
      <c r="I126" s="876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835" t="s">
        <v>47</v>
      </c>
      <c r="J130" s="835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835" t="s">
        <v>51</v>
      </c>
      <c r="J131" s="835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835" t="s">
        <v>52</v>
      </c>
      <c r="J132" s="835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835" t="s">
        <v>49</v>
      </c>
      <c r="J133" s="835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69" t="s">
        <v>53</v>
      </c>
      <c r="J134" s="870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832" t="s">
        <v>59</v>
      </c>
      <c r="J135" s="832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836" t="s">
        <v>68</v>
      </c>
      <c r="J136" s="837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836" t="s">
        <v>81</v>
      </c>
      <c r="J137" s="837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851" t="s">
        <v>28</v>
      </c>
      <c r="B148" s="852"/>
      <c r="C148" s="852"/>
      <c r="D148" s="852"/>
      <c r="E148" s="852"/>
      <c r="F148" s="852"/>
      <c r="G148" s="853"/>
      <c r="H148" s="347"/>
      <c r="I148" s="852" t="s">
        <v>165</v>
      </c>
      <c r="J148" s="852"/>
      <c r="K148" s="852"/>
      <c r="L148" s="852"/>
      <c r="M148" s="853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834" t="s">
        <v>276</v>
      </c>
      <c r="Q163" s="834"/>
      <c r="R163" s="834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834"/>
      <c r="Q164" s="834"/>
      <c r="R164" s="834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834"/>
      <c r="Q165" s="834"/>
      <c r="R165" s="834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54" t="s">
        <v>16</v>
      </c>
      <c r="I167" s="856" t="s">
        <v>17</v>
      </c>
      <c r="J167" s="856" t="s">
        <v>21</v>
      </c>
      <c r="K167" s="856"/>
      <c r="L167" s="858" t="s">
        <v>93</v>
      </c>
      <c r="M167" s="860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55"/>
      <c r="I168" s="857"/>
      <c r="J168" s="564" t="s">
        <v>21</v>
      </c>
      <c r="K168" s="564" t="s">
        <v>25</v>
      </c>
      <c r="L168" s="859"/>
      <c r="M168" s="861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838" t="s">
        <v>36</v>
      </c>
      <c r="I175" s="840" t="s">
        <v>178</v>
      </c>
      <c r="J175" s="841"/>
      <c r="K175" s="842"/>
      <c r="L175" s="846" t="s">
        <v>159</v>
      </c>
      <c r="M175" s="847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839"/>
      <c r="I176" s="843"/>
      <c r="J176" s="844"/>
      <c r="K176" s="845"/>
      <c r="L176" s="848"/>
      <c r="M176" s="849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850" t="s">
        <v>47</v>
      </c>
      <c r="J177" s="850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835" t="s">
        <v>51</v>
      </c>
      <c r="J178" s="835"/>
      <c r="K178" s="563">
        <v>60.19</v>
      </c>
      <c r="L178" s="283">
        <v>43783</v>
      </c>
      <c r="M178" s="44" t="s">
        <v>170</v>
      </c>
      <c r="N178" s="364" t="s">
        <v>56</v>
      </c>
      <c r="O178" s="835" t="s">
        <v>47</v>
      </c>
      <c r="P178" s="835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835" t="s">
        <v>52</v>
      </c>
      <c r="J179" s="835"/>
      <c r="K179" s="563">
        <v>4.95</v>
      </c>
      <c r="L179" s="283">
        <v>43783</v>
      </c>
      <c r="M179" s="44" t="s">
        <v>170</v>
      </c>
      <c r="O179" s="835" t="s">
        <v>51</v>
      </c>
      <c r="P179" s="835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835" t="s">
        <v>49</v>
      </c>
      <c r="J180" s="835"/>
      <c r="K180" s="563">
        <v>234.75</v>
      </c>
      <c r="L180" s="283">
        <v>43791</v>
      </c>
      <c r="M180" s="44" t="s">
        <v>171</v>
      </c>
      <c r="N180" s="346" t="s">
        <v>56</v>
      </c>
      <c r="O180" s="835" t="s">
        <v>52</v>
      </c>
      <c r="P180" s="835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832" t="s">
        <v>59</v>
      </c>
      <c r="J181" s="832"/>
      <c r="K181" s="567">
        <v>1147.99</v>
      </c>
      <c r="L181" s="303" t="s">
        <v>177</v>
      </c>
      <c r="M181" s="44" t="s">
        <v>170</v>
      </c>
      <c r="N181" s="346" t="s">
        <v>56</v>
      </c>
      <c r="O181" s="835" t="s">
        <v>49</v>
      </c>
      <c r="P181" s="835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836" t="s">
        <v>68</v>
      </c>
      <c r="J182" s="837"/>
      <c r="K182" s="563">
        <v>176.72</v>
      </c>
      <c r="L182" s="283">
        <v>43791</v>
      </c>
      <c r="M182" s="44" t="s">
        <v>170</v>
      </c>
      <c r="N182" s="346"/>
      <c r="O182" s="832" t="s">
        <v>59</v>
      </c>
      <c r="P182" s="832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836" t="s">
        <v>68</v>
      </c>
      <c r="P183" s="837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836" t="s">
        <v>81</v>
      </c>
      <c r="J185" s="837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830" t="s">
        <v>181</v>
      </c>
      <c r="J186" s="831"/>
      <c r="K186" s="576"/>
      <c r="L186" s="283" t="s">
        <v>182</v>
      </c>
      <c r="M186" s="44"/>
      <c r="N186" s="368"/>
      <c r="O186" s="836" t="s">
        <v>81</v>
      </c>
      <c r="P186" s="837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832" t="s">
        <v>61</v>
      </c>
      <c r="J187" s="832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833" t="s">
        <v>180</v>
      </c>
      <c r="L188" s="833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89" t="s">
        <v>28</v>
      </c>
      <c r="B199" s="890"/>
      <c r="C199" s="890"/>
      <c r="D199" s="890"/>
      <c r="E199" s="890"/>
      <c r="F199" s="890"/>
      <c r="G199" s="891"/>
      <c r="H199" s="892" t="s">
        <v>221</v>
      </c>
      <c r="I199" s="863"/>
      <c r="J199" s="863"/>
      <c r="K199" s="863"/>
      <c r="L199" s="863"/>
      <c r="M199" s="864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93"/>
      <c r="I200" s="894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95" t="s">
        <v>39</v>
      </c>
      <c r="I201" s="870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95" t="s">
        <v>40</v>
      </c>
      <c r="I202" s="870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54" t="s">
        <v>16</v>
      </c>
      <c r="I218" s="856" t="s">
        <v>17</v>
      </c>
      <c r="J218" s="856" t="s">
        <v>21</v>
      </c>
      <c r="K218" s="856"/>
      <c r="L218" s="858" t="s">
        <v>93</v>
      </c>
      <c r="M218" s="860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55"/>
      <c r="I219" s="857"/>
      <c r="J219" s="614" t="s">
        <v>21</v>
      </c>
      <c r="K219" s="614" t="s">
        <v>25</v>
      </c>
      <c r="L219" s="859"/>
      <c r="M219" s="861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834" t="s">
        <v>321</v>
      </c>
      <c r="P225" s="834"/>
      <c r="Q225" s="834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838" t="s">
        <v>36</v>
      </c>
      <c r="I226" s="840" t="s">
        <v>178</v>
      </c>
      <c r="J226" s="841"/>
      <c r="K226" s="842"/>
      <c r="L226" s="846" t="s">
        <v>159</v>
      </c>
      <c r="M226" s="847"/>
      <c r="O226" s="834"/>
      <c r="P226" s="834"/>
      <c r="Q226" s="834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839"/>
      <c r="I227" s="843"/>
      <c r="J227" s="844"/>
      <c r="K227" s="845"/>
      <c r="L227" s="848"/>
      <c r="M227" s="849"/>
      <c r="O227" s="834"/>
      <c r="P227" s="834"/>
      <c r="Q227" s="834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850" t="s">
        <v>47</v>
      </c>
      <c r="J228" s="850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835" t="s">
        <v>51</v>
      </c>
      <c r="J229" s="835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835" t="s">
        <v>52</v>
      </c>
      <c r="J230" s="835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835" t="s">
        <v>49</v>
      </c>
      <c r="J231" s="835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832" t="s">
        <v>59</v>
      </c>
      <c r="J232" s="832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836" t="s">
        <v>68</v>
      </c>
      <c r="J233" s="837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836" t="s">
        <v>81</v>
      </c>
      <c r="J236" s="837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836" t="s">
        <v>181</v>
      </c>
      <c r="J237" s="837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832" t="s">
        <v>61</v>
      </c>
      <c r="J238" s="832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833" t="s">
        <v>180</v>
      </c>
      <c r="L239" s="833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896"/>
      <c r="I240" s="896"/>
      <c r="J240" s="896"/>
      <c r="K240" s="896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897" t="s">
        <v>208</v>
      </c>
      <c r="C241" s="897"/>
      <c r="D241" s="897"/>
      <c r="E241" s="897"/>
      <c r="F241" s="897"/>
      <c r="G241" s="897"/>
      <c r="H241" s="897"/>
      <c r="I241" s="897"/>
      <c r="J241" s="897"/>
      <c r="K241" s="897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898"/>
      <c r="C242" s="898"/>
      <c r="D242" s="898"/>
      <c r="E242" s="898"/>
      <c r="F242" s="898"/>
      <c r="G242" s="898"/>
      <c r="H242" s="898"/>
      <c r="I242" s="898"/>
      <c r="J242" s="898"/>
      <c r="K242" s="898"/>
      <c r="L242" s="1"/>
      <c r="M242" s="1"/>
      <c r="O242" s="1"/>
      <c r="P242" s="1"/>
      <c r="Q242" s="1"/>
      <c r="R242" s="1"/>
      <c r="S242" s="112"/>
    </row>
    <row r="243" spans="1:19" ht="15.75" thickTop="1">
      <c r="A243" s="851" t="s">
        <v>28</v>
      </c>
      <c r="B243" s="852"/>
      <c r="C243" s="852"/>
      <c r="D243" s="852"/>
      <c r="E243" s="852"/>
      <c r="F243" s="852"/>
      <c r="G243" s="853"/>
      <c r="H243" s="899" t="s">
        <v>202</v>
      </c>
      <c r="I243" s="900"/>
      <c r="J243" s="900"/>
      <c r="K243" s="900"/>
      <c r="L243" s="900"/>
      <c r="M243" s="901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54" t="s">
        <v>16</v>
      </c>
      <c r="I262" s="856" t="s">
        <v>17</v>
      </c>
      <c r="J262" s="856" t="s">
        <v>21</v>
      </c>
      <c r="K262" s="856"/>
      <c r="L262" s="858" t="s">
        <v>93</v>
      </c>
      <c r="M262" s="860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55"/>
      <c r="I263" s="857"/>
      <c r="J263" s="614" t="s">
        <v>21</v>
      </c>
      <c r="K263" s="614" t="s">
        <v>25</v>
      </c>
      <c r="L263" s="859"/>
      <c r="M263" s="861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838" t="s">
        <v>36</v>
      </c>
      <c r="I270" s="840" t="s">
        <v>178</v>
      </c>
      <c r="J270" s="841"/>
      <c r="K270" s="842"/>
      <c r="L270" s="846" t="s">
        <v>159</v>
      </c>
      <c r="M270" s="847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839"/>
      <c r="I271" s="843"/>
      <c r="J271" s="844"/>
      <c r="K271" s="845"/>
      <c r="L271" s="848"/>
      <c r="M271" s="849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850" t="s">
        <v>47</v>
      </c>
      <c r="J272" s="850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835" t="s">
        <v>51</v>
      </c>
      <c r="J273" s="835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835" t="s">
        <v>52</v>
      </c>
      <c r="J274" s="835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835" t="s">
        <v>49</v>
      </c>
      <c r="J275" s="835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832" t="s">
        <v>59</v>
      </c>
      <c r="J276" s="832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836" t="s">
        <v>68</v>
      </c>
      <c r="J277" s="837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836" t="s">
        <v>81</v>
      </c>
      <c r="J280" s="837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836" t="s">
        <v>53</v>
      </c>
      <c r="J281" s="837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832" t="s">
        <v>61</v>
      </c>
      <c r="J282" s="832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833" t="s">
        <v>180</v>
      </c>
      <c r="L283" s="833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25" zoomScale="70" zoomScaleNormal="70" zoomScaleSheetLayoutView="55" zoomScalePageLayoutView="70" workbookViewId="0">
      <selection activeCell="I39" sqref="I3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903" t="s">
        <v>28</v>
      </c>
      <c r="B1" s="852"/>
      <c r="C1" s="852"/>
      <c r="D1" s="852"/>
      <c r="E1" s="852"/>
      <c r="F1" s="852"/>
      <c r="G1" s="853"/>
      <c r="H1" s="909" t="s">
        <v>238</v>
      </c>
      <c r="I1" s="910"/>
      <c r="J1" s="910"/>
      <c r="K1" s="910"/>
      <c r="L1" s="910"/>
      <c r="M1" s="911"/>
      <c r="N1" s="480"/>
      <c r="O1" s="879" t="s">
        <v>60</v>
      </c>
      <c r="P1" s="879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93"/>
      <c r="I2" s="894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95" t="s">
        <v>39</v>
      </c>
      <c r="I3" s="870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912" t="s">
        <v>40</v>
      </c>
      <c r="I4" s="913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54" t="s">
        <v>16</v>
      </c>
      <c r="I20" s="856" t="s">
        <v>17</v>
      </c>
      <c r="J20" s="856" t="s">
        <v>21</v>
      </c>
      <c r="K20" s="856"/>
      <c r="L20" s="858" t="s">
        <v>93</v>
      </c>
      <c r="M20" s="860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55"/>
      <c r="I21" s="857"/>
      <c r="J21" s="476" t="s">
        <v>21</v>
      </c>
      <c r="K21" s="476" t="s">
        <v>25</v>
      </c>
      <c r="L21" s="859"/>
      <c r="M21" s="861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838" t="s">
        <v>36</v>
      </c>
      <c r="I30" s="840" t="s">
        <v>178</v>
      </c>
      <c r="J30" s="841"/>
      <c r="K30" s="842"/>
      <c r="L30" s="846" t="s">
        <v>159</v>
      </c>
      <c r="M30" s="847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839"/>
      <c r="I31" s="843"/>
      <c r="J31" s="844"/>
      <c r="K31" s="845"/>
      <c r="L31" s="848"/>
      <c r="M31" s="849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904" t="s">
        <v>47</v>
      </c>
      <c r="J32" s="904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905" t="s">
        <v>51</v>
      </c>
      <c r="J33" s="905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905" t="s">
        <v>52</v>
      </c>
      <c r="J34" s="905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905" t="s">
        <v>49</v>
      </c>
      <c r="J35" s="905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906" t="s">
        <v>59</v>
      </c>
      <c r="J36" s="906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907" t="s">
        <v>68</v>
      </c>
      <c r="J37" s="908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907" t="s">
        <v>81</v>
      </c>
      <c r="J40" s="908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907" t="s">
        <v>181</v>
      </c>
      <c r="J41" s="908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832" t="s">
        <v>61</v>
      </c>
      <c r="J42" s="832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833" t="s">
        <v>180</v>
      </c>
      <c r="L43" s="833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896"/>
      <c r="I44" s="896"/>
      <c r="J44" s="896"/>
      <c r="K44" s="896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897" t="s">
        <v>240</v>
      </c>
      <c r="C45" s="897"/>
      <c r="D45" s="897"/>
      <c r="E45" s="897"/>
      <c r="F45" s="897"/>
      <c r="G45" s="897"/>
      <c r="H45" s="897"/>
      <c r="I45" s="897"/>
      <c r="J45" s="897"/>
      <c r="K45" s="897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898"/>
      <c r="C46" s="898"/>
      <c r="D46" s="898"/>
      <c r="E46" s="898"/>
      <c r="F46" s="898"/>
      <c r="G46" s="898"/>
      <c r="H46" s="898"/>
      <c r="I46" s="898"/>
      <c r="J46" s="898"/>
      <c r="K46" s="898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903" t="s">
        <v>28</v>
      </c>
      <c r="B47" s="852"/>
      <c r="C47" s="852"/>
      <c r="D47" s="852"/>
      <c r="E47" s="852"/>
      <c r="F47" s="852"/>
      <c r="G47" s="853"/>
      <c r="H47" s="899" t="s">
        <v>202</v>
      </c>
      <c r="I47" s="900"/>
      <c r="J47" s="900"/>
      <c r="K47" s="900"/>
      <c r="L47" s="900"/>
      <c r="M47" s="901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54" t="s">
        <v>16</v>
      </c>
      <c r="I66" s="856" t="s">
        <v>17</v>
      </c>
      <c r="J66" s="856" t="s">
        <v>21</v>
      </c>
      <c r="K66" s="856"/>
      <c r="L66" s="858" t="s">
        <v>93</v>
      </c>
      <c r="M66" s="860" t="s">
        <v>95</v>
      </c>
      <c r="N66" s="1"/>
      <c r="O66" s="368"/>
      <c r="P66" s="902"/>
    </row>
    <row r="67" spans="1:23" ht="24">
      <c r="A67" s="357"/>
      <c r="B67" s="202"/>
      <c r="C67" s="202"/>
      <c r="D67" s="202"/>
      <c r="E67" s="217"/>
      <c r="F67" s="202"/>
      <c r="G67" s="202"/>
      <c r="H67" s="855"/>
      <c r="I67" s="857"/>
      <c r="J67" s="476" t="s">
        <v>21</v>
      </c>
      <c r="K67" s="476" t="s">
        <v>25</v>
      </c>
      <c r="L67" s="859"/>
      <c r="M67" s="861"/>
      <c r="N67" s="1"/>
      <c r="O67" s="368"/>
      <c r="P67" s="902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838" t="s">
        <v>36</v>
      </c>
      <c r="I74" s="840" t="s">
        <v>178</v>
      </c>
      <c r="J74" s="841"/>
      <c r="K74" s="842"/>
      <c r="L74" s="846" t="s">
        <v>159</v>
      </c>
      <c r="M74" s="847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839"/>
      <c r="I75" s="843"/>
      <c r="J75" s="844"/>
      <c r="K75" s="845"/>
      <c r="L75" s="848"/>
      <c r="M75" s="849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850" t="s">
        <v>47</v>
      </c>
      <c r="J76" s="850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835" t="s">
        <v>51</v>
      </c>
      <c r="J77" s="835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835" t="s">
        <v>52</v>
      </c>
      <c r="J78" s="835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835" t="s">
        <v>49</v>
      </c>
      <c r="J79" s="835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832" t="s">
        <v>59</v>
      </c>
      <c r="J80" s="832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836" t="s">
        <v>68</v>
      </c>
      <c r="J81" s="837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836" t="s">
        <v>81</v>
      </c>
      <c r="J84" s="837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836" t="s">
        <v>53</v>
      </c>
      <c r="J85" s="837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832" t="s">
        <v>61</v>
      </c>
      <c r="J86" s="832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833" t="s">
        <v>180</v>
      </c>
      <c r="L87" s="833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3" sqref="B1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97" t="s">
        <v>274</v>
      </c>
      <c r="B1" s="897"/>
      <c r="C1" s="897"/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0" ht="15.75" thickBot="1">
      <c r="A2" s="898"/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</row>
    <row r="3" spans="1:20" ht="15.75" thickTop="1">
      <c r="A3" s="903" t="s">
        <v>28</v>
      </c>
      <c r="B3" s="852"/>
      <c r="C3" s="852"/>
      <c r="D3" s="852"/>
      <c r="E3" s="852"/>
      <c r="F3" s="852"/>
      <c r="G3" s="853"/>
      <c r="H3" s="909" t="s">
        <v>248</v>
      </c>
      <c r="I3" s="910"/>
      <c r="J3" s="910"/>
      <c r="K3" s="910"/>
      <c r="L3" s="910"/>
      <c r="M3" s="911"/>
      <c r="N3" s="520"/>
      <c r="O3" s="879" t="s">
        <v>60</v>
      </c>
      <c r="P3" s="879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93"/>
      <c r="I4" s="894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95" t="s">
        <v>39</v>
      </c>
      <c r="I5" s="870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912" t="s">
        <v>40</v>
      </c>
      <c r="I6" s="913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918"/>
      <c r="Q16" s="918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916" t="s">
        <v>271</v>
      </c>
      <c r="B21" s="917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54" t="s">
        <v>16</v>
      </c>
      <c r="I22" s="856" t="s">
        <v>17</v>
      </c>
      <c r="J22" s="856" t="s">
        <v>21</v>
      </c>
      <c r="K22" s="856"/>
      <c r="L22" s="858" t="s">
        <v>93</v>
      </c>
      <c r="M22" s="860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55"/>
      <c r="I23" s="857"/>
      <c r="J23" s="516" t="s">
        <v>21</v>
      </c>
      <c r="K23" s="516" t="s">
        <v>25</v>
      </c>
      <c r="L23" s="859"/>
      <c r="M23" s="861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838" t="s">
        <v>36</v>
      </c>
      <c r="I33" s="840" t="s">
        <v>178</v>
      </c>
      <c r="J33" s="841"/>
      <c r="K33" s="842"/>
      <c r="L33" s="846" t="s">
        <v>159</v>
      </c>
      <c r="M33" s="847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839"/>
      <c r="I34" s="843"/>
      <c r="J34" s="844"/>
      <c r="K34" s="845"/>
      <c r="L34" s="848"/>
      <c r="M34" s="849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904" t="s">
        <v>47</v>
      </c>
      <c r="J35" s="904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905" t="s">
        <v>51</v>
      </c>
      <c r="J36" s="905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905" t="s">
        <v>52</v>
      </c>
      <c r="J37" s="905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905" t="s">
        <v>49</v>
      </c>
      <c r="J38" s="905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906" t="s">
        <v>59</v>
      </c>
      <c r="J39" s="906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907" t="s">
        <v>68</v>
      </c>
      <c r="J40" s="908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907" t="s">
        <v>81</v>
      </c>
      <c r="J43" s="908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907" t="s">
        <v>181</v>
      </c>
      <c r="J44" s="908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832" t="s">
        <v>61</v>
      </c>
      <c r="J45" s="832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833" t="s">
        <v>180</v>
      </c>
      <c r="L46" s="833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896"/>
      <c r="I47" s="896"/>
      <c r="J47" s="896"/>
      <c r="K47" s="896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897" t="s">
        <v>273</v>
      </c>
      <c r="B48" s="897"/>
      <c r="C48" s="897"/>
      <c r="D48" s="897"/>
      <c r="E48" s="897"/>
      <c r="F48" s="897"/>
      <c r="G48" s="897"/>
      <c r="H48" s="897"/>
      <c r="I48" s="897"/>
      <c r="J48" s="897"/>
      <c r="K48" s="897"/>
      <c r="L48" s="897"/>
      <c r="M48" s="897"/>
      <c r="N48" s="1"/>
      <c r="P48" s="1"/>
      <c r="Q48" s="368"/>
      <c r="R48" s="368"/>
      <c r="S48" s="368"/>
      <c r="T48" s="368"/>
    </row>
    <row r="49" spans="1:20" ht="15.75" customHeight="1" thickBot="1">
      <c r="A49" s="898"/>
      <c r="B49" s="898"/>
      <c r="C49" s="898"/>
      <c r="D49" s="898"/>
      <c r="E49" s="898"/>
      <c r="F49" s="898"/>
      <c r="G49" s="898"/>
      <c r="H49" s="898"/>
      <c r="I49" s="898"/>
      <c r="J49" s="898"/>
      <c r="K49" s="898"/>
      <c r="L49" s="898"/>
      <c r="M49" s="898"/>
      <c r="N49" s="1"/>
      <c r="P49" s="1"/>
      <c r="Q49" s="368"/>
      <c r="R49" s="367"/>
      <c r="S49" s="522"/>
      <c r="T49" s="368"/>
    </row>
    <row r="50" spans="1:20" ht="15.75" thickTop="1">
      <c r="A50" s="903" t="s">
        <v>28</v>
      </c>
      <c r="B50" s="852"/>
      <c r="C50" s="852"/>
      <c r="D50" s="852"/>
      <c r="E50" s="852"/>
      <c r="F50" s="852"/>
      <c r="G50" s="853"/>
      <c r="H50" s="899" t="s">
        <v>272</v>
      </c>
      <c r="I50" s="900"/>
      <c r="J50" s="900"/>
      <c r="K50" s="900"/>
      <c r="L50" s="900"/>
      <c r="M50" s="901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916" t="s">
        <v>271</v>
      </c>
      <c r="B68" s="917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54" t="s">
        <v>16</v>
      </c>
      <c r="I69" s="856" t="s">
        <v>17</v>
      </c>
      <c r="J69" s="856" t="s">
        <v>21</v>
      </c>
      <c r="K69" s="856"/>
      <c r="L69" s="858" t="s">
        <v>93</v>
      </c>
      <c r="M69" s="860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55"/>
      <c r="I70" s="857"/>
      <c r="J70" s="516" t="s">
        <v>21</v>
      </c>
      <c r="K70" s="516" t="s">
        <v>25</v>
      </c>
      <c r="L70" s="859"/>
      <c r="M70" s="861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838" t="s">
        <v>36</v>
      </c>
      <c r="I77" s="840" t="s">
        <v>178</v>
      </c>
      <c r="J77" s="841"/>
      <c r="K77" s="842"/>
      <c r="L77" s="846" t="s">
        <v>159</v>
      </c>
      <c r="M77" s="847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839"/>
      <c r="I78" s="843"/>
      <c r="J78" s="844"/>
      <c r="K78" s="845"/>
      <c r="L78" s="848"/>
      <c r="M78" s="849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850" t="s">
        <v>47</v>
      </c>
      <c r="J79" s="850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835" t="s">
        <v>51</v>
      </c>
      <c r="J80" s="835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835" t="s">
        <v>52</v>
      </c>
      <c r="J81" s="835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835" t="s">
        <v>49</v>
      </c>
      <c r="J82" s="835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915" t="s">
        <v>59</v>
      </c>
      <c r="J83" s="915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907" t="s">
        <v>68</v>
      </c>
      <c r="J84" s="908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836" t="s">
        <v>174</v>
      </c>
      <c r="J85" s="837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836" t="s">
        <v>81</v>
      </c>
      <c r="J87" s="837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836" t="s">
        <v>53</v>
      </c>
      <c r="J88" s="837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914" t="s">
        <v>61</v>
      </c>
      <c r="J89" s="914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833" t="s">
        <v>180</v>
      </c>
      <c r="L90" s="833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83" t="s">
        <v>263</v>
      </c>
      <c r="C4" s="883"/>
      <c r="D4" s="554" t="s">
        <v>264</v>
      </c>
      <c r="E4" s="554" t="s">
        <v>265</v>
      </c>
      <c r="F4" s="554" t="s">
        <v>266</v>
      </c>
      <c r="G4" s="554" t="s">
        <v>16</v>
      </c>
      <c r="H4" s="883" t="s">
        <v>267</v>
      </c>
      <c r="I4" s="883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22" zoomScale="70" zoomScaleNormal="70" zoomScaleSheetLayoutView="70" zoomScalePageLayoutView="70" workbookViewId="0">
      <selection activeCell="M33" sqref="M3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97" t="s">
        <v>277</v>
      </c>
      <c r="B1" s="897"/>
      <c r="C1" s="897"/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33" ht="15.75" thickBot="1">
      <c r="A2" s="898"/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  <c r="M2" s="898"/>
    </row>
    <row r="3" spans="1:33" ht="15.75" thickTop="1">
      <c r="A3" s="903" t="s">
        <v>28</v>
      </c>
      <c r="B3" s="852"/>
      <c r="C3" s="852"/>
      <c r="D3" s="852"/>
      <c r="E3" s="852"/>
      <c r="F3" s="852"/>
      <c r="G3" s="853"/>
      <c r="H3" s="909" t="s">
        <v>279</v>
      </c>
      <c r="I3" s="910"/>
      <c r="J3" s="910"/>
      <c r="K3" s="910"/>
      <c r="L3" s="910"/>
      <c r="M3" s="911"/>
      <c r="N3" s="569"/>
      <c r="O3" s="879" t="s">
        <v>60</v>
      </c>
      <c r="P3" s="879"/>
      <c r="U3" s="919" t="s">
        <v>168</v>
      </c>
      <c r="V3" s="919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93"/>
      <c r="I4" s="894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95" t="s">
        <v>39</v>
      </c>
      <c r="I5" s="870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912" t="s">
        <v>40</v>
      </c>
      <c r="I6" s="913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920">
        <f>AG7/2</f>
        <v>289.5</v>
      </c>
      <c r="AG7" s="920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921"/>
      <c r="AG8" s="921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916" t="s">
        <v>271</v>
      </c>
      <c r="B21" s="917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54" t="s">
        <v>16</v>
      </c>
      <c r="I22" s="856" t="s">
        <v>17</v>
      </c>
      <c r="J22" s="856" t="s">
        <v>21</v>
      </c>
      <c r="K22" s="856"/>
      <c r="L22" s="858" t="s">
        <v>93</v>
      </c>
      <c r="M22" s="860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55"/>
      <c r="I23" s="857"/>
      <c r="J23" s="614" t="s">
        <v>21</v>
      </c>
      <c r="K23" s="614" t="s">
        <v>25</v>
      </c>
      <c r="L23" s="859"/>
      <c r="M23" s="861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838" t="s">
        <v>36</v>
      </c>
      <c r="I34" s="840" t="s">
        <v>178</v>
      </c>
      <c r="J34" s="841"/>
      <c r="K34" s="842"/>
      <c r="L34" s="846" t="s">
        <v>159</v>
      </c>
      <c r="M34" s="847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839"/>
      <c r="I35" s="843"/>
      <c r="J35" s="844"/>
      <c r="K35" s="845"/>
      <c r="L35" s="848"/>
      <c r="M35" s="849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904" t="s">
        <v>47</v>
      </c>
      <c r="J36" s="904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905" t="s">
        <v>51</v>
      </c>
      <c r="J37" s="905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905" t="s">
        <v>52</v>
      </c>
      <c r="J38" s="905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905" t="s">
        <v>49</v>
      </c>
      <c r="J39" s="905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6" t="s">
        <v>59</v>
      </c>
      <c r="J40" s="906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907" t="s">
        <v>68</v>
      </c>
      <c r="J41" s="908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907" t="s">
        <v>81</v>
      </c>
      <c r="J44" s="908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7" t="s">
        <v>181</v>
      </c>
      <c r="J45" s="908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832" t="s">
        <v>61</v>
      </c>
      <c r="J46" s="832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832" t="s">
        <v>310</v>
      </c>
      <c r="J47" s="832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832" t="s">
        <v>311</v>
      </c>
      <c r="J48" s="832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832" t="s">
        <v>312</v>
      </c>
      <c r="J49" s="832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833" t="s">
        <v>180</v>
      </c>
      <c r="L50" s="833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896"/>
      <c r="I51" s="896"/>
      <c r="J51" s="896"/>
      <c r="K51" s="896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897" t="s">
        <v>278</v>
      </c>
      <c r="B52" s="897"/>
      <c r="C52" s="897"/>
      <c r="D52" s="897"/>
      <c r="E52" s="897"/>
      <c r="F52" s="897"/>
      <c r="G52" s="897"/>
      <c r="H52" s="897"/>
      <c r="I52" s="897"/>
      <c r="J52" s="897"/>
      <c r="K52" s="897"/>
      <c r="L52" s="897"/>
      <c r="M52" s="897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898"/>
      <c r="B53" s="898"/>
      <c r="C53" s="898"/>
      <c r="D53" s="898"/>
      <c r="E53" s="898"/>
      <c r="F53" s="898"/>
      <c r="G53" s="898"/>
      <c r="H53" s="898"/>
      <c r="I53" s="898"/>
      <c r="J53" s="898"/>
      <c r="K53" s="898"/>
      <c r="L53" s="898"/>
      <c r="M53" s="898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903" t="s">
        <v>28</v>
      </c>
      <c r="B54" s="852"/>
      <c r="C54" s="852"/>
      <c r="D54" s="852"/>
      <c r="E54" s="852"/>
      <c r="F54" s="852"/>
      <c r="G54" s="853"/>
      <c r="H54" s="899" t="s">
        <v>280</v>
      </c>
      <c r="I54" s="900"/>
      <c r="J54" s="900"/>
      <c r="K54" s="900"/>
      <c r="L54" s="900"/>
      <c r="M54" s="901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916" t="s">
        <v>271</v>
      </c>
      <c r="B72" s="917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54" t="s">
        <v>16</v>
      </c>
      <c r="I73" s="856" t="s">
        <v>17</v>
      </c>
      <c r="J73" s="856" t="s">
        <v>21</v>
      </c>
      <c r="K73" s="856"/>
      <c r="L73" s="858" t="s">
        <v>93</v>
      </c>
      <c r="M73" s="860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55"/>
      <c r="I74" s="857"/>
      <c r="J74" s="564" t="s">
        <v>21</v>
      </c>
      <c r="K74" s="564" t="s">
        <v>25</v>
      </c>
      <c r="L74" s="859"/>
      <c r="M74" s="861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838" t="s">
        <v>36</v>
      </c>
      <c r="I81" s="840" t="s">
        <v>178</v>
      </c>
      <c r="J81" s="841"/>
      <c r="K81" s="842"/>
      <c r="L81" s="846" t="s">
        <v>159</v>
      </c>
      <c r="M81" s="847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839"/>
      <c r="I82" s="843"/>
      <c r="J82" s="844"/>
      <c r="K82" s="845"/>
      <c r="L82" s="848"/>
      <c r="M82" s="849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850" t="s">
        <v>47</v>
      </c>
      <c r="J83" s="850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835" t="s">
        <v>51</v>
      </c>
      <c r="J84" s="835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835" t="s">
        <v>52</v>
      </c>
      <c r="J85" s="835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835" t="s">
        <v>49</v>
      </c>
      <c r="J86" s="835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915" t="s">
        <v>59</v>
      </c>
      <c r="J87" s="915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907" t="s">
        <v>68</v>
      </c>
      <c r="J88" s="908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836" t="s">
        <v>174</v>
      </c>
      <c r="J89" s="837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836" t="s">
        <v>81</v>
      </c>
      <c r="J91" s="837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836" t="s">
        <v>53</v>
      </c>
      <c r="J92" s="837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914" t="s">
        <v>61</v>
      </c>
      <c r="J93" s="914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832" t="s">
        <v>312</v>
      </c>
      <c r="J94" s="832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833" t="s">
        <v>180</v>
      </c>
      <c r="L95" s="833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15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апрель!Область_печати</vt:lpstr>
      <vt:lpstr>'зп апрель'!Область_печати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2020-06-05T13:24:41Z</cp:lastPrinted>
  <dcterms:created xsi:type="dcterms:W3CDTF">2019-05-31T14:37:56Z</dcterms:created>
  <dcterms:modified xsi:type="dcterms:W3CDTF">2020-06-14T14:47:32Z</dcterms:modified>
</cp:coreProperties>
</file>