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activeTab="13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</sheets>
  <definedNames>
    <definedName name="_xlnm.Print_Area" localSheetId="6">апрель!$A$1:$N$52</definedName>
    <definedName name="_xlnm.Print_Area" localSheetId="7">'зп апрель'!$B$1:$D$44</definedName>
    <definedName name="_xlnm.Print_Area" localSheetId="13">'ЗП июЛь'!$B$1:$F$44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3">'ЗП ФЕВРАЛЬ'!$B$1:$G$44</definedName>
    <definedName name="_xlnm.Print_Area" localSheetId="12">июЛь!$A$53:$M$99</definedName>
    <definedName name="_xlnm.Print_Area" localSheetId="10">ИЮНЬ!$A$56:$M$102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42" l="1"/>
  <c r="K35" i="42"/>
  <c r="J99" i="41"/>
  <c r="M23" i="41"/>
  <c r="M24" i="41"/>
  <c r="M25" i="41" s="1"/>
  <c r="M26" i="41" s="1"/>
  <c r="M27" i="41" s="1"/>
  <c r="M28" i="41" s="1"/>
  <c r="M29" i="41" s="1"/>
  <c r="D65" i="3"/>
  <c r="O57" i="3"/>
  <c r="L35" i="40"/>
  <c r="K35" i="40"/>
  <c r="L60" i="3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G38" i="42"/>
  <c r="F38" i="42"/>
  <c r="E38" i="42"/>
  <c r="D38" i="42"/>
  <c r="L35" i="42"/>
  <c r="G34" i="42"/>
  <c r="G36" i="42" s="1"/>
  <c r="G37" i="42" s="1"/>
  <c r="F34" i="42"/>
  <c r="F36" i="42" s="1"/>
  <c r="F37" i="42" s="1"/>
  <c r="E34" i="42"/>
  <c r="E36" i="42" s="1"/>
  <c r="E37" i="42" s="1"/>
  <c r="D34" i="42"/>
  <c r="D36" i="42" s="1"/>
  <c r="D37" i="42" s="1"/>
  <c r="H33" i="42"/>
  <c r="G33" i="42"/>
  <c r="G40" i="42" s="1"/>
  <c r="F33" i="42"/>
  <c r="F40" i="42" s="1"/>
  <c r="E33" i="42"/>
  <c r="E40" i="42" s="1"/>
  <c r="D33" i="42"/>
  <c r="D40" i="42" s="1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6" i="41"/>
  <c r="M83" i="41"/>
  <c r="L82" i="41"/>
  <c r="K82" i="41"/>
  <c r="J82" i="41"/>
  <c r="M81" i="41"/>
  <c r="M76" i="41"/>
  <c r="M77" i="41" s="1"/>
  <c r="M78" i="41" s="1"/>
  <c r="M79" i="41" s="1"/>
  <c r="C73" i="41"/>
  <c r="K72" i="41"/>
  <c r="I72" i="41"/>
  <c r="H72" i="41"/>
  <c r="F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E66" i="41"/>
  <c r="K65" i="41"/>
  <c r="I65" i="41"/>
  <c r="H65" i="41"/>
  <c r="F65" i="41"/>
  <c r="K64" i="41"/>
  <c r="I64" i="41"/>
  <c r="H64" i="41"/>
  <c r="F64" i="41"/>
  <c r="E64" i="41"/>
  <c r="K63" i="41"/>
  <c r="I63" i="41"/>
  <c r="H63" i="41"/>
  <c r="F63" i="41"/>
  <c r="E63" i="41"/>
  <c r="K62" i="41"/>
  <c r="I62" i="41"/>
  <c r="H62" i="41"/>
  <c r="F62" i="41"/>
  <c r="E62" i="41"/>
  <c r="K61" i="41"/>
  <c r="I61" i="41"/>
  <c r="H61" i="41"/>
  <c r="F61" i="41"/>
  <c r="E61" i="41"/>
  <c r="K60" i="41"/>
  <c r="I60" i="41"/>
  <c r="H60" i="41"/>
  <c r="F60" i="41"/>
  <c r="E60" i="41"/>
  <c r="K59" i="41"/>
  <c r="I59" i="41"/>
  <c r="H59" i="41"/>
  <c r="F59" i="41"/>
  <c r="E59" i="41"/>
  <c r="K58" i="41"/>
  <c r="I58" i="41"/>
  <c r="H58" i="41"/>
  <c r="F58" i="41"/>
  <c r="E58" i="41"/>
  <c r="K57" i="41"/>
  <c r="I57" i="41"/>
  <c r="H57" i="41"/>
  <c r="F57" i="41"/>
  <c r="E57" i="41"/>
  <c r="K50" i="41"/>
  <c r="N50" i="41" s="1"/>
  <c r="N44" i="41"/>
  <c r="N43" i="41"/>
  <c r="N42" i="41"/>
  <c r="K41" i="41"/>
  <c r="J51" i="41" s="1"/>
  <c r="N40" i="41"/>
  <c r="K31" i="41"/>
  <c r="J31" i="41"/>
  <c r="I31" i="41"/>
  <c r="J30" i="41"/>
  <c r="K20" i="41"/>
  <c r="C20" i="41"/>
  <c r="J54" i="39"/>
  <c r="J102" i="39"/>
  <c r="J45" i="40"/>
  <c r="N53" i="39"/>
  <c r="K53" i="39"/>
  <c r="M86" i="39"/>
  <c r="J35" i="40"/>
  <c r="M31" i="41" l="1"/>
  <c r="M32" i="41" s="1"/>
  <c r="E20" i="41"/>
  <c r="K73" i="41"/>
  <c r="E65" i="41"/>
  <c r="E73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D45" i="42"/>
  <c r="D44" i="42"/>
  <c r="F45" i="42"/>
  <c r="F44" i="42"/>
  <c r="G45" i="42"/>
  <c r="G44" i="42"/>
  <c r="E45" i="42"/>
  <c r="E44" i="42"/>
  <c r="N41" i="41"/>
  <c r="N51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J40" i="38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<sst xmlns="http://schemas.openxmlformats.org/spreadsheetml/2006/main" count="2417" uniqueCount="382">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</sst>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9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110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0" fontId="0" fillId="13" borderId="57" xfId="0" applyFill="1" applyBorder="1" applyAlignment="1">
      <alignment horizontal="center"/>
    </xf>
    <xf numFmtId="4" fontId="0" fillId="0" borderId="98" xfId="0" applyNumberFormat="1" applyFill="1" applyBorder="1"/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83" xfId="0" applyFill="1" applyBorder="1"/>
    <xf numFmtId="0" fontId="0" fillId="15" borderId="9" xfId="0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0" fontId="1" fillId="21" borderId="50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0" fontId="1" fillId="21" borderId="54" xfId="0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8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2" xfId="0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1" xfId="0" applyFill="1" applyBorder="1"/>
    <xf numFmtId="0" fontId="0" fillId="15" borderId="20" xfId="0" applyFill="1" applyBorder="1"/>
    <xf numFmtId="0" fontId="0" fillId="15" borderId="1" xfId="0" applyFill="1" applyBorder="1" applyAlignment="1">
      <alignment horizontal="left"/>
    </xf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0" fontId="0" fillId="15" borderId="49" xfId="0" applyFill="1" applyBorder="1" applyAlignment="1">
      <alignment horizontal="center"/>
    </xf>
    <xf numFmtId="4" fontId="0" fillId="15" borderId="56" xfId="0" applyNumberFormat="1" applyFill="1" applyBorder="1"/>
    <xf numFmtId="0" fontId="0" fillId="15" borderId="0" xfId="0" applyFill="1" applyBorder="1" applyAlignment="1"/>
    <xf numFmtId="4" fontId="12" fillId="15" borderId="0" xfId="0" applyNumberFormat="1" applyFont="1" applyFill="1" applyBorder="1" applyAlignment="1">
      <alignment horizontal="right"/>
    </xf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23" xfId="0" applyFill="1" applyBorder="1" applyAlignment="1">
      <alignment horizontal="center"/>
    </xf>
    <xf numFmtId="0" fontId="0" fillId="15" borderId="102" xfId="0" applyFill="1" applyBorder="1"/>
    <xf numFmtId="0" fontId="0" fillId="15" borderId="24" xfId="0" applyFill="1" applyBorder="1"/>
    <xf numFmtId="0" fontId="28" fillId="15" borderId="0" xfId="0" applyFont="1" applyFill="1" applyBorder="1" applyAlignment="1">
      <alignment horizontal="center"/>
    </xf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0" fontId="4" fillId="0" borderId="35" xfId="0" applyFont="1" applyFill="1" applyBorder="1" applyAlignment="1">
      <alignment horizontal="center" wrapText="1"/>
    </xf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</cellXfs>
  <cellStyles count="2">
    <cellStyle name="Обычный" xfId="0" builtinId="0"/>
    <cellStyle name="Обычный 2" xfId="1"/>
  </cellStyles>
  <dxfs count="52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3401,20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3401.2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2546.1999999999998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102</xdr:row>
      <xdr:rowOff>29339</xdr:rowOff>
    </xdr:from>
    <xdr:to>
      <xdr:col>12</xdr:col>
      <xdr:colOff>870856</xdr:colOff>
      <xdr:row>119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50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1102179</xdr:colOff>
      <xdr:row>98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topLeftCell="A46" zoomScale="85" zoomScaleNormal="85" zoomScaleSheetLayoutView="70" workbookViewId="0">
      <selection activeCell="S71" sqref="S7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817" t="s">
        <v>9</v>
      </c>
      <c r="E1" s="817"/>
      <c r="F1" s="108"/>
      <c r="G1" s="108"/>
      <c r="H1" s="107"/>
      <c r="I1" s="108"/>
      <c r="J1" s="108"/>
      <c r="K1" s="817" t="s">
        <v>18</v>
      </c>
      <c r="L1" s="817"/>
      <c r="M1" s="108"/>
      <c r="N1" s="108"/>
      <c r="O1" s="109"/>
      <c r="P1" s="107"/>
      <c r="Q1" s="108"/>
      <c r="R1" s="108"/>
      <c r="S1" s="108"/>
      <c r="T1" s="817" t="s">
        <v>19</v>
      </c>
      <c r="U1" s="817"/>
      <c r="V1" s="817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817" t="s">
        <v>20</v>
      </c>
      <c r="AH1" s="817"/>
      <c r="AI1" s="818"/>
      <c r="AJ1" s="107"/>
      <c r="AK1" s="108"/>
      <c r="AL1" s="817" t="s">
        <v>194</v>
      </c>
      <c r="AM1" s="817"/>
      <c r="AN1" s="818"/>
      <c r="AO1" s="108" t="s">
        <v>21</v>
      </c>
      <c r="AP1" s="109"/>
      <c r="AQ1" s="107"/>
      <c r="AR1" s="817" t="s">
        <v>162</v>
      </c>
      <c r="AS1" s="817"/>
      <c r="AT1" s="818"/>
      <c r="AU1" s="108"/>
      <c r="AV1" s="109"/>
      <c r="AW1" s="107"/>
      <c r="AX1" s="108"/>
      <c r="AY1" s="817" t="s">
        <v>264</v>
      </c>
      <c r="AZ1" s="817"/>
      <c r="BA1" s="818"/>
      <c r="BB1" s="108"/>
      <c r="BC1" s="108"/>
      <c r="BD1" s="109"/>
      <c r="BE1" s="107"/>
      <c r="BF1" s="108"/>
      <c r="BG1" s="817" t="s">
        <v>310</v>
      </c>
      <c r="BH1" s="817"/>
      <c r="BI1" s="818"/>
      <c r="BJ1" s="108"/>
      <c r="BK1" s="108"/>
      <c r="BL1" s="109"/>
      <c r="BM1" s="35"/>
      <c r="BN1" s="35"/>
      <c r="BO1" s="817" t="s">
        <v>376</v>
      </c>
      <c r="BP1" s="817"/>
      <c r="BQ1" s="818"/>
      <c r="BR1" s="35"/>
      <c r="BS1" s="35"/>
      <c r="BT1" s="35"/>
      <c r="BU1" s="35"/>
      <c r="BV1" s="1086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1083" t="s">
        <v>10</v>
      </c>
      <c r="BN2" s="1084" t="s">
        <v>2</v>
      </c>
      <c r="BO2" s="1084" t="s">
        <v>46</v>
      </c>
      <c r="BP2" s="1084" t="s">
        <v>1</v>
      </c>
      <c r="BQ2" s="1084" t="s">
        <v>12</v>
      </c>
      <c r="BR2" s="1084" t="s">
        <v>184</v>
      </c>
      <c r="BS2" s="63" t="s">
        <v>191</v>
      </c>
      <c r="BT2" s="1085" t="s">
        <v>240</v>
      </c>
      <c r="BU2" s="1085"/>
      <c r="BV2" s="1089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1087"/>
      <c r="BU3" s="1088"/>
      <c r="BV3" s="1089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1087"/>
      <c r="BU4" s="1088"/>
      <c r="BV4" s="1089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1087">
        <v>329.05</v>
      </c>
      <c r="BU5" s="1088"/>
      <c r="BV5" s="1089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1087">
        <v>23.2</v>
      </c>
      <c r="BU6" s="1088"/>
      <c r="BV6" s="1089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1087">
        <v>135.85</v>
      </c>
      <c r="BU7" s="1088"/>
      <c r="BV7" s="1089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1087">
        <v>78.7</v>
      </c>
      <c r="BU8" s="1088"/>
      <c r="BV8" s="1089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1087"/>
      <c r="BU9" s="1088"/>
      <c r="BV9" s="1089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829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1087"/>
      <c r="BU10" s="1088"/>
      <c r="BV10" s="1089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831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829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1087">
        <v>271.10000000000002</v>
      </c>
      <c r="BU11" s="1088"/>
      <c r="BV11" s="1090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832"/>
      <c r="AM12" s="23">
        <v>487.05</v>
      </c>
      <c r="AN12" s="233">
        <v>631.9</v>
      </c>
      <c r="AO12" s="389" t="s">
        <v>147</v>
      </c>
      <c r="AP12" s="828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829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1087">
        <v>20.2</v>
      </c>
      <c r="BU12" s="1088"/>
      <c r="BV12" s="1090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832"/>
      <c r="AM13" s="22"/>
      <c r="AN13" s="226">
        <v>659.8</v>
      </c>
      <c r="AO13" s="116"/>
      <c r="AP13" s="828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1087">
        <v>72.5</v>
      </c>
      <c r="BU13" s="1088"/>
      <c r="BV13" s="1090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832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1087">
        <v>95</v>
      </c>
      <c r="BU14" s="1088"/>
      <c r="BV14" s="1090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832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1087"/>
      <c r="BU15" s="1088"/>
      <c r="BV15" s="1090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832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1087">
        <v>100.8</v>
      </c>
      <c r="BU16" s="1088"/>
      <c r="BV16" s="1090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832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1087">
        <v>87.7</v>
      </c>
      <c r="BU17" s="1088"/>
      <c r="BV17" s="1090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832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1087">
        <v>112.5</v>
      </c>
      <c r="BU18" s="1088"/>
      <c r="BV18" s="1090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832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830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1087">
        <v>174</v>
      </c>
      <c r="BU19" s="1088"/>
      <c r="BV19" s="1090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832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830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1087">
        <v>341.8</v>
      </c>
      <c r="BU20" s="1088"/>
      <c r="BV20" s="1090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832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830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1091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1090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832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830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1091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1090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832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830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1091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1090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832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830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1091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1092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830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1091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1090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1091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1090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1091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1090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1091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1090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827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1091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1090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827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1091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1090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827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1091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1093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827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1091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1093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827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1091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1093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827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811" t="s">
        <v>231</v>
      </c>
      <c r="BH35" s="812"/>
      <c r="BI35" s="812"/>
      <c r="BJ35" s="812"/>
      <c r="BK35" s="813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814" t="s">
        <v>232</v>
      </c>
      <c r="BH36" s="815"/>
      <c r="BI36" s="815"/>
      <c r="BJ36" s="815"/>
      <c r="BK36" s="816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1094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819" t="s">
        <v>230</v>
      </c>
      <c r="BH37" s="820"/>
      <c r="BI37" s="820"/>
      <c r="BJ37" s="820"/>
      <c r="BK37" s="821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1094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823" t="s">
        <v>15</v>
      </c>
      <c r="C43" s="82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825" t="s">
        <v>79</v>
      </c>
      <c r="R44" s="826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822" t="s">
        <v>166</v>
      </c>
      <c r="D49" s="822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1097">
        <f>'ЗП июЛь'!L35</f>
        <v>402.4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f>'ЗП июЛь'!K35</f>
        <v>2546.1999999999998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f>'ЗП июЛь'!J35</f>
        <v>3401.2</v>
      </c>
      <c r="E65" s="2"/>
    </row>
    <row r="66" spans="3:11">
      <c r="E66" s="2"/>
      <c r="I66" s="1"/>
      <c r="J66" s="12"/>
      <c r="K66" s="363"/>
    </row>
    <row r="67" spans="3:11">
      <c r="E67" s="2"/>
      <c r="I67" s="12"/>
      <c r="J67" s="12"/>
      <c r="K67" s="363"/>
    </row>
    <row r="68" spans="3:11"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51" priority="39">
      <formula>$B4=7</formula>
    </cfRule>
    <cfRule type="expression" dxfId="50" priority="40">
      <formula>$B4=6</formula>
    </cfRule>
  </conditionalFormatting>
  <conditionalFormatting sqref="P4:U34">
    <cfRule type="expression" dxfId="49" priority="35">
      <formula>$B4=7</formula>
    </cfRule>
    <cfRule type="expression" dxfId="48" priority="36">
      <formula>$B4=6</formula>
    </cfRule>
  </conditionalFormatting>
  <conditionalFormatting sqref="I4:N34">
    <cfRule type="expression" dxfId="47" priority="37">
      <formula>$B4=7</formula>
    </cfRule>
    <cfRule type="expression" dxfId="46" priority="38">
      <formula>$B4=6</formula>
    </cfRule>
  </conditionalFormatting>
  <conditionalFormatting sqref="AC4:AH34">
    <cfRule type="expression" dxfId="45" priority="33">
      <formula>$B4=7</formula>
    </cfRule>
    <cfRule type="expression" dxfId="44" priority="34">
      <formula>$B4=6</formula>
    </cfRule>
  </conditionalFormatting>
  <conditionalFormatting sqref="AJ3:AN3 AM12:AN27 AM30:AN33 AM28 AL4:AN11 AJ4:AK33">
    <cfRule type="expression" dxfId="43" priority="31">
      <formula>$B3=7</formula>
    </cfRule>
    <cfRule type="expression" dxfId="42" priority="32">
      <formula>$B3=6</formula>
    </cfRule>
  </conditionalFormatting>
  <conditionalFormatting sqref="AL31">
    <cfRule type="expression" dxfId="41" priority="29">
      <formula>$B31=7</formula>
    </cfRule>
    <cfRule type="expression" dxfId="40" priority="30">
      <formula>$B31=6</formula>
    </cfRule>
  </conditionalFormatting>
  <conditionalFormatting sqref="AN28">
    <cfRule type="expression" dxfId="39" priority="27">
      <formula>$B28=7</formula>
    </cfRule>
    <cfRule type="expression" dxfId="38" priority="28">
      <formula>$B28=6</formula>
    </cfRule>
  </conditionalFormatting>
  <conditionalFormatting sqref="AL30">
    <cfRule type="expression" dxfId="37" priority="25">
      <formula>$B30=7</formula>
    </cfRule>
    <cfRule type="expression" dxfId="36" priority="26">
      <formula>$B30=6</formula>
    </cfRule>
  </conditionalFormatting>
  <conditionalFormatting sqref="AQ3:AU3 AT31:AU32 AT12:AU27 AU30 AU33 AS4:AU11 AQ4:AR33">
    <cfRule type="expression" dxfId="35" priority="23">
      <formula>$B3=7</formula>
    </cfRule>
    <cfRule type="expression" dxfId="34" priority="24">
      <formula>$B3=6</formula>
    </cfRule>
  </conditionalFormatting>
  <conditionalFormatting sqref="AS31">
    <cfRule type="expression" dxfId="33" priority="21">
      <formula>$B31=7</formula>
    </cfRule>
    <cfRule type="expression" dxfId="32" priority="22">
      <formula>$B31=6</formula>
    </cfRule>
  </conditionalFormatting>
  <conditionalFormatting sqref="AS30">
    <cfRule type="expression" dxfId="31" priority="19">
      <formula>$B30=7</formula>
    </cfRule>
    <cfRule type="expression" dxfId="30" priority="20">
      <formula>$B30=6</formula>
    </cfRule>
  </conditionalFormatting>
  <conditionalFormatting sqref="AS14:AS15">
    <cfRule type="expression" dxfId="29" priority="17">
      <formula>$B14=7</formula>
    </cfRule>
    <cfRule type="expression" dxfId="28" priority="18">
      <formula>$B14=6</formula>
    </cfRule>
  </conditionalFormatting>
  <conditionalFormatting sqref="AS21:AS22">
    <cfRule type="expression" dxfId="27" priority="15">
      <formula>$B21=7</formula>
    </cfRule>
    <cfRule type="expression" dxfId="26" priority="16">
      <formula>$B21=6</formula>
    </cfRule>
  </conditionalFormatting>
  <conditionalFormatting sqref="AS28:AS29">
    <cfRule type="expression" dxfId="25" priority="13">
      <formula>$B28=7</formula>
    </cfRule>
    <cfRule type="expression" dxfId="24" priority="14">
      <formula>$B28=6</formula>
    </cfRule>
  </conditionalFormatting>
  <conditionalFormatting sqref="AT28:AT29">
    <cfRule type="expression" dxfId="23" priority="11">
      <formula>$B28=7</formula>
    </cfRule>
    <cfRule type="expression" dxfId="22" priority="12">
      <formula>$B28=6</formula>
    </cfRule>
  </conditionalFormatting>
  <conditionalFormatting sqref="AU28:AU29">
    <cfRule type="expression" dxfId="21" priority="9">
      <formula>$B28=7</formula>
    </cfRule>
    <cfRule type="expression" dxfId="20" priority="10">
      <formula>$B28=6</formula>
    </cfRule>
  </conditionalFormatting>
  <conditionalFormatting sqref="AT30">
    <cfRule type="expression" dxfId="19" priority="7">
      <formula>$B30=7</formula>
    </cfRule>
    <cfRule type="expression" dxfId="18" priority="8">
      <formula>$B30=6</formula>
    </cfRule>
  </conditionalFormatting>
  <conditionalFormatting sqref="BA33:BB33 AW33:AX33 AW30:BB32 AW27:BA29 AW3:BB22 AW24:BB26 AW23:BA23">
    <cfRule type="expression" dxfId="17" priority="5">
      <formula>$B3=7</formula>
    </cfRule>
    <cfRule type="expression" dxfId="16" priority="6">
      <formula>$B3=6</formula>
    </cfRule>
  </conditionalFormatting>
  <conditionalFormatting sqref="BJ33:BK33 BH27:BJ29 BF3:BK3 BH23:BJ23 BH4:BK22 BH24:BK26 BF4:BG33 BH30:BK32">
    <cfRule type="expression" dxfId="15" priority="3">
      <formula>$B3=7</formula>
    </cfRule>
    <cfRule type="expression" dxfId="14" priority="4">
      <formula>$B3=6</formula>
    </cfRule>
  </conditionalFormatting>
  <conditionalFormatting sqref="BQ33:BR33 BO27:BQ29 BM3:BR3 BO23:BQ23 BO24:BR26 BO30:BR32 BM4:BN33 BO4:BR2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F40" sqref="F4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hidden="1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885" t="s">
        <v>352</v>
      </c>
      <c r="D46" s="885"/>
      <c r="E46" s="885"/>
      <c r="F46" s="885"/>
      <c r="G46" s="885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70" zoomScale="85" zoomScaleNormal="85" zoomScaleSheetLayoutView="70" zoomScalePageLayoutView="70" workbookViewId="0">
      <selection activeCell="G73" sqref="G7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53" t="s">
        <v>358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854"/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907" t="s">
        <v>346</v>
      </c>
      <c r="B3" s="856"/>
      <c r="C3" s="856"/>
      <c r="D3" s="856"/>
      <c r="E3" s="856"/>
      <c r="F3" s="856"/>
      <c r="G3" s="857"/>
      <c r="H3" s="927" t="s">
        <v>345</v>
      </c>
      <c r="I3" s="928"/>
      <c r="J3" s="928"/>
      <c r="K3" s="928"/>
      <c r="L3" s="928"/>
      <c r="M3" s="929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923" t="s">
        <v>34</v>
      </c>
      <c r="J4" s="923"/>
      <c r="K4" s="781" t="s">
        <v>35</v>
      </c>
      <c r="L4" s="930" t="s">
        <v>173</v>
      </c>
      <c r="M4" s="93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932"/>
      <c r="J5" s="933"/>
      <c r="K5" s="481">
        <v>7130</v>
      </c>
      <c r="L5" s="937"/>
      <c r="M5" s="93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 t="s">
        <v>219</v>
      </c>
      <c r="B6" s="276" t="s">
        <v>155</v>
      </c>
      <c r="C6" s="275">
        <v>153.37</v>
      </c>
      <c r="D6" s="275">
        <v>153.37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2" t="s">
        <v>361</v>
      </c>
      <c r="H6" s="717"/>
      <c r="I6" s="932" t="s">
        <v>27</v>
      </c>
      <c r="J6" s="933"/>
      <c r="K6" s="481">
        <v>648.25</v>
      </c>
      <c r="L6" s="937"/>
      <c r="M6" s="93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894"/>
      <c r="AG6" s="894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si="2"/>
        <v/>
      </c>
      <c r="F7" s="162" t="str">
        <f t="shared" si="3"/>
        <v>оплачено</v>
      </c>
      <c r="G7" s="162" t="s">
        <v>131</v>
      </c>
      <c r="H7" s="717"/>
      <c r="I7" s="932"/>
      <c r="J7" s="933"/>
      <c r="K7" s="481"/>
      <c r="L7" s="934"/>
      <c r="M7" s="935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894"/>
      <c r="AG7" s="894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2"/>
        <v/>
      </c>
      <c r="F8" s="162" t="str">
        <f t="shared" si="3"/>
        <v>оплачено</v>
      </c>
      <c r="G8" s="162"/>
      <c r="H8" s="717"/>
      <c r="I8" s="932"/>
      <c r="J8" s="933"/>
      <c r="K8" s="481"/>
      <c r="L8" s="934"/>
      <c r="M8" s="935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2"/>
        <v/>
      </c>
      <c r="F9" s="162" t="str">
        <f t="shared" si="3"/>
        <v>оплачено</v>
      </c>
      <c r="G9" s="162"/>
      <c r="H9" s="717"/>
      <c r="I9" s="932"/>
      <c r="J9" s="933"/>
      <c r="K9" s="481"/>
      <c r="L9" s="934"/>
      <c r="M9" s="935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2"/>
        <v/>
      </c>
      <c r="F10" s="162" t="str">
        <f t="shared" si="3"/>
        <v>оплачено</v>
      </c>
      <c r="G10" s="162"/>
      <c r="H10" s="717"/>
      <c r="I10" s="932"/>
      <c r="J10" s="933"/>
      <c r="K10" s="481"/>
      <c r="L10" s="934"/>
      <c r="M10" s="935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2"/>
      <c r="H11" s="717"/>
      <c r="I11" s="932"/>
      <c r="J11" s="933"/>
      <c r="K11" s="481"/>
      <c r="L11" s="881"/>
      <c r="M11" s="936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2"/>
      <c r="H12" s="717"/>
      <c r="I12" s="932"/>
      <c r="J12" s="933"/>
      <c r="K12" s="481"/>
      <c r="L12" s="881"/>
      <c r="M12" s="936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2"/>
      <c r="H13" s="717"/>
      <c r="I13" s="932"/>
      <c r="J13" s="933"/>
      <c r="K13" s="481"/>
      <c r="L13" s="881"/>
      <c r="M13" s="936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932"/>
      <c r="J14" s="933"/>
      <c r="K14" s="481"/>
      <c r="L14" s="881"/>
      <c r="M14" s="936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932"/>
      <c r="J15" s="933"/>
      <c r="K15" s="481"/>
      <c r="L15" s="881"/>
      <c r="M15" s="936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932"/>
      <c r="J16" s="933"/>
      <c r="K16" s="481"/>
      <c r="L16" s="881"/>
      <c r="M16" s="936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932"/>
      <c r="J17" s="933"/>
      <c r="K17" s="481"/>
      <c r="L17" s="881"/>
      <c r="M17" s="936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932"/>
      <c r="J18" s="933"/>
      <c r="K18" s="481"/>
      <c r="L18" s="881"/>
      <c r="M18" s="936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932"/>
      <c r="J19" s="933"/>
      <c r="K19" s="481"/>
      <c r="L19" s="881"/>
      <c r="M19" s="936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916" t="s">
        <v>259</v>
      </c>
      <c r="B20" s="917"/>
      <c r="C20" s="358">
        <f>SUM(C5:C19)</f>
        <v>3300.09</v>
      </c>
      <c r="D20" s="358"/>
      <c r="E20" s="160">
        <f>SUM(E5:E19)</f>
        <v>0</v>
      </c>
      <c r="F20" s="162"/>
      <c r="G20" s="451"/>
      <c r="H20" s="939" t="s">
        <v>259</v>
      </c>
      <c r="I20" s="940"/>
      <c r="J20" s="941"/>
      <c r="K20" s="716">
        <f>SUM(K4:K19)</f>
        <v>7778.25</v>
      </c>
      <c r="L20" s="942"/>
      <c r="M20" s="943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861" t="s">
        <v>16</v>
      </c>
      <c r="I21" s="863" t="s">
        <v>17</v>
      </c>
      <c r="J21" s="863" t="s">
        <v>21</v>
      </c>
      <c r="K21" s="863"/>
      <c r="L21" s="865" t="s">
        <v>93</v>
      </c>
      <c r="M21" s="867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862"/>
      <c r="I22" s="864"/>
      <c r="J22" s="750" t="s">
        <v>21</v>
      </c>
      <c r="K22" s="750" t="s">
        <v>25</v>
      </c>
      <c r="L22" s="866"/>
      <c r="M22" s="868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838" t="s">
        <v>36</v>
      </c>
      <c r="I36" s="840" t="s">
        <v>178</v>
      </c>
      <c r="J36" s="841"/>
      <c r="K36" s="842"/>
      <c r="L36" s="846" t="s">
        <v>159</v>
      </c>
      <c r="M36" s="846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839"/>
      <c r="I37" s="843"/>
      <c r="J37" s="844"/>
      <c r="K37" s="845"/>
      <c r="L37" s="848"/>
      <c r="M37" s="848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911" t="s">
        <v>47</v>
      </c>
      <c r="J38" s="911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912" t="s">
        <v>51</v>
      </c>
      <c r="J39" s="912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912" t="s">
        <v>52</v>
      </c>
      <c r="J40" s="912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912" t="s">
        <v>49</v>
      </c>
      <c r="J41" s="912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913" t="s">
        <v>59</v>
      </c>
      <c r="J42" s="913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914" t="s">
        <v>68</v>
      </c>
      <c r="J43" s="915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914" t="s">
        <v>81</v>
      </c>
      <c r="J46" s="915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14" t="s">
        <v>181</v>
      </c>
      <c r="J47" s="915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835" t="s">
        <v>61</v>
      </c>
      <c r="J48" s="835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835" t="s">
        <v>298</v>
      </c>
      <c r="J49" s="835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835" t="s">
        <v>299</v>
      </c>
      <c r="J50" s="835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835" t="s">
        <v>300</v>
      </c>
      <c r="J51" s="835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835" t="s">
        <v>325</v>
      </c>
      <c r="J52" s="835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833" t="s">
        <v>374</v>
      </c>
      <c r="J53" s="834"/>
      <c r="K53" s="93">
        <f>796.42+262.54</f>
        <v>1058.96</v>
      </c>
      <c r="L53" s="282"/>
      <c r="M53" s="1"/>
      <c r="N53" s="948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947" t="s">
        <v>179</v>
      </c>
      <c r="I54" s="926"/>
      <c r="J54" s="361">
        <f>SUM(K38:K53)</f>
        <v>5504.01</v>
      </c>
      <c r="K54" s="836" t="s">
        <v>180</v>
      </c>
      <c r="L54" s="836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852"/>
      <c r="I55" s="852"/>
      <c r="J55" s="852"/>
      <c r="K55" s="852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853" t="s">
        <v>375</v>
      </c>
      <c r="B56" s="853"/>
      <c r="C56" s="853"/>
      <c r="D56" s="853"/>
      <c r="E56" s="853"/>
      <c r="F56" s="853"/>
      <c r="G56" s="853"/>
      <c r="H56" s="853"/>
      <c r="I56" s="853"/>
      <c r="J56" s="853"/>
      <c r="K56" s="853"/>
      <c r="L56" s="853"/>
      <c r="M56" s="853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854"/>
      <c r="B57" s="854"/>
      <c r="C57" s="854"/>
      <c r="D57" s="854"/>
      <c r="E57" s="854"/>
      <c r="F57" s="854"/>
      <c r="G57" s="854"/>
      <c r="H57" s="854"/>
      <c r="I57" s="854"/>
      <c r="J57" s="854"/>
      <c r="K57" s="854"/>
      <c r="L57" s="854"/>
      <c r="M57" s="854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907" t="s">
        <v>346</v>
      </c>
      <c r="B58" s="856"/>
      <c r="C58" s="856"/>
      <c r="D58" s="856"/>
      <c r="E58" s="856"/>
      <c r="F58" s="856"/>
      <c r="G58" s="857"/>
      <c r="H58" s="927" t="s">
        <v>345</v>
      </c>
      <c r="I58" s="928"/>
      <c r="J58" s="928"/>
      <c r="K58" s="928"/>
      <c r="L58" s="928"/>
      <c r="M58" s="929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923" t="s">
        <v>34</v>
      </c>
      <c r="J59" s="923"/>
      <c r="K59" s="755" t="s">
        <v>35</v>
      </c>
      <c r="L59" s="930" t="s">
        <v>173</v>
      </c>
      <c r="M59" s="931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932" t="str">
        <f>IF(T4="","",T4)</f>
        <v/>
      </c>
      <c r="J60" s="933"/>
      <c r="K60" s="481" t="str">
        <f>IF(U4="","",U4)</f>
        <v/>
      </c>
      <c r="L60" s="937"/>
      <c r="M60" s="938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932" t="str">
        <f t="shared" ref="I61:I75" si="10">IF(T5="","",T5)</f>
        <v/>
      </c>
      <c r="J61" s="933"/>
      <c r="K61" s="481" t="str">
        <f t="shared" ref="K61:K75" si="11">IF(U5="","",U5)</f>
        <v/>
      </c>
      <c r="L61" s="937"/>
      <c r="M61" s="938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932" t="str">
        <f t="shared" si="10"/>
        <v/>
      </c>
      <c r="J62" s="933"/>
      <c r="K62" s="481" t="str">
        <f t="shared" si="11"/>
        <v/>
      </c>
      <c r="L62" s="934"/>
      <c r="M62" s="935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932" t="str">
        <f t="shared" si="10"/>
        <v/>
      </c>
      <c r="J63" s="933"/>
      <c r="K63" s="481" t="str">
        <f t="shared" si="11"/>
        <v/>
      </c>
      <c r="L63" s="934"/>
      <c r="M63" s="935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932" t="str">
        <f t="shared" si="10"/>
        <v/>
      </c>
      <c r="J64" s="933"/>
      <c r="K64" s="481" t="str">
        <f t="shared" si="11"/>
        <v/>
      </c>
      <c r="L64" s="934"/>
      <c r="M64" s="935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932" t="str">
        <f t="shared" si="10"/>
        <v/>
      </c>
      <c r="J65" s="933"/>
      <c r="K65" s="481" t="str">
        <f t="shared" si="11"/>
        <v/>
      </c>
      <c r="L65" s="934"/>
      <c r="M65" s="935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932" t="str">
        <f t="shared" si="10"/>
        <v/>
      </c>
      <c r="J66" s="933"/>
      <c r="K66" s="481" t="str">
        <f t="shared" si="11"/>
        <v/>
      </c>
      <c r="L66" s="881"/>
      <c r="M66" s="936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932" t="str">
        <f t="shared" si="10"/>
        <v/>
      </c>
      <c r="J67" s="933"/>
      <c r="K67" s="481" t="str">
        <f t="shared" si="11"/>
        <v/>
      </c>
      <c r="L67" s="881"/>
      <c r="M67" s="936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932" t="str">
        <f t="shared" si="10"/>
        <v/>
      </c>
      <c r="J68" s="933"/>
      <c r="K68" s="481" t="str">
        <f t="shared" si="11"/>
        <v/>
      </c>
      <c r="L68" s="881"/>
      <c r="M68" s="936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 t="s">
        <v>131</v>
      </c>
      <c r="H69" s="717" t="str">
        <f t="shared" si="9"/>
        <v/>
      </c>
      <c r="I69" s="932" t="str">
        <f t="shared" si="10"/>
        <v/>
      </c>
      <c r="J69" s="933"/>
      <c r="K69" s="481" t="str">
        <f t="shared" si="11"/>
        <v/>
      </c>
      <c r="L69" s="881"/>
      <c r="M69" s="936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932" t="str">
        <f t="shared" si="10"/>
        <v/>
      </c>
      <c r="J70" s="933"/>
      <c r="K70" s="481" t="str">
        <f t="shared" si="11"/>
        <v/>
      </c>
      <c r="L70" s="934"/>
      <c r="M70" s="935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932" t="str">
        <f t="shared" si="10"/>
        <v/>
      </c>
      <c r="J71" s="933"/>
      <c r="K71" s="481" t="str">
        <f t="shared" si="11"/>
        <v/>
      </c>
      <c r="L71" s="881"/>
      <c r="M71" s="936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932" t="str">
        <f t="shared" si="10"/>
        <v/>
      </c>
      <c r="J72" s="933"/>
      <c r="K72" s="481" t="str">
        <f t="shared" si="11"/>
        <v/>
      </c>
      <c r="L72" s="881"/>
      <c r="M72" s="936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932" t="str">
        <f t="shared" si="10"/>
        <v/>
      </c>
      <c r="J73" s="933"/>
      <c r="K73" s="481" t="str">
        <f t="shared" si="11"/>
        <v/>
      </c>
      <c r="L73" s="881"/>
      <c r="M73" s="936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932" t="str">
        <f t="shared" si="10"/>
        <v/>
      </c>
      <c r="J74" s="933"/>
      <c r="K74" s="481" t="str">
        <f t="shared" si="11"/>
        <v/>
      </c>
      <c r="L74" s="881"/>
      <c r="M74" s="936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932" t="str">
        <f t="shared" si="10"/>
        <v/>
      </c>
      <c r="J75" s="933"/>
      <c r="K75" s="481" t="str">
        <f t="shared" si="11"/>
        <v/>
      </c>
      <c r="L75" s="881"/>
      <c r="M75" s="936"/>
      <c r="N75" s="1"/>
      <c r="O75" s="366"/>
      <c r="P75" s="1"/>
    </row>
    <row r="76" spans="1:21" ht="15.75" thickBot="1">
      <c r="A76" s="916" t="s">
        <v>259</v>
      </c>
      <c r="B76" s="917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939" t="s">
        <v>259</v>
      </c>
      <c r="I76" s="940"/>
      <c r="J76" s="941"/>
      <c r="K76" s="716">
        <f>SUM(K60:K75)</f>
        <v>0</v>
      </c>
      <c r="L76" s="942"/>
      <c r="M76" s="943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861" t="s">
        <v>16</v>
      </c>
      <c r="I77" s="863" t="s">
        <v>17</v>
      </c>
      <c r="J77" s="863" t="s">
        <v>21</v>
      </c>
      <c r="K77" s="863"/>
      <c r="L77" s="865" t="s">
        <v>93</v>
      </c>
      <c r="M77" s="867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862"/>
      <c r="I78" s="864"/>
      <c r="J78" s="750" t="s">
        <v>21</v>
      </c>
      <c r="K78" s="750" t="s">
        <v>25</v>
      </c>
      <c r="L78" s="866"/>
      <c r="M78" s="868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838" t="s">
        <v>36</v>
      </c>
      <c r="I87" s="840" t="s">
        <v>178</v>
      </c>
      <c r="J87" s="841"/>
      <c r="K87" s="842"/>
      <c r="L87" s="846" t="s">
        <v>159</v>
      </c>
      <c r="M87" s="847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839"/>
      <c r="I88" s="843"/>
      <c r="J88" s="844"/>
      <c r="K88" s="845"/>
      <c r="L88" s="848"/>
      <c r="M88" s="849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850" t="s">
        <v>47</v>
      </c>
      <c r="J89" s="850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851" t="s">
        <v>51</v>
      </c>
      <c r="J90" s="851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851" t="s">
        <v>52</v>
      </c>
      <c r="J91" s="851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851" t="s">
        <v>49</v>
      </c>
      <c r="J92" s="851"/>
      <c r="K92" s="756">
        <v>89</v>
      </c>
      <c r="L92" s="783" t="s">
        <v>367</v>
      </c>
      <c r="M92" s="44" t="s">
        <v>41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920" t="s">
        <v>59</v>
      </c>
      <c r="J93" s="920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914" t="s">
        <v>68</v>
      </c>
      <c r="J94" s="915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833" t="s">
        <v>174</v>
      </c>
      <c r="J95" s="834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914" t="s">
        <v>81</v>
      </c>
      <c r="J97" s="915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914" t="s">
        <v>53</v>
      </c>
      <c r="J98" s="915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913" t="s">
        <v>300</v>
      </c>
      <c r="J99" s="913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913" t="s">
        <v>325</v>
      </c>
      <c r="J100" s="913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833" t="s">
        <v>374</v>
      </c>
      <c r="J101" s="834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925" t="s">
        <v>179</v>
      </c>
      <c r="I102" s="926"/>
      <c r="J102" s="361">
        <f>SUM(K89:K101)</f>
        <v>2540.58</v>
      </c>
      <c r="K102" s="836" t="s">
        <v>180</v>
      </c>
      <c r="L102" s="836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853" t="s">
        <v>369</v>
      </c>
      <c r="B104" s="853"/>
      <c r="C104" s="853"/>
      <c r="D104" s="853"/>
      <c r="E104" s="853"/>
      <c r="F104" s="853"/>
      <c r="G104" s="853"/>
      <c r="H104" s="853"/>
      <c r="I104" s="853"/>
      <c r="J104" s="853"/>
      <c r="K104" s="853"/>
      <c r="L104" s="853"/>
      <c r="M104" s="853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854"/>
      <c r="B105" s="854"/>
      <c r="C105" s="854"/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944" t="s">
        <v>360</v>
      </c>
      <c r="B106" s="909"/>
      <c r="C106" s="909"/>
      <c r="D106" s="909"/>
      <c r="E106" s="909"/>
      <c r="F106" s="945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903" t="s">
        <v>371</v>
      </c>
      <c r="B107" s="904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934" t="s">
        <v>40</v>
      </c>
      <c r="B108" s="906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946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946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885" t="s">
        <v>352</v>
      </c>
      <c r="D47" s="885"/>
      <c r="E47" s="885"/>
      <c r="F47" s="885"/>
      <c r="G47" s="885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0"/>
  <sheetViews>
    <sheetView topLeftCell="A64" zoomScale="85" zoomScaleNormal="85" zoomScaleSheetLayoutView="70" zoomScalePageLayoutView="70" workbookViewId="0">
      <selection activeCell="J100" sqref="J10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53" t="s">
        <v>377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854"/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907" t="s">
        <v>346</v>
      </c>
      <c r="B3" s="856"/>
      <c r="C3" s="856"/>
      <c r="D3" s="856"/>
      <c r="E3" s="856"/>
      <c r="F3" s="856"/>
      <c r="G3" s="857"/>
      <c r="H3" s="927" t="s">
        <v>345</v>
      </c>
      <c r="I3" s="928"/>
      <c r="J3" s="928"/>
      <c r="K3" s="928"/>
      <c r="L3" s="928"/>
      <c r="M3" s="929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923" t="s">
        <v>34</v>
      </c>
      <c r="J4" s="923"/>
      <c r="K4" s="806" t="s">
        <v>35</v>
      </c>
      <c r="L4" s="930" t="s">
        <v>173</v>
      </c>
      <c r="M4" s="93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/>
      <c r="B5" s="161"/>
      <c r="C5" s="275"/>
      <c r="D5" s="275"/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/>
      </c>
      <c r="G5" s="161"/>
      <c r="H5" s="717"/>
      <c r="I5" s="932"/>
      <c r="J5" s="933"/>
      <c r="K5" s="481"/>
      <c r="L5" s="937"/>
      <c r="M5" s="93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/>
      <c r="B6" s="161"/>
      <c r="C6" s="275"/>
      <c r="D6" s="275"/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/>
      </c>
      <c r="G6" s="161"/>
      <c r="H6" s="717"/>
      <c r="I6" s="932"/>
      <c r="J6" s="933"/>
      <c r="K6" s="481"/>
      <c r="L6" s="937"/>
      <c r="M6" s="93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894"/>
      <c r="AG6" s="894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2"/>
        <v/>
      </c>
      <c r="F7" s="162" t="str">
        <f t="shared" si="3"/>
        <v/>
      </c>
      <c r="G7" s="161"/>
      <c r="H7" s="717"/>
      <c r="I7" s="932"/>
      <c r="J7" s="933"/>
      <c r="K7" s="481"/>
      <c r="L7" s="934"/>
      <c r="M7" s="935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894"/>
      <c r="AG7" s="894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2"/>
        <v/>
      </c>
      <c r="F8" s="162" t="str">
        <f t="shared" si="3"/>
        <v/>
      </c>
      <c r="G8" s="161"/>
      <c r="H8" s="717"/>
      <c r="I8" s="932"/>
      <c r="J8" s="933"/>
      <c r="K8" s="481"/>
      <c r="L8" s="934"/>
      <c r="M8" s="935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2"/>
        <v/>
      </c>
      <c r="F9" s="162" t="str">
        <f t="shared" si="3"/>
        <v/>
      </c>
      <c r="G9" s="161"/>
      <c r="H9" s="717"/>
      <c r="I9" s="932"/>
      <c r="J9" s="933"/>
      <c r="K9" s="481"/>
      <c r="L9" s="934"/>
      <c r="M9" s="935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932"/>
      <c r="J10" s="933"/>
      <c r="K10" s="481"/>
      <c r="L10" s="934"/>
      <c r="M10" s="935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932"/>
      <c r="J11" s="933"/>
      <c r="K11" s="481"/>
      <c r="L11" s="881"/>
      <c r="M11" s="936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932"/>
      <c r="J12" s="933"/>
      <c r="K12" s="481"/>
      <c r="L12" s="881"/>
      <c r="M12" s="936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932"/>
      <c r="J13" s="933"/>
      <c r="K13" s="481"/>
      <c r="L13" s="881"/>
      <c r="M13" s="936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932"/>
      <c r="J14" s="933"/>
      <c r="K14" s="481"/>
      <c r="L14" s="881"/>
      <c r="M14" s="936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932"/>
      <c r="J15" s="933"/>
      <c r="K15" s="481"/>
      <c r="L15" s="881"/>
      <c r="M15" s="936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932"/>
      <c r="J16" s="933"/>
      <c r="K16" s="481"/>
      <c r="L16" s="881"/>
      <c r="M16" s="936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932"/>
      <c r="J17" s="933"/>
      <c r="K17" s="481"/>
      <c r="L17" s="881"/>
      <c r="M17" s="936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932"/>
      <c r="J18" s="933"/>
      <c r="K18" s="481"/>
      <c r="L18" s="881"/>
      <c r="M18" s="936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932"/>
      <c r="J19" s="933"/>
      <c r="K19" s="481"/>
      <c r="L19" s="881"/>
      <c r="M19" s="936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916" t="s">
        <v>259</v>
      </c>
      <c r="B20" s="917"/>
      <c r="C20" s="358">
        <f>SUM(C5:C19)</f>
        <v>0</v>
      </c>
      <c r="D20" s="358"/>
      <c r="E20" s="160">
        <f>SUM(E5:E19)</f>
        <v>0</v>
      </c>
      <c r="F20" s="162"/>
      <c r="G20" s="451"/>
      <c r="H20" s="939" t="s">
        <v>259</v>
      </c>
      <c r="I20" s="940"/>
      <c r="J20" s="941"/>
      <c r="K20" s="716">
        <f>SUM(K4:K19)</f>
        <v>0</v>
      </c>
      <c r="L20" s="942"/>
      <c r="M20" s="943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861" t="s">
        <v>16</v>
      </c>
      <c r="I21" s="863" t="s">
        <v>17</v>
      </c>
      <c r="J21" s="863" t="s">
        <v>21</v>
      </c>
      <c r="K21" s="863"/>
      <c r="L21" s="865" t="s">
        <v>93</v>
      </c>
      <c r="M21" s="867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862"/>
      <c r="I22" s="864"/>
      <c r="J22" s="802" t="s">
        <v>21</v>
      </c>
      <c r="K22" s="802" t="s">
        <v>25</v>
      </c>
      <c r="L22" s="866"/>
      <c r="M22" s="868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f>'зп май'!J35</f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 thickBot="1">
      <c r="A32" s="339"/>
      <c r="B32" s="199"/>
      <c r="C32" s="1"/>
      <c r="D32" s="273"/>
      <c r="E32" s="366"/>
      <c r="F32" s="366"/>
      <c r="G32" s="366"/>
      <c r="H32" s="727" t="s">
        <v>18</v>
      </c>
      <c r="I32" s="774">
        <v>23251.61</v>
      </c>
      <c r="J32" s="775">
        <v>3103.5</v>
      </c>
      <c r="K32" s="776">
        <v>1099.29</v>
      </c>
      <c r="L32" s="776">
        <v>20113.5</v>
      </c>
      <c r="M32" s="772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Top="1">
      <c r="A33" s="339"/>
      <c r="B33" s="199"/>
      <c r="C33" s="1"/>
      <c r="D33" s="273"/>
      <c r="E33" s="84"/>
      <c r="F33" s="366"/>
      <c r="G33" s="366"/>
      <c r="H33" s="838" t="s">
        <v>36</v>
      </c>
      <c r="I33" s="840" t="s">
        <v>178</v>
      </c>
      <c r="J33" s="841"/>
      <c r="K33" s="842"/>
      <c r="L33" s="846" t="s">
        <v>159</v>
      </c>
      <c r="M33" s="846"/>
      <c r="N33" s="786" t="s">
        <v>370</v>
      </c>
      <c r="O33" s="127"/>
      <c r="P33" s="84"/>
      <c r="Q33" s="145"/>
      <c r="R33" s="145"/>
      <c r="S33" s="86"/>
      <c r="T33" s="86"/>
      <c r="U33" s="86"/>
      <c r="V33" s="86"/>
      <c r="W33" s="86"/>
      <c r="X33" s="86"/>
      <c r="Y33" s="366"/>
      <c r="Z33" s="366"/>
    </row>
    <row r="34" spans="1:26" ht="13.5" customHeight="1">
      <c r="A34" s="339"/>
      <c r="B34" s="199"/>
      <c r="C34" s="284"/>
      <c r="D34" s="273"/>
      <c r="E34" s="284"/>
      <c r="F34" s="366"/>
      <c r="G34" s="378"/>
      <c r="H34" s="839"/>
      <c r="I34" s="843"/>
      <c r="J34" s="844"/>
      <c r="K34" s="845"/>
      <c r="L34" s="848"/>
      <c r="M34" s="848"/>
      <c r="N34" s="787" t="s">
        <v>189</v>
      </c>
      <c r="O34" s="127"/>
      <c r="P34" s="84"/>
      <c r="Q34" s="145"/>
      <c r="R34" s="84"/>
      <c r="S34" s="86"/>
      <c r="T34" s="86"/>
      <c r="U34" s="86"/>
      <c r="V34" s="294"/>
      <c r="W34" s="86"/>
      <c r="X34" s="86"/>
      <c r="Y34" s="366"/>
      <c r="Z34" s="366"/>
    </row>
    <row r="35" spans="1:26" ht="15.75" customHeight="1">
      <c r="A35" s="339"/>
      <c r="B35" s="199"/>
      <c r="C35" s="199"/>
      <c r="D35" s="273"/>
      <c r="E35" s="199"/>
      <c r="F35" s="366"/>
      <c r="G35" s="378"/>
      <c r="H35" s="529"/>
      <c r="I35" s="911" t="s">
        <v>47</v>
      </c>
      <c r="J35" s="911"/>
      <c r="K35" s="806">
        <v>328.13</v>
      </c>
      <c r="L35" s="282">
        <v>44027</v>
      </c>
      <c r="M35" s="1" t="s">
        <v>41</v>
      </c>
      <c r="N35" s="788">
        <v>132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>
      <c r="A36" s="339"/>
      <c r="B36" s="366"/>
      <c r="C36" s="274"/>
      <c r="D36" s="273"/>
      <c r="E36" s="274"/>
      <c r="F36" s="366"/>
      <c r="G36" s="366"/>
      <c r="H36" s="529"/>
      <c r="I36" s="912" t="s">
        <v>51</v>
      </c>
      <c r="J36" s="912"/>
      <c r="K36" s="807">
        <v>71.83</v>
      </c>
      <c r="L36" s="282">
        <v>44027</v>
      </c>
      <c r="M36" s="1" t="s">
        <v>41</v>
      </c>
      <c r="N36" s="789">
        <v>40</v>
      </c>
      <c r="O36" s="127"/>
      <c r="P36" s="84"/>
      <c r="Q36" s="145"/>
      <c r="R36" s="273"/>
      <c r="S36" s="366"/>
      <c r="T36" s="86"/>
      <c r="U36" s="86"/>
      <c r="V36" s="294"/>
      <c r="W36" s="294"/>
      <c r="X36" s="294"/>
      <c r="Y36" s="366"/>
    </row>
    <row r="37" spans="1:26">
      <c r="A37" s="340"/>
      <c r="B37" s="366"/>
      <c r="C37" s="366"/>
      <c r="D37" s="273"/>
      <c r="E37" s="199"/>
      <c r="F37" s="366"/>
      <c r="G37" s="366"/>
      <c r="H37" s="529"/>
      <c r="I37" s="912" t="s">
        <v>52</v>
      </c>
      <c r="J37" s="912"/>
      <c r="K37" s="807">
        <v>5.63</v>
      </c>
      <c r="L37" s="282">
        <v>44027</v>
      </c>
      <c r="M37" s="1" t="s">
        <v>41</v>
      </c>
      <c r="N37" s="789">
        <v>3</v>
      </c>
      <c r="O37" s="127"/>
      <c r="P37" s="84"/>
      <c r="Q37" s="145"/>
      <c r="R37" s="273"/>
      <c r="S37" s="366"/>
      <c r="T37" s="294"/>
      <c r="U37" s="86"/>
      <c r="V37" s="366"/>
      <c r="W37" s="294"/>
      <c r="X37" s="294"/>
      <c r="Y37" s="366"/>
    </row>
    <row r="38" spans="1:26">
      <c r="A38" s="340"/>
      <c r="B38" s="366"/>
      <c r="C38" s="366"/>
      <c r="D38" s="273"/>
      <c r="E38" s="366"/>
      <c r="F38" s="366"/>
      <c r="G38" s="366"/>
      <c r="H38" s="782"/>
      <c r="I38" s="912" t="s">
        <v>49</v>
      </c>
      <c r="J38" s="912"/>
      <c r="K38" s="807">
        <v>314</v>
      </c>
      <c r="L38" s="783" t="s">
        <v>367</v>
      </c>
      <c r="M38" s="1" t="s">
        <v>380</v>
      </c>
      <c r="N38" s="788">
        <v>200</v>
      </c>
      <c r="O38" s="127"/>
      <c r="P38" s="760"/>
      <c r="Q38" s="366"/>
      <c r="R38" s="804"/>
      <c r="S38" s="366"/>
      <c r="T38" s="294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/>
      <c r="I39" s="913" t="s">
        <v>59</v>
      </c>
      <c r="J39" s="913"/>
      <c r="K39" s="810">
        <v>102.73</v>
      </c>
      <c r="L39" s="302" t="s">
        <v>177</v>
      </c>
      <c r="M39" s="1" t="s">
        <v>41</v>
      </c>
      <c r="N39" s="790">
        <v>102.73</v>
      </c>
      <c r="O39" s="127"/>
      <c r="P39" s="685"/>
      <c r="Q39" s="366"/>
      <c r="R39" s="804"/>
      <c r="S39" s="366"/>
      <c r="T39" s="294"/>
      <c r="U39" s="86"/>
      <c r="V39" s="294"/>
      <c r="W39" s="366"/>
      <c r="X39" s="366"/>
      <c r="Y39" s="366"/>
    </row>
    <row r="40" spans="1:26">
      <c r="A40" s="340"/>
      <c r="B40" s="199"/>
      <c r="C40" s="199"/>
      <c r="D40" s="273"/>
      <c r="E40" s="199"/>
      <c r="F40" s="366"/>
      <c r="G40" s="366"/>
      <c r="H40" s="529"/>
      <c r="I40" s="914" t="s">
        <v>68</v>
      </c>
      <c r="J40" s="915"/>
      <c r="K40" s="807">
        <v>188.54</v>
      </c>
      <c r="L40" s="282">
        <v>44032</v>
      </c>
      <c r="M40" s="1" t="s">
        <v>41</v>
      </c>
      <c r="N40" s="790">
        <f>K40/2</f>
        <v>94.27</v>
      </c>
      <c r="O40" s="127"/>
      <c r="P40" s="682"/>
      <c r="Q40" s="804"/>
      <c r="R40" s="804"/>
      <c r="S40" s="366"/>
      <c r="T40" s="366"/>
      <c r="U40" s="294"/>
      <c r="V40" s="294"/>
      <c r="W40" s="294"/>
      <c r="X40" s="294"/>
      <c r="Y40" s="366"/>
    </row>
    <row r="41" spans="1:26">
      <c r="A41" s="340"/>
      <c r="B41" s="199"/>
      <c r="C41" s="366"/>
      <c r="D41" s="273"/>
      <c r="E41" s="199"/>
      <c r="F41" s="366"/>
      <c r="G41" s="366"/>
      <c r="H41" s="529"/>
      <c r="I41" s="808" t="s">
        <v>174</v>
      </c>
      <c r="J41" s="809"/>
      <c r="K41" s="5">
        <f>337.71</f>
        <v>337.71</v>
      </c>
      <c r="L41" s="282">
        <v>44027</v>
      </c>
      <c r="M41" s="1" t="s">
        <v>41</v>
      </c>
      <c r="N41" s="791">
        <f>K41</f>
        <v>337.71</v>
      </c>
      <c r="O41" s="127"/>
      <c r="P41" s="682"/>
      <c r="Q41" s="804"/>
      <c r="R41" s="365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/>
      <c r="I42" s="808" t="s">
        <v>176</v>
      </c>
      <c r="J42" s="809"/>
      <c r="K42" s="807">
        <v>409.71</v>
      </c>
      <c r="L42" s="282">
        <v>44032</v>
      </c>
      <c r="M42" s="1" t="s">
        <v>41</v>
      </c>
      <c r="N42" s="789">
        <f>K42</f>
        <v>409.71</v>
      </c>
      <c r="O42" s="127"/>
      <c r="P42" s="449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232"/>
      <c r="F43" s="366"/>
      <c r="G43" s="366"/>
      <c r="H43" s="529"/>
      <c r="I43" s="914" t="s">
        <v>81</v>
      </c>
      <c r="J43" s="915"/>
      <c r="K43" s="807">
        <v>1251.52</v>
      </c>
      <c r="L43" s="282">
        <v>44027</v>
      </c>
      <c r="M43" s="1" t="s">
        <v>41</v>
      </c>
      <c r="N43" s="789">
        <f>K43/2</f>
        <v>625.76</v>
      </c>
      <c r="O43" s="449"/>
      <c r="P43" s="84"/>
      <c r="Q43" s="804"/>
      <c r="R43" s="804"/>
      <c r="S43" s="366"/>
      <c r="T43" s="294"/>
      <c r="U43" s="366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/>
      <c r="I44" s="914" t="s">
        <v>181</v>
      </c>
      <c r="J44" s="915"/>
      <c r="K44" s="807">
        <v>10</v>
      </c>
      <c r="L44" s="282">
        <v>44027</v>
      </c>
      <c r="M44" s="1" t="s">
        <v>41</v>
      </c>
      <c r="N44" s="791">
        <f>K44</f>
        <v>10</v>
      </c>
      <c r="O44" s="127"/>
      <c r="P44" s="145"/>
      <c r="Q44" s="804"/>
      <c r="R44" s="366"/>
      <c r="S44" s="366"/>
      <c r="T44" s="294"/>
      <c r="U44" s="294"/>
      <c r="V44" s="366"/>
      <c r="W44" s="294"/>
      <c r="X44" s="294"/>
      <c r="Y44" s="366"/>
    </row>
    <row r="45" spans="1:26">
      <c r="A45" s="340" t="s">
        <v>343</v>
      </c>
      <c r="B45" s="199"/>
      <c r="C45" s="366"/>
      <c r="D45" s="273"/>
      <c r="E45" s="232"/>
      <c r="F45" s="366"/>
      <c r="G45" s="366"/>
      <c r="H45" s="529"/>
      <c r="I45" s="835" t="s">
        <v>61</v>
      </c>
      <c r="J45" s="835"/>
      <c r="K45" s="93">
        <v>1134.25</v>
      </c>
      <c r="L45" s="282">
        <v>44032</v>
      </c>
      <c r="M45" s="1" t="s">
        <v>41</v>
      </c>
      <c r="N45" s="789"/>
      <c r="P45" s="449"/>
      <c r="Q45" s="365"/>
      <c r="R45" s="365"/>
      <c r="S45" s="366"/>
      <c r="T45" s="294"/>
      <c r="U45" s="294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/>
      <c r="I46" s="835" t="s">
        <v>298</v>
      </c>
      <c r="J46" s="835"/>
      <c r="K46" s="93">
        <v>73</v>
      </c>
      <c r="L46" s="282">
        <v>44032</v>
      </c>
      <c r="M46" s="1" t="s">
        <v>41</v>
      </c>
      <c r="N46" s="788">
        <v>40</v>
      </c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/>
      <c r="I47" s="835" t="s">
        <v>299</v>
      </c>
      <c r="J47" s="835"/>
      <c r="K47" s="93">
        <v>50</v>
      </c>
      <c r="L47" s="282">
        <v>44027</v>
      </c>
      <c r="M47" s="1" t="s">
        <v>41</v>
      </c>
      <c r="N47" s="789">
        <v>50</v>
      </c>
      <c r="P47" s="449"/>
      <c r="Q47" s="273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/>
      <c r="I48" s="835" t="s">
        <v>300</v>
      </c>
      <c r="J48" s="835"/>
      <c r="K48" s="93">
        <v>150</v>
      </c>
      <c r="L48" s="282">
        <v>44042</v>
      </c>
      <c r="M48" s="1" t="s">
        <v>41</v>
      </c>
      <c r="N48" s="789">
        <v>150</v>
      </c>
      <c r="O48" s="12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/>
      <c r="I49" s="835" t="s">
        <v>325</v>
      </c>
      <c r="J49" s="835"/>
      <c r="K49" s="93">
        <v>18</v>
      </c>
      <c r="L49" s="282">
        <v>44027</v>
      </c>
      <c r="M49" s="1" t="s">
        <v>41</v>
      </c>
      <c r="N49" s="790">
        <v>9</v>
      </c>
      <c r="O49" s="150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/>
      <c r="I50" s="833" t="s">
        <v>374</v>
      </c>
      <c r="J50" s="834"/>
      <c r="K50" s="93">
        <f>796.42+262.54</f>
        <v>1058.96</v>
      </c>
      <c r="L50" s="282">
        <v>44042</v>
      </c>
      <c r="M50" s="1" t="s">
        <v>104</v>
      </c>
      <c r="N50" s="948">
        <f>K50</f>
        <v>1058.96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 ht="15.75" thickBot="1">
      <c r="A51" s="341"/>
      <c r="B51" s="330"/>
      <c r="C51" s="331"/>
      <c r="D51" s="342"/>
      <c r="E51" s="330"/>
      <c r="F51" s="331"/>
      <c r="G51" s="331"/>
      <c r="H51" s="947" t="s">
        <v>179</v>
      </c>
      <c r="I51" s="926"/>
      <c r="J51" s="361">
        <f>SUM(K35:K50)</f>
        <v>5504.01</v>
      </c>
      <c r="K51" s="836" t="s">
        <v>180</v>
      </c>
      <c r="L51" s="836"/>
      <c r="M51" s="785">
        <v>0</v>
      </c>
      <c r="N51" s="792">
        <f>SUM(N35:N50)</f>
        <v>3263.1400000000003</v>
      </c>
      <c r="P51" s="449"/>
      <c r="Q51" s="365"/>
      <c r="R51" s="366"/>
      <c r="S51" s="366"/>
      <c r="T51" s="294"/>
      <c r="U51" s="366"/>
      <c r="V51" s="366"/>
      <c r="W51" s="366"/>
      <c r="X51" s="366"/>
      <c r="Y51" s="366"/>
    </row>
    <row r="52" spans="1:25" ht="15.75" thickTop="1">
      <c r="A52" s="366"/>
      <c r="B52" s="366"/>
      <c r="C52" s="366"/>
      <c r="D52" s="366"/>
      <c r="E52" s="366"/>
      <c r="F52" s="366"/>
      <c r="G52" s="366"/>
      <c r="H52" s="852"/>
      <c r="I52" s="852"/>
      <c r="J52" s="852"/>
      <c r="K52" s="852"/>
      <c r="L52" s="366"/>
      <c r="M52" s="442"/>
      <c r="N52" s="1"/>
      <c r="P52" s="449"/>
      <c r="Q52" s="365"/>
      <c r="R52" s="366"/>
      <c r="S52" s="366"/>
      <c r="T52" s="366"/>
      <c r="U52" s="366"/>
      <c r="V52" s="366"/>
      <c r="W52" s="366"/>
      <c r="X52" s="366"/>
      <c r="Y52" s="366"/>
    </row>
    <row r="53" spans="1:25" ht="15" customHeight="1">
      <c r="A53" s="853" t="s">
        <v>378</v>
      </c>
      <c r="B53" s="853"/>
      <c r="C53" s="853"/>
      <c r="D53" s="853"/>
      <c r="E53" s="853"/>
      <c r="F53" s="853"/>
      <c r="G53" s="853"/>
      <c r="H53" s="853"/>
      <c r="I53" s="853"/>
      <c r="J53" s="853"/>
      <c r="K53" s="853"/>
      <c r="L53" s="853"/>
      <c r="M53" s="853"/>
      <c r="N53" s="1"/>
      <c r="O53" s="150"/>
      <c r="P53" s="449"/>
      <c r="Q53" s="365"/>
      <c r="R53" s="366"/>
      <c r="S53" s="366"/>
      <c r="T53" s="366"/>
      <c r="U53" s="366"/>
      <c r="V53" s="366"/>
      <c r="W53" s="366"/>
      <c r="X53" s="366"/>
    </row>
    <row r="54" spans="1:25" ht="15.75" customHeight="1" thickBot="1">
      <c r="A54" s="854"/>
      <c r="B54" s="854"/>
      <c r="C54" s="854"/>
      <c r="D54" s="854"/>
      <c r="E54" s="854"/>
      <c r="F54" s="854"/>
      <c r="G54" s="854"/>
      <c r="H54" s="854"/>
      <c r="I54" s="854"/>
      <c r="J54" s="854"/>
      <c r="K54" s="854"/>
      <c r="L54" s="854"/>
      <c r="M54" s="854"/>
      <c r="N54" s="1"/>
      <c r="P54" s="449"/>
      <c r="Q54" s="365"/>
      <c r="R54" s="365"/>
      <c r="S54" s="804"/>
      <c r="T54" s="366"/>
      <c r="U54" s="366"/>
      <c r="V54" s="366"/>
      <c r="W54" s="366"/>
      <c r="X54" s="366"/>
    </row>
    <row r="55" spans="1:25" ht="15.75" thickTop="1">
      <c r="A55" s="907" t="s">
        <v>346</v>
      </c>
      <c r="B55" s="856"/>
      <c r="C55" s="856"/>
      <c r="D55" s="856"/>
      <c r="E55" s="856"/>
      <c r="F55" s="856"/>
      <c r="G55" s="857"/>
      <c r="H55" s="927" t="s">
        <v>345</v>
      </c>
      <c r="I55" s="928"/>
      <c r="J55" s="928"/>
      <c r="K55" s="928"/>
      <c r="L55" s="928"/>
      <c r="M55" s="929"/>
      <c r="N55" s="1"/>
      <c r="P55" s="449"/>
      <c r="Q55" s="366"/>
      <c r="S55" s="274"/>
      <c r="T55" s="366"/>
      <c r="U55" s="366"/>
      <c r="V55" s="366"/>
      <c r="W55" s="366"/>
      <c r="X55" s="366"/>
    </row>
    <row r="56" spans="1:25">
      <c r="A56" s="324" t="s">
        <v>2</v>
      </c>
      <c r="B56" s="797" t="s">
        <v>34</v>
      </c>
      <c r="C56" s="36" t="s">
        <v>35</v>
      </c>
      <c r="D56" s="36" t="s">
        <v>38</v>
      </c>
      <c r="E56" s="36" t="s">
        <v>42</v>
      </c>
      <c r="F56" s="797" t="s">
        <v>36</v>
      </c>
      <c r="G56" s="100" t="s">
        <v>173</v>
      </c>
      <c r="H56" s="715" t="s">
        <v>2</v>
      </c>
      <c r="I56" s="923" t="s">
        <v>34</v>
      </c>
      <c r="J56" s="923"/>
      <c r="K56" s="806" t="s">
        <v>35</v>
      </c>
      <c r="L56" s="930" t="s">
        <v>173</v>
      </c>
      <c r="M56" s="931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5"/>
      <c r="B57" s="161"/>
      <c r="C57" s="275"/>
      <c r="D57" s="275"/>
      <c r="E57" s="576" t="str">
        <f t="shared" ref="E57:E72" si="5">IF(C57-D57=0,"",C57-D57)</f>
        <v/>
      </c>
      <c r="F57" s="162" t="str">
        <f t="shared" ref="F57:F72" si="6">IF(C57=0,"",IF(C57-D57=0,"оплачено","ОЖИДАЕТСЯ оплата"))</f>
        <v/>
      </c>
      <c r="G57" s="162"/>
      <c r="H57" s="717" t="str">
        <f>IF(S4="","",S4)</f>
        <v/>
      </c>
      <c r="I57" s="932" t="str">
        <f>IF(T4="","",T4)</f>
        <v/>
      </c>
      <c r="J57" s="933"/>
      <c r="K57" s="481" t="str">
        <f>IF(U4="","",U4)</f>
        <v/>
      </c>
      <c r="L57" s="937"/>
      <c r="M57" s="938"/>
      <c r="N57" s="1"/>
      <c r="P57" s="449"/>
      <c r="Q57" s="366"/>
      <c r="S57" s="366"/>
      <c r="T57" s="84"/>
      <c r="U57" s="366"/>
      <c r="W57" s="366"/>
      <c r="X57" s="366"/>
    </row>
    <row r="58" spans="1:25">
      <c r="A58" s="325"/>
      <c r="B58" s="161"/>
      <c r="C58" s="275"/>
      <c r="D58" s="275"/>
      <c r="E58" s="576" t="str">
        <f t="shared" si="5"/>
        <v/>
      </c>
      <c r="F58" s="162" t="str">
        <f t="shared" si="6"/>
        <v/>
      </c>
      <c r="G58" s="162"/>
      <c r="H58" s="717" t="str">
        <f t="shared" ref="H58:I72" si="7">IF(S5="","",S5)</f>
        <v/>
      </c>
      <c r="I58" s="932" t="str">
        <f t="shared" si="7"/>
        <v/>
      </c>
      <c r="J58" s="933"/>
      <c r="K58" s="481" t="str">
        <f t="shared" ref="K58:K72" si="8">IF(U5="","",U5)</f>
        <v/>
      </c>
      <c r="L58" s="937"/>
      <c r="M58" s="938"/>
      <c r="N58" s="1"/>
      <c r="P58" s="449"/>
      <c r="Q58" s="366"/>
      <c r="S58" s="366"/>
      <c r="T58" s="366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5"/>
        <v/>
      </c>
      <c r="F59" s="162" t="str">
        <f t="shared" si="6"/>
        <v/>
      </c>
      <c r="G59" s="162"/>
      <c r="H59" s="717" t="str">
        <f t="shared" si="7"/>
        <v/>
      </c>
      <c r="I59" s="932" t="str">
        <f t="shared" si="7"/>
        <v/>
      </c>
      <c r="J59" s="933"/>
      <c r="K59" s="481" t="str">
        <f t="shared" si="8"/>
        <v/>
      </c>
      <c r="L59" s="934"/>
      <c r="M59" s="935"/>
      <c r="N59" s="1"/>
      <c r="P59" s="449"/>
      <c r="T59" s="366"/>
      <c r="U59" s="366"/>
    </row>
    <row r="60" spans="1:25">
      <c r="A60" s="325"/>
      <c r="B60" s="161"/>
      <c r="C60" s="275"/>
      <c r="D60" s="275"/>
      <c r="E60" s="576" t="str">
        <f t="shared" si="5"/>
        <v/>
      </c>
      <c r="F60" s="162" t="str">
        <f t="shared" si="6"/>
        <v/>
      </c>
      <c r="G60" s="162"/>
      <c r="H60" s="717" t="str">
        <f t="shared" si="7"/>
        <v/>
      </c>
      <c r="I60" s="932" t="str">
        <f t="shared" si="7"/>
        <v/>
      </c>
      <c r="J60" s="933"/>
      <c r="K60" s="481" t="str">
        <f t="shared" si="8"/>
        <v/>
      </c>
      <c r="L60" s="934"/>
      <c r="M60" s="935"/>
      <c r="N60" s="1"/>
      <c r="P60" s="449"/>
      <c r="U60" s="366"/>
    </row>
    <row r="61" spans="1:25">
      <c r="A61" s="325"/>
      <c r="B61" s="161"/>
      <c r="C61" s="275"/>
      <c r="D61" s="275"/>
      <c r="E61" s="576" t="str">
        <f t="shared" si="5"/>
        <v/>
      </c>
      <c r="F61" s="162" t="str">
        <f t="shared" si="6"/>
        <v/>
      </c>
      <c r="G61" s="162"/>
      <c r="H61" s="717" t="str">
        <f t="shared" si="7"/>
        <v/>
      </c>
      <c r="I61" s="932" t="str">
        <f t="shared" si="7"/>
        <v/>
      </c>
      <c r="J61" s="933"/>
      <c r="K61" s="481" t="str">
        <f t="shared" si="8"/>
        <v/>
      </c>
      <c r="L61" s="934"/>
      <c r="M61" s="935"/>
      <c r="N61" s="1"/>
      <c r="P61" s="571"/>
      <c r="U61" s="366"/>
    </row>
    <row r="62" spans="1:25">
      <c r="A62" s="325"/>
      <c r="B62" s="161"/>
      <c r="C62" s="275"/>
      <c r="D62" s="275"/>
      <c r="E62" s="576" t="str">
        <f t="shared" si="5"/>
        <v/>
      </c>
      <c r="F62" s="162" t="str">
        <f t="shared" si="6"/>
        <v/>
      </c>
      <c r="G62" s="162"/>
      <c r="H62" s="717" t="str">
        <f t="shared" si="7"/>
        <v/>
      </c>
      <c r="I62" s="932" t="str">
        <f t="shared" si="7"/>
        <v/>
      </c>
      <c r="J62" s="933"/>
      <c r="K62" s="481" t="str">
        <f t="shared" si="8"/>
        <v/>
      </c>
      <c r="L62" s="934"/>
      <c r="M62" s="935"/>
      <c r="N62" s="1"/>
      <c r="P62" s="86"/>
      <c r="U62" s="366"/>
    </row>
    <row r="63" spans="1:25" ht="14.45" customHeight="1">
      <c r="A63" s="325"/>
      <c r="B63" s="161"/>
      <c r="C63" s="731"/>
      <c r="D63" s="731"/>
      <c r="E63" s="576" t="str">
        <f t="shared" si="5"/>
        <v/>
      </c>
      <c r="F63" s="162" t="str">
        <f t="shared" si="6"/>
        <v/>
      </c>
      <c r="G63" s="162"/>
      <c r="H63" s="717" t="str">
        <f t="shared" si="7"/>
        <v/>
      </c>
      <c r="I63" s="932" t="str">
        <f t="shared" si="7"/>
        <v/>
      </c>
      <c r="J63" s="933"/>
      <c r="K63" s="481" t="str">
        <f t="shared" si="8"/>
        <v/>
      </c>
      <c r="L63" s="881"/>
      <c r="M63" s="936"/>
      <c r="N63" s="1"/>
      <c r="P63" s="86"/>
    </row>
    <row r="64" spans="1:25" ht="14.45" customHeight="1">
      <c r="A64" s="325"/>
      <c r="B64" s="161"/>
      <c r="C64" s="275"/>
      <c r="D64" s="275"/>
      <c r="E64" s="576" t="str">
        <f t="shared" si="5"/>
        <v/>
      </c>
      <c r="F64" s="162" t="str">
        <f t="shared" si="6"/>
        <v/>
      </c>
      <c r="G64" s="162"/>
      <c r="H64" s="717" t="str">
        <f t="shared" si="7"/>
        <v/>
      </c>
      <c r="I64" s="932" t="str">
        <f t="shared" si="7"/>
        <v/>
      </c>
      <c r="J64" s="933"/>
      <c r="K64" s="481" t="str">
        <f t="shared" si="8"/>
        <v/>
      </c>
      <c r="L64" s="881"/>
      <c r="M64" s="936"/>
      <c r="N64" s="1"/>
    </row>
    <row r="65" spans="1:21" ht="14.45" customHeight="1">
      <c r="A65" s="325"/>
      <c r="B65" s="161"/>
      <c r="C65" s="275"/>
      <c r="D65" s="275"/>
      <c r="E65" s="576" t="str">
        <f t="shared" si="5"/>
        <v/>
      </c>
      <c r="F65" s="162" t="str">
        <f t="shared" si="6"/>
        <v/>
      </c>
      <c r="G65" s="162"/>
      <c r="H65" s="717" t="str">
        <f t="shared" si="7"/>
        <v/>
      </c>
      <c r="I65" s="932" t="str">
        <f t="shared" si="7"/>
        <v/>
      </c>
      <c r="J65" s="933"/>
      <c r="K65" s="481" t="str">
        <f t="shared" si="8"/>
        <v/>
      </c>
      <c r="L65" s="881"/>
      <c r="M65" s="936"/>
      <c r="N65" s="1"/>
      <c r="O65" s="366"/>
    </row>
    <row r="66" spans="1:21">
      <c r="A66" s="325"/>
      <c r="B66" s="161"/>
      <c r="C66" s="275"/>
      <c r="D66" s="275"/>
      <c r="E66" s="576" t="str">
        <f t="shared" si="5"/>
        <v/>
      </c>
      <c r="F66" s="162" t="str">
        <f t="shared" si="6"/>
        <v/>
      </c>
      <c r="G66" s="162"/>
      <c r="H66" s="717" t="str">
        <f t="shared" si="7"/>
        <v/>
      </c>
      <c r="I66" s="932" t="str">
        <f t="shared" si="7"/>
        <v/>
      </c>
      <c r="J66" s="933"/>
      <c r="K66" s="481" t="str">
        <f t="shared" si="8"/>
        <v/>
      </c>
      <c r="L66" s="881"/>
      <c r="M66" s="936"/>
      <c r="N66" s="1"/>
      <c r="O66" s="366"/>
    </row>
    <row r="67" spans="1:21" s="86" customFormat="1">
      <c r="A67" s="325"/>
      <c r="B67" s="161"/>
      <c r="C67" s="275"/>
      <c r="D67" s="275"/>
      <c r="E67" s="576" t="str">
        <f t="shared" si="5"/>
        <v/>
      </c>
      <c r="F67" s="162" t="str">
        <f t="shared" si="6"/>
        <v/>
      </c>
      <c r="G67" s="162"/>
      <c r="H67" s="717" t="str">
        <f t="shared" si="7"/>
        <v/>
      </c>
      <c r="I67" s="932" t="str">
        <f t="shared" si="7"/>
        <v/>
      </c>
      <c r="J67" s="933"/>
      <c r="K67" s="481" t="str">
        <f t="shared" si="8"/>
        <v/>
      </c>
      <c r="L67" s="934"/>
      <c r="M67" s="935"/>
      <c r="N67" s="366"/>
      <c r="O67" s="84"/>
      <c r="P67" s="1"/>
      <c r="Q67" s="35"/>
      <c r="T67" s="35"/>
      <c r="U67" s="35"/>
    </row>
    <row r="68" spans="1:21">
      <c r="A68" s="325"/>
      <c r="B68" s="161"/>
      <c r="C68" s="275"/>
      <c r="D68" s="275"/>
      <c r="E68" s="576" t="str">
        <f t="shared" si="5"/>
        <v/>
      </c>
      <c r="F68" s="162" t="str">
        <f t="shared" si="6"/>
        <v/>
      </c>
      <c r="G68" s="162"/>
      <c r="H68" s="717" t="str">
        <f t="shared" si="7"/>
        <v/>
      </c>
      <c r="I68" s="932" t="str">
        <f t="shared" si="7"/>
        <v/>
      </c>
      <c r="J68" s="933"/>
      <c r="K68" s="481" t="str">
        <f t="shared" si="8"/>
        <v/>
      </c>
      <c r="L68" s="881"/>
      <c r="M68" s="936"/>
      <c r="N68" s="1"/>
      <c r="O68" s="366"/>
      <c r="P68" s="1"/>
      <c r="T68" s="86"/>
    </row>
    <row r="69" spans="1:21">
      <c r="A69" s="325"/>
      <c r="B69" s="161"/>
      <c r="C69" s="275"/>
      <c r="D69" s="275"/>
      <c r="E69" s="576" t="str">
        <f t="shared" si="5"/>
        <v/>
      </c>
      <c r="F69" s="162" t="str">
        <f t="shared" si="6"/>
        <v/>
      </c>
      <c r="G69" s="162"/>
      <c r="H69" s="717" t="str">
        <f t="shared" si="7"/>
        <v/>
      </c>
      <c r="I69" s="932" t="str">
        <f t="shared" si="7"/>
        <v/>
      </c>
      <c r="J69" s="933"/>
      <c r="K69" s="481" t="str">
        <f t="shared" si="8"/>
        <v/>
      </c>
      <c r="L69" s="881"/>
      <c r="M69" s="936"/>
      <c r="N69" s="1"/>
      <c r="O69" s="366"/>
      <c r="P69" s="366"/>
    </row>
    <row r="70" spans="1:21">
      <c r="A70" s="325"/>
      <c r="B70" s="161"/>
      <c r="C70" s="275"/>
      <c r="D70" s="275"/>
      <c r="E70" s="576" t="str">
        <f t="shared" si="5"/>
        <v/>
      </c>
      <c r="F70" s="162" t="str">
        <f t="shared" si="6"/>
        <v/>
      </c>
      <c r="G70" s="162"/>
      <c r="H70" s="717" t="str">
        <f t="shared" si="7"/>
        <v/>
      </c>
      <c r="I70" s="932" t="str">
        <f t="shared" si="7"/>
        <v/>
      </c>
      <c r="J70" s="933"/>
      <c r="K70" s="481" t="str">
        <f t="shared" si="8"/>
        <v/>
      </c>
      <c r="L70" s="881"/>
      <c r="M70" s="936"/>
      <c r="N70" s="1"/>
      <c r="O70" s="84"/>
      <c r="P70" s="150"/>
    </row>
    <row r="71" spans="1:21">
      <c r="A71" s="325"/>
      <c r="B71" s="161"/>
      <c r="C71" s="275"/>
      <c r="D71" s="275"/>
      <c r="E71" s="576" t="str">
        <f t="shared" si="5"/>
        <v/>
      </c>
      <c r="F71" s="162" t="str">
        <f t="shared" si="6"/>
        <v/>
      </c>
      <c r="G71" s="162"/>
      <c r="H71" s="717" t="str">
        <f t="shared" si="7"/>
        <v/>
      </c>
      <c r="I71" s="932" t="str">
        <f t="shared" si="7"/>
        <v/>
      </c>
      <c r="J71" s="933"/>
      <c r="K71" s="481" t="str">
        <f t="shared" si="8"/>
        <v/>
      </c>
      <c r="L71" s="881"/>
      <c r="M71" s="936"/>
      <c r="N71" s="1"/>
      <c r="O71" s="366"/>
      <c r="P71" s="1"/>
      <c r="Q71" s="86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932" t="str">
        <f t="shared" si="7"/>
        <v/>
      </c>
      <c r="J72" s="933"/>
      <c r="K72" s="481" t="str">
        <f t="shared" si="8"/>
        <v/>
      </c>
      <c r="L72" s="881"/>
      <c r="M72" s="936"/>
      <c r="N72" s="1"/>
      <c r="O72" s="366"/>
      <c r="P72" s="1"/>
    </row>
    <row r="73" spans="1:21" ht="15.75" thickBot="1">
      <c r="A73" s="916" t="s">
        <v>259</v>
      </c>
      <c r="B73" s="917"/>
      <c r="C73" s="358">
        <f>SUM(C57:C72)</f>
        <v>0</v>
      </c>
      <c r="D73" s="358"/>
      <c r="E73" s="576">
        <f>SUM(E57:E72)</f>
        <v>0</v>
      </c>
      <c r="F73" s="162"/>
      <c r="G73" s="451"/>
      <c r="H73" s="939" t="s">
        <v>259</v>
      </c>
      <c r="I73" s="940"/>
      <c r="J73" s="941"/>
      <c r="K73" s="716">
        <f>SUM(K57:K72)</f>
        <v>0</v>
      </c>
      <c r="L73" s="942"/>
      <c r="M73" s="943"/>
      <c r="N73" s="1"/>
      <c r="O73" s="366"/>
      <c r="P73" s="84"/>
      <c r="U73" s="86"/>
    </row>
    <row r="74" spans="1:21" ht="15.75" thickTop="1">
      <c r="A74" s="351"/>
      <c r="B74" s="352"/>
      <c r="C74" s="353"/>
      <c r="D74" s="353"/>
      <c r="E74" s="354"/>
      <c r="F74" s="352"/>
      <c r="G74" s="376"/>
      <c r="H74" s="861" t="s">
        <v>16</v>
      </c>
      <c r="I74" s="863" t="s">
        <v>17</v>
      </c>
      <c r="J74" s="863" t="s">
        <v>21</v>
      </c>
      <c r="K74" s="863"/>
      <c r="L74" s="865" t="s">
        <v>93</v>
      </c>
      <c r="M74" s="867" t="s">
        <v>95</v>
      </c>
      <c r="N74" s="1"/>
      <c r="O74" s="366"/>
      <c r="P74" s="84"/>
    </row>
    <row r="75" spans="1:21" ht="24">
      <c r="A75" s="355"/>
      <c r="B75" s="201"/>
      <c r="C75" s="201"/>
      <c r="D75" s="201"/>
      <c r="E75" s="216"/>
      <c r="F75" s="201"/>
      <c r="G75" s="201"/>
      <c r="H75" s="862"/>
      <c r="I75" s="864"/>
      <c r="J75" s="802" t="s">
        <v>21</v>
      </c>
      <c r="K75" s="802" t="s">
        <v>25</v>
      </c>
      <c r="L75" s="866"/>
      <c r="M75" s="868"/>
      <c r="N75" s="1"/>
      <c r="O75" s="366"/>
      <c r="P75" s="84"/>
    </row>
    <row r="76" spans="1:21">
      <c r="A76" s="338"/>
      <c r="B76" s="199"/>
      <c r="C76" s="288"/>
      <c r="D76" s="232"/>
      <c r="E76" s="84"/>
      <c r="F76" s="199"/>
      <c r="G76" s="199"/>
      <c r="H76" s="347" t="s">
        <v>163</v>
      </c>
      <c r="I76" s="94">
        <v>2420.3999999999996</v>
      </c>
      <c r="J76" s="94">
        <v>115.5</v>
      </c>
      <c r="K76" s="803">
        <v>132.61000000000001</v>
      </c>
      <c r="L76" s="96">
        <v>22665.5</v>
      </c>
      <c r="M76" s="104">
        <f>L76-I76-J76-K76</f>
        <v>19996.989999999998</v>
      </c>
      <c r="N76" s="150"/>
      <c r="O76" s="449"/>
      <c r="P76" s="439"/>
      <c r="R76" s="86"/>
    </row>
    <row r="77" spans="1:21">
      <c r="A77" s="339"/>
      <c r="B77" s="199"/>
      <c r="C77" s="199"/>
      <c r="D77" s="273"/>
      <c r="E77" s="366"/>
      <c r="F77" s="84"/>
      <c r="G77" s="366"/>
      <c r="H77" s="347" t="s">
        <v>192</v>
      </c>
      <c r="I77" s="94">
        <v>7629.69</v>
      </c>
      <c r="J77" s="94">
        <v>352.29</v>
      </c>
      <c r="K77" s="94">
        <v>193.85000000000002</v>
      </c>
      <c r="L77" s="96">
        <v>10342</v>
      </c>
      <c r="M77" s="104">
        <f>M76-I77-J77-K77+L77</f>
        <v>22163.159999999996</v>
      </c>
      <c r="N77" s="1"/>
      <c r="O77" s="449"/>
      <c r="P77" s="439"/>
      <c r="R77" s="86"/>
    </row>
    <row r="78" spans="1:21">
      <c r="A78" s="339"/>
      <c r="B78" s="366"/>
      <c r="C78" s="199"/>
      <c r="D78" s="273"/>
      <c r="E78" s="366"/>
      <c r="F78" s="366"/>
      <c r="G78" s="366"/>
      <c r="H78" s="347" t="s">
        <v>199</v>
      </c>
      <c r="I78" s="298">
        <v>8423.6400000000012</v>
      </c>
      <c r="J78" s="94">
        <v>921.3</v>
      </c>
      <c r="K78" s="299">
        <v>312.46000000000004</v>
      </c>
      <c r="L78" s="299">
        <v>16668</v>
      </c>
      <c r="M78" s="104">
        <f>M77-I78-J78-K78+L78</f>
        <v>29173.759999999995</v>
      </c>
      <c r="N78" s="1"/>
      <c r="O78" s="449"/>
      <c r="P78" s="436"/>
      <c r="R78" s="86"/>
    </row>
    <row r="79" spans="1:21">
      <c r="A79" s="339"/>
      <c r="B79" s="1"/>
      <c r="C79" s="284"/>
      <c r="D79" s="273"/>
      <c r="E79" s="366"/>
      <c r="F79" s="366"/>
      <c r="G79" s="84"/>
      <c r="H79" s="347" t="s">
        <v>209</v>
      </c>
      <c r="I79" s="299">
        <v>8639.7199999999993</v>
      </c>
      <c r="J79" s="300">
        <v>749.49</v>
      </c>
      <c r="K79" s="552">
        <v>435.1</v>
      </c>
      <c r="L79" s="299">
        <v>17824.919999999998</v>
      </c>
      <c r="M79" s="104">
        <f>M78-I79-J79-K79+L79</f>
        <v>37174.369999999995</v>
      </c>
      <c r="N79" s="92" t="s">
        <v>313</v>
      </c>
      <c r="O79" s="658"/>
      <c r="P79" s="763"/>
      <c r="R79" s="86"/>
    </row>
    <row r="80" spans="1:21">
      <c r="A80" s="339"/>
      <c r="B80" s="199"/>
      <c r="C80" s="1"/>
      <c r="D80" s="273"/>
      <c r="E80" s="366"/>
      <c r="F80" s="366"/>
      <c r="G80" s="366"/>
      <c r="H80" s="348" t="s">
        <v>210</v>
      </c>
      <c r="I80" s="300">
        <v>12605.26</v>
      </c>
      <c r="J80" s="299">
        <v>600.5</v>
      </c>
      <c r="K80" s="300">
        <v>491.64</v>
      </c>
      <c r="L80" s="299">
        <v>15183.9</v>
      </c>
      <c r="M80" s="104">
        <v>36025.39</v>
      </c>
      <c r="N80" s="657">
        <v>38660.869999999995</v>
      </c>
      <c r="O80" s="145"/>
      <c r="P80" s="437"/>
      <c r="Q80" s="86"/>
      <c r="R80" s="86"/>
    </row>
    <row r="81" spans="1:26">
      <c r="A81" s="339"/>
      <c r="B81" s="199"/>
      <c r="C81" s="1"/>
      <c r="D81" s="273"/>
      <c r="E81" s="366"/>
      <c r="F81" s="366"/>
      <c r="G81" s="366"/>
      <c r="H81" s="379" t="s">
        <v>211</v>
      </c>
      <c r="I81" s="728">
        <v>11425.189999999999</v>
      </c>
      <c r="J81" s="438">
        <v>232.2</v>
      </c>
      <c r="K81" s="733">
        <v>262</v>
      </c>
      <c r="L81" s="644">
        <v>11864.4</v>
      </c>
      <c r="M81" s="104">
        <f>M80-I81-J81-K81+L81</f>
        <v>35970.400000000001</v>
      </c>
      <c r="N81" s="1"/>
      <c r="O81" s="366"/>
      <c r="P81" s="437"/>
      <c r="Q81" s="86"/>
      <c r="R81" s="86"/>
      <c r="V81" s="1"/>
    </row>
    <row r="82" spans="1:26">
      <c r="A82" s="339"/>
      <c r="B82" s="199"/>
      <c r="C82" s="1"/>
      <c r="D82" s="273"/>
      <c r="E82" s="366"/>
      <c r="F82" s="366"/>
      <c r="G82" s="366"/>
      <c r="H82" s="347" t="s">
        <v>9</v>
      </c>
      <c r="I82" s="728">
        <v>13612.520000000002</v>
      </c>
      <c r="J82" s="438">
        <f>19+42+25.5+33+4+25+7.5+18+170+1+9+37.5+2+1.4</f>
        <v>394.9</v>
      </c>
      <c r="K82" s="733">
        <f>112.8+296.38+33.5</f>
        <v>442.68</v>
      </c>
      <c r="L82" s="645">
        <f>14352+1353+311+316+73+278</f>
        <v>16683</v>
      </c>
      <c r="M82" s="777">
        <v>37929.35</v>
      </c>
      <c r="N82" s="761" t="s">
        <v>355</v>
      </c>
      <c r="O82" s="762"/>
      <c r="P82" s="437"/>
      <c r="Q82" s="742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18</v>
      </c>
      <c r="I83" s="661">
        <v>14474.099999999999</v>
      </c>
      <c r="J83" s="648">
        <v>947.5</v>
      </c>
      <c r="K83" s="734">
        <v>526.15</v>
      </c>
      <c r="L83" s="649">
        <v>19238.8</v>
      </c>
      <c r="M83" s="104">
        <f>M82-I83-J83-K83+L83</f>
        <v>41220.399999999994</v>
      </c>
      <c r="N83" s="84"/>
      <c r="O83" s="366"/>
      <c r="P83" s="437"/>
      <c r="Q83" s="742"/>
      <c r="R83" s="86"/>
      <c r="V83" s="1"/>
    </row>
    <row r="84" spans="1:26" ht="14.25" customHeight="1" thickTop="1">
      <c r="A84" s="339"/>
      <c r="B84" s="199"/>
      <c r="C84" s="1"/>
      <c r="D84" s="273"/>
      <c r="E84" s="84"/>
      <c r="F84" s="366"/>
      <c r="G84" s="366"/>
      <c r="H84" s="838" t="s">
        <v>36</v>
      </c>
      <c r="I84" s="840" t="s">
        <v>178</v>
      </c>
      <c r="J84" s="841"/>
      <c r="K84" s="842"/>
      <c r="L84" s="846" t="s">
        <v>159</v>
      </c>
      <c r="M84" s="847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839"/>
      <c r="I85" s="843"/>
      <c r="J85" s="844"/>
      <c r="K85" s="845"/>
      <c r="L85" s="848"/>
      <c r="M85" s="849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/>
      <c r="I86" s="850" t="s">
        <v>47</v>
      </c>
      <c r="J86" s="850"/>
      <c r="K86" s="806">
        <v>131.25</v>
      </c>
      <c r="L86" s="282">
        <v>44027</v>
      </c>
      <c r="M86" s="44" t="s">
        <v>41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/>
      <c r="I87" s="851" t="s">
        <v>51</v>
      </c>
      <c r="J87" s="851"/>
      <c r="K87" s="807">
        <v>21.35</v>
      </c>
      <c r="L87" s="282">
        <v>44027</v>
      </c>
      <c r="M87" s="44" t="s">
        <v>41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/>
      <c r="I88" s="851" t="s">
        <v>52</v>
      </c>
      <c r="J88" s="851"/>
      <c r="K88" s="807">
        <v>2.25</v>
      </c>
      <c r="L88" s="282">
        <v>44027</v>
      </c>
      <c r="M88" s="44" t="s">
        <v>41</v>
      </c>
      <c r="O88" s="366"/>
      <c r="P88" s="685"/>
      <c r="Q88" s="86"/>
      <c r="R88" s="804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782"/>
      <c r="I89" s="851" t="s">
        <v>49</v>
      </c>
      <c r="J89" s="851"/>
      <c r="K89" s="807">
        <v>89</v>
      </c>
      <c r="L89" s="783" t="s">
        <v>367</v>
      </c>
      <c r="M89" s="44" t="s">
        <v>380</v>
      </c>
      <c r="N89" s="35" t="s">
        <v>365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/>
      <c r="I90" s="920" t="s">
        <v>59</v>
      </c>
      <c r="J90" s="920"/>
      <c r="K90" s="810">
        <v>392.11</v>
      </c>
      <c r="L90" s="302" t="s">
        <v>177</v>
      </c>
      <c r="M90" s="44" t="s">
        <v>41</v>
      </c>
      <c r="N90" s="506"/>
      <c r="O90" s="84"/>
      <c r="P90" s="685"/>
      <c r="Q90" s="480"/>
      <c r="R90" s="804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/>
      <c r="I91" s="914" t="s">
        <v>68</v>
      </c>
      <c r="J91" s="915"/>
      <c r="K91" s="807">
        <v>52.62</v>
      </c>
      <c r="L91" s="282">
        <v>44032</v>
      </c>
      <c r="M91" s="44" t="s">
        <v>41</v>
      </c>
      <c r="O91" s="366"/>
      <c r="P91" s="437"/>
      <c r="Q91" s="366"/>
      <c r="R91" s="804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/>
      <c r="I92" s="833" t="s">
        <v>174</v>
      </c>
      <c r="J92" s="834"/>
      <c r="K92" s="807">
        <v>257.08999999999997</v>
      </c>
      <c r="L92" s="282">
        <v>44027</v>
      </c>
      <c r="M92" s="44" t="s">
        <v>41</v>
      </c>
      <c r="O92" s="84"/>
      <c r="P92" s="86"/>
      <c r="Q92" s="366"/>
      <c r="R92" s="804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/>
      <c r="I93" s="799" t="s">
        <v>176</v>
      </c>
      <c r="J93" s="800"/>
      <c r="K93" s="807" t="s">
        <v>258</v>
      </c>
      <c r="L93" s="282">
        <v>44032</v>
      </c>
      <c r="M93" s="44" t="s">
        <v>41</v>
      </c>
      <c r="O93" s="84"/>
      <c r="P93" s="86"/>
      <c r="Q93" s="36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/>
      <c r="I94" s="914" t="s">
        <v>81</v>
      </c>
      <c r="J94" s="915"/>
      <c r="K94" s="807">
        <v>658.67</v>
      </c>
      <c r="L94" s="282">
        <v>44022</v>
      </c>
      <c r="M94" s="44" t="s">
        <v>41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/>
      <c r="I95" s="914" t="s">
        <v>53</v>
      </c>
      <c r="J95" s="915"/>
      <c r="K95" s="455">
        <v>10</v>
      </c>
      <c r="L95" s="282">
        <v>44027</v>
      </c>
      <c r="M95" s="44" t="s">
        <v>41</v>
      </c>
      <c r="O95" s="84"/>
      <c r="P95" s="86"/>
      <c r="Q95" s="804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/>
      <c r="I96" s="913" t="s">
        <v>300</v>
      </c>
      <c r="J96" s="913"/>
      <c r="K96" s="676">
        <v>100</v>
      </c>
      <c r="L96" s="282">
        <v>44042</v>
      </c>
      <c r="M96" s="44" t="s">
        <v>41</v>
      </c>
      <c r="O96" s="84"/>
      <c r="P96" s="86"/>
      <c r="Q96" s="804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/>
      <c r="I97" s="913" t="s">
        <v>325</v>
      </c>
      <c r="J97" s="913"/>
      <c r="K97" s="676">
        <v>9</v>
      </c>
      <c r="L97" s="282">
        <v>44027</v>
      </c>
      <c r="M97" s="44" t="s">
        <v>41</v>
      </c>
      <c r="O97" s="84"/>
      <c r="P97" s="86"/>
      <c r="Q97" s="804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/>
      <c r="I98" s="833" t="s">
        <v>374</v>
      </c>
      <c r="J98" s="834"/>
      <c r="K98" s="676">
        <v>817.24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925" t="s">
        <v>179</v>
      </c>
      <c r="I99" s="926"/>
      <c r="J99" s="361">
        <f>SUM(K86:K98)</f>
        <v>2540.58</v>
      </c>
      <c r="K99" s="836" t="s">
        <v>180</v>
      </c>
      <c r="L99" s="836"/>
      <c r="M99" s="535">
        <v>0</v>
      </c>
      <c r="O99" s="84"/>
      <c r="P99" s="86"/>
      <c r="Q99" s="804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04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 ht="15" customHeight="1">
      <c r="A101" s="853" t="s">
        <v>379</v>
      </c>
      <c r="B101" s="853"/>
      <c r="C101" s="853"/>
      <c r="D101" s="853"/>
      <c r="E101" s="853"/>
      <c r="F101" s="853"/>
      <c r="G101" s="853"/>
      <c r="H101" s="853"/>
      <c r="I101" s="853"/>
      <c r="J101" s="853"/>
      <c r="K101" s="853"/>
      <c r="L101" s="853"/>
      <c r="M101" s="853"/>
      <c r="O101" s="84"/>
      <c r="P101" s="86"/>
      <c r="Q101" s="804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 ht="15.75" customHeight="1" thickBot="1">
      <c r="A102" s="854"/>
      <c r="B102" s="854"/>
      <c r="C102" s="854"/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O102" s="84"/>
      <c r="P102" s="86"/>
      <c r="Q102" s="804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 ht="15.75" thickTop="1">
      <c r="A103" s="944" t="s">
        <v>43</v>
      </c>
      <c r="B103" s="909"/>
      <c r="C103" s="909"/>
      <c r="D103" s="909"/>
      <c r="E103" s="909"/>
      <c r="F103" s="945"/>
      <c r="G103" s="323"/>
      <c r="O103" s="84"/>
      <c r="P103" s="86"/>
      <c r="Q103" s="686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A104" s="903" t="s">
        <v>371</v>
      </c>
      <c r="B104" s="904"/>
      <c r="C104" s="798" t="s">
        <v>35</v>
      </c>
      <c r="D104" s="798" t="s">
        <v>38</v>
      </c>
      <c r="E104" s="798" t="s">
        <v>42</v>
      </c>
      <c r="F104" s="798" t="s">
        <v>44</v>
      </c>
      <c r="G104" s="1"/>
      <c r="O104" s="84"/>
      <c r="P104" s="86"/>
      <c r="Q104" s="804"/>
      <c r="R104" s="366"/>
      <c r="S104" s="1"/>
      <c r="T104" s="1"/>
      <c r="U104" s="1"/>
      <c r="W104" s="1"/>
      <c r="X104" s="1"/>
      <c r="Y104" s="1"/>
      <c r="Z104" s="1"/>
    </row>
    <row r="105" spans="1:26">
      <c r="A105" s="934" t="s">
        <v>40</v>
      </c>
      <c r="B105" s="906"/>
      <c r="C105" s="482">
        <v>1275.26</v>
      </c>
      <c r="D105" s="482"/>
      <c r="E105" s="481">
        <v>0</v>
      </c>
      <c r="F105" s="3"/>
      <c r="G105" s="1"/>
      <c r="O105" s="84"/>
      <c r="P105" s="86"/>
      <c r="Q105" s="804"/>
      <c r="R105" s="366"/>
      <c r="S105" s="1"/>
      <c r="T105" s="1"/>
      <c r="U105" s="1"/>
      <c r="W105" s="1"/>
      <c r="X105" s="1"/>
      <c r="Y105" s="1"/>
      <c r="Z105" s="1"/>
    </row>
    <row r="106" spans="1:26">
      <c r="A106" s="340"/>
      <c r="B106" s="366"/>
      <c r="C106" s="514">
        <f>SUM(C105:C105)</f>
        <v>1275.26</v>
      </c>
      <c r="D106" s="366"/>
      <c r="E106" s="84"/>
      <c r="F106" s="366"/>
      <c r="G106" s="1"/>
      <c r="K106" s="506"/>
      <c r="O106" s="84"/>
      <c r="P106" s="86"/>
      <c r="Q106" s="804"/>
      <c r="R106" s="86"/>
      <c r="T106" s="1"/>
      <c r="U106" s="1"/>
      <c r="Z106" s="1"/>
    </row>
    <row r="107" spans="1:26">
      <c r="A107" s="340"/>
      <c r="B107" s="366"/>
      <c r="C107" s="366"/>
      <c r="D107" s="366"/>
      <c r="E107" s="366"/>
      <c r="F107" s="366"/>
      <c r="G107" s="1"/>
      <c r="O107" s="84"/>
      <c r="P107" s="86"/>
      <c r="Q107" s="804"/>
      <c r="R107" s="86"/>
      <c r="U107" s="1"/>
      <c r="Z107" s="1"/>
    </row>
    <row r="108" spans="1:26">
      <c r="A108" s="340"/>
      <c r="B108" s="366"/>
      <c r="C108" s="366"/>
      <c r="D108" s="366"/>
      <c r="E108" s="366"/>
      <c r="F108" s="366"/>
      <c r="G108" s="1"/>
      <c r="M108" s="506"/>
      <c r="O108" s="84"/>
      <c r="P108" s="86"/>
      <c r="Q108" s="804"/>
      <c r="R108" s="86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</row>
    <row r="110" spans="1:26">
      <c r="A110" s="43"/>
      <c r="B110" s="1"/>
      <c r="C110" s="366"/>
      <c r="D110" s="1"/>
      <c r="E110" s="1"/>
      <c r="F110" s="1"/>
      <c r="G110" s="1"/>
      <c r="M110" s="1"/>
      <c r="O110" s="84"/>
      <c r="P110" s="86"/>
      <c r="Q110" s="804"/>
      <c r="R110" s="86"/>
    </row>
    <row r="111" spans="1:26">
      <c r="A111" s="43"/>
      <c r="B111" s="1"/>
      <c r="C111" s="366"/>
      <c r="D111" s="1"/>
      <c r="E111" s="1"/>
      <c r="F111" s="1"/>
      <c r="G111" s="1"/>
      <c r="M111" s="1"/>
      <c r="O111" s="84"/>
      <c r="P111" s="86"/>
      <c r="Q111" s="804"/>
      <c r="R111" s="86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18">
      <c r="A113" s="43"/>
      <c r="B113" s="1"/>
      <c r="C113" s="366"/>
      <c r="D113" s="1"/>
      <c r="E113" s="1"/>
      <c r="F113" s="1"/>
      <c r="G113" s="1"/>
      <c r="M113" s="366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366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1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6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6"/>
      <c r="R118" s="86"/>
    </row>
    <row r="119" spans="1:18">
      <c r="A119" s="43"/>
      <c r="B119" s="1"/>
      <c r="C119" s="366"/>
      <c r="D119" s="1"/>
      <c r="E119" s="1"/>
      <c r="F119" s="1"/>
      <c r="G119" s="1"/>
      <c r="O119" s="84"/>
      <c r="P119" s="86"/>
      <c r="Q119" s="86"/>
      <c r="R119" s="86"/>
    </row>
    <row r="120" spans="1:18">
      <c r="A120" s="43"/>
      <c r="B120" s="1"/>
      <c r="C120" s="366"/>
      <c r="D120" s="1"/>
      <c r="E120" s="1"/>
      <c r="F120" s="1"/>
      <c r="G120" s="1"/>
      <c r="O120" s="84"/>
      <c r="P120" s="86"/>
      <c r="Q120" s="86"/>
      <c r="R120" s="86"/>
    </row>
    <row r="121" spans="1:18">
      <c r="C121" s="447"/>
      <c r="O121" s="84"/>
      <c r="P121" s="86"/>
      <c r="Q121" s="86"/>
      <c r="R121" s="86"/>
    </row>
    <row r="122" spans="1:18">
      <c r="C122" s="447"/>
      <c r="O122" s="84"/>
      <c r="P122" s="86"/>
      <c r="Q122" s="86"/>
      <c r="R122" s="86"/>
    </row>
    <row r="123" spans="1:18">
      <c r="C123" s="447"/>
    </row>
    <row r="124" spans="1:18">
      <c r="C124" s="447"/>
    </row>
    <row r="125" spans="1:18">
      <c r="C125" s="447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</sheetData>
  <mergeCells count="131">
    <mergeCell ref="A103:F103"/>
    <mergeCell ref="A104:B104"/>
    <mergeCell ref="A105:B105"/>
    <mergeCell ref="I96:J96"/>
    <mergeCell ref="I97:J97"/>
    <mergeCell ref="I98:J98"/>
    <mergeCell ref="H99:I99"/>
    <mergeCell ref="K99:L99"/>
    <mergeCell ref="A101:M102"/>
    <mergeCell ref="I89:J89"/>
    <mergeCell ref="I90:J90"/>
    <mergeCell ref="I91:J91"/>
    <mergeCell ref="I92:J92"/>
    <mergeCell ref="I94:J94"/>
    <mergeCell ref="I95:J95"/>
    <mergeCell ref="H84:H85"/>
    <mergeCell ref="I84:K85"/>
    <mergeCell ref="L84:M85"/>
    <mergeCell ref="I86:J86"/>
    <mergeCell ref="I87:J87"/>
    <mergeCell ref="I88:J88"/>
    <mergeCell ref="I72:J72"/>
    <mergeCell ref="L72:M72"/>
    <mergeCell ref="A73:B73"/>
    <mergeCell ref="H73:J73"/>
    <mergeCell ref="L73:M73"/>
    <mergeCell ref="H74:H75"/>
    <mergeCell ref="I74:I75"/>
    <mergeCell ref="J74:K74"/>
    <mergeCell ref="L74:L75"/>
    <mergeCell ref="M74:M75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I57:J57"/>
    <mergeCell ref="L57:M57"/>
    <mergeCell ref="I58:J58"/>
    <mergeCell ref="L58:M58"/>
    <mergeCell ref="I59:J59"/>
    <mergeCell ref="L59:M59"/>
    <mergeCell ref="K51:L51"/>
    <mergeCell ref="H52:K52"/>
    <mergeCell ref="A53:M54"/>
    <mergeCell ref="A55:G55"/>
    <mergeCell ref="H55:M55"/>
    <mergeCell ref="I56:J56"/>
    <mergeCell ref="L56:M56"/>
    <mergeCell ref="I46:J46"/>
    <mergeCell ref="I47:J47"/>
    <mergeCell ref="I48:J48"/>
    <mergeCell ref="I49:J49"/>
    <mergeCell ref="I50:J50"/>
    <mergeCell ref="H51:I51"/>
    <mergeCell ref="I38:J38"/>
    <mergeCell ref="I39:J39"/>
    <mergeCell ref="I40:J40"/>
    <mergeCell ref="I43:J43"/>
    <mergeCell ref="I44:J44"/>
    <mergeCell ref="I45:J45"/>
    <mergeCell ref="H33:H34"/>
    <mergeCell ref="I33:K34"/>
    <mergeCell ref="L33:M34"/>
    <mergeCell ref="I35:J35"/>
    <mergeCell ref="I36:J36"/>
    <mergeCell ref="I37:J37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tabSelected="1" zoomScaleNormal="100" zoomScaleSheetLayoutView="70" zoomScalePageLayoutView="70" workbookViewId="0">
      <pane xSplit="1" ySplit="1" topLeftCell="B9" activePane="bottomRight" state="frozen"/>
      <selection pane="topRight" activeCell="B1" sqref="B1"/>
      <selection pane="bottomLeft" activeCell="A4" sqref="A4"/>
      <selection pane="bottomRight" activeCell="N23" sqref="N23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1099"/>
      <c r="H2" s="227"/>
      <c r="I2" s="798"/>
      <c r="J2" s="708">
        <v>67.8</v>
      </c>
      <c r="K2" s="464"/>
      <c r="L2" s="464"/>
      <c r="M2" s="464"/>
    </row>
    <row r="3" spans="1:17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1098">
        <v>897</v>
      </c>
      <c r="G3" s="1100">
        <v>594.29999999999995</v>
      </c>
      <c r="H3" s="707"/>
      <c r="I3" s="798"/>
      <c r="J3" s="709">
        <v>149</v>
      </c>
      <c r="K3" s="464"/>
      <c r="L3" s="464"/>
      <c r="M3" s="464"/>
    </row>
    <row r="4" spans="1:17" ht="11.1" customHeight="1">
      <c r="B4" s="16">
        <f t="shared" si="0"/>
        <v>5</v>
      </c>
      <c r="C4" s="17">
        <v>44015</v>
      </c>
      <c r="D4" s="796"/>
      <c r="E4" s="21"/>
      <c r="F4" s="1098"/>
      <c r="G4" s="1099">
        <v>1062.9000000000001</v>
      </c>
      <c r="H4" s="227"/>
      <c r="I4" s="798"/>
      <c r="J4" s="709">
        <v>66.099999999999994</v>
      </c>
      <c r="K4" s="464"/>
      <c r="L4" s="464"/>
      <c r="M4" s="464"/>
    </row>
    <row r="5" spans="1:17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1099">
        <v>219.6</v>
      </c>
      <c r="H5" s="227"/>
      <c r="I5" s="798"/>
      <c r="J5" s="708">
        <v>104.5</v>
      </c>
      <c r="K5" s="464"/>
      <c r="L5" s="464"/>
      <c r="M5" s="464"/>
    </row>
    <row r="6" spans="1:17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1099">
        <v>244.2</v>
      </c>
      <c r="H6" s="227"/>
      <c r="I6" s="798"/>
      <c r="J6" s="85">
        <v>15</v>
      </c>
      <c r="K6" s="464"/>
      <c r="L6" s="464"/>
      <c r="M6" s="464"/>
    </row>
    <row r="7" spans="1:17" ht="11.1" customHeight="1">
      <c r="B7" s="16">
        <f t="shared" si="0"/>
        <v>1</v>
      </c>
      <c r="C7" s="17">
        <v>44018</v>
      </c>
      <c r="D7" s="796"/>
      <c r="E7" s="22"/>
      <c r="F7" s="226"/>
      <c r="G7" s="227"/>
      <c r="H7" s="227"/>
      <c r="I7" s="798"/>
      <c r="J7" s="85"/>
      <c r="K7" s="464"/>
      <c r="L7" s="464"/>
      <c r="M7" s="464"/>
    </row>
    <row r="8" spans="1:17" ht="11.1" customHeight="1">
      <c r="B8" s="16">
        <f t="shared" si="0"/>
        <v>2</v>
      </c>
      <c r="C8" s="17">
        <v>44019</v>
      </c>
      <c r="D8" s="796"/>
      <c r="E8" s="22"/>
      <c r="F8" s="226"/>
      <c r="G8" s="227"/>
      <c r="H8" s="227"/>
      <c r="I8" s="798"/>
      <c r="J8" s="85"/>
      <c r="K8" s="464"/>
      <c r="L8" s="464"/>
      <c r="M8" s="464"/>
    </row>
    <row r="9" spans="1:17" ht="11.1" customHeight="1">
      <c r="B9" s="16">
        <f>IF(C9="","",WEEKDAY(C9,2))</f>
        <v>3</v>
      </c>
      <c r="C9" s="17">
        <v>44020</v>
      </c>
      <c r="D9" s="796"/>
      <c r="E9" s="22"/>
      <c r="F9" s="226"/>
      <c r="G9" s="227"/>
      <c r="H9" s="227"/>
      <c r="I9" s="18"/>
      <c r="J9" s="765"/>
      <c r="K9" s="464"/>
      <c r="L9" s="464"/>
      <c r="M9" s="464"/>
    </row>
    <row r="10" spans="1:17" ht="11.1" customHeight="1">
      <c r="B10" s="16">
        <f t="shared" si="0"/>
        <v>4</v>
      </c>
      <c r="C10" s="17">
        <v>44021</v>
      </c>
      <c r="D10" s="796"/>
      <c r="E10" s="22"/>
      <c r="F10" s="226"/>
      <c r="G10" s="227"/>
      <c r="H10" s="227"/>
      <c r="I10" s="431"/>
      <c r="J10" s="765"/>
      <c r="K10" s="464"/>
      <c r="L10" s="464"/>
      <c r="M10" s="464"/>
    </row>
    <row r="11" spans="1:17" ht="11.1" customHeight="1">
      <c r="B11" s="16">
        <f t="shared" si="0"/>
        <v>5</v>
      </c>
      <c r="C11" s="17">
        <v>44022</v>
      </c>
      <c r="D11" s="796"/>
      <c r="E11" s="22"/>
      <c r="F11" s="226"/>
      <c r="G11" s="226"/>
      <c r="H11" s="710"/>
      <c r="I11" s="710"/>
      <c r="J11" s="765"/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6</v>
      </c>
      <c r="C12" s="17">
        <v>44023</v>
      </c>
      <c r="D12" s="796"/>
      <c r="E12" s="22"/>
      <c r="F12" s="226"/>
      <c r="G12" s="226"/>
      <c r="H12" s="226"/>
      <c r="I12" s="226"/>
      <c r="J12" s="7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7</v>
      </c>
      <c r="C13" s="17">
        <v>44024</v>
      </c>
      <c r="D13" s="796"/>
      <c r="E13" s="22"/>
      <c r="F13" s="226"/>
      <c r="G13" s="226"/>
      <c r="H13" s="226"/>
      <c r="I13" s="226"/>
      <c r="J13" s="765"/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1</v>
      </c>
      <c r="C14" s="17">
        <v>44025</v>
      </c>
      <c r="D14" s="796"/>
      <c r="E14" s="22"/>
      <c r="F14" s="226"/>
      <c r="G14" s="226"/>
      <c r="H14" s="226"/>
      <c r="I14" s="226"/>
      <c r="J14" s="765"/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2</v>
      </c>
      <c r="C15" s="17">
        <v>44026</v>
      </c>
      <c r="D15" s="796"/>
      <c r="E15" s="22"/>
      <c r="F15" s="226"/>
      <c r="G15" s="226"/>
      <c r="H15" s="226"/>
      <c r="I15" s="798"/>
      <c r="J15" s="14"/>
      <c r="K15" s="464"/>
      <c r="L15" s="466"/>
      <c r="M15" s="464"/>
      <c r="O15" s="86"/>
      <c r="P15" s="86"/>
      <c r="Q15" s="86"/>
    </row>
    <row r="16" spans="1:17" ht="12.75" customHeight="1">
      <c r="A16" s="86"/>
      <c r="B16" s="16">
        <f t="shared" si="0"/>
        <v>3</v>
      </c>
      <c r="C16" s="17">
        <v>44027</v>
      </c>
      <c r="D16" s="796"/>
      <c r="E16" s="793"/>
      <c r="F16" s="741"/>
      <c r="G16" s="226"/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86"/>
      <c r="B17" s="16">
        <f t="shared" si="0"/>
        <v>4</v>
      </c>
      <c r="C17" s="17">
        <v>44028</v>
      </c>
      <c r="D17" s="796"/>
      <c r="E17" s="22"/>
      <c r="F17" s="226"/>
      <c r="G17" s="226"/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A18" s="86"/>
      <c r="B18" s="16">
        <f t="shared" si="0"/>
        <v>5</v>
      </c>
      <c r="C18" s="17">
        <v>44029</v>
      </c>
      <c r="D18" s="22"/>
      <c r="E18" s="22"/>
      <c r="F18" s="741"/>
      <c r="G18" s="226"/>
      <c r="H18" s="226"/>
      <c r="I18" s="226"/>
      <c r="J18" s="765"/>
      <c r="K18" s="464"/>
      <c r="L18" s="466"/>
      <c r="M18" s="466"/>
      <c r="N18" s="86"/>
      <c r="O18" s="86"/>
      <c r="P18" s="86"/>
      <c r="Q18" s="86"/>
    </row>
    <row r="19" spans="1:17" ht="11.1" customHeight="1">
      <c r="A19" s="86"/>
      <c r="B19" s="16">
        <f t="shared" si="0"/>
        <v>6</v>
      </c>
      <c r="C19" s="17">
        <v>44030</v>
      </c>
      <c r="D19" s="22"/>
      <c r="E19" s="778"/>
      <c r="F19" s="741"/>
      <c r="G19" s="226"/>
      <c r="H19" s="226"/>
      <c r="I19" s="14"/>
      <c r="J19" s="7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7</v>
      </c>
      <c r="C20" s="17">
        <v>44031</v>
      </c>
      <c r="D20" s="22"/>
      <c r="E20" s="22"/>
      <c r="F20" s="741"/>
      <c r="G20" s="226"/>
      <c r="H20" s="226"/>
      <c r="I20" s="22"/>
      <c r="J20" s="766"/>
      <c r="K20" s="466"/>
      <c r="L20" s="466"/>
      <c r="M20" s="466"/>
    </row>
    <row r="21" spans="1:17" s="86" customFormat="1" ht="11.1" customHeight="1">
      <c r="B21" s="460">
        <f t="shared" si="0"/>
        <v>1</v>
      </c>
      <c r="C21" s="17">
        <v>44032</v>
      </c>
      <c r="D21" s="22"/>
      <c r="E21" s="22"/>
      <c r="F21" s="226"/>
      <c r="G21" s="226"/>
      <c r="H21" s="226"/>
      <c r="I21" s="226"/>
      <c r="J21" s="766"/>
      <c r="K21" s="466"/>
      <c r="L21" s="466"/>
      <c r="M21" s="466"/>
    </row>
    <row r="22" spans="1:17" s="86" customFormat="1" ht="11.1" customHeight="1">
      <c r="B22" s="460">
        <f>IF(C22="","",WEEKDAY(C22,2))</f>
        <v>2</v>
      </c>
      <c r="C22" s="17">
        <v>44033</v>
      </c>
      <c r="D22" s="22"/>
      <c r="E22" s="22"/>
      <c r="F22" s="226"/>
      <c r="G22" s="226"/>
      <c r="H22" s="226"/>
      <c r="I22" s="226"/>
      <c r="J22" s="766"/>
      <c r="K22" s="466"/>
      <c r="L22" s="466"/>
      <c r="M22" s="466"/>
    </row>
    <row r="23" spans="1:17" s="86" customFormat="1" ht="11.1" customHeight="1">
      <c r="A23" s="1095"/>
      <c r="B23" s="460">
        <f t="shared" si="0"/>
        <v>3</v>
      </c>
      <c r="C23" s="17">
        <v>44034</v>
      </c>
      <c r="D23" s="22"/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095"/>
      <c r="B24" s="460">
        <f t="shared" si="0"/>
        <v>4</v>
      </c>
      <c r="C24" s="17">
        <v>44035</v>
      </c>
      <c r="D24" s="22"/>
      <c r="E24" s="22"/>
      <c r="F24" s="226"/>
      <c r="G24" s="226"/>
      <c r="H24" s="226"/>
      <c r="I24" s="226"/>
      <c r="J24" s="766"/>
      <c r="K24" s="466"/>
      <c r="L24" s="743"/>
      <c r="M24" s="466"/>
    </row>
    <row r="25" spans="1:17" s="86" customFormat="1" ht="11.1" customHeight="1">
      <c r="B25" s="460">
        <f t="shared" si="0"/>
        <v>5</v>
      </c>
      <c r="C25" s="17">
        <v>44036</v>
      </c>
      <c r="D25" s="22"/>
      <c r="E25" s="22"/>
      <c r="F25" s="226"/>
      <c r="G25" s="226"/>
      <c r="H25" s="226"/>
      <c r="I25" s="226"/>
      <c r="J25" s="766"/>
      <c r="K25" s="466"/>
      <c r="L25" s="466"/>
      <c r="M25" s="477"/>
    </row>
    <row r="26" spans="1:17" s="86" customFormat="1" ht="11.1" customHeight="1">
      <c r="B26" s="460">
        <f t="shared" si="0"/>
        <v>6</v>
      </c>
      <c r="C26" s="17">
        <v>44037</v>
      </c>
      <c r="D26" s="22"/>
      <c r="E26" s="22"/>
      <c r="F26" s="22"/>
      <c r="G26" s="478"/>
      <c r="H26" s="478"/>
      <c r="I26" s="226"/>
      <c r="J26" s="766"/>
      <c r="K26" s="466"/>
      <c r="L26" s="466"/>
      <c r="M26" s="477"/>
    </row>
    <row r="27" spans="1:17" s="86" customFormat="1" ht="11.1" customHeight="1">
      <c r="B27" s="460">
        <f t="shared" si="0"/>
        <v>7</v>
      </c>
      <c r="C27" s="17">
        <v>44038</v>
      </c>
      <c r="D27" s="611"/>
      <c r="E27" s="22"/>
      <c r="F27" s="226"/>
      <c r="G27" s="611"/>
      <c r="H27" s="611"/>
      <c r="I27" s="226"/>
      <c r="J27" s="766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1</v>
      </c>
      <c r="C28" s="17">
        <v>44039</v>
      </c>
      <c r="D28" s="22"/>
      <c r="E28" s="22"/>
      <c r="F28" s="741"/>
      <c r="G28" s="226"/>
      <c r="H28" s="226"/>
      <c r="I28" s="226"/>
      <c r="J28" s="766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2</v>
      </c>
      <c r="C29" s="17">
        <v>44040</v>
      </c>
      <c r="D29" s="22"/>
      <c r="E29" s="22"/>
      <c r="F29" s="741"/>
      <c r="G29" s="226"/>
      <c r="H29" s="226"/>
      <c r="I29" s="226"/>
      <c r="J29" s="766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3</v>
      </c>
      <c r="C30" s="17">
        <v>44041</v>
      </c>
      <c r="D30" s="22"/>
      <c r="E30" s="226"/>
      <c r="F30" s="807"/>
      <c r="G30" s="226"/>
      <c r="H30" s="226"/>
      <c r="I30" s="709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4</v>
      </c>
      <c r="C31" s="17">
        <v>44042</v>
      </c>
      <c r="D31" s="22"/>
      <c r="E31" s="22"/>
      <c r="F31" s="226"/>
      <c r="G31" s="226"/>
      <c r="H31" s="226"/>
      <c r="I31" s="1096"/>
      <c r="J31" s="767"/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460">
        <f t="shared" si="0"/>
        <v>5</v>
      </c>
      <c r="C32" s="17">
        <v>44043</v>
      </c>
      <c r="D32" s="237"/>
      <c r="E32" s="237"/>
      <c r="F32" s="741"/>
      <c r="G32" s="226"/>
      <c r="H32" s="226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582" t="s">
        <v>225</v>
      </c>
      <c r="D33" s="248">
        <f>COUNT(D2:D32)</f>
        <v>3</v>
      </c>
      <c r="E33" s="248">
        <f>COUNT(E2:E32)</f>
        <v>0</v>
      </c>
      <c r="F33" s="248">
        <f>COUNT(F2:F32)</f>
        <v>2</v>
      </c>
      <c r="G33" s="248">
        <f>COUNT(G2:G32)</f>
        <v>4</v>
      </c>
      <c r="H33" s="248">
        <f>COUNT(H2:H32)</f>
        <v>0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2874.7</v>
      </c>
      <c r="E34" s="238">
        <f>SUM(E2:E32)</f>
        <v>0</v>
      </c>
      <c r="F34" s="238">
        <f>SUM(F2:F32)</f>
        <v>1322.2</v>
      </c>
      <c r="G34" s="238">
        <f>SUM(G2:G32)</f>
        <v>2121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SUM(D2:E32)+F3</f>
        <v>3401.2</v>
      </c>
      <c r="K35" s="292">
        <f>SUM(G2:G32)+F2</f>
        <v>2546.1999999999998</v>
      </c>
      <c r="L35" s="454">
        <f>SUM(J2:J32)</f>
        <v>402.4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6147.45</v>
      </c>
      <c r="E36" s="88">
        <f>ABS(E34-E35)</f>
        <v>8240.4599999999991</v>
      </c>
      <c r="F36" s="88">
        <f>ABS(F34-F35)</f>
        <v>3288.2</v>
      </c>
      <c r="G36" s="88">
        <f>ABS(G34-G35)</f>
        <v>8145.9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61.47</v>
      </c>
      <c r="E37" s="89">
        <f>ROUND(E36*1%,2)</f>
        <v>82.4</v>
      </c>
      <c r="F37" s="89">
        <f>ROUND(F36*1%,2)</f>
        <v>32.880000000000003</v>
      </c>
      <c r="G37" s="89">
        <f>ROUND(G36*1%,2)</f>
        <v>81.459999999999994</v>
      </c>
      <c r="H37" s="70"/>
      <c r="I37" s="1"/>
      <c r="J37" s="363"/>
      <c r="K37" s="363"/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60</v>
      </c>
      <c r="E40" s="87">
        <f>ROUND(20*E33,2)</f>
        <v>0</v>
      </c>
      <c r="F40" s="87">
        <f>ROUND(20*F33,2)</f>
        <v>40</v>
      </c>
      <c r="G40" s="88">
        <f>ROUND(23*G33,2)</f>
        <v>92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127.42000000000002</v>
      </c>
      <c r="E44" s="456">
        <f>E37+E38+E39+E40-E41-E42</f>
        <v>279.61</v>
      </c>
      <c r="F44" s="456">
        <f>F37+F38+F40</f>
        <v>211.19</v>
      </c>
      <c r="G44" s="456">
        <f>G37+G38+G40-G41-G42</f>
        <v>-75.62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465.13</v>
      </c>
      <c r="E45" s="287">
        <f>E37+E38+E39+E40</f>
        <v>379.61</v>
      </c>
      <c r="F45" s="287">
        <f>F37+F38+F39+F40</f>
        <v>211.19</v>
      </c>
      <c r="G45" s="287">
        <f>G37+G38+G40</f>
        <v>481.46999999999997</v>
      </c>
      <c r="H45" s="462"/>
      <c r="I45" s="8"/>
      <c r="J45" s="462"/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s="86" customFormat="1" ht="12.95" customHeight="1">
      <c r="A47" s="168"/>
      <c r="B47" s="475"/>
      <c r="C47" s="894"/>
      <c r="D47" s="894"/>
      <c r="E47" s="894"/>
      <c r="F47" s="894"/>
      <c r="G47" s="894"/>
      <c r="H47" s="803"/>
      <c r="I47" s="168"/>
      <c r="J47" s="68"/>
      <c r="K47" s="145"/>
      <c r="L47" s="366"/>
      <c r="M47" s="366"/>
      <c r="N47" s="145"/>
      <c r="O47" s="366"/>
      <c r="P47" s="366"/>
      <c r="Q47" s="366"/>
      <c r="R47" s="366"/>
      <c r="S47" s="366"/>
      <c r="T47" s="366"/>
      <c r="U47" s="366"/>
      <c r="V47" s="366"/>
      <c r="W47" s="366"/>
    </row>
    <row r="48" spans="1:23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72"/>
      <c r="K48" s="366"/>
      <c r="L48" s="366"/>
      <c r="M48" s="366"/>
      <c r="N48" s="145"/>
      <c r="O48" s="366"/>
      <c r="P48" s="366"/>
      <c r="Q48" s="366"/>
      <c r="R48" s="366"/>
      <c r="S48" s="366"/>
      <c r="T48" s="366"/>
      <c r="U48" s="366"/>
      <c r="V48" s="366"/>
      <c r="W48" s="366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801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A23:A24"/>
    <mergeCell ref="C47:G47"/>
  </mergeCells>
  <conditionalFormatting sqref="F32:H32 B2:H2 F4:H4 D26:F26 D5:H15 D29:H29 D31:H31 G30:H30 D30:E30 D17:H25 F16:H16 D16 D28:F28 E27:F27 B3:C32 D3:H3 D4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286" zoomScale="70" zoomScaleNormal="70" zoomScaleSheetLayoutView="85" workbookViewId="0">
      <selection activeCell="O299" sqref="O299:Q31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98" t="s">
        <v>28</v>
      </c>
      <c r="B1" s="899"/>
      <c r="C1" s="899"/>
      <c r="D1" s="899"/>
      <c r="E1" s="899"/>
      <c r="F1" s="899"/>
      <c r="G1" s="900"/>
      <c r="H1" s="394"/>
      <c r="I1" s="873" t="s">
        <v>43</v>
      </c>
      <c r="J1" s="873"/>
      <c r="K1" s="873"/>
      <c r="L1" s="873"/>
      <c r="M1" s="874"/>
      <c r="N1" s="899" t="s">
        <v>60</v>
      </c>
      <c r="O1" s="899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901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882" t="s">
        <v>16</v>
      </c>
      <c r="I7" s="864" t="s">
        <v>17</v>
      </c>
      <c r="J7" s="864" t="s">
        <v>21</v>
      </c>
      <c r="K7" s="864"/>
      <c r="L7" s="866" t="s">
        <v>93</v>
      </c>
      <c r="M7" s="868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902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882"/>
      <c r="I8" s="864"/>
      <c r="J8" s="372" t="s">
        <v>21</v>
      </c>
      <c r="K8" s="372" t="s">
        <v>25</v>
      </c>
      <c r="L8" s="866"/>
      <c r="M8" s="868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851" t="s">
        <v>47</v>
      </c>
      <c r="J18" s="851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851" t="s">
        <v>51</v>
      </c>
      <c r="J19" s="851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851" t="s">
        <v>52</v>
      </c>
      <c r="J20" s="851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851" t="s">
        <v>53</v>
      </c>
      <c r="J21" s="851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851" t="s">
        <v>54</v>
      </c>
      <c r="J22" s="851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851" t="s">
        <v>49</v>
      </c>
      <c r="J23" s="851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881" t="s">
        <v>48</v>
      </c>
      <c r="J24" s="878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881" t="s">
        <v>57</v>
      </c>
      <c r="J25" s="878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835" t="s">
        <v>59</v>
      </c>
      <c r="J26" s="835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833" t="s">
        <v>68</v>
      </c>
      <c r="J27" s="834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833" t="s">
        <v>81</v>
      </c>
      <c r="J28" s="834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883" t="s">
        <v>195</v>
      </c>
      <c r="J34" s="883"/>
      <c r="K34" s="883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884"/>
      <c r="J35" s="884"/>
      <c r="K35" s="884"/>
      <c r="L35" s="374"/>
      <c r="M35" s="374"/>
      <c r="N35" s="894"/>
      <c r="O35" s="894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895" t="s">
        <v>28</v>
      </c>
      <c r="B37" s="889"/>
      <c r="C37" s="889"/>
      <c r="D37" s="889"/>
      <c r="E37" s="889"/>
      <c r="F37" s="889"/>
      <c r="G37" s="889"/>
      <c r="H37" s="107"/>
      <c r="I37" s="873" t="s">
        <v>103</v>
      </c>
      <c r="J37" s="873"/>
      <c r="K37" s="873"/>
      <c r="L37" s="873"/>
      <c r="M37" s="896"/>
      <c r="N37" s="889" t="s">
        <v>60</v>
      </c>
      <c r="O37" s="889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897" t="s">
        <v>16</v>
      </c>
      <c r="I43" s="864" t="s">
        <v>17</v>
      </c>
      <c r="J43" s="864" t="s">
        <v>21</v>
      </c>
      <c r="K43" s="864"/>
      <c r="L43" s="866" t="s">
        <v>93</v>
      </c>
      <c r="M43" s="890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882"/>
      <c r="I44" s="864"/>
      <c r="J44" s="372" t="s">
        <v>21</v>
      </c>
      <c r="K44" s="372" t="s">
        <v>25</v>
      </c>
      <c r="L44" s="866"/>
      <c r="M44" s="890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891" t="s">
        <v>35</v>
      </c>
      <c r="O46" s="892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893" t="s">
        <v>122</v>
      </c>
      <c r="I50" s="886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851" t="s">
        <v>47</v>
      </c>
      <c r="J54" s="851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851" t="s">
        <v>51</v>
      </c>
      <c r="J55" s="851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851" t="s">
        <v>52</v>
      </c>
      <c r="J56" s="851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851" t="s">
        <v>53</v>
      </c>
      <c r="J57" s="851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851" t="s">
        <v>54</v>
      </c>
      <c r="J58" s="851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851" t="s">
        <v>49</v>
      </c>
      <c r="J59" s="851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881" t="s">
        <v>48</v>
      </c>
      <c r="J60" s="878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881" t="s">
        <v>57</v>
      </c>
      <c r="J61" s="878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835" t="s">
        <v>59</v>
      </c>
      <c r="J62" s="835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833" t="s">
        <v>68</v>
      </c>
      <c r="J63" s="834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833" t="s">
        <v>81</v>
      </c>
      <c r="J64" s="834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887" t="s">
        <v>28</v>
      </c>
      <c r="B67" s="888"/>
      <c r="C67" s="888"/>
      <c r="D67" s="888"/>
      <c r="E67" s="888"/>
      <c r="F67" s="888"/>
      <c r="G67" s="888"/>
      <c r="H67" s="108"/>
      <c r="I67" s="888" t="s">
        <v>136</v>
      </c>
      <c r="J67" s="888"/>
      <c r="K67" s="888"/>
      <c r="L67" s="888"/>
      <c r="M67" s="888"/>
      <c r="N67" s="889" t="s">
        <v>60</v>
      </c>
      <c r="O67" s="889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882" t="s">
        <v>16</v>
      </c>
      <c r="I73" s="864" t="s">
        <v>17</v>
      </c>
      <c r="J73" s="864" t="s">
        <v>21</v>
      </c>
      <c r="K73" s="864"/>
      <c r="L73" s="866" t="s">
        <v>93</v>
      </c>
      <c r="M73" s="866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882"/>
      <c r="I74" s="864"/>
      <c r="J74" s="372" t="s">
        <v>21</v>
      </c>
      <c r="K74" s="372" t="s">
        <v>25</v>
      </c>
      <c r="L74" s="866"/>
      <c r="M74" s="866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879" t="s">
        <v>196</v>
      </c>
      <c r="P75" s="879"/>
      <c r="Q75" s="879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880"/>
      <c r="P76" s="880"/>
      <c r="Q76" s="880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885" t="s">
        <v>122</v>
      </c>
      <c r="I80" s="886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851" t="s">
        <v>47</v>
      </c>
      <c r="J89" s="851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851" t="s">
        <v>51</v>
      </c>
      <c r="J90" s="851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851" t="s">
        <v>52</v>
      </c>
      <c r="J91" s="851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851" t="s">
        <v>53</v>
      </c>
      <c r="J92" s="851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851"/>
      <c r="J93" s="851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851" t="s">
        <v>49</v>
      </c>
      <c r="J94" s="851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881" t="s">
        <v>48</v>
      </c>
      <c r="J95" s="878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881" t="s">
        <v>57</v>
      </c>
      <c r="J96" s="878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835" t="s">
        <v>59</v>
      </c>
      <c r="J97" s="835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833" t="s">
        <v>68</v>
      </c>
      <c r="J98" s="834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833" t="s">
        <v>81</v>
      </c>
      <c r="J99" s="834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855" t="s">
        <v>28</v>
      </c>
      <c r="B113" s="856"/>
      <c r="C113" s="856"/>
      <c r="D113" s="856"/>
      <c r="E113" s="856"/>
      <c r="F113" s="856"/>
      <c r="G113" s="857"/>
      <c r="H113" s="323"/>
      <c r="I113" s="856" t="s">
        <v>158</v>
      </c>
      <c r="J113" s="856"/>
      <c r="K113" s="856"/>
      <c r="L113" s="856"/>
      <c r="M113" s="857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882" t="s">
        <v>16</v>
      </c>
      <c r="I119" s="864" t="s">
        <v>17</v>
      </c>
      <c r="J119" s="864" t="s">
        <v>21</v>
      </c>
      <c r="K119" s="864"/>
      <c r="L119" s="866" t="s">
        <v>93</v>
      </c>
      <c r="M119" s="868" t="s">
        <v>95</v>
      </c>
      <c r="O119" s="879" t="s">
        <v>197</v>
      </c>
      <c r="P119" s="879"/>
      <c r="Q119" s="879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882"/>
      <c r="I120" s="864"/>
      <c r="J120" s="372" t="s">
        <v>21</v>
      </c>
      <c r="K120" s="372" t="s">
        <v>25</v>
      </c>
      <c r="L120" s="866"/>
      <c r="M120" s="868"/>
      <c r="O120" s="880"/>
      <c r="P120" s="880"/>
      <c r="Q120" s="880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885" t="s">
        <v>122</v>
      </c>
      <c r="I126" s="886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851" t="s">
        <v>47</v>
      </c>
      <c r="J130" s="851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851" t="s">
        <v>51</v>
      </c>
      <c r="J131" s="851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851" t="s">
        <v>52</v>
      </c>
      <c r="J132" s="851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851" t="s">
        <v>49</v>
      </c>
      <c r="J133" s="851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881" t="s">
        <v>53</v>
      </c>
      <c r="J134" s="878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835" t="s">
        <v>59</v>
      </c>
      <c r="J135" s="835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833" t="s">
        <v>68</v>
      </c>
      <c r="J136" s="834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833" t="s">
        <v>81</v>
      </c>
      <c r="J137" s="834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855" t="s">
        <v>28</v>
      </c>
      <c r="B148" s="856"/>
      <c r="C148" s="856"/>
      <c r="D148" s="856"/>
      <c r="E148" s="856"/>
      <c r="F148" s="856"/>
      <c r="G148" s="857"/>
      <c r="H148" s="345"/>
      <c r="I148" s="856" t="s">
        <v>165</v>
      </c>
      <c r="J148" s="856"/>
      <c r="K148" s="856"/>
      <c r="L148" s="856"/>
      <c r="M148" s="857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837" t="s">
        <v>264</v>
      </c>
      <c r="Q163" s="837"/>
      <c r="R163" s="837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837"/>
      <c r="Q164" s="837"/>
      <c r="R164" s="837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837"/>
      <c r="Q165" s="837"/>
      <c r="R165" s="837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861" t="s">
        <v>16</v>
      </c>
      <c r="I167" s="863" t="s">
        <v>17</v>
      </c>
      <c r="J167" s="863" t="s">
        <v>21</v>
      </c>
      <c r="K167" s="863"/>
      <c r="L167" s="865" t="s">
        <v>93</v>
      </c>
      <c r="M167" s="867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862"/>
      <c r="I168" s="864"/>
      <c r="J168" s="537" t="s">
        <v>21</v>
      </c>
      <c r="K168" s="537" t="s">
        <v>25</v>
      </c>
      <c r="L168" s="866"/>
      <c r="M168" s="868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838" t="s">
        <v>36</v>
      </c>
      <c r="I175" s="840" t="s">
        <v>178</v>
      </c>
      <c r="J175" s="841"/>
      <c r="K175" s="842"/>
      <c r="L175" s="846" t="s">
        <v>159</v>
      </c>
      <c r="M175" s="847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839"/>
      <c r="I176" s="843"/>
      <c r="J176" s="844"/>
      <c r="K176" s="845"/>
      <c r="L176" s="848"/>
      <c r="M176" s="849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850" t="s">
        <v>47</v>
      </c>
      <c r="J177" s="850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851" t="s">
        <v>51</v>
      </c>
      <c r="J178" s="851"/>
      <c r="K178" s="536">
        <v>60.19</v>
      </c>
      <c r="L178" s="282">
        <v>43783</v>
      </c>
      <c r="M178" s="44" t="s">
        <v>170</v>
      </c>
      <c r="N178" s="362" t="s">
        <v>56</v>
      </c>
      <c r="O178" s="851" t="s">
        <v>47</v>
      </c>
      <c r="P178" s="851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851" t="s">
        <v>52</v>
      </c>
      <c r="J179" s="851"/>
      <c r="K179" s="536">
        <v>4.95</v>
      </c>
      <c r="L179" s="282">
        <v>43783</v>
      </c>
      <c r="M179" s="44" t="s">
        <v>170</v>
      </c>
      <c r="O179" s="851" t="s">
        <v>51</v>
      </c>
      <c r="P179" s="851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851" t="s">
        <v>49</v>
      </c>
      <c r="J180" s="851"/>
      <c r="K180" s="536">
        <v>234.75</v>
      </c>
      <c r="L180" s="282">
        <v>43791</v>
      </c>
      <c r="M180" s="44" t="s">
        <v>171</v>
      </c>
      <c r="N180" s="344" t="s">
        <v>56</v>
      </c>
      <c r="O180" s="851" t="s">
        <v>52</v>
      </c>
      <c r="P180" s="851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835" t="s">
        <v>59</v>
      </c>
      <c r="J181" s="835"/>
      <c r="K181" s="540">
        <v>1147.99</v>
      </c>
      <c r="L181" s="302" t="s">
        <v>177</v>
      </c>
      <c r="M181" s="44" t="s">
        <v>170</v>
      </c>
      <c r="N181" s="344" t="s">
        <v>56</v>
      </c>
      <c r="O181" s="851" t="s">
        <v>49</v>
      </c>
      <c r="P181" s="851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833" t="s">
        <v>68</v>
      </c>
      <c r="J182" s="834"/>
      <c r="K182" s="536">
        <v>176.72</v>
      </c>
      <c r="L182" s="282">
        <v>43791</v>
      </c>
      <c r="M182" s="44" t="s">
        <v>170</v>
      </c>
      <c r="N182" s="344"/>
      <c r="O182" s="835" t="s">
        <v>59</v>
      </c>
      <c r="P182" s="835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833" t="s">
        <v>68</v>
      </c>
      <c r="P183" s="834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833" t="s">
        <v>81</v>
      </c>
      <c r="J185" s="834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903" t="s">
        <v>181</v>
      </c>
      <c r="J186" s="904"/>
      <c r="K186" s="549"/>
      <c r="L186" s="282" t="s">
        <v>182</v>
      </c>
      <c r="M186" s="44"/>
      <c r="N186" s="366"/>
      <c r="O186" s="833" t="s">
        <v>81</v>
      </c>
      <c r="P186" s="834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835" t="s">
        <v>61</v>
      </c>
      <c r="J187" s="835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836" t="s">
        <v>180</v>
      </c>
      <c r="L188" s="836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869" t="s">
        <v>28</v>
      </c>
      <c r="B199" s="870"/>
      <c r="C199" s="870"/>
      <c r="D199" s="870"/>
      <c r="E199" s="870"/>
      <c r="F199" s="870"/>
      <c r="G199" s="871"/>
      <c r="H199" s="872" t="s">
        <v>220</v>
      </c>
      <c r="I199" s="873"/>
      <c r="J199" s="873"/>
      <c r="K199" s="873"/>
      <c r="L199" s="873"/>
      <c r="M199" s="874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875"/>
      <c r="I200" s="876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877" t="s">
        <v>39</v>
      </c>
      <c r="I201" s="878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877" t="s">
        <v>40</v>
      </c>
      <c r="I202" s="878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861" t="s">
        <v>16</v>
      </c>
      <c r="I218" s="863" t="s">
        <v>17</v>
      </c>
      <c r="J218" s="863" t="s">
        <v>21</v>
      </c>
      <c r="K218" s="863"/>
      <c r="L218" s="865" t="s">
        <v>93</v>
      </c>
      <c r="M218" s="867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862"/>
      <c r="I219" s="864"/>
      <c r="J219" s="587" t="s">
        <v>21</v>
      </c>
      <c r="K219" s="587" t="s">
        <v>25</v>
      </c>
      <c r="L219" s="866"/>
      <c r="M219" s="868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837" t="s">
        <v>309</v>
      </c>
      <c r="P225" s="837"/>
      <c r="Q225" s="837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838" t="s">
        <v>36</v>
      </c>
      <c r="I226" s="840" t="s">
        <v>178</v>
      </c>
      <c r="J226" s="841"/>
      <c r="K226" s="842"/>
      <c r="L226" s="846" t="s">
        <v>159</v>
      </c>
      <c r="M226" s="847"/>
      <c r="O226" s="837"/>
      <c r="P226" s="837"/>
      <c r="Q226" s="837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839"/>
      <c r="I227" s="843"/>
      <c r="J227" s="844"/>
      <c r="K227" s="845"/>
      <c r="L227" s="848"/>
      <c r="M227" s="849"/>
      <c r="O227" s="837"/>
      <c r="P227" s="837"/>
      <c r="Q227" s="837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850" t="s">
        <v>47</v>
      </c>
      <c r="J228" s="850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851" t="s">
        <v>51</v>
      </c>
      <c r="J229" s="851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851" t="s">
        <v>52</v>
      </c>
      <c r="J230" s="851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851" t="s">
        <v>49</v>
      </c>
      <c r="J231" s="851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835" t="s">
        <v>59</v>
      </c>
      <c r="J232" s="835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833" t="s">
        <v>68</v>
      </c>
      <c r="J233" s="834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833" t="s">
        <v>81</v>
      </c>
      <c r="J236" s="834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833" t="s">
        <v>181</v>
      </c>
      <c r="J237" s="834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835" t="s">
        <v>61</v>
      </c>
      <c r="J238" s="835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836" t="s">
        <v>180</v>
      </c>
      <c r="L239" s="836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852"/>
      <c r="I240" s="852"/>
      <c r="J240" s="852"/>
      <c r="K240" s="852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853" t="s">
        <v>208</v>
      </c>
      <c r="C241" s="853"/>
      <c r="D241" s="853"/>
      <c r="E241" s="853"/>
      <c r="F241" s="853"/>
      <c r="G241" s="853"/>
      <c r="H241" s="853"/>
      <c r="I241" s="853"/>
      <c r="J241" s="853"/>
      <c r="K241" s="853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854"/>
      <c r="C242" s="854"/>
      <c r="D242" s="854"/>
      <c r="E242" s="854"/>
      <c r="F242" s="854"/>
      <c r="G242" s="854"/>
      <c r="H242" s="854"/>
      <c r="I242" s="854"/>
      <c r="J242" s="854"/>
      <c r="K242" s="854"/>
      <c r="L242" s="1"/>
      <c r="M242" s="1"/>
      <c r="O242" s="1"/>
      <c r="P242" s="1"/>
      <c r="Q242" s="1"/>
      <c r="R242" s="1"/>
      <c r="S242" s="111"/>
    </row>
    <row r="243" spans="1:19" ht="15.75" thickTop="1">
      <c r="A243" s="855" t="s">
        <v>28</v>
      </c>
      <c r="B243" s="856"/>
      <c r="C243" s="856"/>
      <c r="D243" s="856"/>
      <c r="E243" s="856"/>
      <c r="F243" s="856"/>
      <c r="G243" s="857"/>
      <c r="H243" s="858" t="s">
        <v>202</v>
      </c>
      <c r="I243" s="859"/>
      <c r="J243" s="859"/>
      <c r="K243" s="859"/>
      <c r="L243" s="859"/>
      <c r="M243" s="860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861" t="s">
        <v>16</v>
      </c>
      <c r="I262" s="863" t="s">
        <v>17</v>
      </c>
      <c r="J262" s="863" t="s">
        <v>21</v>
      </c>
      <c r="K262" s="863"/>
      <c r="L262" s="865" t="s">
        <v>93</v>
      </c>
      <c r="M262" s="867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862"/>
      <c r="I263" s="864"/>
      <c r="J263" s="587" t="s">
        <v>21</v>
      </c>
      <c r="K263" s="587" t="s">
        <v>25</v>
      </c>
      <c r="L263" s="866"/>
      <c r="M263" s="868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838" t="s">
        <v>36</v>
      </c>
      <c r="I270" s="840" t="s">
        <v>178</v>
      </c>
      <c r="J270" s="841"/>
      <c r="K270" s="842"/>
      <c r="L270" s="846" t="s">
        <v>159</v>
      </c>
      <c r="M270" s="847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839"/>
      <c r="I271" s="843"/>
      <c r="J271" s="844"/>
      <c r="K271" s="845"/>
      <c r="L271" s="848"/>
      <c r="M271" s="849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850" t="s">
        <v>47</v>
      </c>
      <c r="J272" s="850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851" t="s">
        <v>51</v>
      </c>
      <c r="J273" s="851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851" t="s">
        <v>52</v>
      </c>
      <c r="J274" s="851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851" t="s">
        <v>49</v>
      </c>
      <c r="J275" s="851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835" t="s">
        <v>59</v>
      </c>
      <c r="J276" s="835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833" t="s">
        <v>68</v>
      </c>
      <c r="J277" s="834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833" t="s">
        <v>81</v>
      </c>
      <c r="J280" s="834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833" t="s">
        <v>53</v>
      </c>
      <c r="J281" s="834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835" t="s">
        <v>61</v>
      </c>
      <c r="J282" s="835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836" t="s">
        <v>180</v>
      </c>
      <c r="L283" s="836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949" t="s">
        <v>28</v>
      </c>
      <c r="B285" s="950"/>
      <c r="C285" s="950"/>
      <c r="D285" s="950"/>
      <c r="E285" s="950"/>
      <c r="F285" s="950"/>
      <c r="G285" s="951"/>
      <c r="H285" s="952" t="s">
        <v>236</v>
      </c>
      <c r="I285" s="953"/>
      <c r="J285" s="953"/>
      <c r="K285" s="953"/>
      <c r="L285" s="953"/>
      <c r="M285" s="954"/>
      <c r="N285" s="955"/>
      <c r="O285" s="955"/>
      <c r="P285" s="955"/>
      <c r="Q285" s="955"/>
      <c r="R285" s="955"/>
      <c r="S285" s="956"/>
    </row>
    <row r="286" spans="1:19">
      <c r="A286" s="957" t="s">
        <v>2</v>
      </c>
      <c r="B286" s="958" t="s">
        <v>34</v>
      </c>
      <c r="C286" s="959" t="s">
        <v>35</v>
      </c>
      <c r="D286" s="959" t="s">
        <v>38</v>
      </c>
      <c r="E286" s="959" t="s">
        <v>42</v>
      </c>
      <c r="F286" s="958" t="s">
        <v>36</v>
      </c>
      <c r="G286" s="960" t="s">
        <v>173</v>
      </c>
      <c r="H286" s="961"/>
      <c r="I286" s="962"/>
      <c r="J286" s="963" t="s">
        <v>35</v>
      </c>
      <c r="K286" s="963" t="s">
        <v>38</v>
      </c>
      <c r="L286" s="963" t="s">
        <v>42</v>
      </c>
      <c r="M286" s="960" t="s">
        <v>44</v>
      </c>
      <c r="N286" s="964"/>
      <c r="O286" s="964"/>
      <c r="P286" s="964"/>
      <c r="Q286" s="964"/>
      <c r="R286" s="964"/>
      <c r="S286" s="965"/>
    </row>
    <row r="287" spans="1:19">
      <c r="A287" s="966">
        <v>43835</v>
      </c>
      <c r="B287" s="967" t="s">
        <v>235</v>
      </c>
      <c r="C287" s="968">
        <v>679.7</v>
      </c>
      <c r="D287" s="968">
        <v>679.7</v>
      </c>
      <c r="E287" s="969" t="str">
        <f>IF(C287-D287=0,"",C287-D287)</f>
        <v/>
      </c>
      <c r="F287" s="967" t="str">
        <f>IF(C287=0,"",IF(C287-D287=0,"оплачено","ожидается оплата"))</f>
        <v>оплачено</v>
      </c>
      <c r="G287" s="970"/>
      <c r="H287" s="971" t="s">
        <v>39</v>
      </c>
      <c r="I287" s="972"/>
      <c r="J287" s="973">
        <v>2039.02</v>
      </c>
      <c r="K287" s="973">
        <f>1000+1039.02</f>
        <v>2039.02</v>
      </c>
      <c r="L287" s="969">
        <f>J287-K287</f>
        <v>0</v>
      </c>
      <c r="M287" s="974">
        <v>43850</v>
      </c>
      <c r="N287" s="964"/>
      <c r="O287" s="964"/>
      <c r="P287" s="964"/>
      <c r="Q287" s="964"/>
      <c r="R287" s="964"/>
      <c r="S287" s="965"/>
    </row>
    <row r="288" spans="1:19">
      <c r="A288" s="966">
        <v>43839</v>
      </c>
      <c r="B288" s="967" t="s">
        <v>205</v>
      </c>
      <c r="C288" s="968">
        <v>139.15</v>
      </c>
      <c r="D288" s="968">
        <v>139.15</v>
      </c>
      <c r="E288" s="969" t="str">
        <f t="shared" ref="E288:E303" si="17">IF(C288-D288=0,"",C288-D288)</f>
        <v/>
      </c>
      <c r="F288" s="967" t="str">
        <f t="shared" ref="F288:F303" si="18">IF(C288=0,"",IF(C288-D288=0,"оплачено","ожидается оплата"))</f>
        <v>оплачено</v>
      </c>
      <c r="G288" s="970"/>
      <c r="H288" s="971" t="s">
        <v>40</v>
      </c>
      <c r="I288" s="972"/>
      <c r="J288" s="975">
        <v>918.57</v>
      </c>
      <c r="K288" s="975">
        <v>918.57</v>
      </c>
      <c r="L288" s="969">
        <f>J288-K288</f>
        <v>0</v>
      </c>
      <c r="M288" s="974">
        <v>43857</v>
      </c>
      <c r="N288" s="964"/>
      <c r="O288" s="964"/>
      <c r="P288" s="964"/>
      <c r="Q288" s="964"/>
      <c r="R288" s="964"/>
      <c r="S288" s="965"/>
    </row>
    <row r="289" spans="1:19">
      <c r="A289" s="966">
        <v>43839</v>
      </c>
      <c r="B289" s="967" t="s">
        <v>239</v>
      </c>
      <c r="C289" s="968">
        <v>189</v>
      </c>
      <c r="D289" s="968">
        <v>189</v>
      </c>
      <c r="E289" s="969" t="str">
        <f t="shared" si="17"/>
        <v/>
      </c>
      <c r="F289" s="967" t="str">
        <f t="shared" si="18"/>
        <v>оплачено</v>
      </c>
      <c r="G289" s="970"/>
      <c r="H289" s="976"/>
      <c r="I289" s="964"/>
      <c r="J289" s="964">
        <f>SUM(J287:J288)</f>
        <v>2957.59</v>
      </c>
      <c r="K289" s="964"/>
      <c r="L289" s="977"/>
      <c r="M289" s="978"/>
      <c r="N289" s="964"/>
      <c r="O289" s="964"/>
      <c r="P289" s="964"/>
      <c r="Q289" s="964"/>
      <c r="R289" s="964"/>
      <c r="S289" s="965"/>
    </row>
    <row r="290" spans="1:19">
      <c r="A290" s="966">
        <v>43838</v>
      </c>
      <c r="B290" s="967" t="s">
        <v>213</v>
      </c>
      <c r="C290" s="968">
        <v>239.4</v>
      </c>
      <c r="D290" s="968">
        <v>239.4</v>
      </c>
      <c r="E290" s="969" t="str">
        <f t="shared" si="17"/>
        <v/>
      </c>
      <c r="F290" s="967" t="str">
        <f t="shared" si="18"/>
        <v>оплачено</v>
      </c>
      <c r="G290" s="970"/>
      <c r="H290" s="976"/>
      <c r="I290" s="964"/>
      <c r="J290" s="964"/>
      <c r="K290" s="964"/>
      <c r="L290" s="964"/>
      <c r="M290" s="978"/>
      <c r="N290" s="964"/>
      <c r="O290" s="964"/>
      <c r="P290" s="964"/>
      <c r="Q290" s="964"/>
      <c r="R290" s="964"/>
      <c r="S290" s="965"/>
    </row>
    <row r="291" spans="1:19">
      <c r="A291" s="966">
        <v>43844</v>
      </c>
      <c r="B291" s="967" t="s">
        <v>242</v>
      </c>
      <c r="C291" s="721">
        <v>529.29999999999995</v>
      </c>
      <c r="D291" s="721">
        <v>529.29999999999995</v>
      </c>
      <c r="E291" s="969" t="str">
        <f t="shared" si="17"/>
        <v/>
      </c>
      <c r="F291" s="967" t="str">
        <f t="shared" si="18"/>
        <v>оплачено</v>
      </c>
      <c r="G291" s="970"/>
      <c r="H291" s="976"/>
      <c r="I291" s="964"/>
      <c r="J291" s="964"/>
      <c r="K291" s="964"/>
      <c r="L291" s="964"/>
      <c r="M291" s="978"/>
      <c r="N291" s="964"/>
      <c r="O291" s="964"/>
      <c r="P291" s="964"/>
      <c r="Q291" s="964"/>
      <c r="R291" s="964"/>
      <c r="S291" s="965"/>
    </row>
    <row r="292" spans="1:19">
      <c r="A292" s="966">
        <v>43847</v>
      </c>
      <c r="B292" s="967" t="s">
        <v>205</v>
      </c>
      <c r="C292" s="721">
        <v>267.52999999999997</v>
      </c>
      <c r="D292" s="721">
        <v>267.52999999999997</v>
      </c>
      <c r="E292" s="969" t="str">
        <f t="shared" si="17"/>
        <v/>
      </c>
      <c r="F292" s="967" t="str">
        <f t="shared" si="18"/>
        <v>оплачено</v>
      </c>
      <c r="G292" s="970"/>
      <c r="H292" s="976"/>
      <c r="I292" s="964"/>
      <c r="J292" s="964"/>
      <c r="K292" s="964"/>
      <c r="L292" s="964"/>
      <c r="M292" s="978"/>
      <c r="N292" s="964"/>
      <c r="O292" s="964"/>
      <c r="P292" s="964"/>
      <c r="Q292" s="964"/>
      <c r="R292" s="964"/>
      <c r="S292" s="965"/>
    </row>
    <row r="293" spans="1:19">
      <c r="A293" s="966">
        <v>43844</v>
      </c>
      <c r="B293" s="967" t="s">
        <v>29</v>
      </c>
      <c r="C293" s="721">
        <v>152.30000000000001</v>
      </c>
      <c r="D293" s="721">
        <v>152.30000000000001</v>
      </c>
      <c r="E293" s="969" t="str">
        <f t="shared" si="17"/>
        <v/>
      </c>
      <c r="F293" s="967" t="str">
        <f t="shared" si="18"/>
        <v>оплачено</v>
      </c>
      <c r="G293" s="970"/>
      <c r="H293" s="976"/>
      <c r="I293" s="964"/>
      <c r="J293" s="964"/>
      <c r="K293" s="964"/>
      <c r="L293" s="964"/>
      <c r="M293" s="978"/>
      <c r="N293" s="964"/>
      <c r="O293" s="964"/>
      <c r="P293" s="964"/>
      <c r="Q293" s="964"/>
      <c r="R293" s="964"/>
      <c r="S293" s="965"/>
    </row>
    <row r="294" spans="1:19">
      <c r="A294" s="966">
        <v>43844</v>
      </c>
      <c r="B294" s="967" t="s">
        <v>243</v>
      </c>
      <c r="C294" s="721">
        <v>164.25</v>
      </c>
      <c r="D294" s="721">
        <v>164.25</v>
      </c>
      <c r="E294" s="969" t="str">
        <f t="shared" si="17"/>
        <v/>
      </c>
      <c r="F294" s="967" t="str">
        <f t="shared" si="18"/>
        <v>оплачено</v>
      </c>
      <c r="G294" s="970"/>
      <c r="H294" s="976"/>
      <c r="I294" s="964"/>
      <c r="J294" s="964"/>
      <c r="K294" s="964"/>
      <c r="L294" s="964"/>
      <c r="M294" s="978"/>
      <c r="N294" s="964"/>
      <c r="O294" s="964"/>
      <c r="P294" s="964"/>
      <c r="Q294" s="964"/>
      <c r="R294" s="964"/>
      <c r="S294" s="965"/>
    </row>
    <row r="295" spans="1:19">
      <c r="A295" s="966">
        <v>43845</v>
      </c>
      <c r="B295" s="967" t="s">
        <v>212</v>
      </c>
      <c r="C295" s="721">
        <v>43.2</v>
      </c>
      <c r="D295" s="721">
        <v>43.2</v>
      </c>
      <c r="E295" s="969" t="str">
        <f t="shared" si="17"/>
        <v/>
      </c>
      <c r="F295" s="967" t="str">
        <f t="shared" si="18"/>
        <v>оплачено</v>
      </c>
      <c r="G295" s="970"/>
      <c r="H295" s="976"/>
      <c r="I295" s="964"/>
      <c r="J295" s="964"/>
      <c r="K295" s="964"/>
      <c r="L295" s="964"/>
      <c r="M295" s="978"/>
      <c r="N295" s="964"/>
      <c r="O295" s="964"/>
      <c r="P295" s="964"/>
      <c r="Q295" s="964"/>
      <c r="R295" s="964"/>
      <c r="S295" s="965"/>
    </row>
    <row r="296" spans="1:19">
      <c r="A296" s="966"/>
      <c r="B296" s="967"/>
      <c r="C296" s="721"/>
      <c r="D296" s="721"/>
      <c r="E296" s="969" t="str">
        <f t="shared" si="17"/>
        <v/>
      </c>
      <c r="F296" s="967" t="str">
        <f t="shared" si="18"/>
        <v/>
      </c>
      <c r="G296" s="970"/>
      <c r="H296" s="976"/>
      <c r="I296" s="964"/>
      <c r="J296" s="964"/>
      <c r="K296" s="964"/>
      <c r="L296" s="964"/>
      <c r="M296" s="978"/>
      <c r="N296" s="964"/>
      <c r="O296" s="964"/>
      <c r="P296" s="964"/>
      <c r="Q296" s="964"/>
      <c r="R296" s="964"/>
      <c r="S296" s="965"/>
    </row>
    <row r="297" spans="1:19">
      <c r="A297" s="966"/>
      <c r="B297" s="967"/>
      <c r="C297" s="721"/>
      <c r="D297" s="967"/>
      <c r="E297" s="969" t="str">
        <f t="shared" si="17"/>
        <v/>
      </c>
      <c r="F297" s="967" t="str">
        <f t="shared" si="18"/>
        <v/>
      </c>
      <c r="G297" s="970"/>
      <c r="H297" s="976"/>
      <c r="I297" s="964"/>
      <c r="J297" s="964"/>
      <c r="K297" s="964"/>
      <c r="L297" s="964"/>
      <c r="M297" s="978"/>
      <c r="N297" s="964"/>
      <c r="O297" s="964"/>
      <c r="P297" s="964"/>
      <c r="Q297" s="964"/>
      <c r="R297" s="964"/>
      <c r="S297" s="965"/>
    </row>
    <row r="298" spans="1:19">
      <c r="A298" s="966"/>
      <c r="B298" s="967"/>
      <c r="C298" s="721"/>
      <c r="D298" s="967"/>
      <c r="E298" s="969" t="str">
        <f t="shared" si="17"/>
        <v/>
      </c>
      <c r="F298" s="967" t="str">
        <f t="shared" si="18"/>
        <v/>
      </c>
      <c r="G298" s="970"/>
      <c r="H298" s="976"/>
      <c r="I298" s="964"/>
      <c r="J298" s="964"/>
      <c r="K298" s="964"/>
      <c r="L298" s="964"/>
      <c r="M298" s="978"/>
      <c r="N298" s="964"/>
      <c r="O298" s="964"/>
      <c r="P298" s="964"/>
      <c r="Q298" s="964"/>
      <c r="R298" s="964"/>
      <c r="S298" s="965"/>
    </row>
    <row r="299" spans="1:19">
      <c r="A299" s="979"/>
      <c r="B299" s="967"/>
      <c r="C299" s="967"/>
      <c r="D299" s="967"/>
      <c r="E299" s="969" t="str">
        <f t="shared" si="17"/>
        <v/>
      </c>
      <c r="F299" s="967" t="str">
        <f t="shared" si="18"/>
        <v/>
      </c>
      <c r="G299" s="970"/>
      <c r="H299" s="976"/>
      <c r="I299" s="964"/>
      <c r="J299" s="964"/>
      <c r="K299" s="964"/>
      <c r="L299" s="964"/>
      <c r="M299" s="978"/>
      <c r="N299" s="964"/>
      <c r="O299" s="1082" t="s">
        <v>376</v>
      </c>
      <c r="P299" s="1082"/>
      <c r="Q299" s="1082"/>
      <c r="R299" s="964"/>
      <c r="S299" s="965"/>
    </row>
    <row r="300" spans="1:19">
      <c r="A300" s="980"/>
      <c r="B300" s="967"/>
      <c r="C300" s="967"/>
      <c r="D300" s="967"/>
      <c r="E300" s="969" t="str">
        <f t="shared" si="17"/>
        <v/>
      </c>
      <c r="F300" s="967" t="str">
        <f t="shared" si="18"/>
        <v/>
      </c>
      <c r="G300" s="970"/>
      <c r="H300" s="976"/>
      <c r="I300" s="964"/>
      <c r="J300" s="964"/>
      <c r="K300" s="964"/>
      <c r="L300" s="964"/>
      <c r="M300" s="978"/>
      <c r="N300" s="964"/>
      <c r="O300" s="1082"/>
      <c r="P300" s="1082"/>
      <c r="Q300" s="1082"/>
      <c r="R300" s="964"/>
      <c r="S300" s="965"/>
    </row>
    <row r="301" spans="1:19">
      <c r="A301" s="980"/>
      <c r="B301" s="967"/>
      <c r="C301" s="967"/>
      <c r="D301" s="967"/>
      <c r="E301" s="969" t="str">
        <f t="shared" si="17"/>
        <v/>
      </c>
      <c r="F301" s="967" t="str">
        <f t="shared" si="18"/>
        <v/>
      </c>
      <c r="G301" s="970"/>
      <c r="H301" s="976"/>
      <c r="I301" s="964"/>
      <c r="J301" s="964"/>
      <c r="K301" s="964"/>
      <c r="L301" s="964"/>
      <c r="M301" s="978"/>
      <c r="N301" s="964"/>
      <c r="O301" s="1082"/>
      <c r="P301" s="1082"/>
      <c r="Q301" s="1082"/>
      <c r="R301" s="964"/>
      <c r="S301" s="965"/>
    </row>
    <row r="302" spans="1:19">
      <c r="A302" s="979"/>
      <c r="B302" s="967"/>
      <c r="C302" s="967"/>
      <c r="D302" s="967"/>
      <c r="E302" s="969" t="str">
        <f t="shared" si="17"/>
        <v/>
      </c>
      <c r="F302" s="967" t="str">
        <f t="shared" si="18"/>
        <v/>
      </c>
      <c r="G302" s="970"/>
      <c r="H302" s="976"/>
      <c r="I302" s="964"/>
      <c r="J302" s="964"/>
      <c r="K302" s="964"/>
      <c r="L302" s="964"/>
      <c r="M302" s="978"/>
      <c r="N302" s="964"/>
      <c r="O302" s="1082"/>
      <c r="P302" s="1082"/>
      <c r="Q302" s="1082"/>
      <c r="R302" s="964"/>
      <c r="S302" s="965"/>
    </row>
    <row r="303" spans="1:19" ht="15.75" thickBot="1">
      <c r="A303" s="981"/>
      <c r="B303" s="982"/>
      <c r="C303" s="983"/>
      <c r="D303" s="983"/>
      <c r="E303" s="969" t="str">
        <f t="shared" si="17"/>
        <v/>
      </c>
      <c r="F303" s="967" t="str">
        <f t="shared" si="18"/>
        <v/>
      </c>
      <c r="G303" s="984"/>
      <c r="H303" s="976"/>
      <c r="I303" s="964"/>
      <c r="J303" s="964"/>
      <c r="K303" s="964"/>
      <c r="L303" s="964"/>
      <c r="M303" s="978"/>
      <c r="N303" s="964"/>
      <c r="O303" s="1082"/>
      <c r="P303" s="1082"/>
      <c r="Q303" s="1082"/>
      <c r="R303" s="964"/>
      <c r="S303" s="965"/>
    </row>
    <row r="304" spans="1:19" ht="15.75" thickTop="1">
      <c r="A304" s="985"/>
      <c r="B304" s="986"/>
      <c r="C304" s="987"/>
      <c r="D304" s="987"/>
      <c r="E304" s="988"/>
      <c r="F304" s="986"/>
      <c r="G304" s="989"/>
      <c r="H304" s="990" t="s">
        <v>16</v>
      </c>
      <c r="I304" s="991" t="s">
        <v>17</v>
      </c>
      <c r="J304" s="991" t="s">
        <v>21</v>
      </c>
      <c r="K304" s="991"/>
      <c r="L304" s="992" t="s">
        <v>93</v>
      </c>
      <c r="M304" s="993" t="s">
        <v>95</v>
      </c>
      <c r="N304" s="964"/>
      <c r="O304" s="1082"/>
      <c r="P304" s="1082"/>
      <c r="Q304" s="1082"/>
      <c r="R304" s="964"/>
      <c r="S304" s="965"/>
    </row>
    <row r="305" spans="1:19" ht="24">
      <c r="A305" s="994"/>
      <c r="B305" s="995"/>
      <c r="C305" s="995"/>
      <c r="D305" s="995"/>
      <c r="E305" s="996"/>
      <c r="F305" s="995"/>
      <c r="G305" s="995"/>
      <c r="H305" s="997"/>
      <c r="I305" s="998"/>
      <c r="J305" s="999" t="s">
        <v>21</v>
      </c>
      <c r="K305" s="999" t="s">
        <v>25</v>
      </c>
      <c r="L305" s="1000"/>
      <c r="M305" s="1001"/>
      <c r="N305" s="964"/>
      <c r="O305" s="1082"/>
      <c r="P305" s="1082"/>
      <c r="Q305" s="1082"/>
      <c r="R305" s="964"/>
      <c r="S305" s="965"/>
    </row>
    <row r="306" spans="1:19">
      <c r="A306" s="1002"/>
      <c r="B306" s="1003"/>
      <c r="C306" s="1004"/>
      <c r="D306" s="1005"/>
      <c r="E306" s="977"/>
      <c r="F306" s="1003"/>
      <c r="G306" s="1003"/>
      <c r="H306" s="1006" t="s">
        <v>18</v>
      </c>
      <c r="I306" s="1007">
        <v>32809.9</v>
      </c>
      <c r="J306" s="1007">
        <v>1675.7199999999998</v>
      </c>
      <c r="K306" s="1008">
        <v>1047.01</v>
      </c>
      <c r="L306" s="1009">
        <v>52152</v>
      </c>
      <c r="M306" s="1010">
        <f>82159.79-I306-J306-K306+L306</f>
        <v>98779.159999999989</v>
      </c>
      <c r="N306" s="964"/>
      <c r="O306" s="1082"/>
      <c r="P306" s="1082"/>
      <c r="Q306" s="1082"/>
      <c r="R306" s="964"/>
      <c r="S306" s="965"/>
    </row>
    <row r="307" spans="1:19">
      <c r="A307" s="1011"/>
      <c r="B307" s="1003"/>
      <c r="C307" s="1003"/>
      <c r="D307" s="1012"/>
      <c r="E307" s="964"/>
      <c r="F307" s="977"/>
      <c r="G307" s="964"/>
      <c r="H307" s="1006" t="s">
        <v>19</v>
      </c>
      <c r="I307" s="1007">
        <v>35259.58</v>
      </c>
      <c r="J307" s="1007">
        <v>1363.3000000000002</v>
      </c>
      <c r="K307" s="1007">
        <v>1176.05</v>
      </c>
      <c r="L307" s="1009">
        <v>40465.950000000004</v>
      </c>
      <c r="M307" s="1010">
        <f t="shared" ref="M307:M313" si="19">M306-I307-J307-K307+L307</f>
        <v>101446.18</v>
      </c>
      <c r="N307" s="964"/>
      <c r="O307" s="1082"/>
      <c r="P307" s="1082"/>
      <c r="Q307" s="1082"/>
      <c r="R307" s="964"/>
      <c r="S307" s="965"/>
    </row>
    <row r="308" spans="1:19">
      <c r="A308" s="1011"/>
      <c r="B308" s="964"/>
      <c r="C308" s="1003"/>
      <c r="D308" s="1012"/>
      <c r="E308" s="964"/>
      <c r="F308" s="964"/>
      <c r="G308" s="964"/>
      <c r="H308" s="1006" t="s">
        <v>20</v>
      </c>
      <c r="I308" s="1013">
        <v>34690.219999999994</v>
      </c>
      <c r="J308" s="1007">
        <v>1209.3000000000002</v>
      </c>
      <c r="K308" s="641">
        <v>1213.33</v>
      </c>
      <c r="L308" s="641">
        <v>19306</v>
      </c>
      <c r="M308" s="1010">
        <f t="shared" si="19"/>
        <v>83639.329999999987</v>
      </c>
      <c r="N308" s="964"/>
      <c r="O308" s="1082"/>
      <c r="P308" s="1082"/>
      <c r="Q308" s="1082"/>
      <c r="R308" s="964"/>
      <c r="S308" s="965"/>
    </row>
    <row r="309" spans="1:19">
      <c r="A309" s="1011"/>
      <c r="B309" s="964"/>
      <c r="C309" s="1014"/>
      <c r="D309" s="1012"/>
      <c r="E309" s="964"/>
      <c r="F309" s="964"/>
      <c r="G309" s="977"/>
      <c r="H309" s="1006" t="s">
        <v>148</v>
      </c>
      <c r="I309" s="641">
        <v>30955.479999999996</v>
      </c>
      <c r="J309" s="1008">
        <v>3184.46</v>
      </c>
      <c r="K309" s="1008">
        <v>1035.6600000000001</v>
      </c>
      <c r="L309" s="641">
        <v>59195.5</v>
      </c>
      <c r="M309" s="1010">
        <f t="shared" si="19"/>
        <v>107659.22999999998</v>
      </c>
      <c r="N309" s="964"/>
      <c r="O309" s="1082"/>
      <c r="P309" s="1082"/>
      <c r="Q309" s="1082"/>
      <c r="R309" s="964"/>
      <c r="S309" s="965"/>
    </row>
    <row r="310" spans="1:19">
      <c r="A310" s="1011"/>
      <c r="B310" s="1003"/>
      <c r="C310" s="964"/>
      <c r="D310" s="1012"/>
      <c r="E310" s="964"/>
      <c r="F310" s="964"/>
      <c r="G310" s="964"/>
      <c r="H310" s="1006" t="s">
        <v>162</v>
      </c>
      <c r="I310" s="1008">
        <v>31239.439999999995</v>
      </c>
      <c r="J310" s="641">
        <v>2443.4</v>
      </c>
      <c r="K310" s="1008">
        <v>1496.52</v>
      </c>
      <c r="L310" s="641">
        <v>40132</v>
      </c>
      <c r="M310" s="1010">
        <f t="shared" si="19"/>
        <v>112611.86999999998</v>
      </c>
      <c r="N310" s="964"/>
      <c r="O310" s="1082"/>
      <c r="P310" s="1082"/>
      <c r="Q310" s="1082"/>
      <c r="R310" s="964"/>
      <c r="S310" s="965"/>
    </row>
    <row r="311" spans="1:19">
      <c r="A311" s="1011"/>
      <c r="B311" s="1003"/>
      <c r="C311" s="964"/>
      <c r="D311" s="1012"/>
      <c r="E311" s="964"/>
      <c r="F311" s="964"/>
      <c r="G311" s="964"/>
      <c r="H311" s="1015" t="s">
        <v>163</v>
      </c>
      <c r="I311" s="1016">
        <v>28986.99</v>
      </c>
      <c r="J311" s="1017">
        <v>6271.4999999999991</v>
      </c>
      <c r="K311" s="1018">
        <v>1046.56</v>
      </c>
      <c r="L311" s="1018">
        <v>22678.1</v>
      </c>
      <c r="M311" s="1010">
        <f t="shared" si="19"/>
        <v>98984.919999999984</v>
      </c>
      <c r="N311" s="964"/>
      <c r="O311" s="1082"/>
      <c r="P311" s="1082"/>
      <c r="Q311" s="1082"/>
      <c r="R311" s="964"/>
      <c r="S311" s="965"/>
    </row>
    <row r="312" spans="1:19">
      <c r="A312" s="1011"/>
      <c r="B312" s="1003"/>
      <c r="C312" s="964"/>
      <c r="D312" s="1012"/>
      <c r="E312" s="964"/>
      <c r="F312" s="964"/>
      <c r="G312" s="964"/>
      <c r="H312" s="1015" t="s">
        <v>192</v>
      </c>
      <c r="I312" s="1016">
        <v>31654.69</v>
      </c>
      <c r="J312" s="1017">
        <v>7124.02</v>
      </c>
      <c r="K312" s="1018">
        <v>1268.5600000000002</v>
      </c>
      <c r="L312" s="1018">
        <v>32888</v>
      </c>
      <c r="M312" s="1010">
        <f t="shared" si="19"/>
        <v>91825.64999999998</v>
      </c>
      <c r="N312" s="964"/>
      <c r="O312" s="1082"/>
      <c r="P312" s="1082"/>
      <c r="Q312" s="1082"/>
      <c r="R312" s="964"/>
      <c r="S312" s="965"/>
    </row>
    <row r="313" spans="1:19" ht="15.75" thickBot="1">
      <c r="A313" s="1011"/>
      <c r="B313" s="1003"/>
      <c r="C313" s="964"/>
      <c r="D313" s="1012"/>
      <c r="E313" s="964"/>
      <c r="F313" s="964"/>
      <c r="G313" s="964"/>
      <c r="H313" s="1015" t="s">
        <v>199</v>
      </c>
      <c r="I313" s="1016">
        <v>28891.4</v>
      </c>
      <c r="J313" s="1017">
        <v>8339.34</v>
      </c>
      <c r="K313" s="1018">
        <v>1307.53</v>
      </c>
      <c r="L313" s="1018">
        <v>36419</v>
      </c>
      <c r="M313" s="1010">
        <f t="shared" si="19"/>
        <v>89706.379999999976</v>
      </c>
      <c r="N313" s="964"/>
      <c r="O313" s="1082"/>
      <c r="P313" s="1082"/>
      <c r="Q313" s="1082"/>
      <c r="R313" s="964"/>
      <c r="S313" s="965"/>
    </row>
    <row r="314" spans="1:19" ht="15.75" thickTop="1">
      <c r="A314" s="1011"/>
      <c r="B314" s="1003"/>
      <c r="C314" s="964"/>
      <c r="D314" s="1012"/>
      <c r="E314" s="977"/>
      <c r="F314" s="964"/>
      <c r="G314" s="964"/>
      <c r="H314" s="1019" t="s">
        <v>36</v>
      </c>
      <c r="I314" s="1020" t="s">
        <v>178</v>
      </c>
      <c r="J314" s="1021"/>
      <c r="K314" s="1022"/>
      <c r="L314" s="1023" t="s">
        <v>159</v>
      </c>
      <c r="M314" s="1024"/>
      <c r="N314" s="964"/>
      <c r="O314" s="1082"/>
      <c r="P314" s="1082"/>
      <c r="Q314" s="1082"/>
      <c r="R314" s="964"/>
      <c r="S314" s="965"/>
    </row>
    <row r="315" spans="1:19">
      <c r="A315" s="1011"/>
      <c r="B315" s="1003"/>
      <c r="C315" s="1014"/>
      <c r="D315" s="1012"/>
      <c r="E315" s="1014"/>
      <c r="F315" s="964"/>
      <c r="G315" s="1025"/>
      <c r="H315" s="1026"/>
      <c r="I315" s="1027"/>
      <c r="J315" s="1028"/>
      <c r="K315" s="1029"/>
      <c r="L315" s="1030"/>
      <c r="M315" s="1031"/>
      <c r="N315" s="964"/>
      <c r="O315" s="964"/>
      <c r="P315" s="964"/>
      <c r="Q315" s="964"/>
      <c r="R315" s="964"/>
      <c r="S315" s="965"/>
    </row>
    <row r="316" spans="1:19">
      <c r="A316" s="1011"/>
      <c r="B316" s="1003"/>
      <c r="C316" s="1003"/>
      <c r="D316" s="1012"/>
      <c r="E316" s="1003"/>
      <c r="F316" s="964"/>
      <c r="G316" s="1025"/>
      <c r="H316" s="1032" t="s">
        <v>91</v>
      </c>
      <c r="I316" s="1033" t="s">
        <v>47</v>
      </c>
      <c r="J316" s="1033"/>
      <c r="K316" s="1034">
        <v>288.75</v>
      </c>
      <c r="L316" s="1035">
        <v>43845</v>
      </c>
      <c r="M316" s="978" t="s">
        <v>171</v>
      </c>
      <c r="N316" s="964"/>
      <c r="O316" s="964"/>
      <c r="P316" s="964"/>
      <c r="Q316" s="964"/>
      <c r="R316" s="964"/>
      <c r="S316" s="965"/>
    </row>
    <row r="317" spans="1:19">
      <c r="A317" s="1011"/>
      <c r="B317" s="964"/>
      <c r="C317" s="1036"/>
      <c r="D317" s="1012"/>
      <c r="E317" s="1036"/>
      <c r="F317" s="964"/>
      <c r="G317" s="964"/>
      <c r="H317" s="1032" t="s">
        <v>91</v>
      </c>
      <c r="I317" s="1037" t="s">
        <v>51</v>
      </c>
      <c r="J317" s="1037"/>
      <c r="K317" s="963">
        <v>60.19</v>
      </c>
      <c r="L317" s="1035">
        <v>43845</v>
      </c>
      <c r="M317" s="978" t="s">
        <v>171</v>
      </c>
      <c r="N317" s="964"/>
      <c r="O317" s="964"/>
      <c r="P317" s="964"/>
      <c r="Q317" s="964"/>
      <c r="R317" s="964"/>
      <c r="S317" s="965"/>
    </row>
    <row r="318" spans="1:19">
      <c r="A318" s="1038"/>
      <c r="B318" s="964"/>
      <c r="C318" s="964"/>
      <c r="D318" s="1012"/>
      <c r="E318" s="1003"/>
      <c r="F318" s="964"/>
      <c r="G318" s="964"/>
      <c r="H318" s="1032" t="s">
        <v>91</v>
      </c>
      <c r="I318" s="1037" t="s">
        <v>52</v>
      </c>
      <c r="J318" s="1037"/>
      <c r="K318" s="963">
        <v>4.95</v>
      </c>
      <c r="L318" s="1035">
        <v>43845</v>
      </c>
      <c r="M318" s="978" t="s">
        <v>171</v>
      </c>
      <c r="N318" s="964"/>
      <c r="O318" s="964"/>
      <c r="P318" s="964"/>
      <c r="Q318" s="964"/>
      <c r="R318" s="964"/>
      <c r="S318" s="965"/>
    </row>
    <row r="319" spans="1:19">
      <c r="A319" s="1038"/>
      <c r="B319" s="964"/>
      <c r="C319" s="964"/>
      <c r="D319" s="1012"/>
      <c r="E319" s="964"/>
      <c r="F319" s="964"/>
      <c r="G319" s="964"/>
      <c r="H319" s="1032" t="s">
        <v>91</v>
      </c>
      <c r="I319" s="1037" t="s">
        <v>49</v>
      </c>
      <c r="J319" s="1037"/>
      <c r="K319" s="963">
        <v>257</v>
      </c>
      <c r="L319" s="1035">
        <v>43850</v>
      </c>
      <c r="M319" s="978" t="s">
        <v>237</v>
      </c>
      <c r="N319" s="964"/>
      <c r="O319" s="964"/>
      <c r="P319" s="964"/>
      <c r="Q319" s="964"/>
      <c r="R319" s="964"/>
      <c r="S319" s="965"/>
    </row>
    <row r="320" spans="1:19">
      <c r="A320" s="1038"/>
      <c r="B320" s="964"/>
      <c r="C320" s="964"/>
      <c r="D320" s="1012"/>
      <c r="E320" s="964"/>
      <c r="F320" s="964"/>
      <c r="G320" s="964"/>
      <c r="H320" s="1032" t="s">
        <v>91</v>
      </c>
      <c r="I320" s="1039" t="s">
        <v>59</v>
      </c>
      <c r="J320" s="1039"/>
      <c r="K320" s="1040">
        <v>1101.6300000000001</v>
      </c>
      <c r="L320" s="1041" t="s">
        <v>177</v>
      </c>
      <c r="M320" s="978" t="s">
        <v>171</v>
      </c>
      <c r="N320" s="964"/>
      <c r="O320" s="964"/>
      <c r="P320" s="964"/>
      <c r="Q320" s="964"/>
      <c r="R320" s="964"/>
      <c r="S320" s="965"/>
    </row>
    <row r="321" spans="1:19">
      <c r="A321" s="1038"/>
      <c r="B321" s="1003"/>
      <c r="C321" s="1003"/>
      <c r="D321" s="1012"/>
      <c r="E321" s="1003"/>
      <c r="F321" s="964"/>
      <c r="G321" s="964"/>
      <c r="H321" s="1032" t="s">
        <v>91</v>
      </c>
      <c r="I321" s="1042" t="s">
        <v>68</v>
      </c>
      <c r="J321" s="1043"/>
      <c r="K321" s="963">
        <v>338.19</v>
      </c>
      <c r="L321" s="1035">
        <v>43850</v>
      </c>
      <c r="M321" s="978" t="s">
        <v>171</v>
      </c>
      <c r="N321" s="964"/>
      <c r="O321" s="964"/>
      <c r="P321" s="964"/>
      <c r="Q321" s="964"/>
      <c r="R321" s="964"/>
      <c r="S321" s="965"/>
    </row>
    <row r="322" spans="1:19">
      <c r="A322" s="1038"/>
      <c r="B322" s="1003"/>
      <c r="C322" s="964"/>
      <c r="D322" s="1012"/>
      <c r="E322" s="1003"/>
      <c r="F322" s="964"/>
      <c r="G322" s="964"/>
      <c r="H322" s="1032" t="s">
        <v>91</v>
      </c>
      <c r="I322" s="1044" t="s">
        <v>174</v>
      </c>
      <c r="J322" s="1045"/>
      <c r="K322" s="963">
        <f>298.1+160.36</f>
        <v>458.46000000000004</v>
      </c>
      <c r="L322" s="1035">
        <v>43845</v>
      </c>
      <c r="M322" s="978" t="s">
        <v>171</v>
      </c>
      <c r="N322" s="964"/>
      <c r="O322" s="964"/>
      <c r="P322" s="964"/>
      <c r="Q322" s="964"/>
      <c r="R322" s="964"/>
      <c r="S322" s="965"/>
    </row>
    <row r="323" spans="1:19">
      <c r="A323" s="1038"/>
      <c r="B323" s="1003"/>
      <c r="C323" s="964"/>
      <c r="D323" s="1012"/>
      <c r="E323" s="1003"/>
      <c r="F323" s="964"/>
      <c r="G323" s="964"/>
      <c r="H323" s="1032" t="s">
        <v>91</v>
      </c>
      <c r="I323" s="1044" t="s">
        <v>176</v>
      </c>
      <c r="J323" s="1045"/>
      <c r="K323" s="963">
        <v>474.46</v>
      </c>
      <c r="L323" s="1035">
        <v>43849</v>
      </c>
      <c r="M323" s="978" t="s">
        <v>171</v>
      </c>
      <c r="N323" s="964"/>
      <c r="O323" s="964"/>
      <c r="P323" s="964"/>
      <c r="Q323" s="964"/>
      <c r="R323" s="964"/>
      <c r="S323" s="965"/>
    </row>
    <row r="324" spans="1:19">
      <c r="A324" s="1038"/>
      <c r="B324" s="1003"/>
      <c r="C324" s="964"/>
      <c r="D324" s="1012"/>
      <c r="E324" s="1005"/>
      <c r="F324" s="964"/>
      <c r="G324" s="964"/>
      <c r="H324" s="1032" t="s">
        <v>91</v>
      </c>
      <c r="I324" s="1042" t="s">
        <v>81</v>
      </c>
      <c r="J324" s="1043"/>
      <c r="K324" s="963">
        <v>1496.82</v>
      </c>
      <c r="L324" s="1035">
        <v>43845</v>
      </c>
      <c r="M324" s="978" t="s">
        <v>171</v>
      </c>
      <c r="N324" s="964"/>
      <c r="O324" s="964"/>
      <c r="P324" s="964"/>
      <c r="Q324" s="964"/>
      <c r="R324" s="964"/>
      <c r="S324" s="965"/>
    </row>
    <row r="325" spans="1:19">
      <c r="A325" s="1038"/>
      <c r="B325" s="1003"/>
      <c r="C325" s="964"/>
      <c r="D325" s="1012"/>
      <c r="E325" s="1005"/>
      <c r="F325" s="964"/>
      <c r="G325" s="964"/>
      <c r="H325" s="1032" t="s">
        <v>91</v>
      </c>
      <c r="I325" s="1042" t="s">
        <v>181</v>
      </c>
      <c r="J325" s="1043"/>
      <c r="K325" s="963">
        <v>10</v>
      </c>
      <c r="L325" s="1035">
        <v>43845</v>
      </c>
      <c r="M325" s="978" t="s">
        <v>171</v>
      </c>
      <c r="N325" s="964"/>
      <c r="O325" s="964"/>
      <c r="P325" s="964"/>
      <c r="Q325" s="964"/>
      <c r="R325" s="964"/>
      <c r="S325" s="965"/>
    </row>
    <row r="326" spans="1:19">
      <c r="A326" s="1038"/>
      <c r="B326" s="1003"/>
      <c r="C326" s="964"/>
      <c r="D326" s="1012"/>
      <c r="E326" s="1005"/>
      <c r="F326" s="964"/>
      <c r="G326" s="964"/>
      <c r="H326" s="1032" t="s">
        <v>91</v>
      </c>
      <c r="I326" s="1039" t="s">
        <v>61</v>
      </c>
      <c r="J326" s="1039"/>
      <c r="K326" s="963">
        <f>J289</f>
        <v>2957.59</v>
      </c>
      <c r="L326" s="1035">
        <v>43850</v>
      </c>
      <c r="M326" s="978" t="s">
        <v>171</v>
      </c>
      <c r="N326" s="964"/>
      <c r="O326" s="964"/>
      <c r="P326" s="964"/>
      <c r="Q326" s="964"/>
      <c r="R326" s="964"/>
      <c r="S326" s="965"/>
    </row>
    <row r="327" spans="1:19" ht="15.75" thickBot="1">
      <c r="A327" s="1046"/>
      <c r="B327" s="1047"/>
      <c r="C327" s="1048"/>
      <c r="D327" s="1049"/>
      <c r="E327" s="1047"/>
      <c r="F327" s="1048"/>
      <c r="G327" s="1048"/>
      <c r="H327" s="1050"/>
      <c r="I327" s="1048" t="s">
        <v>179</v>
      </c>
      <c r="J327" s="1048">
        <f>SUM(K316:K326)</f>
        <v>7448.04</v>
      </c>
      <c r="K327" s="1051" t="s">
        <v>180</v>
      </c>
      <c r="L327" s="1051"/>
      <c r="M327" s="1052">
        <v>0</v>
      </c>
      <c r="N327" s="964"/>
      <c r="O327" s="964"/>
      <c r="P327" s="964"/>
      <c r="Q327" s="964"/>
      <c r="R327" s="964"/>
      <c r="S327" s="965"/>
    </row>
    <row r="328" spans="1:19" ht="15.75" thickTop="1">
      <c r="A328" s="1038"/>
      <c r="B328" s="964"/>
      <c r="C328" s="964"/>
      <c r="D328" s="964"/>
      <c r="E328" s="964"/>
      <c r="F328" s="964"/>
      <c r="G328" s="964"/>
      <c r="H328" s="1053"/>
      <c r="I328" s="1053"/>
      <c r="J328" s="1053"/>
      <c r="K328" s="1053"/>
      <c r="L328" s="964"/>
      <c r="M328" s="1054"/>
      <c r="N328" s="964"/>
      <c r="O328" s="964"/>
      <c r="P328" s="964"/>
      <c r="Q328" s="964"/>
      <c r="R328" s="964"/>
      <c r="S328" s="965"/>
    </row>
    <row r="329" spans="1:19">
      <c r="A329" s="1038"/>
      <c r="B329" s="1055" t="s">
        <v>238</v>
      </c>
      <c r="C329" s="1055"/>
      <c r="D329" s="1055"/>
      <c r="E329" s="1055"/>
      <c r="F329" s="1055"/>
      <c r="G329" s="1055"/>
      <c r="H329" s="1055"/>
      <c r="I329" s="1055"/>
      <c r="J329" s="1055"/>
      <c r="K329" s="1055"/>
      <c r="L329" s="964"/>
      <c r="M329" s="1054"/>
      <c r="N329" s="964"/>
      <c r="O329" s="964"/>
      <c r="P329" s="964"/>
      <c r="Q329" s="964"/>
      <c r="R329" s="964"/>
      <c r="S329" s="965"/>
    </row>
    <row r="330" spans="1:19" ht="15.75" thickBot="1">
      <c r="A330" s="1038"/>
      <c r="B330" s="1056"/>
      <c r="C330" s="1056"/>
      <c r="D330" s="1056"/>
      <c r="E330" s="1056"/>
      <c r="F330" s="1056"/>
      <c r="G330" s="1056"/>
      <c r="H330" s="1056"/>
      <c r="I330" s="1056"/>
      <c r="J330" s="1056"/>
      <c r="K330" s="1056"/>
      <c r="L330" s="964"/>
      <c r="M330" s="964"/>
      <c r="N330" s="964"/>
      <c r="O330" s="964"/>
      <c r="P330" s="964"/>
      <c r="Q330" s="964"/>
      <c r="R330" s="964"/>
      <c r="S330" s="965"/>
    </row>
    <row r="331" spans="1:19" ht="15.75" thickTop="1">
      <c r="A331" s="1057" t="s">
        <v>28</v>
      </c>
      <c r="B331" s="1058"/>
      <c r="C331" s="1058"/>
      <c r="D331" s="1058"/>
      <c r="E331" s="1058"/>
      <c r="F331" s="1058"/>
      <c r="G331" s="1059"/>
      <c r="H331" s="1060" t="s">
        <v>202</v>
      </c>
      <c r="I331" s="1061"/>
      <c r="J331" s="1061"/>
      <c r="K331" s="1061"/>
      <c r="L331" s="1061"/>
      <c r="M331" s="1062"/>
      <c r="N331" s="964"/>
      <c r="O331" s="964"/>
      <c r="P331" s="964"/>
      <c r="Q331" s="964"/>
      <c r="R331" s="964"/>
      <c r="S331" s="965"/>
    </row>
    <row r="332" spans="1:19">
      <c r="A332" s="957" t="s">
        <v>2</v>
      </c>
      <c r="B332" s="958" t="s">
        <v>34</v>
      </c>
      <c r="C332" s="959" t="s">
        <v>35</v>
      </c>
      <c r="D332" s="959" t="s">
        <v>38</v>
      </c>
      <c r="E332" s="959" t="s">
        <v>42</v>
      </c>
      <c r="F332" s="958" t="s">
        <v>36</v>
      </c>
      <c r="G332" s="960" t="s">
        <v>173</v>
      </c>
      <c r="H332" s="976"/>
      <c r="I332" s="963" t="s">
        <v>35</v>
      </c>
      <c r="J332" s="963" t="s">
        <v>38</v>
      </c>
      <c r="K332" s="963" t="s">
        <v>42</v>
      </c>
      <c r="L332" s="1063" t="s">
        <v>44</v>
      </c>
      <c r="M332" s="1064"/>
      <c r="N332" s="964"/>
      <c r="O332" s="964"/>
      <c r="P332" s="964"/>
      <c r="Q332" s="964"/>
      <c r="R332" s="964"/>
      <c r="S332" s="965"/>
    </row>
    <row r="333" spans="1:19">
      <c r="A333" s="966">
        <v>43835</v>
      </c>
      <c r="B333" s="967" t="s">
        <v>235</v>
      </c>
      <c r="C333" s="968">
        <v>679.7</v>
      </c>
      <c r="D333" s="968">
        <v>679.7</v>
      </c>
      <c r="E333" s="969" t="str">
        <f>IF(C333-D333=0,"",C333-D333)</f>
        <v/>
      </c>
      <c r="F333" s="967" t="str">
        <f t="shared" ref="F333:F349" si="20">IF(C333=0,"",IF(C333-D333=0,"оплачено","ОЖИДАЕТСЯ оплата"))</f>
        <v>оплачено</v>
      </c>
      <c r="G333" s="970"/>
      <c r="H333" s="976"/>
      <c r="I333" s="973">
        <v>703.01</v>
      </c>
      <c r="J333" s="973">
        <v>703.01</v>
      </c>
      <c r="K333" s="969">
        <f>I333-J333</f>
        <v>0</v>
      </c>
      <c r="L333" s="640">
        <v>43851</v>
      </c>
      <c r="M333" s="1065"/>
      <c r="N333" s="964"/>
      <c r="O333" s="964"/>
      <c r="P333" s="964"/>
      <c r="Q333" s="964"/>
      <c r="R333" s="964"/>
      <c r="S333" s="965"/>
    </row>
    <row r="334" spans="1:19">
      <c r="A334" s="966">
        <v>43839</v>
      </c>
      <c r="B334" s="967" t="s">
        <v>205</v>
      </c>
      <c r="C334" s="968">
        <v>412.54</v>
      </c>
      <c r="D334" s="968">
        <v>412.54</v>
      </c>
      <c r="E334" s="969"/>
      <c r="F334" s="967" t="str">
        <f t="shared" si="20"/>
        <v>оплачено</v>
      </c>
      <c r="G334" s="970"/>
      <c r="H334" s="976"/>
      <c r="I334" s="1066"/>
      <c r="J334" s="1066"/>
      <c r="K334" s="1067"/>
      <c r="L334" s="1068"/>
      <c r="M334" s="1065"/>
      <c r="N334" s="964"/>
      <c r="O334" s="964"/>
      <c r="P334" s="964"/>
      <c r="Q334" s="964"/>
      <c r="R334" s="964"/>
      <c r="S334" s="965"/>
    </row>
    <row r="335" spans="1:19">
      <c r="A335" s="966">
        <v>43844</v>
      </c>
      <c r="B335" s="967" t="s">
        <v>29</v>
      </c>
      <c r="C335" s="721">
        <v>230.2</v>
      </c>
      <c r="D335" s="721">
        <v>230.2</v>
      </c>
      <c r="E335" s="969"/>
      <c r="F335" s="967" t="str">
        <f t="shared" si="20"/>
        <v>оплачено</v>
      </c>
      <c r="G335" s="970"/>
      <c r="H335" s="976"/>
      <c r="I335" s="964"/>
      <c r="J335" s="964"/>
      <c r="K335" s="964"/>
      <c r="L335" s="964"/>
      <c r="M335" s="978"/>
      <c r="N335" s="964"/>
      <c r="O335" s="964"/>
      <c r="P335" s="964"/>
      <c r="Q335" s="964"/>
      <c r="R335" s="964"/>
      <c r="S335" s="965"/>
    </row>
    <row r="336" spans="1:19">
      <c r="A336" s="966">
        <v>43852</v>
      </c>
      <c r="B336" s="967" t="s">
        <v>29</v>
      </c>
      <c r="C336" s="968">
        <v>330.3</v>
      </c>
      <c r="D336" s="968">
        <v>330.3</v>
      </c>
      <c r="E336" s="969"/>
      <c r="F336" s="967" t="str">
        <f t="shared" si="20"/>
        <v>оплачено</v>
      </c>
      <c r="G336" s="970"/>
      <c r="H336" s="976"/>
      <c r="I336" s="964"/>
      <c r="J336" s="964"/>
      <c r="K336" s="964"/>
      <c r="L336" s="964"/>
      <c r="M336" s="978"/>
      <c r="N336" s="964"/>
      <c r="O336" s="964"/>
      <c r="P336" s="964"/>
      <c r="Q336" s="964"/>
      <c r="R336" s="964"/>
      <c r="S336" s="965"/>
    </row>
    <row r="337" spans="1:19">
      <c r="A337" s="966">
        <v>43859</v>
      </c>
      <c r="B337" s="967" t="s">
        <v>212</v>
      </c>
      <c r="C337" s="968">
        <v>445.5</v>
      </c>
      <c r="D337" s="968">
        <v>445.5</v>
      </c>
      <c r="E337" s="969"/>
      <c r="F337" s="967" t="str">
        <f t="shared" si="20"/>
        <v>оплачено</v>
      </c>
      <c r="G337" s="970"/>
      <c r="H337" s="976"/>
      <c r="I337" s="964"/>
      <c r="J337" s="964"/>
      <c r="K337" s="964"/>
      <c r="L337" s="964"/>
      <c r="M337" s="978"/>
      <c r="N337" s="964"/>
      <c r="O337" s="964"/>
      <c r="P337" s="964"/>
      <c r="Q337" s="964"/>
      <c r="R337" s="964"/>
      <c r="S337" s="965"/>
    </row>
    <row r="338" spans="1:19">
      <c r="A338" s="966"/>
      <c r="B338" s="967"/>
      <c r="C338" s="721"/>
      <c r="D338" s="721"/>
      <c r="E338" s="969"/>
      <c r="F338" s="967" t="str">
        <f t="shared" si="20"/>
        <v/>
      </c>
      <c r="G338" s="970"/>
      <c r="H338" s="976"/>
      <c r="I338" s="964"/>
      <c r="J338" s="964"/>
      <c r="K338" s="964"/>
      <c r="L338" s="964"/>
      <c r="M338" s="978"/>
      <c r="N338" s="964"/>
      <c r="O338" s="964"/>
      <c r="P338" s="964"/>
      <c r="Q338" s="964"/>
      <c r="R338" s="964"/>
      <c r="S338" s="965"/>
    </row>
    <row r="339" spans="1:19">
      <c r="A339" s="966"/>
      <c r="B339" s="967"/>
      <c r="C339" s="721"/>
      <c r="D339" s="721"/>
      <c r="E339" s="969"/>
      <c r="F339" s="967" t="str">
        <f t="shared" si="20"/>
        <v/>
      </c>
      <c r="G339" s="970"/>
      <c r="H339" s="976"/>
      <c r="I339" s="964"/>
      <c r="J339" s="964"/>
      <c r="K339" s="964"/>
      <c r="L339" s="964"/>
      <c r="M339" s="978"/>
      <c r="N339" s="964"/>
      <c r="O339" s="964"/>
      <c r="P339" s="964"/>
      <c r="Q339" s="964"/>
      <c r="R339" s="964"/>
      <c r="S339" s="965"/>
    </row>
    <row r="340" spans="1:19">
      <c r="A340" s="966"/>
      <c r="B340" s="967"/>
      <c r="C340" s="721"/>
      <c r="D340" s="721"/>
      <c r="E340" s="969"/>
      <c r="F340" s="967" t="str">
        <f t="shared" si="20"/>
        <v/>
      </c>
      <c r="G340" s="970"/>
      <c r="H340" s="976"/>
      <c r="I340" s="964"/>
      <c r="J340" s="964"/>
      <c r="K340" s="964"/>
      <c r="L340" s="964"/>
      <c r="M340" s="978"/>
      <c r="N340" s="964"/>
      <c r="O340" s="964"/>
      <c r="P340" s="964"/>
      <c r="Q340" s="964"/>
      <c r="R340" s="964"/>
      <c r="S340" s="965"/>
    </row>
    <row r="341" spans="1:19">
      <c r="A341" s="966"/>
      <c r="B341" s="967"/>
      <c r="C341" s="721"/>
      <c r="D341" s="721"/>
      <c r="E341" s="969"/>
      <c r="F341" s="967" t="str">
        <f t="shared" si="20"/>
        <v/>
      </c>
      <c r="G341" s="970"/>
      <c r="H341" s="976"/>
      <c r="I341" s="964"/>
      <c r="J341" s="964"/>
      <c r="K341" s="964"/>
      <c r="L341" s="964"/>
      <c r="M341" s="978"/>
      <c r="N341" s="964"/>
      <c r="O341" s="964"/>
      <c r="P341" s="964"/>
      <c r="Q341" s="964"/>
      <c r="R341" s="964"/>
      <c r="S341" s="965"/>
    </row>
    <row r="342" spans="1:19">
      <c r="A342" s="966"/>
      <c r="B342" s="967"/>
      <c r="C342" s="721"/>
      <c r="D342" s="967"/>
      <c r="E342" s="969"/>
      <c r="F342" s="967" t="str">
        <f t="shared" si="20"/>
        <v/>
      </c>
      <c r="G342" s="970"/>
      <c r="H342" s="976"/>
      <c r="I342" s="964"/>
      <c r="J342" s="964"/>
      <c r="K342" s="964"/>
      <c r="L342" s="964"/>
      <c r="M342" s="978"/>
      <c r="N342" s="964"/>
      <c r="O342" s="964"/>
      <c r="P342" s="964"/>
      <c r="Q342" s="964"/>
      <c r="R342" s="964"/>
      <c r="S342" s="965"/>
    </row>
    <row r="343" spans="1:19">
      <c r="A343" s="966"/>
      <c r="B343" s="967"/>
      <c r="C343" s="721"/>
      <c r="D343" s="967"/>
      <c r="E343" s="969"/>
      <c r="F343" s="967" t="str">
        <f t="shared" si="20"/>
        <v/>
      </c>
      <c r="G343" s="970"/>
      <c r="H343" s="976"/>
      <c r="I343" s="964"/>
      <c r="J343" s="964"/>
      <c r="K343" s="964"/>
      <c r="L343" s="964"/>
      <c r="M343" s="978"/>
      <c r="N343" s="964"/>
      <c r="O343" s="964"/>
      <c r="P343" s="964"/>
      <c r="Q343" s="964"/>
      <c r="R343" s="964"/>
      <c r="S343" s="965"/>
    </row>
    <row r="344" spans="1:19">
      <c r="A344" s="966"/>
      <c r="B344" s="967"/>
      <c r="C344" s="721"/>
      <c r="D344" s="721"/>
      <c r="E344" s="969"/>
      <c r="F344" s="967" t="str">
        <f t="shared" si="20"/>
        <v/>
      </c>
      <c r="G344" s="970"/>
      <c r="H344" s="976"/>
      <c r="I344" s="964"/>
      <c r="J344" s="964"/>
      <c r="K344" s="964"/>
      <c r="L344" s="964"/>
      <c r="M344" s="978"/>
      <c r="N344" s="964"/>
      <c r="O344" s="964"/>
      <c r="P344" s="964"/>
      <c r="Q344" s="964"/>
      <c r="R344" s="964"/>
      <c r="S344" s="965"/>
    </row>
    <row r="345" spans="1:19">
      <c r="A345" s="979"/>
      <c r="B345" s="967"/>
      <c r="C345" s="967"/>
      <c r="D345" s="967"/>
      <c r="E345" s="969"/>
      <c r="F345" s="967" t="str">
        <f t="shared" si="20"/>
        <v/>
      </c>
      <c r="G345" s="970"/>
      <c r="H345" s="976"/>
      <c r="I345" s="964"/>
      <c r="J345" s="964"/>
      <c r="K345" s="964"/>
      <c r="L345" s="964"/>
      <c r="M345" s="978"/>
      <c r="N345" s="964"/>
      <c r="O345" s="964"/>
      <c r="P345" s="964"/>
      <c r="Q345" s="964"/>
      <c r="R345" s="964"/>
      <c r="S345" s="965"/>
    </row>
    <row r="346" spans="1:19">
      <c r="A346" s="980"/>
      <c r="B346" s="967"/>
      <c r="C346" s="967"/>
      <c r="D346" s="967"/>
      <c r="E346" s="969"/>
      <c r="F346" s="967" t="str">
        <f t="shared" si="20"/>
        <v/>
      </c>
      <c r="G346" s="970"/>
      <c r="H346" s="976"/>
      <c r="I346" s="964"/>
      <c r="J346" s="964"/>
      <c r="K346" s="964"/>
      <c r="L346" s="964"/>
      <c r="M346" s="978"/>
      <c r="N346" s="964"/>
      <c r="O346" s="964"/>
      <c r="P346" s="964"/>
      <c r="Q346" s="964"/>
      <c r="R346" s="964"/>
      <c r="S346" s="965"/>
    </row>
    <row r="347" spans="1:19">
      <c r="A347" s="980"/>
      <c r="B347" s="967"/>
      <c r="C347" s="967"/>
      <c r="D347" s="967"/>
      <c r="E347" s="969"/>
      <c r="F347" s="967" t="str">
        <f t="shared" si="20"/>
        <v/>
      </c>
      <c r="G347" s="970"/>
      <c r="H347" s="976"/>
      <c r="I347" s="964"/>
      <c r="J347" s="964"/>
      <c r="K347" s="964"/>
      <c r="L347" s="964"/>
      <c r="M347" s="978"/>
      <c r="N347" s="964"/>
      <c r="O347" s="964"/>
      <c r="P347" s="964"/>
      <c r="Q347" s="964"/>
      <c r="R347" s="964"/>
      <c r="S347" s="965"/>
    </row>
    <row r="348" spans="1:19">
      <c r="A348" s="979"/>
      <c r="B348" s="967"/>
      <c r="C348" s="967"/>
      <c r="D348" s="967"/>
      <c r="E348" s="969"/>
      <c r="F348" s="967" t="str">
        <f t="shared" si="20"/>
        <v/>
      </c>
      <c r="G348" s="970"/>
      <c r="H348" s="976"/>
      <c r="I348" s="964"/>
      <c r="J348" s="964"/>
      <c r="K348" s="964"/>
      <c r="L348" s="964"/>
      <c r="M348" s="978"/>
      <c r="N348" s="964"/>
      <c r="O348" s="964"/>
      <c r="P348" s="964"/>
      <c r="Q348" s="964"/>
      <c r="R348" s="964"/>
      <c r="S348" s="965"/>
    </row>
    <row r="349" spans="1:19" ht="15.75" thickBot="1">
      <c r="A349" s="981"/>
      <c r="B349" s="982"/>
      <c r="C349" s="983"/>
      <c r="D349" s="983"/>
      <c r="E349" s="969" t="str">
        <f>IF(C349-D349=0,"",C349-D349)</f>
        <v/>
      </c>
      <c r="F349" s="967" t="str">
        <f t="shared" si="20"/>
        <v/>
      </c>
      <c r="G349" s="984"/>
      <c r="H349" s="976"/>
      <c r="I349" s="964"/>
      <c r="J349" s="964"/>
      <c r="K349" s="964"/>
      <c r="L349" s="964"/>
      <c r="M349" s="978"/>
      <c r="N349" s="964"/>
      <c r="O349" s="964"/>
      <c r="P349" s="964"/>
      <c r="Q349" s="964"/>
      <c r="R349" s="964"/>
      <c r="S349" s="965"/>
    </row>
    <row r="350" spans="1:19" ht="15.75" thickTop="1">
      <c r="A350" s="985"/>
      <c r="B350" s="986"/>
      <c r="C350" s="987"/>
      <c r="D350" s="987"/>
      <c r="E350" s="988"/>
      <c r="F350" s="986"/>
      <c r="G350" s="989"/>
      <c r="H350" s="990" t="s">
        <v>16</v>
      </c>
      <c r="I350" s="991" t="s">
        <v>17</v>
      </c>
      <c r="J350" s="991" t="s">
        <v>21</v>
      </c>
      <c r="K350" s="991"/>
      <c r="L350" s="992" t="s">
        <v>93</v>
      </c>
      <c r="M350" s="993" t="s">
        <v>95</v>
      </c>
      <c r="N350" s="964"/>
      <c r="O350" s="964"/>
      <c r="P350" s="964"/>
      <c r="Q350" s="964"/>
      <c r="R350" s="964"/>
      <c r="S350" s="965"/>
    </row>
    <row r="351" spans="1:19" ht="24">
      <c r="A351" s="994"/>
      <c r="B351" s="995"/>
      <c r="C351" s="995"/>
      <c r="D351" s="995"/>
      <c r="E351" s="996"/>
      <c r="F351" s="995"/>
      <c r="G351" s="995"/>
      <c r="H351" s="997"/>
      <c r="I351" s="998"/>
      <c r="J351" s="999" t="s">
        <v>21</v>
      </c>
      <c r="K351" s="999" t="s">
        <v>25</v>
      </c>
      <c r="L351" s="1000"/>
      <c r="M351" s="1001"/>
      <c r="N351" s="964"/>
      <c r="O351" s="964"/>
      <c r="P351" s="964"/>
      <c r="Q351" s="964"/>
      <c r="R351" s="964"/>
      <c r="S351" s="965"/>
    </row>
    <row r="352" spans="1:19">
      <c r="A352" s="1002"/>
      <c r="B352" s="1003"/>
      <c r="C352" s="1004"/>
      <c r="D352" s="1005"/>
      <c r="E352" s="977"/>
      <c r="F352" s="1003"/>
      <c r="G352" s="1003"/>
      <c r="H352" s="1006" t="s">
        <v>163</v>
      </c>
      <c r="I352" s="1007">
        <v>2420.3999999999996</v>
      </c>
      <c r="J352" s="1007">
        <v>115.5</v>
      </c>
      <c r="K352" s="1069">
        <v>132.61000000000001</v>
      </c>
      <c r="L352" s="1009">
        <v>22665.5</v>
      </c>
      <c r="M352" s="1010">
        <f>L352-I352-J352-K352</f>
        <v>19996.989999999998</v>
      </c>
      <c r="N352" s="964"/>
      <c r="O352" s="964"/>
      <c r="P352" s="964"/>
      <c r="Q352" s="964"/>
      <c r="R352" s="964"/>
      <c r="S352" s="965"/>
    </row>
    <row r="353" spans="1:19">
      <c r="A353" s="1011"/>
      <c r="B353" s="1003"/>
      <c r="C353" s="1003"/>
      <c r="D353" s="1012"/>
      <c r="E353" s="964"/>
      <c r="F353" s="977"/>
      <c r="G353" s="964"/>
      <c r="H353" s="1006" t="s">
        <v>192</v>
      </c>
      <c r="I353" s="1007">
        <v>7629.69</v>
      </c>
      <c r="J353" s="1007">
        <v>352.29</v>
      </c>
      <c r="K353" s="1007">
        <v>193.85000000000002</v>
      </c>
      <c r="L353" s="1009">
        <v>10342</v>
      </c>
      <c r="M353" s="1010">
        <f>M352-I353-J353-K353+L353</f>
        <v>22163.159999999996</v>
      </c>
      <c r="N353" s="964"/>
      <c r="O353" s="964"/>
      <c r="P353" s="964"/>
      <c r="Q353" s="964"/>
      <c r="R353" s="964"/>
      <c r="S353" s="965"/>
    </row>
    <row r="354" spans="1:19">
      <c r="A354" s="1011"/>
      <c r="B354" s="964"/>
      <c r="C354" s="1003"/>
      <c r="D354" s="1012"/>
      <c r="E354" s="964"/>
      <c r="F354" s="964"/>
      <c r="G354" s="964"/>
      <c r="H354" s="1006" t="s">
        <v>199</v>
      </c>
      <c r="I354" s="1013">
        <v>8423.6400000000012</v>
      </c>
      <c r="J354" s="1007">
        <v>921.3</v>
      </c>
      <c r="K354" s="641">
        <v>312.46000000000004</v>
      </c>
      <c r="L354" s="641">
        <v>16668</v>
      </c>
      <c r="M354" s="1010">
        <f>M353-I354-J354-K354+L354</f>
        <v>29173.759999999995</v>
      </c>
      <c r="N354" s="964"/>
      <c r="O354" s="964"/>
      <c r="P354" s="964"/>
      <c r="Q354" s="964"/>
      <c r="R354" s="964"/>
      <c r="S354" s="965"/>
    </row>
    <row r="355" spans="1:19">
      <c r="A355" s="1011"/>
      <c r="B355" s="964"/>
      <c r="C355" s="1014"/>
      <c r="D355" s="1012"/>
      <c r="E355" s="964"/>
      <c r="F355" s="964"/>
      <c r="G355" s="977"/>
      <c r="H355" s="1006" t="s">
        <v>209</v>
      </c>
      <c r="I355" s="641"/>
      <c r="J355" s="1008"/>
      <c r="K355" s="1008"/>
      <c r="L355" s="641"/>
      <c r="M355" s="1010"/>
      <c r="N355" s="964"/>
      <c r="O355" s="964"/>
      <c r="P355" s="964"/>
      <c r="Q355" s="964"/>
      <c r="R355" s="964"/>
      <c r="S355" s="965"/>
    </row>
    <row r="356" spans="1:19">
      <c r="A356" s="1011"/>
      <c r="B356" s="1003"/>
      <c r="C356" s="964"/>
      <c r="D356" s="1012"/>
      <c r="E356" s="964"/>
      <c r="F356" s="964"/>
      <c r="G356" s="964"/>
      <c r="H356" s="1006" t="s">
        <v>210</v>
      </c>
      <c r="I356" s="1008"/>
      <c r="J356" s="641"/>
      <c r="K356" s="1008"/>
      <c r="L356" s="641"/>
      <c r="M356" s="1010"/>
      <c r="N356" s="964"/>
      <c r="O356" s="964"/>
      <c r="P356" s="964"/>
      <c r="Q356" s="964"/>
      <c r="R356" s="964"/>
      <c r="S356" s="965"/>
    </row>
    <row r="357" spans="1:19" ht="15.75" thickBot="1">
      <c r="A357" s="1011"/>
      <c r="B357" s="1003"/>
      <c r="C357" s="964"/>
      <c r="D357" s="1012"/>
      <c r="E357" s="964"/>
      <c r="F357" s="964"/>
      <c r="G357" s="964"/>
      <c r="H357" s="1015" t="s">
        <v>211</v>
      </c>
      <c r="I357" s="1016"/>
      <c r="J357" s="1017"/>
      <c r="K357" s="1070"/>
      <c r="L357" s="1018"/>
      <c r="M357" s="1071"/>
      <c r="N357" s="964"/>
      <c r="O357" s="964"/>
      <c r="P357" s="964"/>
      <c r="Q357" s="964"/>
      <c r="R357" s="964"/>
      <c r="S357" s="965"/>
    </row>
    <row r="358" spans="1:19" ht="15.75" thickTop="1">
      <c r="A358" s="1011"/>
      <c r="B358" s="1003"/>
      <c r="C358" s="964"/>
      <c r="D358" s="1012"/>
      <c r="E358" s="977"/>
      <c r="F358" s="964"/>
      <c r="G358" s="964"/>
      <c r="H358" s="1019" t="s">
        <v>36</v>
      </c>
      <c r="I358" s="1020" t="s">
        <v>178</v>
      </c>
      <c r="J358" s="1021"/>
      <c r="K358" s="1022"/>
      <c r="L358" s="1023" t="s">
        <v>159</v>
      </c>
      <c r="M358" s="1024"/>
      <c r="N358" s="964"/>
      <c r="O358" s="964"/>
      <c r="P358" s="964"/>
      <c r="Q358" s="964"/>
      <c r="R358" s="964"/>
      <c r="S358" s="965"/>
    </row>
    <row r="359" spans="1:19">
      <c r="A359" s="1011"/>
      <c r="B359" s="1003"/>
      <c r="C359" s="1014"/>
      <c r="D359" s="1012"/>
      <c r="E359" s="1014"/>
      <c r="F359" s="964"/>
      <c r="G359" s="1025"/>
      <c r="H359" s="1026"/>
      <c r="I359" s="1027"/>
      <c r="J359" s="1028"/>
      <c r="K359" s="1029"/>
      <c r="L359" s="1030"/>
      <c r="M359" s="1031"/>
      <c r="N359" s="964"/>
      <c r="O359" s="964"/>
      <c r="P359" s="964"/>
      <c r="Q359" s="964"/>
      <c r="R359" s="964"/>
      <c r="S359" s="965"/>
    </row>
    <row r="360" spans="1:19">
      <c r="A360" s="1011"/>
      <c r="B360" s="1003"/>
      <c r="C360" s="1003"/>
      <c r="D360" s="1012"/>
      <c r="E360" s="1003"/>
      <c r="F360" s="964"/>
      <c r="G360" s="1025"/>
      <c r="H360" s="1032" t="s">
        <v>91</v>
      </c>
      <c r="I360" s="1033" t="s">
        <v>47</v>
      </c>
      <c r="J360" s="1033"/>
      <c r="K360" s="1034">
        <v>28.88</v>
      </c>
      <c r="L360" s="1035">
        <v>15</v>
      </c>
      <c r="M360" s="978" t="s">
        <v>171</v>
      </c>
      <c r="N360" s="964"/>
      <c r="O360" s="964"/>
      <c r="P360" s="964"/>
      <c r="Q360" s="964"/>
      <c r="R360" s="964"/>
      <c r="S360" s="965"/>
    </row>
    <row r="361" spans="1:19">
      <c r="A361" s="1011"/>
      <c r="B361" s="964"/>
      <c r="C361" s="1036"/>
      <c r="D361" s="1012"/>
      <c r="E361" s="1036"/>
      <c r="F361" s="964"/>
      <c r="G361" s="964"/>
      <c r="H361" s="1072" t="s">
        <v>241</v>
      </c>
      <c r="I361" s="1037" t="s">
        <v>51</v>
      </c>
      <c r="J361" s="1037"/>
      <c r="K361" s="963">
        <v>0</v>
      </c>
      <c r="L361" s="1035">
        <v>15</v>
      </c>
      <c r="M361" s="978" t="s">
        <v>171</v>
      </c>
      <c r="N361" s="964"/>
      <c r="O361" s="964"/>
      <c r="P361" s="964"/>
      <c r="Q361" s="964"/>
      <c r="R361" s="964"/>
      <c r="S361" s="965"/>
    </row>
    <row r="362" spans="1:19">
      <c r="A362" s="1038"/>
      <c r="B362" s="964"/>
      <c r="C362" s="964"/>
      <c r="D362" s="1012"/>
      <c r="E362" s="1003"/>
      <c r="F362" s="964"/>
      <c r="G362" s="964"/>
      <c r="H362" s="1032" t="s">
        <v>91</v>
      </c>
      <c r="I362" s="1037" t="s">
        <v>52</v>
      </c>
      <c r="J362" s="1037"/>
      <c r="K362" s="963">
        <v>0.5</v>
      </c>
      <c r="L362" s="1035">
        <v>15</v>
      </c>
      <c r="M362" s="978" t="s">
        <v>171</v>
      </c>
      <c r="N362" s="964"/>
      <c r="O362" s="964"/>
      <c r="P362" s="964"/>
      <c r="Q362" s="964"/>
      <c r="R362" s="964"/>
      <c r="S362" s="965"/>
    </row>
    <row r="363" spans="1:19">
      <c r="A363" s="1038"/>
      <c r="B363" s="964"/>
      <c r="C363" s="964"/>
      <c r="D363" s="1012"/>
      <c r="E363" s="964"/>
      <c r="F363" s="964"/>
      <c r="G363" s="964"/>
      <c r="H363" s="1032" t="s">
        <v>91</v>
      </c>
      <c r="I363" s="1037" t="s">
        <v>49</v>
      </c>
      <c r="J363" s="1037"/>
      <c r="K363" s="963">
        <v>89</v>
      </c>
      <c r="L363" s="1035">
        <v>20</v>
      </c>
      <c r="M363" s="978" t="s">
        <v>237</v>
      </c>
      <c r="N363" s="964"/>
      <c r="O363" s="964"/>
      <c r="P363" s="964"/>
      <c r="Q363" s="964"/>
      <c r="R363" s="964"/>
      <c r="S363" s="965"/>
    </row>
    <row r="364" spans="1:19">
      <c r="A364" s="1038"/>
      <c r="B364" s="964"/>
      <c r="C364" s="964"/>
      <c r="D364" s="1012"/>
      <c r="E364" s="964"/>
      <c r="F364" s="964"/>
      <c r="G364" s="964"/>
      <c r="H364" s="1032" t="s">
        <v>91</v>
      </c>
      <c r="I364" s="1039" t="s">
        <v>59</v>
      </c>
      <c r="J364" s="1039"/>
      <c r="K364" s="1040">
        <v>247.96</v>
      </c>
      <c r="L364" s="1041" t="s">
        <v>177</v>
      </c>
      <c r="M364" s="978" t="s">
        <v>171</v>
      </c>
      <c r="N364" s="964"/>
      <c r="O364" s="964"/>
      <c r="P364" s="964"/>
      <c r="Q364" s="964"/>
      <c r="R364" s="964"/>
      <c r="S364" s="965"/>
    </row>
    <row r="365" spans="1:19">
      <c r="A365" s="1038"/>
      <c r="B365" s="1003"/>
      <c r="C365" s="1003"/>
      <c r="D365" s="1012"/>
      <c r="E365" s="1003"/>
      <c r="F365" s="964"/>
      <c r="G365" s="964"/>
      <c r="H365" s="1032" t="s">
        <v>91</v>
      </c>
      <c r="I365" s="1042" t="s">
        <v>68</v>
      </c>
      <c r="J365" s="1043"/>
      <c r="K365" s="963">
        <v>69.5</v>
      </c>
      <c r="L365" s="1035">
        <v>20</v>
      </c>
      <c r="M365" s="978" t="s">
        <v>171</v>
      </c>
      <c r="N365" s="964"/>
      <c r="O365" s="964"/>
      <c r="P365" s="964"/>
      <c r="Q365" s="964"/>
      <c r="R365" s="964"/>
      <c r="S365" s="965"/>
    </row>
    <row r="366" spans="1:19">
      <c r="A366" s="1038"/>
      <c r="B366" s="1003"/>
      <c r="C366" s="964"/>
      <c r="D366" s="1012"/>
      <c r="E366" s="1003"/>
      <c r="F366" s="964"/>
      <c r="G366" s="964"/>
      <c r="H366" s="1072" t="s">
        <v>241</v>
      </c>
      <c r="I366" s="1044" t="s">
        <v>174</v>
      </c>
      <c r="J366" s="1045"/>
      <c r="K366" s="963"/>
      <c r="L366" s="1035">
        <v>15</v>
      </c>
      <c r="M366" s="978" t="s">
        <v>171</v>
      </c>
      <c r="N366" s="964"/>
      <c r="O366" s="964"/>
      <c r="P366" s="964"/>
      <c r="Q366" s="964"/>
      <c r="R366" s="964"/>
      <c r="S366" s="965"/>
    </row>
    <row r="367" spans="1:19">
      <c r="A367" s="1038"/>
      <c r="B367" s="1003"/>
      <c r="C367" s="964"/>
      <c r="D367" s="1012"/>
      <c r="E367" s="1003"/>
      <c r="F367" s="964"/>
      <c r="G367" s="964"/>
      <c r="H367" s="1072" t="s">
        <v>241</v>
      </c>
      <c r="I367" s="1044" t="s">
        <v>176</v>
      </c>
      <c r="J367" s="1045"/>
      <c r="K367" s="963"/>
      <c r="L367" s="1035">
        <v>20</v>
      </c>
      <c r="M367" s="978" t="s">
        <v>171</v>
      </c>
      <c r="N367" s="964"/>
      <c r="O367" s="964"/>
      <c r="P367" s="964"/>
      <c r="Q367" s="964"/>
      <c r="R367" s="964"/>
      <c r="S367" s="965"/>
    </row>
    <row r="368" spans="1:19">
      <c r="A368" s="1038"/>
      <c r="B368" s="1003"/>
      <c r="C368" s="964"/>
      <c r="D368" s="1012"/>
      <c r="E368" s="1005"/>
      <c r="F368" s="964"/>
      <c r="G368" s="964"/>
      <c r="H368" s="1032" t="s">
        <v>91</v>
      </c>
      <c r="I368" s="1042" t="s">
        <v>81</v>
      </c>
      <c r="J368" s="1043"/>
      <c r="K368" s="963">
        <v>588.1</v>
      </c>
      <c r="L368" s="1035">
        <v>43840</v>
      </c>
      <c r="M368" s="978" t="s">
        <v>171</v>
      </c>
      <c r="N368" s="964"/>
      <c r="O368" s="964"/>
      <c r="P368" s="964"/>
      <c r="Q368" s="964"/>
      <c r="R368" s="964"/>
      <c r="S368" s="965"/>
    </row>
    <row r="369" spans="1:19">
      <c r="A369" s="1038"/>
      <c r="B369" s="1003"/>
      <c r="C369" s="964"/>
      <c r="D369" s="1012"/>
      <c r="E369" s="1005"/>
      <c r="F369" s="964"/>
      <c r="G369" s="964"/>
      <c r="H369" s="1032" t="s">
        <v>91</v>
      </c>
      <c r="I369" s="1042" t="s">
        <v>53</v>
      </c>
      <c r="J369" s="1043"/>
      <c r="K369" s="1073">
        <v>10</v>
      </c>
      <c r="L369" s="1035">
        <v>15</v>
      </c>
      <c r="M369" s="978" t="s">
        <v>171</v>
      </c>
      <c r="N369" s="964"/>
      <c r="O369" s="964"/>
      <c r="P369" s="964"/>
      <c r="Q369" s="964"/>
      <c r="R369" s="964"/>
      <c r="S369" s="965"/>
    </row>
    <row r="370" spans="1:19">
      <c r="A370" s="1038"/>
      <c r="B370" s="1003"/>
      <c r="C370" s="964"/>
      <c r="D370" s="1012"/>
      <c r="E370" s="1005"/>
      <c r="F370" s="964"/>
      <c r="G370" s="964"/>
      <c r="H370" s="1032" t="s">
        <v>91</v>
      </c>
      <c r="I370" s="1039" t="s">
        <v>61</v>
      </c>
      <c r="J370" s="1039"/>
      <c r="K370" s="963">
        <v>703.01</v>
      </c>
      <c r="L370" s="1035">
        <v>20</v>
      </c>
      <c r="M370" s="978" t="s">
        <v>171</v>
      </c>
      <c r="N370" s="964"/>
      <c r="O370" s="964"/>
      <c r="P370" s="964"/>
      <c r="Q370" s="964"/>
      <c r="R370" s="964"/>
      <c r="S370" s="965"/>
    </row>
    <row r="371" spans="1:19" ht="15.75" thickBot="1">
      <c r="A371" s="1074"/>
      <c r="B371" s="1075"/>
      <c r="C371" s="1076"/>
      <c r="D371" s="1077"/>
      <c r="E371" s="1075"/>
      <c r="F371" s="1076"/>
      <c r="G371" s="1076"/>
      <c r="H371" s="1078"/>
      <c r="I371" s="1076" t="s">
        <v>179</v>
      </c>
      <c r="J371" s="1076">
        <f>SUM(K360:K370)</f>
        <v>1736.95</v>
      </c>
      <c r="K371" s="1079" t="s">
        <v>180</v>
      </c>
      <c r="L371" s="1079"/>
      <c r="M371" s="1080">
        <v>0</v>
      </c>
      <c r="N371" s="1076"/>
      <c r="O371" s="1076"/>
      <c r="P371" s="1076"/>
      <c r="Q371" s="1076"/>
      <c r="R371" s="1076"/>
      <c r="S371" s="1081"/>
    </row>
  </sheetData>
  <mergeCells count="201"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53" t="s">
        <v>262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20" ht="15.75" thickBot="1">
      <c r="A2" s="854"/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</row>
    <row r="3" spans="1:20" ht="15.75" thickTop="1">
      <c r="A3" s="907" t="s">
        <v>28</v>
      </c>
      <c r="B3" s="856"/>
      <c r="C3" s="856"/>
      <c r="D3" s="856"/>
      <c r="E3" s="856"/>
      <c r="F3" s="856"/>
      <c r="G3" s="857"/>
      <c r="H3" s="908" t="s">
        <v>246</v>
      </c>
      <c r="I3" s="909"/>
      <c r="J3" s="909"/>
      <c r="K3" s="909"/>
      <c r="L3" s="909"/>
      <c r="M3" s="910"/>
      <c r="N3" s="496"/>
      <c r="O3" s="889" t="s">
        <v>60</v>
      </c>
      <c r="P3" s="889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875"/>
      <c r="I4" s="876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877" t="s">
        <v>39</v>
      </c>
      <c r="I5" s="878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905" t="s">
        <v>40</v>
      </c>
      <c r="I6" s="906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918"/>
      <c r="Q16" s="918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916" t="s">
        <v>259</v>
      </c>
      <c r="B21" s="917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861" t="s">
        <v>16</v>
      </c>
      <c r="I22" s="863" t="s">
        <v>17</v>
      </c>
      <c r="J22" s="863" t="s">
        <v>21</v>
      </c>
      <c r="K22" s="863"/>
      <c r="L22" s="865" t="s">
        <v>93</v>
      </c>
      <c r="M22" s="867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862"/>
      <c r="I23" s="864"/>
      <c r="J23" s="492" t="s">
        <v>21</v>
      </c>
      <c r="K23" s="492" t="s">
        <v>25</v>
      </c>
      <c r="L23" s="866"/>
      <c r="M23" s="868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838" t="s">
        <v>36</v>
      </c>
      <c r="I33" s="840" t="s">
        <v>178</v>
      </c>
      <c r="J33" s="841"/>
      <c r="K33" s="842"/>
      <c r="L33" s="846" t="s">
        <v>159</v>
      </c>
      <c r="M33" s="847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839"/>
      <c r="I34" s="843"/>
      <c r="J34" s="844"/>
      <c r="K34" s="845"/>
      <c r="L34" s="848"/>
      <c r="M34" s="849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911" t="s">
        <v>47</v>
      </c>
      <c r="J35" s="911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912" t="s">
        <v>51</v>
      </c>
      <c r="J36" s="912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912" t="s">
        <v>52</v>
      </c>
      <c r="J37" s="912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912" t="s">
        <v>49</v>
      </c>
      <c r="J38" s="912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913" t="s">
        <v>59</v>
      </c>
      <c r="J39" s="913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914" t="s">
        <v>68</v>
      </c>
      <c r="J40" s="915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914" t="s">
        <v>81</v>
      </c>
      <c r="J43" s="915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914" t="s">
        <v>181</v>
      </c>
      <c r="J44" s="915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835" t="s">
        <v>61</v>
      </c>
      <c r="J45" s="835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836" t="s">
        <v>180</v>
      </c>
      <c r="L46" s="836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852"/>
      <c r="I47" s="852"/>
      <c r="J47" s="852"/>
      <c r="K47" s="852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853" t="s">
        <v>261</v>
      </c>
      <c r="B48" s="853"/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1"/>
      <c r="P48" s="1"/>
      <c r="Q48" s="366"/>
      <c r="R48" s="366"/>
      <c r="S48" s="366"/>
      <c r="T48" s="366"/>
    </row>
    <row r="49" spans="1:20" ht="15.75" customHeight="1" thickBot="1">
      <c r="A49" s="854"/>
      <c r="B49" s="854"/>
      <c r="C49" s="854"/>
      <c r="D49" s="854"/>
      <c r="E49" s="854"/>
      <c r="F49" s="854"/>
      <c r="G49" s="854"/>
      <c r="H49" s="854"/>
      <c r="I49" s="854"/>
      <c r="J49" s="854"/>
      <c r="K49" s="854"/>
      <c r="L49" s="854"/>
      <c r="M49" s="854"/>
      <c r="N49" s="1"/>
      <c r="P49" s="1"/>
      <c r="Q49" s="366"/>
      <c r="R49" s="365"/>
      <c r="S49" s="498"/>
      <c r="T49" s="366"/>
    </row>
    <row r="50" spans="1:20" ht="15.75" thickTop="1">
      <c r="A50" s="907" t="s">
        <v>28</v>
      </c>
      <c r="B50" s="856"/>
      <c r="C50" s="856"/>
      <c r="D50" s="856"/>
      <c r="E50" s="856"/>
      <c r="F50" s="856"/>
      <c r="G50" s="857"/>
      <c r="H50" s="858" t="s">
        <v>260</v>
      </c>
      <c r="I50" s="859"/>
      <c r="J50" s="859"/>
      <c r="K50" s="859"/>
      <c r="L50" s="859"/>
      <c r="M50" s="860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916" t="s">
        <v>259</v>
      </c>
      <c r="B68" s="917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861" t="s">
        <v>16</v>
      </c>
      <c r="I69" s="863" t="s">
        <v>17</v>
      </c>
      <c r="J69" s="863" t="s">
        <v>21</v>
      </c>
      <c r="K69" s="863"/>
      <c r="L69" s="865" t="s">
        <v>93</v>
      </c>
      <c r="M69" s="867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862"/>
      <c r="I70" s="864"/>
      <c r="J70" s="492" t="s">
        <v>21</v>
      </c>
      <c r="K70" s="492" t="s">
        <v>25</v>
      </c>
      <c r="L70" s="866"/>
      <c r="M70" s="868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838" t="s">
        <v>36</v>
      </c>
      <c r="I77" s="840" t="s">
        <v>178</v>
      </c>
      <c r="J77" s="841"/>
      <c r="K77" s="842"/>
      <c r="L77" s="846" t="s">
        <v>159</v>
      </c>
      <c r="M77" s="847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839"/>
      <c r="I78" s="843"/>
      <c r="J78" s="844"/>
      <c r="K78" s="845"/>
      <c r="L78" s="848"/>
      <c r="M78" s="849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850" t="s">
        <v>47</v>
      </c>
      <c r="J79" s="850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851" t="s">
        <v>51</v>
      </c>
      <c r="J80" s="851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851" t="s">
        <v>52</v>
      </c>
      <c r="J81" s="851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851" t="s">
        <v>49</v>
      </c>
      <c r="J82" s="851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920" t="s">
        <v>59</v>
      </c>
      <c r="J83" s="920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914" t="s">
        <v>68</v>
      </c>
      <c r="J84" s="915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833" t="s">
        <v>174</v>
      </c>
      <c r="J85" s="834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833" t="s">
        <v>81</v>
      </c>
      <c r="J87" s="834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833" t="s">
        <v>53</v>
      </c>
      <c r="J88" s="834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919" t="s">
        <v>61</v>
      </c>
      <c r="J89" s="919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836" t="s">
        <v>180</v>
      </c>
      <c r="L90" s="836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12" sqref="B1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53" t="s">
        <v>265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33" ht="15.75" thickBot="1">
      <c r="A2" s="854"/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</row>
    <row r="3" spans="1:33" ht="15.75" thickTop="1">
      <c r="A3" s="907" t="s">
        <v>28</v>
      </c>
      <c r="B3" s="856"/>
      <c r="C3" s="856"/>
      <c r="D3" s="856"/>
      <c r="E3" s="856"/>
      <c r="F3" s="856"/>
      <c r="G3" s="857"/>
      <c r="H3" s="908" t="s">
        <v>267</v>
      </c>
      <c r="I3" s="909"/>
      <c r="J3" s="909"/>
      <c r="K3" s="909"/>
      <c r="L3" s="909"/>
      <c r="M3" s="910"/>
      <c r="N3" s="542"/>
      <c r="O3" s="889" t="s">
        <v>60</v>
      </c>
      <c r="P3" s="889"/>
      <c r="U3" s="921" t="s">
        <v>168</v>
      </c>
      <c r="V3" s="921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875"/>
      <c r="I4" s="876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877" t="s">
        <v>39</v>
      </c>
      <c r="I5" s="878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905" t="s">
        <v>40</v>
      </c>
      <c r="I6" s="906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922">
        <f>AG7/2</f>
        <v>289.5</v>
      </c>
      <c r="AG7" s="922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923"/>
      <c r="AG8" s="923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916" t="s">
        <v>259</v>
      </c>
      <c r="B21" s="917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861" t="s">
        <v>16</v>
      </c>
      <c r="I22" s="863" t="s">
        <v>17</v>
      </c>
      <c r="J22" s="863" t="s">
        <v>21</v>
      </c>
      <c r="K22" s="863"/>
      <c r="L22" s="865" t="s">
        <v>93</v>
      </c>
      <c r="M22" s="867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862"/>
      <c r="I23" s="864"/>
      <c r="J23" s="587" t="s">
        <v>21</v>
      </c>
      <c r="K23" s="587" t="s">
        <v>25</v>
      </c>
      <c r="L23" s="866"/>
      <c r="M23" s="868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838" t="s">
        <v>36</v>
      </c>
      <c r="I34" s="840" t="s">
        <v>178</v>
      </c>
      <c r="J34" s="841"/>
      <c r="K34" s="842"/>
      <c r="L34" s="846" t="s">
        <v>159</v>
      </c>
      <c r="M34" s="847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839"/>
      <c r="I35" s="843"/>
      <c r="J35" s="844"/>
      <c r="K35" s="845"/>
      <c r="L35" s="848"/>
      <c r="M35" s="849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911" t="s">
        <v>47</v>
      </c>
      <c r="J36" s="911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912" t="s">
        <v>51</v>
      </c>
      <c r="J37" s="912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912" t="s">
        <v>52</v>
      </c>
      <c r="J38" s="912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912" t="s">
        <v>49</v>
      </c>
      <c r="J39" s="912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913" t="s">
        <v>59</v>
      </c>
      <c r="J40" s="913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914" t="s">
        <v>68</v>
      </c>
      <c r="J41" s="915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914" t="s">
        <v>81</v>
      </c>
      <c r="J44" s="915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914" t="s">
        <v>181</v>
      </c>
      <c r="J45" s="915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835" t="s">
        <v>61</v>
      </c>
      <c r="J46" s="835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835" t="s">
        <v>298</v>
      </c>
      <c r="J47" s="835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835" t="s">
        <v>299</v>
      </c>
      <c r="J48" s="835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835" t="s">
        <v>300</v>
      </c>
      <c r="J49" s="835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836" t="s">
        <v>180</v>
      </c>
      <c r="L50" s="836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852"/>
      <c r="I51" s="852"/>
      <c r="J51" s="852"/>
      <c r="K51" s="852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853" t="s">
        <v>266</v>
      </c>
      <c r="B52" s="853"/>
      <c r="C52" s="853"/>
      <c r="D52" s="853"/>
      <c r="E52" s="853"/>
      <c r="F52" s="853"/>
      <c r="G52" s="853"/>
      <c r="H52" s="853"/>
      <c r="I52" s="853"/>
      <c r="J52" s="853"/>
      <c r="K52" s="853"/>
      <c r="L52" s="853"/>
      <c r="M52" s="853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854"/>
      <c r="B53" s="854"/>
      <c r="C53" s="854"/>
      <c r="D53" s="854"/>
      <c r="E53" s="854"/>
      <c r="F53" s="854"/>
      <c r="G53" s="854"/>
      <c r="H53" s="854"/>
      <c r="I53" s="854"/>
      <c r="J53" s="854"/>
      <c r="K53" s="854"/>
      <c r="L53" s="854"/>
      <c r="M53" s="854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907" t="s">
        <v>28</v>
      </c>
      <c r="B54" s="856"/>
      <c r="C54" s="856"/>
      <c r="D54" s="856"/>
      <c r="E54" s="856"/>
      <c r="F54" s="856"/>
      <c r="G54" s="857"/>
      <c r="H54" s="858" t="s">
        <v>268</v>
      </c>
      <c r="I54" s="859"/>
      <c r="J54" s="859"/>
      <c r="K54" s="859"/>
      <c r="L54" s="859"/>
      <c r="M54" s="860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916" t="s">
        <v>259</v>
      </c>
      <c r="B72" s="917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861" t="s">
        <v>16</v>
      </c>
      <c r="I73" s="863" t="s">
        <v>17</v>
      </c>
      <c r="J73" s="863" t="s">
        <v>21</v>
      </c>
      <c r="K73" s="863"/>
      <c r="L73" s="865" t="s">
        <v>93</v>
      </c>
      <c r="M73" s="867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862"/>
      <c r="I74" s="864"/>
      <c r="J74" s="537" t="s">
        <v>21</v>
      </c>
      <c r="K74" s="537" t="s">
        <v>25</v>
      </c>
      <c r="L74" s="866"/>
      <c r="M74" s="868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838" t="s">
        <v>36</v>
      </c>
      <c r="I81" s="840" t="s">
        <v>178</v>
      </c>
      <c r="J81" s="841"/>
      <c r="K81" s="842"/>
      <c r="L81" s="846" t="s">
        <v>159</v>
      </c>
      <c r="M81" s="847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839"/>
      <c r="I82" s="843"/>
      <c r="J82" s="844"/>
      <c r="K82" s="845"/>
      <c r="L82" s="848"/>
      <c r="M82" s="849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850" t="s">
        <v>47</v>
      </c>
      <c r="J83" s="850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851" t="s">
        <v>51</v>
      </c>
      <c r="J84" s="851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851" t="s">
        <v>52</v>
      </c>
      <c r="J85" s="851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851" t="s">
        <v>49</v>
      </c>
      <c r="J86" s="851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920" t="s">
        <v>59</v>
      </c>
      <c r="J87" s="920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914" t="s">
        <v>68</v>
      </c>
      <c r="J88" s="915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833" t="s">
        <v>174</v>
      </c>
      <c r="J89" s="834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833" t="s">
        <v>81</v>
      </c>
      <c r="J91" s="834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833" t="s">
        <v>53</v>
      </c>
      <c r="J92" s="834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919" t="s">
        <v>61</v>
      </c>
      <c r="J93" s="919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835" t="s">
        <v>300</v>
      </c>
      <c r="J94" s="835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836" t="s">
        <v>180</v>
      </c>
      <c r="L95" s="836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K42" sqref="K4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53" t="s">
        <v>311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854"/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670" t="s">
        <v>329</v>
      </c>
      <c r="O2" s="924" t="s">
        <v>287</v>
      </c>
      <c r="P2" s="924"/>
      <c r="Q2" s="924"/>
      <c r="R2" s="366"/>
      <c r="S2" s="924" t="s">
        <v>288</v>
      </c>
      <c r="T2" s="924"/>
      <c r="U2" s="92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907" t="s">
        <v>28</v>
      </c>
      <c r="B3" s="856"/>
      <c r="C3" s="856"/>
      <c r="D3" s="856"/>
      <c r="E3" s="856"/>
      <c r="F3" s="856"/>
      <c r="G3" s="857"/>
      <c r="H3" s="908" t="s">
        <v>323</v>
      </c>
      <c r="I3" s="909"/>
      <c r="J3" s="909"/>
      <c r="K3" s="909"/>
      <c r="L3" s="909"/>
      <c r="M3" s="910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875"/>
      <c r="I4" s="876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877" t="s">
        <v>39</v>
      </c>
      <c r="I5" s="878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905" t="s">
        <v>40</v>
      </c>
      <c r="I6" s="906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894"/>
      <c r="AG7" s="894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894"/>
      <c r="AG8" s="894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916" t="s">
        <v>259</v>
      </c>
      <c r="B21" s="917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861" t="s">
        <v>16</v>
      </c>
      <c r="I22" s="863" t="s">
        <v>17</v>
      </c>
      <c r="J22" s="863" t="s">
        <v>21</v>
      </c>
      <c r="K22" s="863"/>
      <c r="L22" s="865" t="s">
        <v>93</v>
      </c>
      <c r="M22" s="867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862"/>
      <c r="I23" s="864"/>
      <c r="J23" s="587" t="s">
        <v>21</v>
      </c>
      <c r="K23" s="587" t="s">
        <v>25</v>
      </c>
      <c r="L23" s="866"/>
      <c r="M23" s="868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838" t="s">
        <v>36</v>
      </c>
      <c r="I35" s="840" t="s">
        <v>178</v>
      </c>
      <c r="J35" s="841"/>
      <c r="K35" s="842"/>
      <c r="L35" s="846" t="s">
        <v>159</v>
      </c>
      <c r="M35" s="847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839"/>
      <c r="I36" s="843"/>
      <c r="J36" s="844"/>
      <c r="K36" s="845"/>
      <c r="L36" s="848"/>
      <c r="M36" s="849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911" t="s">
        <v>47</v>
      </c>
      <c r="J37" s="911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912" t="s">
        <v>51</v>
      </c>
      <c r="J38" s="912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912" t="s">
        <v>52</v>
      </c>
      <c r="J39" s="912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912" t="s">
        <v>49</v>
      </c>
      <c r="J40" s="912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913" t="s">
        <v>59</v>
      </c>
      <c r="J41" s="913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914" t="s">
        <v>68</v>
      </c>
      <c r="J42" s="915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914" t="s">
        <v>81</v>
      </c>
      <c r="J45" s="915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914" t="s">
        <v>181</v>
      </c>
      <c r="J46" s="915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835" t="s">
        <v>61</v>
      </c>
      <c r="J47" s="835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835" t="s">
        <v>298</v>
      </c>
      <c r="J48" s="835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835" t="s">
        <v>299</v>
      </c>
      <c r="J49" s="835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835" t="s">
        <v>300</v>
      </c>
      <c r="J50" s="835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835" t="s">
        <v>325</v>
      </c>
      <c r="J51" s="835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925" t="s">
        <v>179</v>
      </c>
      <c r="I52" s="926"/>
      <c r="J52" s="361">
        <f>SUM(K37:K51)</f>
        <v>3526.64</v>
      </c>
      <c r="K52" s="836" t="s">
        <v>180</v>
      </c>
      <c r="L52" s="836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852"/>
      <c r="I53" s="852"/>
      <c r="J53" s="852"/>
      <c r="K53" s="852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853" t="s">
        <v>312</v>
      </c>
      <c r="B54" s="853"/>
      <c r="C54" s="853"/>
      <c r="D54" s="853"/>
      <c r="E54" s="853"/>
      <c r="F54" s="853"/>
      <c r="G54" s="853"/>
      <c r="H54" s="853"/>
      <c r="I54" s="853"/>
      <c r="J54" s="853"/>
      <c r="K54" s="853"/>
      <c r="L54" s="853"/>
      <c r="M54" s="853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854"/>
      <c r="B55" s="854"/>
      <c r="C55" s="854"/>
      <c r="D55" s="854"/>
      <c r="E55" s="854"/>
      <c r="F55" s="854"/>
      <c r="G55" s="854"/>
      <c r="H55" s="854"/>
      <c r="I55" s="854"/>
      <c r="J55" s="854"/>
      <c r="K55" s="854"/>
      <c r="L55" s="854"/>
      <c r="M55" s="854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907" t="s">
        <v>28</v>
      </c>
      <c r="B56" s="856"/>
      <c r="C56" s="856"/>
      <c r="D56" s="856"/>
      <c r="E56" s="856"/>
      <c r="F56" s="856"/>
      <c r="G56" s="857"/>
      <c r="H56" s="858" t="s">
        <v>322</v>
      </c>
      <c r="I56" s="859"/>
      <c r="J56" s="859"/>
      <c r="K56" s="859"/>
      <c r="L56" s="859"/>
      <c r="M56" s="860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916" t="s">
        <v>259</v>
      </c>
      <c r="B74" s="917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861" t="s">
        <v>16</v>
      </c>
      <c r="I75" s="863" t="s">
        <v>17</v>
      </c>
      <c r="J75" s="863" t="s">
        <v>21</v>
      </c>
      <c r="K75" s="863"/>
      <c r="L75" s="865" t="s">
        <v>93</v>
      </c>
      <c r="M75" s="867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862"/>
      <c r="I76" s="864"/>
      <c r="J76" s="587" t="s">
        <v>21</v>
      </c>
      <c r="K76" s="587" t="s">
        <v>25</v>
      </c>
      <c r="L76" s="866"/>
      <c r="M76" s="868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838" t="s">
        <v>36</v>
      </c>
      <c r="I83" s="840" t="s">
        <v>178</v>
      </c>
      <c r="J83" s="841"/>
      <c r="K83" s="842"/>
      <c r="L83" s="846" t="s">
        <v>159</v>
      </c>
      <c r="M83" s="847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839"/>
      <c r="I84" s="843"/>
      <c r="J84" s="844"/>
      <c r="K84" s="845"/>
      <c r="L84" s="848"/>
      <c r="M84" s="849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850" t="s">
        <v>47</v>
      </c>
      <c r="J85" s="850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851" t="s">
        <v>51</v>
      </c>
      <c r="J86" s="851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851" t="s">
        <v>52</v>
      </c>
      <c r="J87" s="851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851" t="s">
        <v>49</v>
      </c>
      <c r="J88" s="851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920" t="s">
        <v>59</v>
      </c>
      <c r="J89" s="920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914" t="s">
        <v>68</v>
      </c>
      <c r="J90" s="915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833" t="s">
        <v>174</v>
      </c>
      <c r="J91" s="834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833" t="s">
        <v>81</v>
      </c>
      <c r="J93" s="834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833" t="s">
        <v>53</v>
      </c>
      <c r="J94" s="834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919" t="s">
        <v>61</v>
      </c>
      <c r="J95" s="919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835" t="s">
        <v>300</v>
      </c>
      <c r="J96" s="835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835" t="s">
        <v>325</v>
      </c>
      <c r="J97" s="835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925" t="s">
        <v>179</v>
      </c>
      <c r="I98" s="926"/>
      <c r="J98" s="361">
        <f>SUM(K85:K96)</f>
        <v>1673.17</v>
      </c>
      <c r="K98" s="836" t="s">
        <v>180</v>
      </c>
      <c r="L98" s="836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52" zoomScale="85" zoomScaleNormal="85" zoomScaleSheetLayoutView="70" zoomScalePageLayoutView="70" workbookViewId="0">
      <selection activeCell="B7" sqref="B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53" t="s">
        <v>359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V1" s="693"/>
      <c r="W1" s="667"/>
      <c r="X1" s="694"/>
    </row>
    <row r="2" spans="1:35" ht="15.75" thickBot="1">
      <c r="A2" s="854"/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695"/>
      <c r="O2" s="924" t="s">
        <v>287</v>
      </c>
      <c r="P2" s="924"/>
      <c r="Q2" s="924"/>
      <c r="R2" s="366"/>
      <c r="S2" s="924" t="s">
        <v>288</v>
      </c>
      <c r="T2" s="924"/>
      <c r="U2" s="92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907" t="s">
        <v>335</v>
      </c>
      <c r="B3" s="856"/>
      <c r="C3" s="856"/>
      <c r="D3" s="856"/>
      <c r="E3" s="856"/>
      <c r="F3" s="856"/>
      <c r="G3" s="857"/>
      <c r="H3" s="908" t="s">
        <v>339</v>
      </c>
      <c r="I3" s="909"/>
      <c r="J3" s="909"/>
      <c r="K3" s="909"/>
      <c r="L3" s="909"/>
      <c r="M3" s="910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875"/>
      <c r="I4" s="876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905" t="s">
        <v>40</v>
      </c>
      <c r="I5" s="906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894"/>
      <c r="AG6" s="894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894"/>
      <c r="AG7" s="894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916" t="s">
        <v>259</v>
      </c>
      <c r="B20" s="917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861" t="s">
        <v>16</v>
      </c>
      <c r="I21" s="863" t="s">
        <v>17</v>
      </c>
      <c r="J21" s="863" t="s">
        <v>21</v>
      </c>
      <c r="K21" s="863"/>
      <c r="L21" s="865" t="s">
        <v>93</v>
      </c>
      <c r="M21" s="867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862"/>
      <c r="I22" s="864"/>
      <c r="J22" s="692" t="s">
        <v>21</v>
      </c>
      <c r="K22" s="692" t="s">
        <v>25</v>
      </c>
      <c r="L22" s="866"/>
      <c r="M22" s="868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838" t="s">
        <v>36</v>
      </c>
      <c r="I35" s="840" t="s">
        <v>178</v>
      </c>
      <c r="J35" s="841"/>
      <c r="K35" s="842"/>
      <c r="L35" s="846" t="s">
        <v>159</v>
      </c>
      <c r="M35" s="847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839"/>
      <c r="I36" s="843"/>
      <c r="J36" s="844"/>
      <c r="K36" s="845"/>
      <c r="L36" s="848"/>
      <c r="M36" s="849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911" t="s">
        <v>47</v>
      </c>
      <c r="J37" s="911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912" t="s">
        <v>51</v>
      </c>
      <c r="J38" s="912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912" t="s">
        <v>52</v>
      </c>
      <c r="J39" s="912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912" t="s">
        <v>49</v>
      </c>
      <c r="J40" s="912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913" t="s">
        <v>59</v>
      </c>
      <c r="J41" s="913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914" t="s">
        <v>68</v>
      </c>
      <c r="J42" s="915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914" t="s">
        <v>81</v>
      </c>
      <c r="J45" s="915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914" t="s">
        <v>181</v>
      </c>
      <c r="J46" s="915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835" t="s">
        <v>61</v>
      </c>
      <c r="J47" s="835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835" t="s">
        <v>298</v>
      </c>
      <c r="J48" s="835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835" t="s">
        <v>299</v>
      </c>
      <c r="J49" s="835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835" t="s">
        <v>300</v>
      </c>
      <c r="J50" s="835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835" t="s">
        <v>325</v>
      </c>
      <c r="J51" s="835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925" t="s">
        <v>179</v>
      </c>
      <c r="I52" s="926"/>
      <c r="J52" s="361">
        <f>SUM(K37:K51)</f>
        <v>3063.97</v>
      </c>
      <c r="K52" s="836" t="s">
        <v>180</v>
      </c>
      <c r="L52" s="836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852"/>
      <c r="I53" s="852"/>
      <c r="J53" s="852"/>
      <c r="K53" s="852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853" t="s">
        <v>357</v>
      </c>
      <c r="B54" s="853"/>
      <c r="C54" s="853"/>
      <c r="D54" s="853"/>
      <c r="E54" s="853"/>
      <c r="F54" s="853"/>
      <c r="G54" s="853"/>
      <c r="H54" s="853"/>
      <c r="I54" s="853"/>
      <c r="J54" s="853"/>
      <c r="K54" s="853"/>
      <c r="L54" s="853"/>
      <c r="M54" s="853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854"/>
      <c r="B55" s="854"/>
      <c r="C55" s="854"/>
      <c r="D55" s="854"/>
      <c r="E55" s="854"/>
      <c r="F55" s="854"/>
      <c r="G55" s="854"/>
      <c r="H55" s="854"/>
      <c r="I55" s="854"/>
      <c r="J55" s="854"/>
      <c r="K55" s="854"/>
      <c r="L55" s="854"/>
      <c r="M55" s="854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907" t="s">
        <v>346</v>
      </c>
      <c r="B56" s="856"/>
      <c r="C56" s="856"/>
      <c r="D56" s="856"/>
      <c r="E56" s="856"/>
      <c r="F56" s="856"/>
      <c r="G56" s="857"/>
      <c r="H56" s="927" t="s">
        <v>345</v>
      </c>
      <c r="I56" s="928"/>
      <c r="J56" s="928"/>
      <c r="K56" s="928"/>
      <c r="L56" s="928"/>
      <c r="M56" s="929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923" t="s">
        <v>34</v>
      </c>
      <c r="J57" s="923"/>
      <c r="K57" s="713" t="s">
        <v>35</v>
      </c>
      <c r="L57" s="930" t="s">
        <v>173</v>
      </c>
      <c r="M57" s="931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932" t="str">
        <f t="shared" si="5"/>
        <v>jess nail</v>
      </c>
      <c r="J58" s="933"/>
      <c r="K58" s="481">
        <f t="shared" ref="K58:K63" si="6">U4</f>
        <v>290</v>
      </c>
      <c r="L58" s="937"/>
      <c r="M58" s="938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932" t="str">
        <f t="shared" si="5"/>
        <v>джамп</v>
      </c>
      <c r="J59" s="933"/>
      <c r="K59" s="481">
        <f t="shared" si="6"/>
        <v>52.32</v>
      </c>
      <c r="L59" s="937"/>
      <c r="M59" s="938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932" t="str">
        <f t="shared" si="5"/>
        <v>граттол</v>
      </c>
      <c r="J60" s="933"/>
      <c r="K60" s="481">
        <f t="shared" si="6"/>
        <v>100.2</v>
      </c>
      <c r="L60" s="934"/>
      <c r="M60" s="935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932" t="str">
        <f t="shared" si="5"/>
        <v>киеми</v>
      </c>
      <c r="J61" s="933"/>
      <c r="K61" s="481">
        <f t="shared" si="6"/>
        <v>339.1</v>
      </c>
      <c r="L61" s="934"/>
      <c r="M61" s="935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932" t="str">
        <f t="shared" si="5"/>
        <v>насир</v>
      </c>
      <c r="J62" s="933"/>
      <c r="K62" s="481">
        <f t="shared" si="6"/>
        <v>581.75</v>
      </c>
      <c r="L62" s="934"/>
      <c r="M62" s="935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932" t="str">
        <f t="shared" si="5"/>
        <v>киеми</v>
      </c>
      <c r="J63" s="933"/>
      <c r="K63" s="481">
        <f t="shared" si="6"/>
        <v>253.6</v>
      </c>
      <c r="L63" s="934"/>
      <c r="M63" s="935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932" t="str">
        <f>IF(T10="","",T10)</f>
        <v>зингер</v>
      </c>
      <c r="J64" s="933"/>
      <c r="K64" s="481">
        <f>IF(U10="","",U10)</f>
        <v>2000</v>
      </c>
      <c r="L64" s="881"/>
      <c r="M64" s="936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932" t="str">
        <f t="shared" ref="I65" si="9">IF(T11="","",T11)</f>
        <v>граттол</v>
      </c>
      <c r="J65" s="933"/>
      <c r="K65" s="481">
        <v>344.25</v>
      </c>
      <c r="L65" s="881"/>
      <c r="M65" s="936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932" t="str">
        <f>IF(T12="","",T12)</f>
        <v/>
      </c>
      <c r="J66" s="933"/>
      <c r="K66" s="481" t="str">
        <f>IF(U12="","",U12)</f>
        <v/>
      </c>
      <c r="L66" s="881"/>
      <c r="M66" s="936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932" t="str">
        <f t="shared" ref="I67:I73" si="11">IF(T13="","",T13)</f>
        <v/>
      </c>
      <c r="J67" s="933"/>
      <c r="K67" s="481" t="str">
        <f>IF(U13="","",U13)</f>
        <v/>
      </c>
      <c r="L67" s="881"/>
      <c r="M67" s="936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932" t="str">
        <f t="shared" si="11"/>
        <v/>
      </c>
      <c r="J68" s="933"/>
      <c r="K68" s="481" t="str">
        <f t="shared" ref="K68:K73" si="12">IF(U14="","",U14)</f>
        <v/>
      </c>
      <c r="L68" s="934"/>
      <c r="M68" s="935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932" t="str">
        <f t="shared" si="11"/>
        <v/>
      </c>
      <c r="J69" s="933"/>
      <c r="K69" s="481" t="str">
        <f t="shared" si="12"/>
        <v/>
      </c>
      <c r="L69" s="881"/>
      <c r="M69" s="936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932" t="str">
        <f t="shared" si="11"/>
        <v/>
      </c>
      <c r="J70" s="933"/>
      <c r="K70" s="481" t="str">
        <f t="shared" si="12"/>
        <v/>
      </c>
      <c r="L70" s="881"/>
      <c r="M70" s="936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932" t="str">
        <f t="shared" si="11"/>
        <v/>
      </c>
      <c r="J71" s="933"/>
      <c r="K71" s="481" t="str">
        <f t="shared" si="12"/>
        <v/>
      </c>
      <c r="L71" s="881"/>
      <c r="M71" s="936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932" t="str">
        <f t="shared" si="11"/>
        <v/>
      </c>
      <c r="J72" s="933"/>
      <c r="K72" s="481" t="str">
        <f t="shared" si="12"/>
        <v/>
      </c>
      <c r="L72" s="881"/>
      <c r="M72" s="936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932" t="str">
        <f t="shared" si="11"/>
        <v/>
      </c>
      <c r="J73" s="933"/>
      <c r="K73" s="481" t="str">
        <f t="shared" si="12"/>
        <v/>
      </c>
      <c r="L73" s="881"/>
      <c r="M73" s="936"/>
      <c r="N73" s="1"/>
      <c r="O73" s="366"/>
      <c r="P73" s="1"/>
    </row>
    <row r="74" spans="1:21" ht="15.75" thickBot="1">
      <c r="A74" s="916" t="s">
        <v>259</v>
      </c>
      <c r="B74" s="917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939" t="s">
        <v>259</v>
      </c>
      <c r="I74" s="940"/>
      <c r="J74" s="941"/>
      <c r="K74" s="716">
        <f>SUM(K58:K73)</f>
        <v>3961.22</v>
      </c>
      <c r="L74" s="942"/>
      <c r="M74" s="943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861" t="s">
        <v>16</v>
      </c>
      <c r="I75" s="863" t="s">
        <v>17</v>
      </c>
      <c r="J75" s="863" t="s">
        <v>21</v>
      </c>
      <c r="K75" s="863"/>
      <c r="L75" s="865" t="s">
        <v>93</v>
      </c>
      <c r="M75" s="867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862"/>
      <c r="I76" s="864"/>
      <c r="J76" s="692" t="s">
        <v>21</v>
      </c>
      <c r="K76" s="692" t="s">
        <v>25</v>
      </c>
      <c r="L76" s="866"/>
      <c r="M76" s="868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838" t="s">
        <v>36</v>
      </c>
      <c r="I84" s="840" t="s">
        <v>178</v>
      </c>
      <c r="J84" s="841"/>
      <c r="K84" s="842"/>
      <c r="L84" s="846" t="s">
        <v>159</v>
      </c>
      <c r="M84" s="847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839"/>
      <c r="I85" s="843"/>
      <c r="J85" s="844"/>
      <c r="K85" s="845"/>
      <c r="L85" s="848"/>
      <c r="M85" s="849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850" t="s">
        <v>47</v>
      </c>
      <c r="J86" s="850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851" t="s">
        <v>51</v>
      </c>
      <c r="J87" s="851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851" t="s">
        <v>52</v>
      </c>
      <c r="J88" s="851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851" t="s">
        <v>49</v>
      </c>
      <c r="J89" s="851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920" t="s">
        <v>59</v>
      </c>
      <c r="J90" s="920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914" t="s">
        <v>68</v>
      </c>
      <c r="J91" s="915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833" t="s">
        <v>174</v>
      </c>
      <c r="J92" s="834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833" t="s">
        <v>81</v>
      </c>
      <c r="J94" s="834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833" t="s">
        <v>53</v>
      </c>
      <c r="J95" s="834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835" t="s">
        <v>300</v>
      </c>
      <c r="J96" s="835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835" t="s">
        <v>325</v>
      </c>
      <c r="J97" s="835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924" t="s">
        <v>344</v>
      </c>
      <c r="J98" s="924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925" t="s">
        <v>179</v>
      </c>
      <c r="I99" s="926"/>
      <c r="J99" s="361">
        <f>SUM(K86:K96)</f>
        <v>1555.4299999999998</v>
      </c>
      <c r="K99" s="836" t="s">
        <v>180</v>
      </c>
      <c r="L99" s="836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9:M69"/>
    <mergeCell ref="I66:J66"/>
    <mergeCell ref="I67:J67"/>
    <mergeCell ref="I68:J68"/>
    <mergeCell ref="I69:J69"/>
    <mergeCell ref="I96:J96"/>
    <mergeCell ref="I97:J97"/>
    <mergeCell ref="H99:I99"/>
    <mergeCell ref="K99:L99"/>
    <mergeCell ref="I94:J94"/>
    <mergeCell ref="I95:J95"/>
    <mergeCell ref="I98:J98"/>
    <mergeCell ref="H84:H85"/>
    <mergeCell ref="I84:K85"/>
    <mergeCell ref="L84:M85"/>
    <mergeCell ref="I86:J86"/>
    <mergeCell ref="I87:J87"/>
    <mergeCell ref="I88:J88"/>
    <mergeCell ref="I89:J89"/>
    <mergeCell ref="I90:J90"/>
    <mergeCell ref="I91:J91"/>
    <mergeCell ref="I92:J92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H75:H76"/>
    <mergeCell ref="I75:I76"/>
    <mergeCell ref="J75:K75"/>
    <mergeCell ref="L75:L76"/>
    <mergeCell ref="M75:M76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H4:I4"/>
    <mergeCell ref="A1:M2"/>
    <mergeCell ref="O2:Q2"/>
    <mergeCell ref="S2:U2"/>
    <mergeCell ref="A3:G3"/>
    <mergeCell ref="H3:M3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13</vt:i4>
      </vt:variant>
    </vt:vector>
  </HeadingPairs>
  <TitlesOfParts>
    <vt:vector size="27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апрель!Область_печати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2020-07-06T11:29:01Z</cp:lastPrinted>
  <dcterms:created xsi:type="dcterms:W3CDTF">2019-05-31T14:37:56Z</dcterms:created>
  <dcterms:modified xsi:type="dcterms:W3CDTF">2020-07-06T12:04:57Z</dcterms:modified>
</cp:coreProperties>
</file>