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Taylor\Programs\Cloned Repositories\plugins\chica_OOP\channel_data\"/>
    </mc:Choice>
  </mc:AlternateContent>
  <xr:revisionPtr revIDLastSave="0" documentId="13_ncr:1_{4574D884-DC99-4A36-9C82-63EB9D43B1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V9" i="1"/>
  <c r="Y27" i="1"/>
  <c r="V11" i="1"/>
  <c r="V19" i="1"/>
  <c r="AE6" i="1"/>
  <c r="AE2" i="1"/>
  <c r="X6" i="1"/>
  <c r="Y6" i="1" s="1"/>
  <c r="Z6" i="1" s="1"/>
  <c r="AA6" i="1" s="1"/>
  <c r="Y7" i="1"/>
  <c r="Z7" i="1" s="1"/>
  <c r="AA7" i="1" s="1"/>
  <c r="AB7" i="1" s="1"/>
  <c r="X3" i="1"/>
  <c r="Y3" i="1" s="1"/>
  <c r="Z3" i="1" s="1"/>
  <c r="AA3" i="1" s="1"/>
  <c r="AB3" i="1" s="1"/>
  <c r="Y5" i="1"/>
  <c r="Z5" i="1" s="1"/>
  <c r="AA5" i="1" s="1"/>
  <c r="AB5" i="1" s="1"/>
  <c r="Y4" i="1"/>
  <c r="Z4" i="1" s="1"/>
  <c r="AA4" i="1" s="1"/>
  <c r="AB4" i="1" s="1"/>
  <c r="V7" i="1"/>
  <c r="V6" i="1"/>
  <c r="V3" i="1"/>
  <c r="V2" i="1"/>
  <c r="V4" i="1" l="1"/>
  <c r="AE3" i="1"/>
  <c r="AE4" i="1" s="1"/>
  <c r="AE7" i="1" s="1"/>
  <c r="AB6" i="1"/>
  <c r="V5" i="1" l="1"/>
  <c r="V13" i="1"/>
  <c r="V8" i="1" l="1"/>
  <c r="V10" i="1" l="1"/>
  <c r="V25" i="1" s="1"/>
  <c r="V12" i="1"/>
  <c r="V21" i="1" l="1"/>
  <c r="V23" i="1"/>
  <c r="X25" i="1"/>
  <c r="V26" i="1" l="1"/>
  <c r="V27" i="1" s="1"/>
  <c r="V28" i="1" s="1"/>
  <c r="X28" i="1" s="1"/>
  <c r="X16" i="1"/>
  <c r="Y26" i="1" l="1"/>
  <c r="X27" i="1"/>
  <c r="X26" i="1" s="1"/>
  <c r="Y28" i="1" s="1"/>
  <c r="AA25" i="1" s="1"/>
</calcChain>
</file>

<file path=xl/sharedStrings.xml><?xml version="1.0" encoding="utf-8"?>
<sst xmlns="http://schemas.openxmlformats.org/spreadsheetml/2006/main" count="79" uniqueCount="61">
  <si>
    <t>hexagons</t>
  </si>
  <si>
    <t>hexagons per channel</t>
  </si>
  <si>
    <t>channel output pressure</t>
  </si>
  <si>
    <t>jet mach number</t>
  </si>
  <si>
    <t>jet velocity</t>
  </si>
  <si>
    <t>mass flow per hexagon</t>
  </si>
  <si>
    <t>mass flow per channel</t>
  </si>
  <si>
    <t>jet reynolds number</t>
  </si>
  <si>
    <t>jet euler number</t>
  </si>
  <si>
    <t>non dimensional temperature</t>
  </si>
  <si>
    <t>non dimensional mass flow</t>
  </si>
  <si>
    <t>maximum heat sink surface temperature</t>
  </si>
  <si>
    <t>jet density</t>
  </si>
  <si>
    <t>jet viscosity</t>
  </si>
  <si>
    <t>jet specific heat capacity</t>
  </si>
  <si>
    <t>break flag</t>
  </si>
  <si>
    <t>panel_100.0_0.2_0.5_structured_strikepoint</t>
  </si>
  <si>
    <t>r</t>
  </si>
  <si>
    <t>pi</t>
  </si>
  <si>
    <t>A</t>
  </si>
  <si>
    <t>A * 13 inlets</t>
  </si>
  <si>
    <t>velocity</t>
  </si>
  <si>
    <t>mass flow rate</t>
  </si>
  <si>
    <t>density</t>
  </si>
  <si>
    <t>D</t>
  </si>
  <si>
    <t>Ma</t>
  </si>
  <si>
    <t>U</t>
  </si>
  <si>
    <t>m</t>
  </si>
  <si>
    <t>-</t>
  </si>
  <si>
    <t>m3</t>
  </si>
  <si>
    <t>m2/s</t>
  </si>
  <si>
    <t>kg/m3</t>
  </si>
  <si>
    <t>kg/s</t>
  </si>
  <si>
    <t>m3/s</t>
  </si>
  <si>
    <t>surface</t>
  </si>
  <si>
    <t>vol flow rate</t>
  </si>
  <si>
    <t>possible vol flow rate</t>
  </si>
  <si>
    <t>L/min</t>
  </si>
  <si>
    <t>group of</t>
  </si>
  <si>
    <t>Area between posts</t>
  </si>
  <si>
    <t>height</t>
  </si>
  <si>
    <t>width</t>
  </si>
  <si>
    <t>m2</t>
  </si>
  <si>
    <t>ms-1</t>
  </si>
  <si>
    <t>dp in pipe</t>
  </si>
  <si>
    <t>length of pipe</t>
  </si>
  <si>
    <t>diameter of pipe</t>
  </si>
  <si>
    <t>darcy friction factor</t>
  </si>
  <si>
    <t>velocity in pipe</t>
  </si>
  <si>
    <t xml:space="preserve">Reynolds number </t>
  </si>
  <si>
    <t>Pa</t>
  </si>
  <si>
    <t>V dot</t>
  </si>
  <si>
    <t>area of pipe</t>
  </si>
  <si>
    <t>diameter</t>
  </si>
  <si>
    <t>diameter derived</t>
  </si>
  <si>
    <t>diameter driving</t>
  </si>
  <si>
    <t>ls</t>
  </si>
  <si>
    <t>mass flow rate per unit</t>
  </si>
  <si>
    <t>volumetric flow rate per unit</t>
  </si>
  <si>
    <t>mass flow rate per jet</t>
  </si>
  <si>
    <t>volumetric flow rate per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</si>
</sst>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"/>
  <sheetViews>
    <sheetView tabSelected="1" workbookViewId="0">
      <selection activeCell="I5" sqref="I5"/>
    </sheetView>
  </sheetViews>
  <sheetFormatPr defaultRowHeight="14.4" x14ac:dyDescent="0.3"/>
  <cols>
    <col min="22" max="22" width="12" bestFit="1" customWidth="1"/>
    <col min="26" max="26" width="12" bestFit="1" customWidth="1"/>
  </cols>
  <sheetData>
    <row r="1" spans="1:3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32" x14ac:dyDescent="0.3">
      <c r="A2" s="1">
        <v>0</v>
      </c>
      <c r="B2" t="s">
        <v>16</v>
      </c>
      <c r="C2">
        <v>12</v>
      </c>
      <c r="D2">
        <v>2099994.7004097868</v>
      </c>
      <c r="E2">
        <v>0.91229534804062362</v>
      </c>
      <c r="F2">
        <v>1066.74798267406</v>
      </c>
      <c r="G2">
        <v>0.1203463009941254</v>
      </c>
      <c r="H2">
        <v>1.4441556119295049</v>
      </c>
      <c r="I2">
        <v>484818.41487615817</v>
      </c>
      <c r="J2">
        <v>0.57708093739332822</v>
      </c>
      <c r="K2">
        <v>11.387874126220661</v>
      </c>
      <c r="L2">
        <v>4.0711137193449876</v>
      </c>
      <c r="M2">
        <v>403.10849312700498</v>
      </c>
      <c r="N2">
        <v>11.04937421433044</v>
      </c>
      <c r="O2">
        <v>2.4311984221883591E-5</v>
      </c>
      <c r="P2">
        <v>5190.4995763519446</v>
      </c>
      <c r="Q2">
        <v>0</v>
      </c>
      <c r="S2" t="s">
        <v>34</v>
      </c>
      <c r="U2" t="s">
        <v>17</v>
      </c>
      <c r="V2">
        <f>0.0005</f>
        <v>5.0000000000000001E-4</v>
      </c>
      <c r="W2" t="s">
        <v>27</v>
      </c>
      <c r="X2" t="s">
        <v>24</v>
      </c>
      <c r="Y2" t="s">
        <v>17</v>
      </c>
      <c r="Z2" t="s">
        <v>19</v>
      </c>
      <c r="AA2" t="s">
        <v>26</v>
      </c>
      <c r="AB2" t="s">
        <v>25</v>
      </c>
      <c r="AD2" t="s">
        <v>22</v>
      </c>
      <c r="AE2">
        <f>G5</f>
        <v>2.8883112238590102E-2</v>
      </c>
    </row>
    <row r="3" spans="1:32" x14ac:dyDescent="0.3">
      <c r="A3" s="1">
        <v>1</v>
      </c>
      <c r="B3" t="s">
        <v>16</v>
      </c>
      <c r="C3">
        <v>100</v>
      </c>
      <c r="D3">
        <v>9356008.0210236218</v>
      </c>
      <c r="E3">
        <v>0.10738154771084329</v>
      </c>
      <c r="F3">
        <v>124.60055746767981</v>
      </c>
      <c r="G3">
        <v>1.4441556119295051E-2</v>
      </c>
      <c r="H3">
        <v>1.4441556119295049</v>
      </c>
      <c r="I3">
        <v>58777.64587304103</v>
      </c>
      <c r="J3">
        <v>0.672089482048985</v>
      </c>
      <c r="K3">
        <v>3.6060387376955032</v>
      </c>
      <c r="L3">
        <v>0.48854979750706728</v>
      </c>
      <c r="M3">
        <v>410.57024475434071</v>
      </c>
      <c r="N3">
        <v>11.35169655015887</v>
      </c>
      <c r="O3">
        <v>2.4064041649590361E-5</v>
      </c>
      <c r="P3">
        <v>5190.6711770656366</v>
      </c>
      <c r="Q3">
        <v>0</v>
      </c>
      <c r="U3" t="s">
        <v>18</v>
      </c>
      <c r="V3">
        <f>PI()</f>
        <v>3.1415926535897931</v>
      </c>
      <c r="W3" t="s">
        <v>28</v>
      </c>
      <c r="X3">
        <f>0.9 * 0.001</f>
        <v>9.0000000000000008E-4</v>
      </c>
      <c r="Y3">
        <f>X3/2</f>
        <v>4.5000000000000004E-4</v>
      </c>
      <c r="Z3">
        <f>Y3 ^2  * PI()</f>
        <v>6.3617251235193326E-7</v>
      </c>
      <c r="AA3">
        <f>($G$5/13) / (($N$5) * Z3)</f>
        <v>280.65951698184875</v>
      </c>
      <c r="AB3">
        <f>AA3/SQRT(373.15*1.667*(8.3145/0.004))</f>
        <v>0.24682103970512353</v>
      </c>
      <c r="AD3" t="s">
        <v>23</v>
      </c>
      <c r="AE3">
        <f>V7</f>
        <v>12.44359769783898</v>
      </c>
    </row>
    <row r="4" spans="1:32" x14ac:dyDescent="0.3">
      <c r="A4" s="1">
        <v>2</v>
      </c>
      <c r="B4" t="s">
        <v>16</v>
      </c>
      <c r="C4">
        <v>100</v>
      </c>
      <c r="D4">
        <v>9474456.0512456205</v>
      </c>
      <c r="E4">
        <v>0.10536890989450549</v>
      </c>
      <c r="F4">
        <v>121.3150949193125</v>
      </c>
      <c r="G4">
        <v>1.4441556119295051E-2</v>
      </c>
      <c r="H4">
        <v>1.4441556119295049</v>
      </c>
      <c r="I4">
        <v>59391.970915787111</v>
      </c>
      <c r="J4">
        <v>0.67158498642844999</v>
      </c>
      <c r="K4">
        <v>3.606103505355803</v>
      </c>
      <c r="L4">
        <v>0.48856775305558298</v>
      </c>
      <c r="M4">
        <v>404.54983968543672</v>
      </c>
      <c r="N4">
        <v>11.65912386496073</v>
      </c>
      <c r="O4">
        <v>2.3815133536472019E-5</v>
      </c>
      <c r="P4">
        <v>5190.8619485051586</v>
      </c>
      <c r="Q4">
        <v>0</v>
      </c>
      <c r="U4" t="s">
        <v>19</v>
      </c>
      <c r="V4">
        <f>V3*(V2^2)</f>
        <v>7.8539816339744823E-7</v>
      </c>
      <c r="W4" t="s">
        <v>29</v>
      </c>
      <c r="X4">
        <v>1E-3</v>
      </c>
      <c r="Y4">
        <f t="shared" ref="Y4:Y7" si="0">X4/2</f>
        <v>5.0000000000000001E-4</v>
      </c>
      <c r="Z4">
        <f t="shared" ref="Z4:Z7" si="1">Y4 ^2  * PI()</f>
        <v>7.8539816339744823E-7</v>
      </c>
      <c r="AA4">
        <f t="shared" ref="AA4:AA7" si="2">($G$5/13) / (($N$5) * Z4)</f>
        <v>227.33420875529757</v>
      </c>
      <c r="AB4">
        <f t="shared" ref="AB4:AB7" si="3">AA4/SQRT(373.15*1.667*(8.3145/0.004))</f>
        <v>0.19992504216115012</v>
      </c>
      <c r="AD4" t="s">
        <v>35</v>
      </c>
      <c r="AE4">
        <f>AE2/AE3</f>
        <v>2.3211223104396966E-3</v>
      </c>
    </row>
    <row r="5" spans="1:32" x14ac:dyDescent="0.3">
      <c r="A5" s="1">
        <v>3</v>
      </c>
      <c r="B5" t="s">
        <v>16</v>
      </c>
      <c r="C5">
        <v>100</v>
      </c>
      <c r="D5">
        <v>9589694.281386774</v>
      </c>
      <c r="E5">
        <v>0.2</v>
      </c>
      <c r="F5">
        <v>227.3342087552976</v>
      </c>
      <c r="G5">
        <v>2.8883112238590102E-2</v>
      </c>
      <c r="H5">
        <v>2.8883112238590098</v>
      </c>
      <c r="I5">
        <v>120796.9796052235</v>
      </c>
      <c r="J5">
        <v>0.6380166661225859</v>
      </c>
      <c r="K5">
        <v>5.134676587078701</v>
      </c>
      <c r="L5">
        <v>0.97719346935224349</v>
      </c>
      <c r="M5">
        <v>502.50639304523162</v>
      </c>
      <c r="N5">
        <v>12.44359769783898</v>
      </c>
      <c r="O5">
        <v>2.341826298929365E-5</v>
      </c>
      <c r="P5">
        <v>5191.1698681136868</v>
      </c>
      <c r="Q5">
        <v>0</v>
      </c>
      <c r="U5" t="s">
        <v>20</v>
      </c>
      <c r="V5">
        <f>V4*13</f>
        <v>1.0210176124166828E-5</v>
      </c>
      <c r="W5" t="s">
        <v>29</v>
      </c>
      <c r="X5">
        <v>1.1000000000000001E-3</v>
      </c>
      <c r="Y5">
        <f t="shared" si="0"/>
        <v>5.5000000000000003E-4</v>
      </c>
      <c r="Z5">
        <f>Y5 ^2  * PI()</f>
        <v>9.5033177771091242E-7</v>
      </c>
      <c r="AA5">
        <f t="shared" si="2"/>
        <v>187.87951136801448</v>
      </c>
      <c r="AB5">
        <f t="shared" si="3"/>
        <v>0.16522730757119841</v>
      </c>
      <c r="AD5" t="s">
        <v>36</v>
      </c>
      <c r="AE5">
        <v>1190</v>
      </c>
      <c r="AF5" t="s">
        <v>37</v>
      </c>
    </row>
    <row r="6" spans="1:32" x14ac:dyDescent="0.3">
      <c r="A6" s="1">
        <v>4</v>
      </c>
      <c r="B6" t="s">
        <v>16</v>
      </c>
      <c r="C6">
        <v>100</v>
      </c>
      <c r="D6">
        <v>9474456.0512456205</v>
      </c>
      <c r="E6">
        <v>0.10536890989450549</v>
      </c>
      <c r="F6">
        <v>121.3150949193125</v>
      </c>
      <c r="G6">
        <v>1.4441556119295051E-2</v>
      </c>
      <c r="H6">
        <v>1.4441556119295049</v>
      </c>
      <c r="I6">
        <v>59391.970915787111</v>
      </c>
      <c r="J6">
        <v>0.67158498642844999</v>
      </c>
      <c r="K6">
        <v>3.606103505355803</v>
      </c>
      <c r="L6">
        <v>0.48856775305558298</v>
      </c>
      <c r="M6">
        <v>451.2186004843897</v>
      </c>
      <c r="N6">
        <v>11.65912386496073</v>
      </c>
      <c r="O6">
        <v>2.3815133536472019E-5</v>
      </c>
      <c r="P6">
        <v>5190.8619485051586</v>
      </c>
      <c r="Q6">
        <v>0</v>
      </c>
      <c r="U6" t="s">
        <v>21</v>
      </c>
      <c r="V6">
        <f>F5</f>
        <v>227.3342087552976</v>
      </c>
      <c r="W6" t="s">
        <v>30</v>
      </c>
      <c r="X6">
        <f>X4-0.00005</f>
        <v>9.5E-4</v>
      </c>
      <c r="Y6">
        <f>X6/2</f>
        <v>4.75E-4</v>
      </c>
      <c r="Z6">
        <f>Y6 ^2  * PI()</f>
        <v>7.0882184246619712E-7</v>
      </c>
      <c r="AA6">
        <f>($G$5/13) / (($N$5) * Z6)</f>
        <v>251.89386011667318</v>
      </c>
      <c r="AB6">
        <f t="shared" si="3"/>
        <v>0.22152359242232697</v>
      </c>
      <c r="AD6" t="s">
        <v>36</v>
      </c>
      <c r="AE6">
        <f>AE5/(1000 * 60)</f>
        <v>1.9833333333333335E-2</v>
      </c>
      <c r="AF6" t="s">
        <v>33</v>
      </c>
    </row>
    <row r="7" spans="1:32" x14ac:dyDescent="0.3">
      <c r="A7" s="1">
        <v>5</v>
      </c>
      <c r="B7" t="s">
        <v>16</v>
      </c>
      <c r="C7">
        <v>100</v>
      </c>
      <c r="D7">
        <v>9354483.3276049756</v>
      </c>
      <c r="E7">
        <v>0.10801236024686769</v>
      </c>
      <c r="F7">
        <v>126.126754460687</v>
      </c>
      <c r="G7">
        <v>1.4441556119295051E-2</v>
      </c>
      <c r="H7">
        <v>1.4441556119295049</v>
      </c>
      <c r="I7">
        <v>58278.602567647722</v>
      </c>
      <c r="J7">
        <v>0.67250348519095182</v>
      </c>
      <c r="K7">
        <v>3.6059818834794188</v>
      </c>
      <c r="L7">
        <v>0.48853403600831319</v>
      </c>
      <c r="M7">
        <v>415.61437322752761</v>
      </c>
      <c r="N7">
        <v>11.21433532799421</v>
      </c>
      <c r="O7">
        <v>2.4270103537776429E-5</v>
      </c>
      <c r="P7">
        <v>5190.5037166394777</v>
      </c>
      <c r="Q7">
        <v>0</v>
      </c>
      <c r="U7" t="s">
        <v>23</v>
      </c>
      <c r="V7">
        <f>N5</f>
        <v>12.44359769783898</v>
      </c>
      <c r="W7" t="s">
        <v>31</v>
      </c>
      <c r="X7">
        <v>1.0499999999999999E-3</v>
      </c>
      <c r="Y7">
        <f t="shared" si="0"/>
        <v>5.2499999999999997E-4</v>
      </c>
      <c r="Z7">
        <f t="shared" si="1"/>
        <v>8.6590147514568659E-7</v>
      </c>
      <c r="AA7">
        <f t="shared" si="2"/>
        <v>206.19882880299102</v>
      </c>
      <c r="AB7">
        <f t="shared" si="3"/>
        <v>0.18133790672213165</v>
      </c>
      <c r="AE7">
        <f>AE6/AE4</f>
        <v>8.5447170293995622</v>
      </c>
    </row>
    <row r="8" spans="1:32" x14ac:dyDescent="0.3">
      <c r="A8" s="1">
        <v>6</v>
      </c>
      <c r="B8" t="s">
        <v>16</v>
      </c>
      <c r="C8">
        <v>79</v>
      </c>
      <c r="D8">
        <v>9160184.2456530426</v>
      </c>
      <c r="E8">
        <v>0.13940212423648821</v>
      </c>
      <c r="F8">
        <v>164.02056610829149</v>
      </c>
      <c r="G8">
        <v>1.8280450783917788E-2</v>
      </c>
      <c r="H8">
        <v>1.4441556119295049</v>
      </c>
      <c r="I8">
        <v>73026.573640881295</v>
      </c>
      <c r="J8">
        <v>0.66163546284340169</v>
      </c>
      <c r="K8">
        <v>4.0534323518923596</v>
      </c>
      <c r="L8">
        <v>0.61837858094870746</v>
      </c>
      <c r="M8">
        <v>419.10582366345028</v>
      </c>
      <c r="N8">
        <v>10.91579474355105</v>
      </c>
      <c r="O8">
        <v>2.4517305743574659E-5</v>
      </c>
      <c r="P8">
        <v>5190.3448031068519</v>
      </c>
      <c r="Q8">
        <v>0</v>
      </c>
      <c r="U8" t="s">
        <v>57</v>
      </c>
      <c r="V8">
        <f>V7*V6*V5</f>
        <v>2.8883112238590105E-2</v>
      </c>
      <c r="W8" t="s">
        <v>32</v>
      </c>
    </row>
    <row r="9" spans="1:32" x14ac:dyDescent="0.3">
      <c r="U9" t="s">
        <v>58</v>
      </c>
      <c r="V9">
        <f>V5*V6</f>
        <v>2.3211223104396971E-3</v>
      </c>
      <c r="W9" t="s">
        <v>33</v>
      </c>
    </row>
    <row r="10" spans="1:32" x14ac:dyDescent="0.3">
      <c r="T10" t="s">
        <v>38</v>
      </c>
      <c r="U10">
        <v>7</v>
      </c>
      <c r="V10">
        <f>V9*U10</f>
        <v>1.624785617307788E-2</v>
      </c>
      <c r="W10" t="s">
        <v>33</v>
      </c>
    </row>
    <row r="11" spans="1:32" x14ac:dyDescent="0.3">
      <c r="U11" t="s">
        <v>39</v>
      </c>
      <c r="V11" s="2">
        <f>0.0025426 * V18</f>
        <v>7.627799999999999E-5</v>
      </c>
      <c r="W11" t="s">
        <v>42</v>
      </c>
    </row>
    <row r="12" spans="1:32" x14ac:dyDescent="0.3">
      <c r="U12" t="s">
        <v>21</v>
      </c>
      <c r="V12">
        <f>V9/(V11 * 1)</f>
        <v>30.429774121498955</v>
      </c>
      <c r="W12" t="s">
        <v>43</v>
      </c>
    </row>
    <row r="13" spans="1:32" x14ac:dyDescent="0.3">
      <c r="U13" t="s">
        <v>59</v>
      </c>
      <c r="V13">
        <f>V4*V6*V7</f>
        <v>2.2217778645069312E-3</v>
      </c>
    </row>
    <row r="14" spans="1:32" x14ac:dyDescent="0.3">
      <c r="U14" t="s">
        <v>60</v>
      </c>
      <c r="V14">
        <f>V4*V6</f>
        <v>1.7854787003382283E-4</v>
      </c>
    </row>
    <row r="16" spans="1:32" x14ac:dyDescent="0.3">
      <c r="U16" t="s">
        <v>45</v>
      </c>
      <c r="V16" s="2">
        <v>3.3000000000000002E-2</v>
      </c>
      <c r="W16" t="s">
        <v>44</v>
      </c>
      <c r="X16" s="2">
        <f>V20*V16*12.44*(V21^2) / (2 * V19)</f>
        <v>2605.9774220418185</v>
      </c>
      <c r="Y16" t="s">
        <v>50</v>
      </c>
    </row>
    <row r="17" spans="21:28" x14ac:dyDescent="0.3">
      <c r="U17" t="s">
        <v>41</v>
      </c>
      <c r="V17" s="2">
        <v>2.5000000000000001E-3</v>
      </c>
      <c r="X17" t="s">
        <v>56</v>
      </c>
    </row>
    <row r="18" spans="21:28" x14ac:dyDescent="0.3">
      <c r="U18" t="s">
        <v>40</v>
      </c>
      <c r="V18" s="2">
        <v>0.03</v>
      </c>
    </row>
    <row r="19" spans="21:28" x14ac:dyDescent="0.3">
      <c r="U19" t="s">
        <v>46</v>
      </c>
      <c r="V19">
        <f>(2 * V17 *V18) /(V17+V18)</f>
        <v>4.6153846153846149E-3</v>
      </c>
    </row>
    <row r="20" spans="21:28" x14ac:dyDescent="0.3">
      <c r="U20" t="s">
        <v>47</v>
      </c>
      <c r="V20" s="2">
        <v>6.3281500000000004E-2</v>
      </c>
    </row>
    <row r="21" spans="21:28" x14ac:dyDescent="0.3">
      <c r="U21" t="s">
        <v>48</v>
      </c>
      <c r="V21">
        <f>V12</f>
        <v>30.429774121498955</v>
      </c>
    </row>
    <row r="23" spans="21:28" x14ac:dyDescent="0.3">
      <c r="U23" t="s">
        <v>49</v>
      </c>
      <c r="V23" s="2">
        <f xml:space="preserve"> (12.44 * V12 * V19) / 0.0000234182629892936</f>
        <v>74605.754736971692</v>
      </c>
    </row>
    <row r="24" spans="21:28" x14ac:dyDescent="0.3">
      <c r="U24" t="s">
        <v>54</v>
      </c>
      <c r="X24" t="s">
        <v>55</v>
      </c>
    </row>
    <row r="25" spans="21:28" x14ac:dyDescent="0.3">
      <c r="U25" t="s">
        <v>51</v>
      </c>
      <c r="V25">
        <f>V10</f>
        <v>1.624785617307788E-2</v>
      </c>
      <c r="X25">
        <f>V25</f>
        <v>1.624785617307788E-2</v>
      </c>
      <c r="Y25">
        <v>1</v>
      </c>
      <c r="Z25" t="s">
        <v>44</v>
      </c>
      <c r="AA25" s="2">
        <f>Y27*Y25*12.44*(Y28^2) / (2 * Y26)</f>
        <v>13978.509916800649</v>
      </c>
      <c r="AB25" t="s">
        <v>50</v>
      </c>
    </row>
    <row r="26" spans="21:28" x14ac:dyDescent="0.3">
      <c r="U26" t="s">
        <v>21</v>
      </c>
      <c r="V26">
        <f>V21</f>
        <v>30.429774121498955</v>
      </c>
      <c r="X26">
        <f>X25/X27</f>
        <v>30.429774121498959</v>
      </c>
      <c r="Y26">
        <f>X28</f>
        <v>2.6073763862418504E-2</v>
      </c>
      <c r="AA26" s="2"/>
    </row>
    <row r="27" spans="21:28" x14ac:dyDescent="0.3">
      <c r="U27" t="s">
        <v>52</v>
      </c>
      <c r="V27">
        <f>V25/V26</f>
        <v>5.3394599999999999E-4</v>
      </c>
      <c r="W27" t="s">
        <v>29</v>
      </c>
      <c r="X27">
        <f>PI() * (X28^2) / 4</f>
        <v>5.3394599999999988E-4</v>
      </c>
      <c r="Y27" s="2">
        <f>V20</f>
        <v>6.3281500000000004E-2</v>
      </c>
    </row>
    <row r="28" spans="21:28" x14ac:dyDescent="0.3">
      <c r="U28" t="s">
        <v>53</v>
      </c>
      <c r="V28">
        <f>SQRT(4*V27 / PI())</f>
        <v>2.6073763862418504E-2</v>
      </c>
      <c r="X28">
        <f>V28</f>
        <v>2.6073763862418504E-2</v>
      </c>
      <c r="Y28">
        <f>X26</f>
        <v>30.429774121498959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Taylor</cp:lastModifiedBy>
  <dcterms:created xsi:type="dcterms:W3CDTF">2021-11-23T14:31:39Z</dcterms:created>
  <dcterms:modified xsi:type="dcterms:W3CDTF">2021-12-03T20:02:28Z</dcterms:modified>
</cp:coreProperties>
</file>