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alba\Temporal\DDO\1.- Programación\2.- Programas\01.- Vigas de acople\"/>
    </mc:Choice>
  </mc:AlternateContent>
  <bookViews>
    <workbookView xWindow="0" yWindow="0" windowWidth="28800" windowHeight="11910"/>
  </bookViews>
  <sheets>
    <sheet name="Paquetes" sheetId="1" r:id="rId1"/>
    <sheet name="Estribos" sheetId="3" r:id="rId2"/>
  </sheets>
  <definedNames>
    <definedName name="_xlnm._FilterDatabase" localSheetId="0" hidden="1">Paquetes!$B$8:$V$59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C36" i="1"/>
  <c r="J36" i="1"/>
  <c r="M36" i="1" s="1"/>
  <c r="K36" i="1"/>
  <c r="L36" i="1"/>
  <c r="P36" i="1" s="1"/>
  <c r="N36" i="1" l="1"/>
  <c r="O36" i="1"/>
  <c r="Q36" i="1" s="1"/>
  <c r="B36" i="1"/>
  <c r="C41" i="1"/>
  <c r="J41" i="1"/>
  <c r="K41" i="1"/>
  <c r="L41" i="1"/>
  <c r="P41" i="1" s="1"/>
  <c r="C35" i="1"/>
  <c r="J35" i="1"/>
  <c r="R36" i="1" s="1"/>
  <c r="K35" i="1"/>
  <c r="L35" i="1"/>
  <c r="P35" i="1" s="1"/>
  <c r="C30" i="1"/>
  <c r="J30" i="1"/>
  <c r="K30" i="1"/>
  <c r="L30" i="1"/>
  <c r="C24" i="1"/>
  <c r="J24" i="1"/>
  <c r="K24" i="1"/>
  <c r="L24" i="1"/>
  <c r="P24" i="1" s="1"/>
  <c r="J26" i="1"/>
  <c r="C26" i="1"/>
  <c r="K26" i="1"/>
  <c r="L26" i="1"/>
  <c r="P26" i="1" s="1"/>
  <c r="J20" i="1"/>
  <c r="K20" i="1"/>
  <c r="L20" i="1"/>
  <c r="P20" i="1" s="1"/>
  <c r="C20" i="1"/>
  <c r="J10" i="1"/>
  <c r="L9" i="1"/>
  <c r="P9" i="1" s="1"/>
  <c r="K9" i="1"/>
  <c r="C10" i="1"/>
  <c r="C11" i="1"/>
  <c r="C12" i="1"/>
  <c r="C13" i="1"/>
  <c r="C14" i="1"/>
  <c r="C15" i="1"/>
  <c r="C16" i="1"/>
  <c r="C17" i="1"/>
  <c r="C18" i="1"/>
  <c r="C19" i="1"/>
  <c r="C21" i="1"/>
  <c r="C23" i="1"/>
  <c r="C22" i="1"/>
  <c r="C25" i="1"/>
  <c r="C27" i="1"/>
  <c r="C28" i="1"/>
  <c r="C29" i="1"/>
  <c r="C31" i="1"/>
  <c r="C32" i="1"/>
  <c r="C33" i="1"/>
  <c r="C34" i="1"/>
  <c r="C37" i="1"/>
  <c r="C38" i="1"/>
  <c r="C39" i="1"/>
  <c r="C40" i="1"/>
  <c r="C42" i="1"/>
  <c r="C43" i="1"/>
  <c r="C44" i="1"/>
  <c r="C45" i="1"/>
  <c r="C46" i="1"/>
  <c r="C47" i="1"/>
  <c r="C48" i="1"/>
  <c r="C49" i="1"/>
  <c r="C50" i="1"/>
  <c r="C52" i="1"/>
  <c r="C53" i="1"/>
  <c r="C51" i="1"/>
  <c r="C54" i="1"/>
  <c r="C55" i="1"/>
  <c r="C56" i="1"/>
  <c r="C57" i="1"/>
  <c r="C58" i="1"/>
  <c r="C59" i="1"/>
  <c r="C9" i="1"/>
  <c r="L22" i="1"/>
  <c r="P22" i="1" s="1"/>
  <c r="L18" i="1"/>
  <c r="P18" i="1" s="1"/>
  <c r="L16" i="1"/>
  <c r="P16" i="1" s="1"/>
  <c r="L15" i="1"/>
  <c r="P15" i="1" s="1"/>
  <c r="L14" i="1"/>
  <c r="P14" i="1" s="1"/>
  <c r="L13" i="1"/>
  <c r="P13" i="1" s="1"/>
  <c r="L12" i="1"/>
  <c r="L11" i="1"/>
  <c r="P11" i="1" s="1"/>
  <c r="L10" i="1"/>
  <c r="P10" i="1" s="1"/>
  <c r="L17" i="1"/>
  <c r="P17" i="1" s="1"/>
  <c r="L19" i="1"/>
  <c r="L21" i="1"/>
  <c r="L23" i="1"/>
  <c r="P23" i="1" s="1"/>
  <c r="L25" i="1"/>
  <c r="P25" i="1" s="1"/>
  <c r="L27" i="1"/>
  <c r="L28" i="1"/>
  <c r="P28" i="1" s="1"/>
  <c r="L29" i="1"/>
  <c r="P29" i="1" s="1"/>
  <c r="L31" i="1"/>
  <c r="P31" i="1" s="1"/>
  <c r="L32" i="1"/>
  <c r="P32" i="1" s="1"/>
  <c r="L33" i="1"/>
  <c r="L34" i="1"/>
  <c r="P34" i="1" s="1"/>
  <c r="L37" i="1"/>
  <c r="L38" i="1"/>
  <c r="L39" i="1"/>
  <c r="P39" i="1" s="1"/>
  <c r="L40" i="1"/>
  <c r="P40" i="1" s="1"/>
  <c r="L42" i="1"/>
  <c r="P42" i="1" s="1"/>
  <c r="L43" i="1"/>
  <c r="P43" i="1" s="1"/>
  <c r="L44" i="1"/>
  <c r="L45" i="1"/>
  <c r="L46" i="1"/>
  <c r="P46" i="1" s="1"/>
  <c r="L47" i="1"/>
  <c r="L48" i="1"/>
  <c r="P48" i="1" s="1"/>
  <c r="L49" i="1"/>
  <c r="P49" i="1" s="1"/>
  <c r="L50" i="1"/>
  <c r="P50" i="1" s="1"/>
  <c r="L52" i="1"/>
  <c r="P52" i="1" s="1"/>
  <c r="L53" i="1"/>
  <c r="L51" i="1"/>
  <c r="L54" i="1"/>
  <c r="P54" i="1" s="1"/>
  <c r="L55" i="1"/>
  <c r="L56" i="1"/>
  <c r="P56" i="1" s="1"/>
  <c r="L57" i="1"/>
  <c r="P57" i="1" s="1"/>
  <c r="L58" i="1"/>
  <c r="P58" i="1" s="1"/>
  <c r="L59" i="1"/>
  <c r="P59" i="1" s="1"/>
  <c r="K10" i="1"/>
  <c r="K11" i="1"/>
  <c r="K12" i="1"/>
  <c r="K13" i="1"/>
  <c r="K14" i="1"/>
  <c r="K15" i="1"/>
  <c r="K16" i="1"/>
  <c r="K17" i="1"/>
  <c r="K18" i="1"/>
  <c r="K19" i="1"/>
  <c r="K21" i="1"/>
  <c r="K23" i="1"/>
  <c r="K22" i="1"/>
  <c r="K25" i="1"/>
  <c r="K27" i="1"/>
  <c r="K28" i="1"/>
  <c r="K29" i="1"/>
  <c r="K31" i="1"/>
  <c r="K32" i="1"/>
  <c r="K33" i="1"/>
  <c r="K34" i="1"/>
  <c r="K37" i="1"/>
  <c r="K38" i="1"/>
  <c r="K39" i="1"/>
  <c r="K40" i="1"/>
  <c r="K42" i="1"/>
  <c r="K43" i="1"/>
  <c r="K44" i="1"/>
  <c r="K45" i="1"/>
  <c r="K46" i="1"/>
  <c r="K47" i="1"/>
  <c r="K48" i="1"/>
  <c r="K49" i="1"/>
  <c r="K50" i="1"/>
  <c r="K52" i="1"/>
  <c r="K53" i="1"/>
  <c r="K51" i="1"/>
  <c r="K54" i="1"/>
  <c r="K55" i="1"/>
  <c r="K56" i="1"/>
  <c r="K57" i="1"/>
  <c r="K58" i="1"/>
  <c r="K59" i="1"/>
  <c r="N9" i="1" l="1"/>
  <c r="O10" i="1"/>
  <c r="M10" i="1"/>
  <c r="N53" i="1"/>
  <c r="N33" i="1"/>
  <c r="N23" i="1"/>
  <c r="N20" i="1"/>
  <c r="T20" i="1" s="1"/>
  <c r="N59" i="1"/>
  <c r="N52" i="1"/>
  <c r="N43" i="1"/>
  <c r="N32" i="1"/>
  <c r="N21" i="1"/>
  <c r="N12" i="1"/>
  <c r="N49" i="1"/>
  <c r="N30" i="1"/>
  <c r="T30" i="1" s="1"/>
  <c r="N41" i="1"/>
  <c r="N18" i="1"/>
  <c r="N26" i="1"/>
  <c r="N56" i="1"/>
  <c r="N48" i="1"/>
  <c r="N39" i="1"/>
  <c r="N28" i="1"/>
  <c r="N40" i="1"/>
  <c r="N47" i="1"/>
  <c r="N38" i="1"/>
  <c r="N27" i="1"/>
  <c r="N16" i="1"/>
  <c r="N57" i="1"/>
  <c r="N10" i="1"/>
  <c r="N55" i="1"/>
  <c r="T55" i="1" s="1"/>
  <c r="N54" i="1"/>
  <c r="N46" i="1"/>
  <c r="N37" i="1"/>
  <c r="N25" i="1"/>
  <c r="N15" i="1"/>
  <c r="N29" i="1"/>
  <c r="N51" i="1"/>
  <c r="N45" i="1"/>
  <c r="T45" i="1" s="1"/>
  <c r="N34" i="1"/>
  <c r="N22" i="1"/>
  <c r="N14" i="1"/>
  <c r="N44" i="1"/>
  <c r="N13" i="1"/>
  <c r="N58" i="1"/>
  <c r="N50" i="1"/>
  <c r="N42" i="1"/>
  <c r="T42" i="1" s="1"/>
  <c r="N31" i="1"/>
  <c r="N19" i="1"/>
  <c r="N11" i="1"/>
  <c r="N24" i="1"/>
  <c r="N35" i="1"/>
  <c r="T36" i="1" s="1"/>
  <c r="B56" i="1"/>
  <c r="B58" i="1"/>
  <c r="B57" i="1"/>
  <c r="O30" i="1"/>
  <c r="O41" i="1"/>
  <c r="Q41" i="1" s="1"/>
  <c r="B16" i="1"/>
  <c r="O26" i="1"/>
  <c r="Q26" i="1" s="1"/>
  <c r="O24" i="1"/>
  <c r="Q24" i="1" s="1"/>
  <c r="O35" i="1"/>
  <c r="Q35" i="1" s="1"/>
  <c r="O20" i="1"/>
  <c r="Q20" i="1" s="1"/>
  <c r="M30" i="1"/>
  <c r="M41" i="1"/>
  <c r="M24" i="1"/>
  <c r="M35" i="1"/>
  <c r="M20" i="1"/>
  <c r="B30" i="1"/>
  <c r="B41" i="1"/>
  <c r="B15" i="1"/>
  <c r="P55" i="1"/>
  <c r="P47" i="1"/>
  <c r="P38" i="1"/>
  <c r="P21" i="1"/>
  <c r="P51" i="1"/>
  <c r="P45" i="1"/>
  <c r="P37" i="1"/>
  <c r="P30" i="1"/>
  <c r="P12" i="1"/>
  <c r="P53" i="1"/>
  <c r="P44" i="1"/>
  <c r="P19" i="1"/>
  <c r="P27" i="1"/>
  <c r="P33" i="1"/>
  <c r="Q10" i="1"/>
  <c r="B13" i="1"/>
  <c r="B18" i="1"/>
  <c r="B20" i="1"/>
  <c r="B26" i="1"/>
  <c r="B40" i="1"/>
  <c r="B49" i="1"/>
  <c r="B29" i="1"/>
  <c r="B48" i="1"/>
  <c r="B39" i="1"/>
  <c r="B28" i="1"/>
  <c r="B35" i="1"/>
  <c r="B23" i="1"/>
  <c r="B44" i="1"/>
  <c r="B52" i="1"/>
  <c r="B32" i="1"/>
  <c r="B24" i="1"/>
  <c r="B50" i="1"/>
  <c r="B42" i="1"/>
  <c r="B31" i="1"/>
  <c r="M26" i="1"/>
  <c r="B55" i="1"/>
  <c r="B47" i="1"/>
  <c r="B38" i="1"/>
  <c r="B27" i="1"/>
  <c r="B17" i="1"/>
  <c r="B51" i="1"/>
  <c r="B45" i="1"/>
  <c r="B34" i="1"/>
  <c r="B22" i="1"/>
  <c r="B54" i="1"/>
  <c r="B46" i="1"/>
  <c r="B37" i="1"/>
  <c r="B25" i="1"/>
  <c r="B53" i="1"/>
  <c r="B33" i="1"/>
  <c r="B14" i="1"/>
  <c r="B59" i="1"/>
  <c r="B43" i="1"/>
  <c r="B21" i="1"/>
  <c r="B12" i="1"/>
  <c r="B19" i="1"/>
  <c r="B11" i="1"/>
  <c r="B10" i="1"/>
  <c r="J11" i="1"/>
  <c r="R11" i="1" s="1"/>
  <c r="J12" i="1"/>
  <c r="J13" i="1"/>
  <c r="J14" i="1"/>
  <c r="J15" i="1"/>
  <c r="J16" i="1"/>
  <c r="J17" i="1"/>
  <c r="R17" i="1" s="1"/>
  <c r="J18" i="1"/>
  <c r="J19" i="1"/>
  <c r="R19" i="1" s="1"/>
  <c r="J21" i="1"/>
  <c r="R21" i="1" s="1"/>
  <c r="J23" i="1"/>
  <c r="J22" i="1"/>
  <c r="J25" i="1"/>
  <c r="R25" i="1" s="1"/>
  <c r="J27" i="1"/>
  <c r="R27" i="1" s="1"/>
  <c r="J28" i="1"/>
  <c r="R28" i="1" s="1"/>
  <c r="J29" i="1"/>
  <c r="R30" i="1" s="1"/>
  <c r="J31" i="1"/>
  <c r="R31" i="1" s="1"/>
  <c r="J32" i="1"/>
  <c r="J33" i="1"/>
  <c r="J34" i="1"/>
  <c r="R35" i="1" s="1"/>
  <c r="J37" i="1"/>
  <c r="R37" i="1" s="1"/>
  <c r="J38" i="1"/>
  <c r="J39" i="1"/>
  <c r="R39" i="1" s="1"/>
  <c r="J40" i="1"/>
  <c r="R41" i="1" s="1"/>
  <c r="J42" i="1"/>
  <c r="R42" i="1" s="1"/>
  <c r="J43" i="1"/>
  <c r="J44" i="1"/>
  <c r="J46" i="1"/>
  <c r="R46" i="1" s="1"/>
  <c r="J47" i="1"/>
  <c r="J48" i="1"/>
  <c r="J49" i="1"/>
  <c r="R49" i="1" s="1"/>
  <c r="J45" i="1"/>
  <c r="J50" i="1"/>
  <c r="J52" i="1"/>
  <c r="J53" i="1"/>
  <c r="J51" i="1"/>
  <c r="J54" i="1"/>
  <c r="J55" i="1"/>
  <c r="J56" i="1"/>
  <c r="R56" i="1" s="1"/>
  <c r="J57" i="1"/>
  <c r="J58" i="1"/>
  <c r="R58" i="1" s="1"/>
  <c r="J59" i="1"/>
  <c r="J9" i="1"/>
  <c r="R10" i="1" s="1"/>
  <c r="B9" i="1"/>
  <c r="R55" i="1" l="1"/>
  <c r="R48" i="1"/>
  <c r="R38" i="1"/>
  <c r="R16" i="1"/>
  <c r="R22" i="1"/>
  <c r="R53" i="1"/>
  <c r="R44" i="1"/>
  <c r="R33" i="1"/>
  <c r="R23" i="1"/>
  <c r="R13" i="1"/>
  <c r="T50" i="1"/>
  <c r="T51" i="1"/>
  <c r="T28" i="1"/>
  <c r="T49" i="1"/>
  <c r="T23" i="1"/>
  <c r="R54" i="1"/>
  <c r="R47" i="1"/>
  <c r="R15" i="1"/>
  <c r="T58" i="1"/>
  <c r="T29" i="1"/>
  <c r="T57" i="1"/>
  <c r="T39" i="1"/>
  <c r="T12" i="1"/>
  <c r="T33" i="1"/>
  <c r="R24" i="1"/>
  <c r="T17" i="1"/>
  <c r="R51" i="1"/>
  <c r="R34" i="1"/>
  <c r="R14" i="1"/>
  <c r="T35" i="1"/>
  <c r="T13" i="1"/>
  <c r="T15" i="1"/>
  <c r="T16" i="1"/>
  <c r="T48" i="1"/>
  <c r="T21" i="1"/>
  <c r="T53" i="1"/>
  <c r="S36" i="1"/>
  <c r="U36" i="1" s="1"/>
  <c r="V36" i="1" s="1"/>
  <c r="T44" i="1"/>
  <c r="T25" i="1"/>
  <c r="T27" i="1"/>
  <c r="T56" i="1"/>
  <c r="T32" i="1"/>
  <c r="R26" i="1"/>
  <c r="T24" i="1"/>
  <c r="R59" i="1"/>
  <c r="R52" i="1"/>
  <c r="R43" i="1"/>
  <c r="R32" i="1"/>
  <c r="R12" i="1"/>
  <c r="T11" i="1"/>
  <c r="T14" i="1"/>
  <c r="T37" i="1"/>
  <c r="T38" i="1"/>
  <c r="T26" i="1"/>
  <c r="T43" i="1"/>
  <c r="T19" i="1"/>
  <c r="T46" i="1"/>
  <c r="T47" i="1"/>
  <c r="T18" i="1"/>
  <c r="T52" i="1"/>
  <c r="R50" i="1"/>
  <c r="T22" i="1"/>
  <c r="R57" i="1"/>
  <c r="R45" i="1"/>
  <c r="R40" i="1"/>
  <c r="R29" i="1"/>
  <c r="R18" i="1"/>
  <c r="T31" i="1"/>
  <c r="T34" i="1"/>
  <c r="T54" i="1"/>
  <c r="T40" i="1"/>
  <c r="T41" i="1"/>
  <c r="T59" i="1"/>
  <c r="R20" i="1"/>
  <c r="O16" i="1"/>
  <c r="Q16" i="1" s="1"/>
  <c r="S16" i="1" s="1"/>
  <c r="U16" i="1" s="1"/>
  <c r="V16" i="1" s="1"/>
  <c r="O13" i="1"/>
  <c r="Q13" i="1" s="1"/>
  <c r="M11" i="1"/>
  <c r="O18" i="1"/>
  <c r="Q18" i="1" s="1"/>
  <c r="O12" i="1"/>
  <c r="Q12" i="1" s="1"/>
  <c r="M12" i="1"/>
  <c r="T10" i="1"/>
  <c r="O58" i="1"/>
  <c r="Q58" i="1" s="1"/>
  <c r="O46" i="1"/>
  <c r="Q46" i="1" s="1"/>
  <c r="S46" i="1" s="1"/>
  <c r="U46" i="1" s="1"/>
  <c r="V46" i="1" s="1"/>
  <c r="O53" i="1"/>
  <c r="Q53" i="1" s="1"/>
  <c r="S53" i="1" s="1"/>
  <c r="U53" i="1" s="1"/>
  <c r="V53" i="1" s="1"/>
  <c r="O59" i="1"/>
  <c r="Q59" i="1" s="1"/>
  <c r="O52" i="1"/>
  <c r="Q52" i="1" s="1"/>
  <c r="O43" i="1"/>
  <c r="Q43" i="1" s="1"/>
  <c r="S43" i="1" s="1"/>
  <c r="O32" i="1"/>
  <c r="Q32" i="1" s="1"/>
  <c r="O21" i="1"/>
  <c r="Q21" i="1" s="1"/>
  <c r="S21" i="1" s="1"/>
  <c r="U21" i="1" s="1"/>
  <c r="V21" i="1" s="1"/>
  <c r="O50" i="1"/>
  <c r="Q50" i="1" s="1"/>
  <c r="O11" i="1"/>
  <c r="Q11" i="1" s="1"/>
  <c r="S11" i="1" s="1"/>
  <c r="U11" i="1" s="1"/>
  <c r="V11" i="1" s="1"/>
  <c r="O57" i="1"/>
  <c r="Q57" i="1" s="1"/>
  <c r="S57" i="1" s="1"/>
  <c r="O45" i="1"/>
  <c r="Q45" i="1" s="1"/>
  <c r="O40" i="1"/>
  <c r="Q40" i="1" s="1"/>
  <c r="S41" i="1" s="1"/>
  <c r="U41" i="1" s="1"/>
  <c r="V41" i="1" s="1"/>
  <c r="O29" i="1"/>
  <c r="Q29" i="1" s="1"/>
  <c r="Q30" i="1"/>
  <c r="O19" i="1"/>
  <c r="Q19" i="1" s="1"/>
  <c r="O56" i="1"/>
  <c r="Q56" i="1" s="1"/>
  <c r="O49" i="1"/>
  <c r="Q49" i="1" s="1"/>
  <c r="S49" i="1" s="1"/>
  <c r="U49" i="1" s="1"/>
  <c r="V49" i="1" s="1"/>
  <c r="O39" i="1"/>
  <c r="Q39" i="1" s="1"/>
  <c r="S39" i="1" s="1"/>
  <c r="U39" i="1" s="1"/>
  <c r="V39" i="1" s="1"/>
  <c r="O28" i="1"/>
  <c r="Q28" i="1" s="1"/>
  <c r="O17" i="1"/>
  <c r="Q17" i="1" s="1"/>
  <c r="O48" i="1"/>
  <c r="Q48" i="1" s="1"/>
  <c r="O42" i="1"/>
  <c r="Q42" i="1" s="1"/>
  <c r="S42" i="1" s="1"/>
  <c r="U42" i="1" s="1"/>
  <c r="V42" i="1" s="1"/>
  <c r="O55" i="1"/>
  <c r="Q55" i="1" s="1"/>
  <c r="O38" i="1"/>
  <c r="Q38" i="1" s="1"/>
  <c r="O27" i="1"/>
  <c r="Q27" i="1" s="1"/>
  <c r="S27" i="1" s="1"/>
  <c r="U27" i="1" s="1"/>
  <c r="V27" i="1" s="1"/>
  <c r="O54" i="1"/>
  <c r="Q54" i="1" s="1"/>
  <c r="S54" i="1" s="1"/>
  <c r="O47" i="1"/>
  <c r="Q47" i="1" s="1"/>
  <c r="O37" i="1"/>
  <c r="Q37" i="1" s="1"/>
  <c r="S37" i="1" s="1"/>
  <c r="U37" i="1" s="1"/>
  <c r="V37" i="1" s="1"/>
  <c r="O25" i="1"/>
  <c r="Q25" i="1" s="1"/>
  <c r="S25" i="1" s="1"/>
  <c r="U25" i="1" s="1"/>
  <c r="V25" i="1" s="1"/>
  <c r="O15" i="1"/>
  <c r="Q15" i="1" s="1"/>
  <c r="O34" i="1"/>
  <c r="Q34" i="1" s="1"/>
  <c r="O22" i="1"/>
  <c r="Q22" i="1" s="1"/>
  <c r="S22" i="1" s="1"/>
  <c r="U22" i="1" s="1"/>
  <c r="V22" i="1" s="1"/>
  <c r="O14" i="1"/>
  <c r="Q14" i="1" s="1"/>
  <c r="O31" i="1"/>
  <c r="Q31" i="1" s="1"/>
  <c r="S31" i="1" s="1"/>
  <c r="U31" i="1" s="1"/>
  <c r="V31" i="1" s="1"/>
  <c r="O51" i="1"/>
  <c r="Q51" i="1" s="1"/>
  <c r="S51" i="1" s="1"/>
  <c r="M9" i="1"/>
  <c r="O9" i="1"/>
  <c r="Q9" i="1" s="1"/>
  <c r="S10" i="1" s="1"/>
  <c r="O44" i="1"/>
  <c r="Q44" i="1" s="1"/>
  <c r="S44" i="1" s="1"/>
  <c r="O33" i="1"/>
  <c r="Q33" i="1" s="1"/>
  <c r="S33" i="1" s="1"/>
  <c r="U33" i="1" s="1"/>
  <c r="V33" i="1" s="1"/>
  <c r="O23" i="1"/>
  <c r="Q23" i="1" s="1"/>
  <c r="S23" i="1" s="1"/>
  <c r="M38" i="1"/>
  <c r="M15" i="1"/>
  <c r="M51" i="1"/>
  <c r="M46" i="1"/>
  <c r="M34" i="1"/>
  <c r="M22" i="1"/>
  <c r="M14" i="1"/>
  <c r="M48" i="1"/>
  <c r="M25" i="1"/>
  <c r="M53" i="1"/>
  <c r="M44" i="1"/>
  <c r="M33" i="1"/>
  <c r="M23" i="1"/>
  <c r="M13" i="1"/>
  <c r="M27" i="1"/>
  <c r="M59" i="1"/>
  <c r="M52" i="1"/>
  <c r="M43" i="1"/>
  <c r="M32" i="1"/>
  <c r="M21" i="1"/>
  <c r="M54" i="1"/>
  <c r="M50" i="1"/>
  <c r="M19" i="1"/>
  <c r="M47" i="1"/>
  <c r="M42" i="1"/>
  <c r="M57" i="1"/>
  <c r="M45" i="1"/>
  <c r="M40" i="1"/>
  <c r="M29" i="1"/>
  <c r="M18" i="1"/>
  <c r="M37" i="1"/>
  <c r="M58" i="1"/>
  <c r="M31" i="1"/>
  <c r="M56" i="1"/>
  <c r="M49" i="1"/>
  <c r="M39" i="1"/>
  <c r="M28" i="1"/>
  <c r="M17" i="1"/>
  <c r="M55" i="1"/>
  <c r="M16" i="1"/>
  <c r="S13" i="1" l="1"/>
  <c r="U13" i="1" s="1"/>
  <c r="V13" i="1" s="1"/>
  <c r="S26" i="1"/>
  <c r="S34" i="1"/>
  <c r="U34" i="1"/>
  <c r="V34" i="1" s="1"/>
  <c r="S48" i="1"/>
  <c r="U48" i="1" s="1"/>
  <c r="V48" i="1" s="1"/>
  <c r="S29" i="1"/>
  <c r="U29" i="1" s="1"/>
  <c r="V29" i="1" s="1"/>
  <c r="S17" i="1"/>
  <c r="U17" i="1" s="1"/>
  <c r="V17" i="1" s="1"/>
  <c r="S52" i="1"/>
  <c r="U52" i="1" s="1"/>
  <c r="V52" i="1" s="1"/>
  <c r="S47" i="1"/>
  <c r="S28" i="1"/>
  <c r="U28" i="1" s="1"/>
  <c r="V28" i="1" s="1"/>
  <c r="S45" i="1"/>
  <c r="S59" i="1"/>
  <c r="U59" i="1" s="1"/>
  <c r="V59" i="1" s="1"/>
  <c r="U51" i="1"/>
  <c r="V51" i="1" s="1"/>
  <c r="U15" i="1"/>
  <c r="V15" i="1" s="1"/>
  <c r="S35" i="1"/>
  <c r="U35" i="1" s="1"/>
  <c r="V35" i="1" s="1"/>
  <c r="U23" i="1"/>
  <c r="V23" i="1" s="1"/>
  <c r="S38" i="1"/>
  <c r="U38" i="1" s="1"/>
  <c r="V38" i="1" s="1"/>
  <c r="S56" i="1"/>
  <c r="U56" i="1" s="1"/>
  <c r="V56" i="1" s="1"/>
  <c r="S50" i="1"/>
  <c r="U50" i="1" s="1"/>
  <c r="V50" i="1" s="1"/>
  <c r="S58" i="1"/>
  <c r="U58" i="1" s="1"/>
  <c r="V58" i="1" s="1"/>
  <c r="U20" i="1"/>
  <c r="V20" i="1" s="1"/>
  <c r="S55" i="1"/>
  <c r="U55" i="1" s="1"/>
  <c r="V55" i="1" s="1"/>
  <c r="S19" i="1"/>
  <c r="U19" i="1" s="1"/>
  <c r="V19" i="1" s="1"/>
  <c r="U32" i="1"/>
  <c r="V32" i="1" s="1"/>
  <c r="U26" i="1"/>
  <c r="V26" i="1" s="1"/>
  <c r="S24" i="1"/>
  <c r="U24" i="1" s="1"/>
  <c r="V24" i="1" s="1"/>
  <c r="S14" i="1"/>
  <c r="U14" i="1" s="1"/>
  <c r="V14" i="1" s="1"/>
  <c r="U44" i="1"/>
  <c r="V44" i="1" s="1"/>
  <c r="S15" i="1"/>
  <c r="S30" i="1"/>
  <c r="U30" i="1" s="1"/>
  <c r="V30" i="1" s="1"/>
  <c r="S32" i="1"/>
  <c r="U45" i="1"/>
  <c r="V45" i="1" s="1"/>
  <c r="U43" i="1"/>
  <c r="V43" i="1" s="1"/>
  <c r="S12" i="1"/>
  <c r="U12" i="1" s="1"/>
  <c r="V12" i="1" s="1"/>
  <c r="U57" i="1"/>
  <c r="V57" i="1" s="1"/>
  <c r="U47" i="1"/>
  <c r="V47" i="1" s="1"/>
  <c r="S20" i="1"/>
  <c r="S40" i="1"/>
  <c r="U40" i="1" s="1"/>
  <c r="V40" i="1" s="1"/>
  <c r="S18" i="1"/>
  <c r="U18" i="1" s="1"/>
  <c r="V18" i="1" s="1"/>
  <c r="U54" i="1"/>
  <c r="V54" i="1" s="1"/>
  <c r="U10" i="1"/>
  <c r="V10" i="1" s="1"/>
</calcChain>
</file>

<file path=xl/comments1.xml><?xml version="1.0" encoding="utf-8"?>
<comments xmlns="http://schemas.openxmlformats.org/spreadsheetml/2006/main">
  <authors>
    <author>Alba Proyecto</author>
  </authors>
  <commentList>
    <comment ref="B8" authorId="0" shapeId="0">
      <text>
        <r>
          <rPr>
            <b/>
            <sz val="9"/>
            <color indexed="81"/>
            <rFont val="Tahoma"/>
            <charset val="1"/>
          </rPr>
          <t>Alba Proyecto:</t>
        </r>
        <r>
          <rPr>
            <sz val="9"/>
            <color indexed="81"/>
            <rFont val="Tahoma"/>
            <charset val="1"/>
          </rPr>
          <t xml:space="preserve">
Clasificación del paquete según el diámetro más pequeño.
P = pequeño.
M = mediano.
G = grande.</t>
        </r>
      </text>
    </comment>
  </commentList>
</comments>
</file>

<file path=xl/sharedStrings.xml><?xml version="1.0" encoding="utf-8"?>
<sst xmlns="http://schemas.openxmlformats.org/spreadsheetml/2006/main" count="88" uniqueCount="57">
  <si>
    <t>1er diam.</t>
  </si>
  <si>
    <t>2do diam.</t>
  </si>
  <si>
    <t>Área</t>
  </si>
  <si>
    <t>Ordenada 2 diámetros VA y EB</t>
  </si>
  <si>
    <t>fy</t>
  </si>
  <si>
    <t>ψt</t>
  </si>
  <si>
    <t>Barras de columnas</t>
  </si>
  <si>
    <t>𝜆</t>
  </si>
  <si>
    <t>Concreto Normal (ligero, 0.75)</t>
  </si>
  <si>
    <t>ψe</t>
  </si>
  <si>
    <t>Refuerzo sin revestimiento</t>
  </si>
  <si>
    <t>p</t>
  </si>
  <si>
    <t>s</t>
  </si>
  <si>
    <t>AC 318M-14 [25.4.2.2]</t>
  </si>
  <si>
    <t>paq</t>
  </si>
  <si>
    <t>f'c =</t>
  </si>
  <si>
    <t>Total</t>
  </si>
  <si>
    <t>Óptima ?</t>
  </si>
  <si>
    <t>Dif volúmen</t>
  </si>
  <si>
    <t>3er diam</t>
  </si>
  <si>
    <t>0 paq</t>
  </si>
  <si>
    <t>1 paq</t>
  </si>
  <si>
    <t>2 paq</t>
  </si>
  <si>
    <t>3 paq</t>
  </si>
  <si>
    <t>4 paq</t>
  </si>
  <si>
    <t>5 paq</t>
  </si>
  <si>
    <t>6 paq</t>
  </si>
  <si>
    <t>7 paq</t>
  </si>
  <si>
    <t>8 paq</t>
  </si>
  <si>
    <t>9 paq</t>
  </si>
  <si>
    <t>10 paq</t>
  </si>
  <si>
    <t>Estribo sección (2 ramas)</t>
  </si>
  <si>
    <t>Refuerzo transversal (Av2)</t>
  </si>
  <si>
    <t>Refuerzo transversal (Av3)</t>
  </si>
  <si>
    <t>gr3 = 0.71</t>
  </si>
  <si>
    <t>gr4 = 1.27</t>
  </si>
  <si>
    <t>e3 = 1.42</t>
  </si>
  <si>
    <t>e4 = 2.54</t>
  </si>
  <si>
    <t>gr5 = 1.98</t>
  </si>
  <si>
    <t>e5 = 3.96</t>
  </si>
  <si>
    <t>1+3 = 1.42 cm²</t>
  </si>
  <si>
    <t>1#4 = 2.54 cm²</t>
  </si>
  <si>
    <t>2#3 = 2.84 cm²</t>
  </si>
  <si>
    <t>1#5 = 3.96 cm²</t>
  </si>
  <si>
    <t>2#4 = 5.08 cm²</t>
  </si>
  <si>
    <t>1#6 = 5.70 cm²</t>
  </si>
  <si>
    <t>2#5 = 7.92 cm²</t>
  </si>
  <si>
    <t>D</t>
  </si>
  <si>
    <r>
      <t>D</t>
    </r>
    <r>
      <rPr>
        <vertAlign val="subscript"/>
        <sz val="11"/>
        <rFont val="Arial"/>
        <family val="2"/>
      </rPr>
      <t>mayor</t>
    </r>
  </si>
  <si>
    <r>
      <t>D</t>
    </r>
    <r>
      <rPr>
        <vertAlign val="subscript"/>
        <sz val="11"/>
        <rFont val="Arial"/>
        <family val="2"/>
      </rPr>
      <t>menor</t>
    </r>
  </si>
  <si>
    <r>
      <t>D</t>
    </r>
    <r>
      <rPr>
        <vertAlign val="subscript"/>
        <sz val="11"/>
        <rFont val="Arial"/>
        <family val="2"/>
      </rPr>
      <t>equival.</t>
    </r>
  </si>
  <si>
    <r>
      <t>Barra</t>
    </r>
    <r>
      <rPr>
        <vertAlign val="subscript"/>
        <sz val="11"/>
        <rFont val="Arial"/>
        <family val="2"/>
      </rPr>
      <t>conf.</t>
    </r>
  </si>
  <si>
    <r>
      <t>sE</t>
    </r>
    <r>
      <rPr>
        <vertAlign val="subscript"/>
        <sz val="11"/>
        <rFont val="Arial"/>
        <family val="2"/>
      </rPr>
      <t xml:space="preserve">max </t>
    </r>
    <r>
      <rPr>
        <sz val="11"/>
        <rFont val="Arial"/>
        <family val="2"/>
      </rPr>
      <t>[cm]</t>
    </r>
  </si>
  <si>
    <r>
      <t>Á</t>
    </r>
    <r>
      <rPr>
        <vertAlign val="subscript"/>
        <sz val="11"/>
        <rFont val="Arial"/>
        <family val="2"/>
      </rPr>
      <t xml:space="preserve">est </t>
    </r>
    <r>
      <rPr>
        <sz val="11"/>
        <rFont val="Arial"/>
        <family val="2"/>
      </rPr>
      <t>[cm²/cm]</t>
    </r>
  </si>
  <si>
    <r>
      <rPr>
        <sz val="8"/>
        <rFont val="GreekC"/>
      </rPr>
      <t xml:space="preserve">Dif </t>
    </r>
    <r>
      <rPr>
        <sz val="8"/>
        <rFont val="Arial"/>
        <family val="2"/>
      </rPr>
      <t>Área</t>
    </r>
  </si>
  <si>
    <r>
      <t xml:space="preserve">Dif Área </t>
    </r>
    <r>
      <rPr>
        <vertAlign val="subscript"/>
        <sz val="8"/>
        <rFont val="Arial"/>
        <family val="2"/>
      </rPr>
      <t>conf</t>
    </r>
  </si>
  <si>
    <r>
      <t>l</t>
    </r>
    <r>
      <rPr>
        <vertAlign val="subscript"/>
        <sz val="11"/>
        <rFont val="Arial"/>
        <family val="2"/>
      </rPr>
      <t xml:space="preserve">d </t>
    </r>
    <r>
      <rPr>
        <sz val="11"/>
        <rFont val="Arial"/>
        <family val="2"/>
      </rPr>
      <t>[cm]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</si>
</sst>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\ &quot;kgf/cm²&quot;"/>
    <numFmt numFmtId="165" formatCode="&quot;#&quot;0"/>
    <numFmt numFmtId="166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0" tint="-0.249977111117893"/>
      <name val="Arial"/>
      <family val="2"/>
    </font>
    <font>
      <sz val="1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bscript"/>
      <sz val="11"/>
      <name val="Arial"/>
      <family val="2"/>
    </font>
    <font>
      <sz val="8"/>
      <name val="Arial"/>
      <family val="2"/>
    </font>
    <font>
      <sz val="8"/>
      <name val="GreekC"/>
    </font>
    <font>
      <vertAlign val="subscript"/>
      <sz val="8"/>
      <name val="Arial"/>
      <family val="2"/>
    </font>
    <font>
      <b/>
      <sz val="8"/>
      <name val="Arial"/>
      <family val="2"/>
    </font>
    <font>
      <b/>
      <sz val="10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3" borderId="0" xfId="0" applyFont="1" applyFill="1"/>
    <xf numFmtId="0" fontId="6" fillId="3" borderId="0" xfId="0" applyFont="1" applyFill="1"/>
    <xf numFmtId="0" fontId="3" fillId="3" borderId="0" xfId="0" applyFont="1" applyFill="1" applyAlignment="1">
      <alignment horizontal="right"/>
    </xf>
    <xf numFmtId="0" fontId="7" fillId="3" borderId="0" xfId="0" applyFont="1" applyFill="1" applyAlignment="1">
      <alignment horizontal="right" vertical="top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wrapText="1"/>
    </xf>
    <xf numFmtId="9" fontId="2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9" fontId="2" fillId="0" borderId="10" xfId="0" applyNumberFormat="1" applyFont="1" applyFill="1" applyBorder="1" applyAlignment="1">
      <alignment horizontal="center" vertical="center"/>
    </xf>
    <xf numFmtId="164" fontId="20" fillId="2" borderId="3" xfId="0" applyNumberFormat="1" applyFont="1" applyFill="1" applyBorder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122705</xdr:colOff>
      <xdr:row>2</xdr:row>
      <xdr:rowOff>158003</xdr:rowOff>
    </xdr:from>
    <xdr:ext cx="2057400" cy="3429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xmlns="" id="{00000000-0008-0000-0400-000004000000}"/>
                </a:ext>
              </a:extLst>
            </xdr:cNvPr>
            <xdr:cNvSpPr txBox="1"/>
          </xdr:nvSpPr>
          <xdr:spPr>
            <a:xfrm>
              <a:off x="9468411" y="606238"/>
              <a:ext cx="2057400" cy="34290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000" b="0" i="1">
                        <a:latin typeface="Cambria Math" panose="02040503050406030204" pitchFamily="18" charset="0"/>
                      </a:rPr>
                      <m:t>𝐿𝑒</m:t>
                    </m:r>
                    <m:r>
                      <a:rPr lang="es-MX" sz="1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000" b="0" i="1">
                        <a:latin typeface="Cambria Math" panose="02040503050406030204" pitchFamily="18" charset="0"/>
                      </a:rPr>
                      <m:t>𝑚𝑎𝑥</m:t>
                    </m:r>
                    <m:d>
                      <m:dPr>
                        <m:begChr m:val="{"/>
                        <m:endChr m:val="}"/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s-MX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r>
                                <a:rPr lang="es-MX" sz="1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0.0073∗</m:t>
                              </m:r>
                              <m:r>
                                <a:rPr lang="es-MX" sz="1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𝑓𝑦</m:t>
                              </m:r>
                              <m:r>
                                <a:rPr lang="es-MX" sz="1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es-MX" sz="1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MX" sz="1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  <m:sub>
                                  <m:r>
                                    <a:rPr lang="es-MX" sz="1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𝑏</m:t>
                                  </m:r>
                                </m:sub>
                              </m:sSub>
                              <m:r>
                                <m:rPr>
                                  <m:nor/>
                                </m:rPr>
                                <a:rPr lang="es-MX" sz="1000">
                                  <a:effectLst/>
                                  <a:latin typeface="+mn-lt"/>
                                  <a:cs typeface="Consolas" panose="020B0609020204030204" pitchFamily="49" charset="0"/>
                                </a:rPr>
                                <m:t> </m:t>
                              </m:r>
                            </m:e>
                          </m:mr>
                          <m:mr>
                            <m:e>
                              <m:r>
                                <a:rPr lang="es-MX" sz="1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(0.013∗</m:t>
                              </m:r>
                              <m:sSub>
                                <m:sSubPr>
                                  <m:ctrlPr>
                                    <a:rPr lang="es-MX" sz="1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MX" sz="1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𝑓</m:t>
                                  </m:r>
                                </m:e>
                                <m:sub>
                                  <m:r>
                                    <a:rPr lang="es-MX" sz="1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𝑦</m:t>
                                  </m:r>
                                </m:sub>
                              </m:sSub>
                              <m:r>
                                <a:rPr lang="es-MX" sz="1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−24)∗</m:t>
                              </m:r>
                              <m:sSub>
                                <m:sSubPr>
                                  <m:ctrlPr>
                                    <a:rPr lang="es-MX" sz="1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MX" sz="1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  <m:sub>
                                  <m:r>
                                    <a:rPr lang="es-MX" sz="1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𝑏</m:t>
                                  </m:r>
                                </m:sub>
                              </m:sSub>
                            </m:e>
                          </m:mr>
                        </m:m>
                      </m:e>
                    </m:d>
                  </m:oMath>
                </m:oMathPara>
              </a14:m>
              <a:endParaRPr lang="es-MX" sz="1200">
                <a:latin typeface="+mn-lt"/>
                <a:cs typeface="Consolas" panose="020B0609020204030204" pitchFamily="49" charset="0"/>
              </a:endParaRP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400-000004000000}"/>
                </a:ext>
              </a:extLst>
            </xdr:cNvPr>
            <xdr:cNvSpPr txBox="1"/>
          </xdr:nvSpPr>
          <xdr:spPr>
            <a:xfrm>
              <a:off x="9468411" y="606238"/>
              <a:ext cx="2057400" cy="34290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MX" sz="1000" b="0" i="0">
                  <a:latin typeface="Cambria Math" panose="02040503050406030204" pitchFamily="18" charset="0"/>
                </a:rPr>
                <a:t>𝐿𝑒=𝑚𝑎𝑥{</a:t>
              </a:r>
              <a:r>
                <a:rPr lang="es-MX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■8(0.0073∗𝑓𝑦∗𝑑_𝑏</a:t>
              </a:r>
              <a:r>
                <a:rPr lang="es-MX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s-MX" sz="1000" i="0">
                  <a:effectLst/>
                  <a:latin typeface="+mn-lt"/>
                  <a:cs typeface="Consolas" panose="020B0609020204030204" pitchFamily="49" charset="0"/>
                </a:rPr>
                <a:t> </a:t>
              </a:r>
              <a:r>
                <a:rPr lang="es-MX" sz="1000" i="0">
                  <a:effectLst/>
                  <a:latin typeface="Cambria Math" panose="02040503050406030204" pitchFamily="18" charset="0"/>
                  <a:cs typeface="Consolas" panose="020B0609020204030204" pitchFamily="49" charset="0"/>
                </a:rPr>
                <a:t>" @</a:t>
              </a:r>
              <a:r>
                <a:rPr lang="es-MX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(0.013∗𝑓_𝑦−24)∗𝑑_𝑏 )}</a:t>
              </a:r>
              <a:endParaRPr lang="es-MX" sz="1200">
                <a:latin typeface="+mn-lt"/>
                <a:cs typeface="Consolas" panose="020B0609020204030204" pitchFamily="49" charset="0"/>
              </a:endParaRPr>
            </a:p>
          </xdr:txBody>
        </xdr:sp>
      </mc:Fallback>
    </mc:AlternateContent>
    <xdr:clientData/>
  </xdr:oneCellAnchor>
  <xdr:oneCellAnchor>
    <xdr:from>
      <xdr:col>16</xdr:col>
      <xdr:colOff>48183</xdr:colOff>
      <xdr:row>0</xdr:row>
      <xdr:rowOff>174812</xdr:rowOff>
    </xdr:from>
    <xdr:ext cx="1583391" cy="360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xmlns="" id="{00000000-0008-0000-0400-000005000000}"/>
                </a:ext>
              </a:extLst>
            </xdr:cNvPr>
            <xdr:cNvSpPr txBox="1"/>
          </xdr:nvSpPr>
          <xdr:spPr>
            <a:xfrm>
              <a:off x="7363383" y="174812"/>
              <a:ext cx="1583391" cy="36016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MX" sz="1400" b="0" i="1">
                      <a:latin typeface="Cambria Math" panose="02040503050406030204" pitchFamily="18" charset="0"/>
                    </a:rPr>
                    <m:t>𝐿𝑑h</m:t>
                  </m:r>
                  <m:r>
                    <a:rPr lang="es-MX" sz="14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s-MX" sz="1400">
                  <a:latin typeface="+mn-lt"/>
                  <a:cs typeface="Consolas" panose="020B0609020204030204" pitchFamily="49" charset="0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s-MX" sz="1400" i="1">
                          <a:latin typeface="Cambria Math" panose="02040503050406030204" pitchFamily="18" charset="0"/>
                          <a:cs typeface="Consolas" panose="020B0609020204030204" pitchFamily="49" charset="0"/>
                        </a:rPr>
                      </m:ctrlPr>
                    </m:fPr>
                    <m:num>
                      <m:r>
                        <a:rPr lang="es-MX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𝑓𝑦</m:t>
                      </m:r>
                      <m:r>
                        <a:rPr lang="es-MX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sty m:val="p"/>
                        </m:rPr>
                        <a:rPr lang="el-G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ψ</m:t>
                      </m:r>
                      <m:r>
                        <a:rPr lang="es-MX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s-MX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sty m:val="p"/>
                        </m:rPr>
                        <a:rPr lang="el-G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ψ</m:t>
                      </m:r>
                      <m:r>
                        <m:rPr>
                          <m:nor/>
                        </m:rPr>
                        <a:rPr lang="es-MX" sz="14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s-MX" sz="1400">
                          <a:effectLst/>
                          <a:latin typeface="+mn-lt"/>
                        </a:rPr>
                        <m:t> </m:t>
                      </m:r>
                    </m:num>
                    <m:den>
                      <m:r>
                        <a:rPr lang="es-MX" sz="1400" b="0" i="1">
                          <a:latin typeface="Cambria Math" panose="02040503050406030204" pitchFamily="18" charset="0"/>
                          <a:cs typeface="Consolas" panose="020B0609020204030204" pitchFamily="49" charset="0"/>
                        </a:rPr>
                        <m:t>6.6∗</m:t>
                      </m:r>
                      <m:r>
                        <a:rPr lang="es-MX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Consolas" panose="020B0609020204030204" pitchFamily="49" charset="0"/>
                        </a:rPr>
                        <m:t>𝜆</m:t>
                      </m:r>
                      <m:r>
                        <a:rPr lang="es-MX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Consolas" panose="020B0609020204030204" pitchFamily="49" charset="0"/>
                        </a:rPr>
                        <m:t>∗</m:t>
                      </m:r>
                      <m:rad>
                        <m:radPr>
                          <m:degHide m:val="on"/>
                          <m:ctrlPr>
                            <a:rPr lang="es-MX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Consolas" panose="020B0609020204030204" pitchFamily="49" charset="0"/>
                            </a:rPr>
                          </m:ctrlPr>
                        </m:radPr>
                        <m:deg/>
                        <m:e>
                          <m:r>
                            <a:rPr lang="es-MX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Consolas" panose="020B0609020204030204" pitchFamily="49" charset="0"/>
                            </a:rPr>
                            <m:t>𝑓𝑐</m:t>
                          </m:r>
                          <m:r>
                            <a:rPr lang="es-MX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Consolas" panose="020B0609020204030204" pitchFamily="49" charset="0"/>
                            </a:rPr>
                            <m:t>  </m:t>
                          </m:r>
                        </m:e>
                      </m:rad>
                    </m:den>
                  </m:f>
                  <m:r>
                    <a:rPr lang="es-MX" sz="1400" b="0" i="0">
                      <a:latin typeface="Cambria Math" panose="02040503050406030204" pitchFamily="18" charset="0"/>
                      <a:cs typeface="Consolas" panose="020B0609020204030204" pitchFamily="49" charset="0"/>
                    </a:rPr>
                    <m:t>∗</m:t>
                  </m:r>
                  <m:r>
                    <m:rPr>
                      <m:sty m:val="p"/>
                    </m:rPr>
                    <a:rPr lang="es-MX" sz="1400" b="0" i="0">
                      <a:latin typeface="Cambria Math" panose="02040503050406030204" pitchFamily="18" charset="0"/>
                      <a:cs typeface="Consolas" panose="020B0609020204030204" pitchFamily="49" charset="0"/>
                    </a:rPr>
                    <m:t>db</m:t>
                  </m:r>
                </m:oMath>
              </a14:m>
              <a:endParaRPr lang="es-MX" sz="1400">
                <a:latin typeface="+mn-lt"/>
                <a:cs typeface="Consolas" panose="020B0609020204030204" pitchFamily="49" charset="0"/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400-000005000000}"/>
                </a:ext>
              </a:extLst>
            </xdr:cNvPr>
            <xdr:cNvSpPr txBox="1"/>
          </xdr:nvSpPr>
          <xdr:spPr>
            <a:xfrm>
              <a:off x="7363383" y="174812"/>
              <a:ext cx="1583391" cy="36016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400" b="0" i="0">
                  <a:latin typeface="Cambria Math" panose="02040503050406030204" pitchFamily="18" charset="0"/>
                </a:rPr>
                <a:t>𝐿𝑑ℎ=</a:t>
              </a:r>
              <a:r>
                <a:rPr lang="es-MX" sz="1400">
                  <a:latin typeface="+mn-lt"/>
                  <a:cs typeface="Consolas" panose="020B0609020204030204" pitchFamily="49" charset="0"/>
                </a:rPr>
                <a:t> </a:t>
              </a:r>
              <a:r>
                <a:rPr lang="es-MX" sz="1400" i="0">
                  <a:latin typeface="Cambria Math" panose="02040503050406030204" pitchFamily="18" charset="0"/>
                </a:rPr>
                <a:t>(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𝑓𝑦∗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ψ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𝑡∗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ψ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MX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</a:t>
              </a:r>
              <a:r>
                <a:rPr lang="es-MX" sz="1400" i="0">
                  <a:effectLst/>
                  <a:latin typeface="+mn-lt"/>
                </a:rPr>
                <a:t> </a:t>
              </a:r>
              <a:r>
                <a:rPr lang="es-MX" sz="1400" i="0">
                  <a:effectLst/>
                  <a:latin typeface="Cambria Math" panose="02040503050406030204" pitchFamily="18" charset="0"/>
                </a:rPr>
                <a:t>" )/(</a:t>
              </a:r>
              <a:r>
                <a:rPr lang="es-MX" sz="1400" b="0" i="0">
                  <a:latin typeface="Cambria Math" panose="02040503050406030204" pitchFamily="18" charset="0"/>
                  <a:cs typeface="Consolas" panose="020B0609020204030204" pitchFamily="49" charset="0"/>
                </a:rPr>
                <a:t>6.6∗</a:t>
              </a:r>
              <a:r>
                <a:rPr lang="es-MX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Consolas" panose="020B0609020204030204" pitchFamily="49" charset="0"/>
                </a:rPr>
                <a:t>𝜆∗√(𝑓𝑐  ))</a:t>
              </a:r>
              <a:r>
                <a:rPr lang="es-MX" sz="1400" b="0" i="0">
                  <a:latin typeface="Cambria Math" panose="02040503050406030204" pitchFamily="18" charset="0"/>
                  <a:cs typeface="Consolas" panose="020B0609020204030204" pitchFamily="49" charset="0"/>
                </a:rPr>
                <a:t>∗db</a:t>
              </a:r>
              <a:endParaRPr lang="es-MX" sz="1400">
                <a:latin typeface="+mn-lt"/>
                <a:cs typeface="Consolas" panose="020B0609020204030204" pitchFamily="49" charset="0"/>
              </a:endParaRPr>
            </a:p>
          </xdr:txBody>
        </xdr:sp>
      </mc:Fallback>
    </mc:AlternateContent>
    <xdr:clientData/>
  </xdr:oneCellAnchor>
  <xdr:oneCellAnchor>
    <xdr:from>
      <xdr:col>16</xdr:col>
      <xdr:colOff>15687</xdr:colOff>
      <xdr:row>2</xdr:row>
      <xdr:rowOff>192741</xdr:rowOff>
    </xdr:from>
    <xdr:ext cx="2199715" cy="360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xmlns="" id="{00000000-0008-0000-0400-000006000000}"/>
                </a:ext>
              </a:extLst>
            </xdr:cNvPr>
            <xdr:cNvSpPr txBox="1"/>
          </xdr:nvSpPr>
          <xdr:spPr>
            <a:xfrm>
              <a:off x="7330887" y="640416"/>
              <a:ext cx="2199715" cy="36016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MX" sz="1400" b="0" i="1">
                      <a:latin typeface="Cambria Math" panose="02040503050406030204" pitchFamily="18" charset="0"/>
                    </a:rPr>
                    <m:t>𝐿𝑑h</m:t>
                  </m:r>
                  <m:r>
                    <a:rPr lang="es-MX" sz="14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s-MX" sz="1400">
                  <a:latin typeface="+mn-lt"/>
                  <a:cs typeface="Consolas" panose="020B0609020204030204" pitchFamily="49" charset="0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s-MX" sz="1400" i="1">
                          <a:latin typeface="Cambria Math" panose="02040503050406030204" pitchFamily="18" charset="0"/>
                          <a:cs typeface="Consolas" panose="020B0609020204030204" pitchFamily="49" charset="0"/>
                        </a:rPr>
                      </m:ctrlPr>
                    </m:fPr>
                    <m:num>
                      <m:r>
                        <a:rPr lang="es-MX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𝑓𝑦</m:t>
                      </m:r>
                      <m:r>
                        <a:rPr lang="es-MX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sty m:val="p"/>
                        </m:rPr>
                        <a:rPr lang="el-G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ψ</m:t>
                      </m:r>
                      <m:r>
                        <a:rPr lang="es-MX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s-MX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sty m:val="p"/>
                        </m:rPr>
                        <a:rPr lang="el-G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ψ</m:t>
                      </m:r>
                      <m:r>
                        <m:rPr>
                          <m:nor/>
                        </m:rPr>
                        <a:rPr lang="es-MX" sz="14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s-MX" sz="1400">
                          <a:effectLst/>
                          <a:latin typeface="+mn-lt"/>
                        </a:rPr>
                        <m:t> </m:t>
                      </m:r>
                    </m:num>
                    <m:den>
                      <m:r>
                        <a:rPr lang="es-MX" sz="1400" b="0" i="1">
                          <a:latin typeface="Cambria Math" panose="02040503050406030204" pitchFamily="18" charset="0"/>
                          <a:cs typeface="Consolas" panose="020B0609020204030204" pitchFamily="49" charset="0"/>
                        </a:rPr>
                        <m:t>5.3∗</m:t>
                      </m:r>
                      <m:r>
                        <a:rPr lang="es-MX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Consolas" panose="020B0609020204030204" pitchFamily="49" charset="0"/>
                        </a:rPr>
                        <m:t>𝜆</m:t>
                      </m:r>
                      <m:r>
                        <a:rPr lang="es-MX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Consolas" panose="020B0609020204030204" pitchFamily="49" charset="0"/>
                        </a:rPr>
                        <m:t>∗</m:t>
                      </m:r>
                      <m:rad>
                        <m:radPr>
                          <m:degHide m:val="on"/>
                          <m:ctrlPr>
                            <a:rPr lang="es-MX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Consolas" panose="020B0609020204030204" pitchFamily="49" charset="0"/>
                            </a:rPr>
                          </m:ctrlPr>
                        </m:radPr>
                        <m:deg/>
                        <m:e>
                          <m:r>
                            <a:rPr lang="es-MX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Consolas" panose="020B0609020204030204" pitchFamily="49" charset="0"/>
                            </a:rPr>
                            <m:t>𝑓𝑐</m:t>
                          </m:r>
                          <m:r>
                            <a:rPr lang="es-MX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Consolas" panose="020B0609020204030204" pitchFamily="49" charset="0"/>
                            </a:rPr>
                            <m:t>  </m:t>
                          </m:r>
                        </m:e>
                      </m:rad>
                    </m:den>
                  </m:f>
                  <m:r>
                    <a:rPr lang="es-MX" sz="1400" b="0" i="0">
                      <a:latin typeface="Cambria Math" panose="02040503050406030204" pitchFamily="18" charset="0"/>
                      <a:cs typeface="Consolas" panose="020B0609020204030204" pitchFamily="49" charset="0"/>
                    </a:rPr>
                    <m:t>∗</m:t>
                  </m:r>
                  <m:r>
                    <m:rPr>
                      <m:sty m:val="p"/>
                    </m:rPr>
                    <a:rPr lang="es-MX" sz="1400" b="0" i="0">
                      <a:latin typeface="Cambria Math" panose="02040503050406030204" pitchFamily="18" charset="0"/>
                      <a:cs typeface="Consolas" panose="020B0609020204030204" pitchFamily="49" charset="0"/>
                    </a:rPr>
                    <m:t>db</m:t>
                  </m:r>
                </m:oMath>
              </a14:m>
              <a:endParaRPr lang="es-MX" sz="1400">
                <a:latin typeface="+mn-lt"/>
                <a:cs typeface="Consolas" panose="020B0609020204030204" pitchFamily="49" charset="0"/>
              </a:endParaRP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400-000006000000}"/>
                </a:ext>
              </a:extLst>
            </xdr:cNvPr>
            <xdr:cNvSpPr txBox="1"/>
          </xdr:nvSpPr>
          <xdr:spPr>
            <a:xfrm>
              <a:off x="7330887" y="640416"/>
              <a:ext cx="2199715" cy="36016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400" b="0" i="0">
                  <a:latin typeface="Cambria Math" panose="02040503050406030204" pitchFamily="18" charset="0"/>
                </a:rPr>
                <a:t>𝐿𝑑ℎ=</a:t>
              </a:r>
              <a:r>
                <a:rPr lang="es-MX" sz="1400">
                  <a:latin typeface="+mn-lt"/>
                  <a:cs typeface="Consolas" panose="020B0609020204030204" pitchFamily="49" charset="0"/>
                </a:rPr>
                <a:t> </a:t>
              </a:r>
              <a:r>
                <a:rPr lang="es-MX" sz="1400" i="0">
                  <a:latin typeface="Cambria Math" panose="02040503050406030204" pitchFamily="18" charset="0"/>
                </a:rPr>
                <a:t>(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𝑓𝑦∗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ψ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𝑡∗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ψ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MX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</a:t>
              </a:r>
              <a:r>
                <a:rPr lang="es-MX" sz="1400" i="0">
                  <a:effectLst/>
                  <a:latin typeface="+mn-lt"/>
                </a:rPr>
                <a:t> </a:t>
              </a:r>
              <a:r>
                <a:rPr lang="es-MX" sz="1400" i="0">
                  <a:effectLst/>
                  <a:latin typeface="Cambria Math" panose="02040503050406030204" pitchFamily="18" charset="0"/>
                </a:rPr>
                <a:t>" )/(</a:t>
              </a:r>
              <a:r>
                <a:rPr lang="es-MX" sz="1400" b="0" i="0">
                  <a:latin typeface="Cambria Math" panose="02040503050406030204" pitchFamily="18" charset="0"/>
                  <a:cs typeface="Consolas" panose="020B0609020204030204" pitchFamily="49" charset="0"/>
                </a:rPr>
                <a:t>5.3∗</a:t>
              </a:r>
              <a:r>
                <a:rPr lang="es-MX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Consolas" panose="020B0609020204030204" pitchFamily="49" charset="0"/>
                </a:rPr>
                <a:t>𝜆∗√(𝑓𝑐  ))</a:t>
              </a:r>
              <a:r>
                <a:rPr lang="es-MX" sz="1400" b="0" i="0">
                  <a:latin typeface="Cambria Math" panose="02040503050406030204" pitchFamily="18" charset="0"/>
                  <a:cs typeface="Consolas" panose="020B0609020204030204" pitchFamily="49" charset="0"/>
                </a:rPr>
                <a:t>∗db</a:t>
              </a:r>
              <a:endParaRPr lang="es-MX" sz="1400">
                <a:latin typeface="+mn-lt"/>
                <a:cs typeface="Consolas" panose="020B0609020204030204" pitchFamily="49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>
    <pageSetUpPr fitToPage="1"/>
  </sheetPr>
  <dimension ref="A1:AI91"/>
  <sheetViews>
    <sheetView tabSelected="1" zoomScale="85" zoomScaleNormal="85" workbookViewId="0">
      <selection activeCell="Z31" sqref="Z31"/>
    </sheetView>
  </sheetViews>
  <sheetFormatPr baseColWidth="10" defaultRowHeight="14.25" x14ac:dyDescent="0.25"/>
  <cols>
    <col min="1" max="1" width="6.42578125" style="1" customWidth="1"/>
    <col min="2" max="2" width="4.28515625" style="1" customWidth="1"/>
    <col min="3" max="3" width="5" style="1" customWidth="1"/>
    <col min="4" max="4" width="4" style="1" customWidth="1"/>
    <col min="5" max="5" width="4.5703125" style="1" customWidth="1"/>
    <col min="6" max="6" width="4" style="1" customWidth="1"/>
    <col min="7" max="7" width="4.5703125" style="1" customWidth="1"/>
    <col min="8" max="8" width="4" style="1" customWidth="1"/>
    <col min="9" max="9" width="4.5703125" style="1" customWidth="1"/>
    <col min="10" max="10" width="8.5703125" style="1" customWidth="1"/>
    <col min="11" max="12" width="6.28515625" style="1" customWidth="1"/>
    <col min="13" max="13" width="7.140625" style="1" customWidth="1"/>
    <col min="14" max="14" width="11.42578125" style="1"/>
    <col min="15" max="16" width="10.5703125" style="1" customWidth="1"/>
    <col min="17" max="17" width="12.28515625" style="1" customWidth="1"/>
    <col min="18" max="20" width="0" style="1" hidden="1" customWidth="1"/>
    <col min="21" max="21" width="11.42578125" style="1"/>
    <col min="22" max="22" width="8" style="1" customWidth="1"/>
    <col min="23" max="33" width="11.42578125" style="1"/>
    <col min="34" max="35" width="11.42578125" style="1" customWidth="1"/>
    <col min="36" max="16384" width="11.42578125" style="1"/>
  </cols>
  <sheetData>
    <row r="1" spans="1:35" x14ac:dyDescent="0.2">
      <c r="D1" s="4" t="s">
        <v>13</v>
      </c>
      <c r="E1" s="4"/>
      <c r="F1" s="3"/>
      <c r="G1" s="3"/>
      <c r="H1" s="3"/>
      <c r="I1" s="3"/>
      <c r="J1" s="3"/>
      <c r="K1" s="3"/>
    </row>
    <row r="2" spans="1:35" ht="21" customHeight="1" x14ac:dyDescent="0.2">
      <c r="D2" s="5" t="s">
        <v>4</v>
      </c>
      <c r="E2" s="5"/>
      <c r="F2" s="37">
        <v>4220</v>
      </c>
      <c r="G2" s="37"/>
      <c r="H2" s="37"/>
      <c r="I2" s="37"/>
      <c r="J2" s="38"/>
      <c r="K2" s="3"/>
    </row>
    <row r="3" spans="1:35" ht="21" customHeight="1" x14ac:dyDescent="0.2">
      <c r="D3" s="5" t="s">
        <v>5</v>
      </c>
      <c r="E3" s="5"/>
      <c r="F3" s="39">
        <v>1</v>
      </c>
      <c r="G3" s="39"/>
      <c r="H3" s="39"/>
      <c r="I3" s="39"/>
      <c r="J3" s="40"/>
      <c r="K3" s="3" t="s">
        <v>6</v>
      </c>
    </row>
    <row r="4" spans="1:35" x14ac:dyDescent="0.2">
      <c r="D4" s="5" t="s">
        <v>7</v>
      </c>
      <c r="E4" s="5"/>
      <c r="F4" s="39">
        <v>1</v>
      </c>
      <c r="G4" s="39"/>
      <c r="H4" s="39"/>
      <c r="I4" s="39"/>
      <c r="J4" s="40"/>
      <c r="K4" s="3" t="s">
        <v>8</v>
      </c>
    </row>
    <row r="5" spans="1:35" x14ac:dyDescent="0.2">
      <c r="D5" s="6" t="s">
        <v>9</v>
      </c>
      <c r="E5" s="6"/>
      <c r="F5" s="39">
        <v>1</v>
      </c>
      <c r="G5" s="39"/>
      <c r="H5" s="39"/>
      <c r="I5" s="39"/>
      <c r="J5" s="40"/>
      <c r="K5" s="3" t="s">
        <v>10</v>
      </c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x14ac:dyDescent="0.25">
      <c r="Z6" s="14"/>
      <c r="AA6" s="14"/>
      <c r="AB6" s="14"/>
      <c r="AC6" s="14"/>
      <c r="AD6" s="14"/>
      <c r="AE6" s="14"/>
      <c r="AF6" s="14"/>
      <c r="AG6" s="14"/>
      <c r="AH6" s="14"/>
      <c r="AI6" s="14"/>
    </row>
    <row r="7" spans="1:35" ht="15" x14ac:dyDescent="0.25">
      <c r="B7" s="31" t="s">
        <v>3</v>
      </c>
      <c r="C7" s="32"/>
      <c r="D7" s="33"/>
      <c r="E7" s="33"/>
      <c r="F7" s="33"/>
      <c r="G7" s="33"/>
      <c r="H7" s="33"/>
      <c r="I7" s="33"/>
      <c r="J7" s="33"/>
      <c r="K7" s="34" t="s">
        <v>15</v>
      </c>
      <c r="L7" s="35"/>
      <c r="M7" s="36"/>
      <c r="N7" s="56">
        <v>250</v>
      </c>
      <c r="O7" s="9"/>
      <c r="P7" s="9"/>
      <c r="Q7" s="9"/>
      <c r="Z7" s="14"/>
      <c r="AA7" s="30"/>
      <c r="AB7" s="30"/>
      <c r="AC7" s="30"/>
      <c r="AD7" s="30"/>
      <c r="AE7" s="14"/>
      <c r="AF7" s="30"/>
      <c r="AG7" s="30"/>
      <c r="AH7" s="30"/>
      <c r="AI7" s="30"/>
    </row>
    <row r="8" spans="1:35" ht="18.75" customHeight="1" x14ac:dyDescent="0.25">
      <c r="A8" s="21"/>
      <c r="B8" s="22" t="s">
        <v>47</v>
      </c>
      <c r="C8" s="23" t="s">
        <v>14</v>
      </c>
      <c r="D8" s="24" t="s">
        <v>0</v>
      </c>
      <c r="E8" s="24"/>
      <c r="F8" s="24" t="s">
        <v>1</v>
      </c>
      <c r="G8" s="24"/>
      <c r="H8" s="24" t="s">
        <v>19</v>
      </c>
      <c r="I8" s="24"/>
      <c r="J8" s="23" t="s">
        <v>2</v>
      </c>
      <c r="K8" s="23" t="s">
        <v>48</v>
      </c>
      <c r="L8" s="23" t="s">
        <v>49</v>
      </c>
      <c r="M8" s="23" t="s">
        <v>50</v>
      </c>
      <c r="N8" s="23" t="s">
        <v>56</v>
      </c>
      <c r="O8" s="22" t="s">
        <v>51</v>
      </c>
      <c r="P8" s="22" t="s">
        <v>52</v>
      </c>
      <c r="Q8" s="50" t="s">
        <v>53</v>
      </c>
      <c r="R8" s="25" t="s">
        <v>54</v>
      </c>
      <c r="S8" s="25" t="s">
        <v>55</v>
      </c>
      <c r="T8" s="25" t="s">
        <v>18</v>
      </c>
      <c r="U8" s="51" t="s">
        <v>16</v>
      </c>
      <c r="V8" s="25" t="s">
        <v>17</v>
      </c>
      <c r="Z8" s="14"/>
      <c r="AA8" s="14"/>
      <c r="AB8" s="16"/>
      <c r="AC8" s="16"/>
      <c r="AD8" s="16"/>
      <c r="AE8" s="14"/>
      <c r="AF8" s="14"/>
      <c r="AG8" s="16"/>
      <c r="AH8" s="16"/>
      <c r="AI8" s="16"/>
    </row>
    <row r="9" spans="1:35" ht="15" hidden="1" x14ac:dyDescent="0.25">
      <c r="B9" s="27" t="str">
        <f>IF(K9&gt;10,"G",IF(L9&gt;5,"M","P"))</f>
        <v>P</v>
      </c>
      <c r="C9" s="28" t="str">
        <f>+IF(OR(D9&lt;&gt;1,F9&lt;&gt;""),"p","s")</f>
        <v>s</v>
      </c>
      <c r="D9" s="28">
        <v>1</v>
      </c>
      <c r="E9" s="29">
        <v>3</v>
      </c>
      <c r="F9" s="28"/>
      <c r="G9" s="29"/>
      <c r="H9" s="28"/>
      <c r="I9" s="29"/>
      <c r="J9" s="43">
        <f>D9*(E9*2.54/8)^2*PI()/4+F9*(G9*2.54/8)^2*PI()/4+H9*(I9*2.54/8)^2*PI()/4</f>
        <v>0.71255739248085614</v>
      </c>
      <c r="K9" s="44">
        <f>+MAX(E9,G9,I9)</f>
        <v>3</v>
      </c>
      <c r="L9" s="44">
        <f>+MIN(E9,G9,I9)</f>
        <v>3</v>
      </c>
      <c r="M9" s="13">
        <f>+SQRT(4*J9/PI())</f>
        <v>0.95250000000000001</v>
      </c>
      <c r="N9" s="45">
        <f>+ROUNDUP(IF(K9*2.54/8&lt;=6,$F$2*$F$3*$F$5*(K9*2.54/8)/(6.6*$F$4*$N$7^0.5),$F$2*$F$4*$F$5*(K9*2.54/8)/(5.3*$F$4*$N$7^0.5))*IF(C9="p",1.2,1),0)*1.25</f>
        <v>48.75</v>
      </c>
      <c r="O9" s="46">
        <f>+IF(J9*0.06&lt;0.6,3,IF(J9*0.06&lt;1.1,4,IF(J9*0.06&lt;1.8,5,6)))</f>
        <v>3</v>
      </c>
      <c r="P9" s="47">
        <f>+L9/8*2.54*6</f>
        <v>5.7149999999999999</v>
      </c>
      <c r="Q9" s="13">
        <f>((O9/8*2.54)^2*PI()/4)/P9</f>
        <v>0.12468195843934492</v>
      </c>
      <c r="R9" s="52"/>
      <c r="S9" s="48"/>
      <c r="T9" s="53"/>
      <c r="U9" s="49"/>
      <c r="V9" s="48"/>
      <c r="Z9" s="14"/>
      <c r="AA9" s="14"/>
      <c r="AB9" s="14"/>
      <c r="AC9" s="14"/>
      <c r="AD9" s="14"/>
      <c r="AE9" s="13"/>
      <c r="AF9" s="14"/>
      <c r="AG9" s="14"/>
      <c r="AH9" s="14"/>
      <c r="AI9" s="14"/>
    </row>
    <row r="10" spans="1:35" ht="15" hidden="1" x14ac:dyDescent="0.25">
      <c r="A10" s="20"/>
      <c r="B10" s="27" t="str">
        <f>IF(K10&gt;10,"G",IF(L10&gt;5,"M","P"))</f>
        <v>P</v>
      </c>
      <c r="C10" s="28" t="str">
        <f>+IF(OR(D10&lt;&gt;1,F10&lt;&gt;""),"p","s")</f>
        <v>s</v>
      </c>
      <c r="D10" s="28">
        <v>1</v>
      </c>
      <c r="E10" s="29">
        <v>4</v>
      </c>
      <c r="F10" s="28"/>
      <c r="G10" s="29"/>
      <c r="H10" s="28"/>
      <c r="I10" s="29"/>
      <c r="J10" s="43">
        <f>D10*(E10*2.54/8)^2*PI()/4+F10*(G10*2.54/8)^2*PI()/4+H10*(I10*2.54/8)^2*PI()/4</f>
        <v>1.2667686977437442</v>
      </c>
      <c r="K10" s="44">
        <f>+MAX(E10,G10,I10)</f>
        <v>4</v>
      </c>
      <c r="L10" s="44">
        <f>+MIN(E10,G10,I10)</f>
        <v>4</v>
      </c>
      <c r="M10" s="13">
        <f>+SQRT(4*J10/PI())</f>
        <v>1.27</v>
      </c>
      <c r="N10" s="45">
        <f>+ROUNDUP(IF(K10*2.54/8&lt;=6,$F$2*$F$3*$F$5*(K10*2.54/8)/(6.6*$F$4*$N$7^0.5),$F$2*$F$4*$F$5*(K10*2.54/8)/(5.3*$F$4*$N$7^0.5))*IF(C10="p",1.2,1),0)*1.25</f>
        <v>65</v>
      </c>
      <c r="O10" s="46">
        <f>+IF(J10*0.06&lt;0.6,3,IF(J10*0.06&lt;1.1,4,IF(J10*0.06&lt;1.8,5,6)))</f>
        <v>3</v>
      </c>
      <c r="P10" s="47">
        <f>+L10/8*2.54*6</f>
        <v>7.62</v>
      </c>
      <c r="Q10" s="13">
        <f>((O10/8*2.54)^2*PI()/4)/P10</f>
        <v>9.3511468829508684E-2</v>
      </c>
      <c r="R10" s="54">
        <f>(J10-J9)/J9</f>
        <v>0.77777777777777779</v>
      </c>
      <c r="S10" s="41">
        <f>-(Q10-Q9)/Q9</f>
        <v>0.25000000000000006</v>
      </c>
      <c r="T10" s="55">
        <f>-(N10*J10-N9*J9)/(N9*J10)</f>
        <v>-0.77083333333333326</v>
      </c>
      <c r="U10" s="42">
        <f>+R10+S10+T10</f>
        <v>0.25694444444444464</v>
      </c>
      <c r="V10" s="27" t="str">
        <f>+IF(U10&gt;0,"ok",IF(U10&gt;-0.3,"pasa",""))</f>
        <v>ok</v>
      </c>
      <c r="Z10" s="14"/>
      <c r="AA10" s="14"/>
      <c r="AB10" s="14"/>
      <c r="AC10" s="14"/>
      <c r="AD10" s="14"/>
      <c r="AE10" s="13"/>
      <c r="AF10" s="14"/>
      <c r="AG10" s="14"/>
      <c r="AH10" s="14"/>
      <c r="AI10" s="14"/>
    </row>
    <row r="11" spans="1:35" ht="15" hidden="1" x14ac:dyDescent="0.25">
      <c r="A11" s="20"/>
      <c r="B11" s="27" t="str">
        <f>IF(K11&gt;10,"G",IF(L11&gt;5,"M","P"))</f>
        <v>P</v>
      </c>
      <c r="C11" s="28" t="str">
        <f>+IF(OR(D11&lt;&gt;1,F11&lt;&gt;""),"p","s")</f>
        <v>p</v>
      </c>
      <c r="D11" s="28">
        <v>2</v>
      </c>
      <c r="E11" s="29">
        <v>3</v>
      </c>
      <c r="F11" s="28"/>
      <c r="G11" s="29"/>
      <c r="H11" s="28"/>
      <c r="I11" s="29"/>
      <c r="J11" s="43">
        <f>D11*(E11*2.54/8)^2*PI()/4+F11*(G11*2.54/8)^2*PI()/4+H11*(I11*2.54/8)^2*PI()/4</f>
        <v>1.4251147849617123</v>
      </c>
      <c r="K11" s="44">
        <f>+MAX(E11,G11,I11)</f>
        <v>3</v>
      </c>
      <c r="L11" s="44">
        <f>+MIN(E11,G11,I11)</f>
        <v>3</v>
      </c>
      <c r="M11" s="13">
        <f>+SQRT(4*J11/PI())</f>
        <v>1.347038418160373</v>
      </c>
      <c r="N11" s="45">
        <f>+ROUNDUP(IF(K11*2.54/8&lt;=6,$F$2*$F$3*$F$5*(K11*2.54/8)/(6.6*$F$4*$N$7^0.5),$F$2*$F$4*$F$5*(K11*2.54/8)/(5.3*$F$4*$N$7^0.5))*IF(C11="p",1.2,1),0)*1.25</f>
        <v>58.75</v>
      </c>
      <c r="O11" s="46">
        <f>+IF(J11*0.06&lt;0.6,3,IF(J11*0.06&lt;1.1,4,IF(J11*0.06&lt;1.8,5,6)))</f>
        <v>3</v>
      </c>
      <c r="P11" s="47">
        <f>+L11/8*2.54*6</f>
        <v>5.7149999999999999</v>
      </c>
      <c r="Q11" s="13">
        <f>((O11/8*2.54)^2*PI()/4)/P11</f>
        <v>0.12468195843934492</v>
      </c>
      <c r="R11" s="54">
        <f t="shared" ref="R11:R59" si="0">(J11-J10)/J10</f>
        <v>0.12500000000000003</v>
      </c>
      <c r="S11" s="41">
        <f t="shared" ref="S11:S59" si="1">-(Q11-Q10)/Q10</f>
        <v>-0.33333333333333337</v>
      </c>
      <c r="T11" s="55">
        <f t="shared" ref="T11:T59" si="2">-(N11*J11-N10*J10)/(N10*J11)</f>
        <v>-1.4957264957265026E-2</v>
      </c>
      <c r="U11" s="42">
        <f t="shared" ref="U11:U59" si="3">+R11+S11+T11</f>
        <v>-0.22329059829059836</v>
      </c>
      <c r="V11" s="27" t="str">
        <f t="shared" ref="V11:V59" si="4">+IF(U11&gt;0,"ok",IF(U11&gt;-0.3,"pasa",""))</f>
        <v>pasa</v>
      </c>
      <c r="Z11" s="14"/>
      <c r="AA11" s="14"/>
      <c r="AB11" s="14"/>
      <c r="AC11" s="14"/>
      <c r="AD11" s="14"/>
      <c r="AE11" s="13"/>
      <c r="AF11" s="14"/>
      <c r="AG11" s="14"/>
      <c r="AH11" s="14"/>
      <c r="AI11" s="14"/>
    </row>
    <row r="12" spans="1:35" ht="15" hidden="1" x14ac:dyDescent="0.25">
      <c r="A12" s="26"/>
      <c r="B12" s="27" t="str">
        <f>IF(K12&gt;10,"G",IF(L12&gt;5,"M","P"))</f>
        <v>P</v>
      </c>
      <c r="C12" s="28" t="str">
        <f>+IF(OR(D12&lt;&gt;1,F12&lt;&gt;""),"p","s")</f>
        <v>s</v>
      </c>
      <c r="D12" s="28">
        <v>1</v>
      </c>
      <c r="E12" s="29">
        <v>5</v>
      </c>
      <c r="F12" s="28"/>
      <c r="G12" s="29"/>
      <c r="H12" s="28"/>
      <c r="I12" s="29"/>
      <c r="J12" s="43">
        <f>D12*(E12*2.54/8)^2*PI()/4+F12*(G12*2.54/8)^2*PI()/4+H12*(I12*2.54/8)^2*PI()/4</f>
        <v>1.9793260902246004</v>
      </c>
      <c r="K12" s="44">
        <f>+MAX(E12,G12,I12)</f>
        <v>5</v>
      </c>
      <c r="L12" s="44">
        <f>+MIN(E12,G12,I12)</f>
        <v>5</v>
      </c>
      <c r="M12" s="13">
        <f>+SQRT(4*J12/PI())</f>
        <v>1.5874999999999999</v>
      </c>
      <c r="N12" s="45">
        <f>+ROUNDUP(IF(K12*2.54/8&lt;=6,$F$2*$F$3*$F$5*(K12*2.54/8)/(6.6*$F$4*$N$7^0.5),$F$2*$F$4*$F$5*(K12*2.54/8)/(5.3*$F$4*$N$7^0.5))*IF(C12="p",1.2,1),0)*1.25</f>
        <v>81.25</v>
      </c>
      <c r="O12" s="46">
        <f>+IF(J12*0.06&lt;0.6,3,IF(J12*0.06&lt;1.1,4,IF(J12*0.06&lt;1.8,5,6)))</f>
        <v>3</v>
      </c>
      <c r="P12" s="47">
        <f>+L12/8*2.54*6</f>
        <v>9.5249999999999986</v>
      </c>
      <c r="Q12" s="13">
        <f>((O12/8*2.54)^2*PI()/4)/P12</f>
        <v>7.4809175063606959E-2</v>
      </c>
      <c r="R12" s="54">
        <f t="shared" si="0"/>
        <v>0.3888888888888889</v>
      </c>
      <c r="S12" s="41">
        <f t="shared" si="1"/>
        <v>0.39999999999999991</v>
      </c>
      <c r="T12" s="55">
        <f t="shared" si="2"/>
        <v>-0.66297872340425523</v>
      </c>
      <c r="U12" s="42">
        <f t="shared" si="3"/>
        <v>0.12591016548463352</v>
      </c>
      <c r="V12" s="27" t="str">
        <f t="shared" si="4"/>
        <v>ok</v>
      </c>
      <c r="Z12" s="14"/>
      <c r="AA12" s="14"/>
      <c r="AB12" s="14"/>
      <c r="AC12" s="14"/>
      <c r="AD12" s="14"/>
      <c r="AE12" s="13"/>
      <c r="AF12" s="14"/>
      <c r="AG12" s="14"/>
      <c r="AH12" s="14"/>
      <c r="AI12" s="14"/>
    </row>
    <row r="13" spans="1:35" ht="15" hidden="1" x14ac:dyDescent="0.25">
      <c r="A13" s="20"/>
      <c r="B13" s="27" t="str">
        <f>IF(K13&gt;10,"G",IF(L13&gt;5,"M","P"))</f>
        <v>P</v>
      </c>
      <c r="C13" s="28" t="str">
        <f>+IF(OR(D13&lt;&gt;1,F13&lt;&gt;""),"p","s")</f>
        <v>p</v>
      </c>
      <c r="D13" s="28">
        <v>1</v>
      </c>
      <c r="E13" s="29">
        <v>4</v>
      </c>
      <c r="F13" s="28">
        <v>1</v>
      </c>
      <c r="G13" s="29">
        <v>3</v>
      </c>
      <c r="H13" s="28"/>
      <c r="I13" s="29"/>
      <c r="J13" s="43">
        <f>D13*(E13*2.54/8)^2*PI()/4+F13*(G13*2.54/8)^2*PI()/4+H13*(I13*2.54/8)^2*PI()/4</f>
        <v>1.9793260902246004</v>
      </c>
      <c r="K13" s="44">
        <f>+MAX(E13,G13,I13)</f>
        <v>4</v>
      </c>
      <c r="L13" s="44">
        <f>+MIN(E13,G13,I13)</f>
        <v>3</v>
      </c>
      <c r="M13" s="13">
        <f>+SQRT(4*J13/PI())</f>
        <v>1.5874999999999999</v>
      </c>
      <c r="N13" s="45">
        <f>+ROUNDUP(IF(K13*2.54/8&lt;=6,$F$2*$F$3*$F$5*(K13*2.54/8)/(6.6*$F$4*$N$7^0.5),$F$2*$F$4*$F$5*(K13*2.54/8)/(5.3*$F$4*$N$7^0.5))*IF(C13="p",1.2,1),0)*1.25</f>
        <v>77.5</v>
      </c>
      <c r="O13" s="46">
        <f>+IF(J13*0.06&lt;0.6,3,IF(J13*0.06&lt;1.1,4,IF(J13*0.06&lt;1.8,5,6)))</f>
        <v>3</v>
      </c>
      <c r="P13" s="47">
        <f>+L13/8*2.54*6</f>
        <v>5.7149999999999999</v>
      </c>
      <c r="Q13" s="13">
        <f>((O13/8*2.54)^2*PI()/4)/P13</f>
        <v>0.12468195843934492</v>
      </c>
      <c r="R13" s="54">
        <f t="shared" si="0"/>
        <v>0</v>
      </c>
      <c r="S13" s="41">
        <f t="shared" si="1"/>
        <v>-0.66666666666666652</v>
      </c>
      <c r="T13" s="55">
        <f t="shared" si="2"/>
        <v>4.6153846153846198E-2</v>
      </c>
      <c r="U13" s="42">
        <f t="shared" si="3"/>
        <v>-0.62051282051282031</v>
      </c>
      <c r="V13" s="27" t="str">
        <f t="shared" si="4"/>
        <v/>
      </c>
      <c r="Z13" s="14"/>
      <c r="AA13" s="14"/>
      <c r="AB13" s="14"/>
      <c r="AC13" s="14"/>
      <c r="AD13" s="14"/>
      <c r="AE13" s="13"/>
      <c r="AF13" s="14"/>
      <c r="AG13" s="14"/>
      <c r="AH13" s="14"/>
      <c r="AI13" s="14"/>
    </row>
    <row r="14" spans="1:35" ht="15" hidden="1" x14ac:dyDescent="0.25">
      <c r="A14" s="26"/>
      <c r="B14" s="27" t="str">
        <f>IF(K14&gt;10,"G",IF(L14&gt;5,"M","P"))</f>
        <v>P</v>
      </c>
      <c r="C14" s="28" t="str">
        <f>+IF(OR(D14&lt;&gt;1,F14&lt;&gt;""),"p","s")</f>
        <v>p</v>
      </c>
      <c r="D14" s="28">
        <v>3</v>
      </c>
      <c r="E14" s="29">
        <v>3</v>
      </c>
      <c r="F14" s="28"/>
      <c r="G14" s="29"/>
      <c r="H14" s="28"/>
      <c r="I14" s="29"/>
      <c r="J14" s="43">
        <f>D14*(E14*2.54/8)^2*PI()/4+F14*(G14*2.54/8)^2*PI()/4+H14*(I14*2.54/8)^2*PI()/4</f>
        <v>2.1376721774425684</v>
      </c>
      <c r="K14" s="44">
        <f>+MAX(E14,G14,I14)</f>
        <v>3</v>
      </c>
      <c r="L14" s="44">
        <f>+MIN(E14,G14,I14)</f>
        <v>3</v>
      </c>
      <c r="M14" s="13">
        <f>+SQRT(4*J14/PI())</f>
        <v>1.6497783942093556</v>
      </c>
      <c r="N14" s="45">
        <f>+ROUNDUP(IF(K14*2.54/8&lt;=6,$F$2*$F$3*$F$5*(K14*2.54/8)/(6.6*$F$4*$N$7^0.5),$F$2*$F$4*$F$5*(K14*2.54/8)/(5.3*$F$4*$N$7^0.5))*IF(C14="p",1.2,1),0)*1.25</f>
        <v>58.75</v>
      </c>
      <c r="O14" s="46">
        <f>+IF(J14*0.06&lt;0.6,3,IF(J14*0.06&lt;1.1,4,IF(J14*0.06&lt;1.8,5,6)))</f>
        <v>3</v>
      </c>
      <c r="P14" s="47">
        <f>+L14/8*2.54*6</f>
        <v>5.7149999999999999</v>
      </c>
      <c r="Q14" s="13">
        <f>((O14/8*2.54)^2*PI()/4)/P14</f>
        <v>0.12468195843934492</v>
      </c>
      <c r="R14" s="54">
        <f t="shared" si="0"/>
        <v>8.0000000000000016E-2</v>
      </c>
      <c r="S14" s="41">
        <f t="shared" si="1"/>
        <v>0</v>
      </c>
      <c r="T14" s="55">
        <f t="shared" si="2"/>
        <v>0.1678614097968936</v>
      </c>
      <c r="U14" s="42">
        <f t="shared" si="3"/>
        <v>0.24786140979689361</v>
      </c>
      <c r="V14" s="27" t="str">
        <f t="shared" si="4"/>
        <v>ok</v>
      </c>
      <c r="Z14" s="14"/>
      <c r="AA14" s="14"/>
      <c r="AB14" s="14"/>
      <c r="AC14" s="14"/>
      <c r="AD14" s="14"/>
      <c r="AE14" s="13"/>
      <c r="AF14" s="14"/>
      <c r="AG14" s="14"/>
      <c r="AH14" s="14"/>
      <c r="AI14" s="14"/>
    </row>
    <row r="15" spans="1:35" ht="15" hidden="1" x14ac:dyDescent="0.25">
      <c r="A15" s="26"/>
      <c r="B15" s="27" t="str">
        <f>IF(K15&gt;10,"G",IF(L15&gt;5,"M","P"))</f>
        <v>P</v>
      </c>
      <c r="C15" s="28" t="str">
        <f>+IF(OR(D15&lt;&gt;1,F15&lt;&gt;""),"p","s")</f>
        <v>p</v>
      </c>
      <c r="D15" s="28">
        <v>2</v>
      </c>
      <c r="E15" s="29">
        <v>4</v>
      </c>
      <c r="F15" s="28"/>
      <c r="G15" s="29"/>
      <c r="H15" s="28"/>
      <c r="I15" s="29"/>
      <c r="J15" s="43">
        <f>D15*(E15*2.54/8)^2*PI()/4+F15*(G15*2.54/8)^2*PI()/4+H15*(I15*2.54/8)^2*PI()/4</f>
        <v>2.5335373954874885</v>
      </c>
      <c r="K15" s="44">
        <f>+MAX(E15,G15,I15)</f>
        <v>4</v>
      </c>
      <c r="L15" s="44">
        <f>+MIN(E15,G15,I15)</f>
        <v>4</v>
      </c>
      <c r="M15" s="13">
        <f>+SQRT(4*J15/PI())</f>
        <v>1.7960512242138307</v>
      </c>
      <c r="N15" s="45">
        <f>+ROUNDUP(IF(K15*2.54/8&lt;=6,$F$2*$F$3*$F$5*(K15*2.54/8)/(6.6*$F$4*$N$7^0.5),$F$2*$F$4*$F$5*(K15*2.54/8)/(5.3*$F$4*$N$7^0.5))*IF(C15="p",1.2,1),0)*1.25</f>
        <v>77.5</v>
      </c>
      <c r="O15" s="46">
        <f>+IF(J15*0.06&lt;0.6,3,IF(J15*0.06&lt;1.1,4,IF(J15*0.06&lt;1.8,5,6)))</f>
        <v>3</v>
      </c>
      <c r="P15" s="47">
        <f>+L15/8*2.54*6</f>
        <v>7.62</v>
      </c>
      <c r="Q15" s="13">
        <f>((O15/8*2.54)^2*PI()/4)/P15</f>
        <v>9.3511468829508684E-2</v>
      </c>
      <c r="R15" s="54">
        <f t="shared" si="0"/>
        <v>0.18518518518518517</v>
      </c>
      <c r="S15" s="41">
        <f t="shared" si="1"/>
        <v>0.25000000000000006</v>
      </c>
      <c r="T15" s="55">
        <f t="shared" si="2"/>
        <v>-0.47539893617021267</v>
      </c>
      <c r="U15" s="42">
        <f t="shared" si="3"/>
        <v>-4.0213750985027441E-2</v>
      </c>
      <c r="V15" s="27" t="str">
        <f t="shared" si="4"/>
        <v>pasa</v>
      </c>
      <c r="Z15" s="14"/>
      <c r="AA15" s="14"/>
      <c r="AB15" s="14"/>
      <c r="AC15" s="14"/>
      <c r="AD15" s="14"/>
      <c r="AE15" s="13"/>
      <c r="AF15" s="14"/>
      <c r="AG15" s="14"/>
      <c r="AH15" s="14"/>
      <c r="AI15" s="14"/>
    </row>
    <row r="16" spans="1:35" ht="15" hidden="1" x14ac:dyDescent="0.25">
      <c r="A16" s="20"/>
      <c r="B16" s="27" t="str">
        <f>IF(K16&gt;10,"G",IF(L16&gt;5,"M","P"))</f>
        <v>P</v>
      </c>
      <c r="C16" s="28" t="str">
        <f>+IF(OR(D16&lt;&gt;1,F16&lt;&gt;""),"p","s")</f>
        <v>p</v>
      </c>
      <c r="D16" s="28">
        <v>1</v>
      </c>
      <c r="E16" s="29">
        <v>4</v>
      </c>
      <c r="F16" s="28">
        <v>2</v>
      </c>
      <c r="G16" s="29">
        <v>3</v>
      </c>
      <c r="H16" s="28"/>
      <c r="I16" s="29"/>
      <c r="J16" s="43">
        <f>D16*(E16*2.54/8)^2*PI()/4+F16*(G16*2.54/8)^2*PI()/4+H16*(I16*2.54/8)^2*PI()/4</f>
        <v>2.6918834827054567</v>
      </c>
      <c r="K16" s="44">
        <f>+MAX(E16,G16,I16)</f>
        <v>4</v>
      </c>
      <c r="L16" s="44">
        <f>+MIN(E16,G16,I16)</f>
        <v>3</v>
      </c>
      <c r="M16" s="13">
        <f>+SQRT(4*J16/PI())</f>
        <v>1.8513272266133829</v>
      </c>
      <c r="N16" s="45">
        <f>+ROUNDUP(IF(K16*2.54/8&lt;=6,$F$2*$F$3*$F$5*(K16*2.54/8)/(6.6*$F$4*$N$7^0.5),$F$2*$F$4*$F$5*(K16*2.54/8)/(5.3*$F$4*$N$7^0.5))*IF(C16="p",1.2,1),0)*1.25</f>
        <v>77.5</v>
      </c>
      <c r="O16" s="46">
        <f>+IF(J16*0.06&lt;0.6,3,IF(J16*0.06&lt;1.1,4,IF(J16*0.06&lt;1.8,5,6)))</f>
        <v>3</v>
      </c>
      <c r="P16" s="47">
        <f>+L16/8*2.54*6</f>
        <v>5.7149999999999999</v>
      </c>
      <c r="Q16" s="13">
        <f>((O16/8*2.54)^2*PI()/4)/P16</f>
        <v>0.12468195843934492</v>
      </c>
      <c r="R16" s="54">
        <f t="shared" si="0"/>
        <v>6.2500000000000097E-2</v>
      </c>
      <c r="S16" s="41">
        <f t="shared" si="1"/>
        <v>-0.33333333333333337</v>
      </c>
      <c r="T16" s="55">
        <f t="shared" si="2"/>
        <v>-5.8823529411764906E-2</v>
      </c>
      <c r="U16" s="42">
        <f t="shared" si="3"/>
        <v>-0.32965686274509814</v>
      </c>
      <c r="V16" s="27" t="str">
        <f t="shared" si="4"/>
        <v/>
      </c>
      <c r="Z16" s="14"/>
      <c r="AA16" s="14"/>
      <c r="AB16" s="14"/>
      <c r="AC16" s="14"/>
      <c r="AD16" s="14"/>
      <c r="AE16" s="13"/>
      <c r="AF16" s="14"/>
      <c r="AG16" s="14"/>
      <c r="AH16" s="14"/>
      <c r="AI16" s="14"/>
    </row>
    <row r="17" spans="1:35" ht="15" x14ac:dyDescent="0.25">
      <c r="A17" s="57">
        <v>1</v>
      </c>
      <c r="B17" s="27" t="str">
        <f>IF(K17&gt;10,"G",IF(L17&gt;5,"M","P"))</f>
        <v>M</v>
      </c>
      <c r="C17" s="28" t="str">
        <f>+IF(OR(D17&lt;&gt;1,F17&lt;&gt;""),"p","s")</f>
        <v>s</v>
      </c>
      <c r="D17" s="28">
        <v>1</v>
      </c>
      <c r="E17" s="29">
        <v>6</v>
      </c>
      <c r="F17" s="28"/>
      <c r="G17" s="29"/>
      <c r="H17" s="28"/>
      <c r="I17" s="29"/>
      <c r="J17" s="43">
        <f>D17*(E17*2.54/8)^2*PI()/4+F17*(G17*2.54/8)^2*PI()/4+H17*(I17*2.54/8)^2*PI()/4</f>
        <v>2.8502295699234246</v>
      </c>
      <c r="K17" s="44">
        <f>+MAX(E17,G17,I17)</f>
        <v>6</v>
      </c>
      <c r="L17" s="44">
        <f>+MIN(E17,G17,I17)</f>
        <v>6</v>
      </c>
      <c r="M17" s="13">
        <f>+SQRT(4*J17/PI())</f>
        <v>1.905</v>
      </c>
      <c r="N17" s="45">
        <f>+ROUNDUP(IF(K17*2.54/8&lt;=6,$F$2*$F$3*$F$5*(K17*2.54/8)/(6.6*$F$4*$N$7^0.5),$F$2*$F$4*$F$5*(K17*2.54/8)/(5.3*$F$4*$N$7^0.5))*IF(C17="p",1.2,1),0)*1.25</f>
        <v>97.5</v>
      </c>
      <c r="O17" s="46">
        <f>+IF(J17*0.06&lt;0.6,3,IF(J17*0.06&lt;1.1,4,IF(J17*0.06&lt;1.8,5,6)))</f>
        <v>3</v>
      </c>
      <c r="P17" s="47">
        <f>+L17/8*2.54*6</f>
        <v>11.43</v>
      </c>
      <c r="Q17" s="13">
        <f>((O17/8*2.54)^2*PI()/4)/P17</f>
        <v>6.2340979219672459E-2</v>
      </c>
      <c r="R17" s="54">
        <f t="shared" si="0"/>
        <v>5.8823529411764629E-2</v>
      </c>
      <c r="S17" s="41">
        <f t="shared" si="1"/>
        <v>0.5</v>
      </c>
      <c r="T17" s="55">
        <f t="shared" si="2"/>
        <v>-0.31362007168458766</v>
      </c>
      <c r="U17" s="42">
        <f t="shared" si="3"/>
        <v>0.24520345772717694</v>
      </c>
      <c r="V17" s="27" t="str">
        <f t="shared" si="4"/>
        <v>ok</v>
      </c>
      <c r="Z17" s="14"/>
      <c r="AA17" s="14"/>
      <c r="AB17" s="14"/>
      <c r="AC17" s="14"/>
      <c r="AD17" s="14"/>
      <c r="AE17" s="13"/>
      <c r="AF17" s="14"/>
      <c r="AG17" s="14"/>
      <c r="AH17" s="14"/>
      <c r="AI17" s="14"/>
    </row>
    <row r="18" spans="1:35" ht="15" hidden="1" x14ac:dyDescent="0.25">
      <c r="A18" s="20"/>
      <c r="B18" s="27" t="str">
        <f>IF(K18&gt;10,"G",IF(L18&gt;5,"M","P"))</f>
        <v>P</v>
      </c>
      <c r="C18" s="28" t="str">
        <f>+IF(OR(D18&lt;&gt;1,F18&lt;&gt;""),"p","s")</f>
        <v>p</v>
      </c>
      <c r="D18" s="28">
        <v>2</v>
      </c>
      <c r="E18" s="29">
        <v>4</v>
      </c>
      <c r="F18" s="28">
        <v>1</v>
      </c>
      <c r="G18" s="29">
        <v>3</v>
      </c>
      <c r="H18" s="28"/>
      <c r="I18" s="29"/>
      <c r="J18" s="43">
        <f>D18*(E18*2.54/8)^2*PI()/4+F18*(G18*2.54/8)^2*PI()/4+H18*(I18*2.54/8)^2*PI()/4</f>
        <v>3.2460947879683446</v>
      </c>
      <c r="K18" s="44">
        <f>+MAX(E18,G18,I18)</f>
        <v>4</v>
      </c>
      <c r="L18" s="44">
        <f>+MIN(E18,G18,I18)</f>
        <v>3</v>
      </c>
      <c r="M18" s="13">
        <f>+SQRT(4*J18/PI())</f>
        <v>2.0329919453849294</v>
      </c>
      <c r="N18" s="45">
        <f>+ROUNDUP(IF(K18*2.54/8&lt;=6,$F$2*$F$3*$F$5*(K18*2.54/8)/(6.6*$F$4*$N$7^0.5),$F$2*$F$4*$F$5*(K18*2.54/8)/(5.3*$F$4*$N$7^0.5))*IF(C18="p",1.2,1),0)*1.25</f>
        <v>77.5</v>
      </c>
      <c r="O18" s="46">
        <f>+IF(J18*0.06&lt;0.6,3,IF(J18*0.06&lt;1.1,4,IF(J18*0.06&lt;1.8,5,6)))</f>
        <v>3</v>
      </c>
      <c r="P18" s="47">
        <f>+L18/8*2.54*6</f>
        <v>5.7149999999999999</v>
      </c>
      <c r="Q18" s="13">
        <f>((O18/8*2.54)^2*PI()/4)/P18</f>
        <v>0.12468195843934492</v>
      </c>
      <c r="R18" s="54">
        <f t="shared" si="0"/>
        <v>0.13888888888888887</v>
      </c>
      <c r="S18" s="41">
        <f t="shared" si="1"/>
        <v>-1</v>
      </c>
      <c r="T18" s="55">
        <f t="shared" si="2"/>
        <v>8.317698561601003E-2</v>
      </c>
      <c r="U18" s="42">
        <f t="shared" si="3"/>
        <v>-0.7779341254951011</v>
      </c>
      <c r="V18" s="27" t="str">
        <f t="shared" si="4"/>
        <v/>
      </c>
      <c r="Z18" s="14"/>
      <c r="AA18" s="14"/>
      <c r="AB18" s="14"/>
      <c r="AC18" s="14"/>
      <c r="AD18" s="14"/>
      <c r="AE18" s="13"/>
      <c r="AF18" s="14"/>
      <c r="AG18" s="14"/>
      <c r="AH18" s="14"/>
      <c r="AI18" s="14"/>
    </row>
    <row r="19" spans="1:35" ht="15" hidden="1" x14ac:dyDescent="0.25">
      <c r="A19" s="26"/>
      <c r="B19" s="27" t="str">
        <f>IF(K19&gt;10,"G",IF(L19&gt;5,"M","P"))</f>
        <v>P</v>
      </c>
      <c r="C19" s="28" t="str">
        <f>+IF(OR(D19&lt;&gt;1,F19&lt;&gt;""),"p","s")</f>
        <v>p</v>
      </c>
      <c r="D19" s="28">
        <v>1</v>
      </c>
      <c r="E19" s="29">
        <v>5</v>
      </c>
      <c r="F19" s="28">
        <v>1</v>
      </c>
      <c r="G19" s="29">
        <v>4</v>
      </c>
      <c r="H19" s="28"/>
      <c r="I19" s="29"/>
      <c r="J19" s="43">
        <f>D19*(E19*2.54/8)^2*PI()/4+F19*(G19*2.54/8)^2*PI()/4+H19*(I19*2.54/8)^2*PI()/4</f>
        <v>3.2460947879683446</v>
      </c>
      <c r="K19" s="44">
        <f>+MAX(E19,G19,I19)</f>
        <v>5</v>
      </c>
      <c r="L19" s="44">
        <f>+MIN(E19,G19,I19)</f>
        <v>4</v>
      </c>
      <c r="M19" s="13">
        <f>+SQRT(4*J19/PI())</f>
        <v>2.0329919453849294</v>
      </c>
      <c r="N19" s="45">
        <f>+ROUNDUP(IF(K19*2.54/8&lt;=6,$F$2*$F$3*$F$5*(K19*2.54/8)/(6.6*$F$4*$N$7^0.5),$F$2*$F$4*$F$5*(K19*2.54/8)/(5.3*$F$4*$N$7^0.5))*IF(C19="p",1.2,1),0)*1.25</f>
        <v>97.5</v>
      </c>
      <c r="O19" s="46">
        <f>+IF(J19*0.06&lt;0.6,3,IF(J19*0.06&lt;1.1,4,IF(J19*0.06&lt;1.8,5,6)))</f>
        <v>3</v>
      </c>
      <c r="P19" s="47">
        <f>+L19/8*2.54*6</f>
        <v>7.62</v>
      </c>
      <c r="Q19" s="13">
        <f>((O19/8*2.54)^2*PI()/4)/P19</f>
        <v>9.3511468829508684E-2</v>
      </c>
      <c r="R19" s="54">
        <f t="shared" si="0"/>
        <v>0</v>
      </c>
      <c r="S19" s="41">
        <f t="shared" si="1"/>
        <v>0.25000000000000006</v>
      </c>
      <c r="T19" s="55">
        <f t="shared" si="2"/>
        <v>-0.25806451612903225</v>
      </c>
      <c r="U19" s="42">
        <f t="shared" si="3"/>
        <v>-8.0645161290321954E-3</v>
      </c>
      <c r="V19" s="27" t="str">
        <f t="shared" si="4"/>
        <v>pasa</v>
      </c>
      <c r="Z19" s="14"/>
      <c r="AA19" s="14"/>
      <c r="AB19" s="14"/>
      <c r="AC19" s="14"/>
      <c r="AD19" s="14"/>
      <c r="AE19" s="13"/>
      <c r="AF19" s="14"/>
      <c r="AG19" s="14"/>
      <c r="AH19" s="14"/>
      <c r="AI19" s="14"/>
    </row>
    <row r="20" spans="1:35" ht="15" hidden="1" x14ac:dyDescent="0.25">
      <c r="A20" s="20"/>
      <c r="B20" s="27" t="str">
        <f>IF(K20&gt;10,"G",IF(L20&gt;5,"M","P"))</f>
        <v>P</v>
      </c>
      <c r="C20" s="28" t="str">
        <f>+IF(OR(D20&lt;&gt;1,F20&lt;&gt;""),"p","s")</f>
        <v>p</v>
      </c>
      <c r="D20" s="28">
        <v>1</v>
      </c>
      <c r="E20" s="29">
        <v>5</v>
      </c>
      <c r="F20" s="28">
        <v>2</v>
      </c>
      <c r="G20" s="29">
        <v>3</v>
      </c>
      <c r="H20" s="28"/>
      <c r="I20" s="29"/>
      <c r="J20" s="43">
        <f>D20*(E20*2.54/8)^2*PI()/4+F20*(G20*2.54/8)^2*PI()/4+H20*(I20*2.54/8)^2*PI()/4</f>
        <v>3.4044408751863129</v>
      </c>
      <c r="K20" s="44">
        <f>+MAX(E20,G20,I20)</f>
        <v>5</v>
      </c>
      <c r="L20" s="44">
        <f>+MIN(E20,G20,I20)</f>
        <v>3</v>
      </c>
      <c r="M20" s="13">
        <f>+SQRT(4*J20/PI())</f>
        <v>2.0819867314658853</v>
      </c>
      <c r="N20" s="45">
        <f>+ROUNDUP(IF(K20*2.54/8&lt;=6,$F$2*$F$3*$F$5*(K20*2.54/8)/(6.6*$F$4*$N$7^0.5),$F$2*$F$4*$F$5*(K20*2.54/8)/(5.3*$F$4*$N$7^0.5))*IF(C20="p",1.2,1),0)*1.25</f>
        <v>97.5</v>
      </c>
      <c r="O20" s="46">
        <f>+IF(J20*0.06&lt;0.6,3,IF(J20*0.06&lt;1.1,4,IF(J20*0.06&lt;1.8,5,6)))</f>
        <v>3</v>
      </c>
      <c r="P20" s="47">
        <f>+L20/8*2.54*6</f>
        <v>5.7149999999999999</v>
      </c>
      <c r="Q20" s="13">
        <f>((O20/8*2.54)^2*PI()/4)/P20</f>
        <v>0.12468195843934492</v>
      </c>
      <c r="R20" s="54">
        <f t="shared" si="0"/>
        <v>4.8780487804878127E-2</v>
      </c>
      <c r="S20" s="41">
        <f t="shared" si="1"/>
        <v>-0.33333333333333337</v>
      </c>
      <c r="T20" s="55">
        <f t="shared" si="2"/>
        <v>-4.6511627906976896E-2</v>
      </c>
      <c r="U20" s="42">
        <f t="shared" si="3"/>
        <v>-0.33106447343543211</v>
      </c>
      <c r="V20" s="27" t="str">
        <f t="shared" si="4"/>
        <v/>
      </c>
      <c r="Z20" s="17"/>
      <c r="AA20" s="17"/>
      <c r="AB20" s="17"/>
      <c r="AC20" s="17"/>
      <c r="AD20" s="17"/>
      <c r="AE20" s="13"/>
      <c r="AF20" s="17"/>
      <c r="AG20" s="17"/>
      <c r="AH20" s="17"/>
      <c r="AI20" s="17"/>
    </row>
    <row r="21" spans="1:35" ht="15" hidden="1" x14ac:dyDescent="0.25">
      <c r="A21" s="26"/>
      <c r="B21" s="27" t="str">
        <f>IF(K21&gt;10,"G",IF(L21&gt;5,"M","P"))</f>
        <v>P</v>
      </c>
      <c r="C21" s="28" t="str">
        <f>+IF(OR(D21&lt;&gt;1,F21&lt;&gt;""),"p","s")</f>
        <v>p</v>
      </c>
      <c r="D21" s="28">
        <v>3</v>
      </c>
      <c r="E21" s="29">
        <v>4</v>
      </c>
      <c r="F21" s="28"/>
      <c r="G21" s="29"/>
      <c r="H21" s="28"/>
      <c r="I21" s="29"/>
      <c r="J21" s="43">
        <f>D21*(E21*2.54/8)^2*PI()/4+F21*(G21*2.54/8)^2*PI()/4+H21*(I21*2.54/8)^2*PI()/4</f>
        <v>3.8003060932312334</v>
      </c>
      <c r="K21" s="44">
        <f>+MAX(E21,G21,I21)</f>
        <v>4</v>
      </c>
      <c r="L21" s="44">
        <f>+MIN(E21,G21,I21)</f>
        <v>4</v>
      </c>
      <c r="M21" s="13">
        <f>+SQRT(4*J21/PI())</f>
        <v>2.1997045256124741</v>
      </c>
      <c r="N21" s="45">
        <f>+ROUNDUP(IF(K21*2.54/8&lt;=6,$F$2*$F$3*$F$5*(K21*2.54/8)/(6.6*$F$4*$N$7^0.5),$F$2*$F$4*$F$5*(K21*2.54/8)/(5.3*$F$4*$N$7^0.5))*IF(C21="p",1.2,1),0)*1.25</f>
        <v>77.5</v>
      </c>
      <c r="O21" s="46">
        <f>+IF(J21*0.06&lt;0.6,3,IF(J21*0.06&lt;1.1,4,IF(J21*0.06&lt;1.8,5,6)))</f>
        <v>3</v>
      </c>
      <c r="P21" s="47">
        <f>+L21/8*2.54*6</f>
        <v>7.62</v>
      </c>
      <c r="Q21" s="13">
        <f>((O21/8*2.54)^2*PI()/4)/P21</f>
        <v>9.3511468829508684E-2</v>
      </c>
      <c r="R21" s="54">
        <f t="shared" si="0"/>
        <v>0.11627906976744197</v>
      </c>
      <c r="S21" s="41">
        <f t="shared" si="1"/>
        <v>0.25000000000000006</v>
      </c>
      <c r="T21" s="55">
        <f t="shared" si="2"/>
        <v>0.10096153846153837</v>
      </c>
      <c r="U21" s="42">
        <f t="shared" si="3"/>
        <v>0.46724060822898039</v>
      </c>
      <c r="V21" s="27" t="str">
        <f t="shared" si="4"/>
        <v>ok</v>
      </c>
      <c r="Z21" s="14"/>
      <c r="AA21" s="14"/>
      <c r="AB21" s="14"/>
      <c r="AC21" s="14"/>
      <c r="AD21" s="14"/>
      <c r="AE21" s="13"/>
      <c r="AF21" s="14"/>
      <c r="AG21" s="14"/>
      <c r="AH21" s="14"/>
      <c r="AI21" s="14"/>
    </row>
    <row r="22" spans="1:35" ht="15" hidden="1" x14ac:dyDescent="0.25">
      <c r="A22" s="20"/>
      <c r="B22" s="27" t="str">
        <f>IF(K22&gt;10,"G",IF(L22&gt;5,"M","P"))</f>
        <v>P</v>
      </c>
      <c r="C22" s="28" t="str">
        <f>+IF(OR(D22&lt;&gt;1,F22&lt;&gt;""),"p","s")</f>
        <v>p</v>
      </c>
      <c r="D22" s="28">
        <v>1</v>
      </c>
      <c r="E22" s="29">
        <v>5</v>
      </c>
      <c r="F22" s="28">
        <v>1</v>
      </c>
      <c r="G22" s="29">
        <v>4</v>
      </c>
      <c r="H22" s="28">
        <v>1</v>
      </c>
      <c r="I22" s="29">
        <v>3</v>
      </c>
      <c r="J22" s="43">
        <f>D22*(E22*2.54/8)^2*PI()/4+F22*(G22*2.54/8)^2*PI()/4+H22*(I22*2.54/8)^2*PI()/4</f>
        <v>3.9586521804492008</v>
      </c>
      <c r="K22" s="44">
        <f>+MAX(E22,G22,I22)</f>
        <v>5</v>
      </c>
      <c r="L22" s="44">
        <f>+MIN(E22,G22,I22)</f>
        <v>3</v>
      </c>
      <c r="M22" s="13">
        <f>+SQRT(4*J22/PI())</f>
        <v>2.2450640302672884</v>
      </c>
      <c r="N22" s="45">
        <f>+ROUNDUP(IF(K22*2.54/8&lt;=6,$F$2*$F$3*$F$5*(K22*2.54/8)/(6.6*$F$4*$N$7^0.5),$F$2*$F$4*$F$5*(K22*2.54/8)/(5.3*$F$4*$N$7^0.5))*IF(C22="p",1.2,1),0)*1.25</f>
        <v>97.5</v>
      </c>
      <c r="O22" s="46">
        <f>+IF(J22*0.06&lt;0.6,3,IF(J22*0.06&lt;1.1,4,IF(J22*0.06&lt;1.8,5,6)))</f>
        <v>3</v>
      </c>
      <c r="P22" s="47">
        <f>+L22/8*2.54*6</f>
        <v>5.7149999999999999</v>
      </c>
      <c r="Q22" s="13">
        <f>((O22/8*2.54)^2*PI()/4)/P22</f>
        <v>0.12468195843934492</v>
      </c>
      <c r="R22" s="54">
        <f t="shared" si="0"/>
        <v>4.1666666666666491E-2</v>
      </c>
      <c r="S22" s="41">
        <f t="shared" si="1"/>
        <v>-0.33333333333333337</v>
      </c>
      <c r="T22" s="55">
        <f t="shared" si="2"/>
        <v>-0.29806451612903195</v>
      </c>
      <c r="U22" s="42">
        <f t="shared" si="3"/>
        <v>-0.58973118279569881</v>
      </c>
      <c r="V22" s="27" t="str">
        <f t="shared" si="4"/>
        <v/>
      </c>
      <c r="Z22" s="14"/>
      <c r="AA22" s="14"/>
      <c r="AB22" s="14"/>
      <c r="AC22" s="14"/>
      <c r="AD22" s="14"/>
      <c r="AE22" s="13"/>
      <c r="AF22" s="14"/>
      <c r="AG22" s="14"/>
      <c r="AH22" s="14"/>
      <c r="AI22" s="14"/>
    </row>
    <row r="23" spans="1:35" ht="15" hidden="1" x14ac:dyDescent="0.25">
      <c r="A23" s="20"/>
      <c r="B23" s="27" t="str">
        <f>IF(K23&gt;10,"G",IF(L23&gt;5,"M","P"))</f>
        <v>P</v>
      </c>
      <c r="C23" s="28" t="str">
        <f>+IF(OR(D23&lt;&gt;1,F23&lt;&gt;""),"p","s")</f>
        <v>p</v>
      </c>
      <c r="D23" s="28">
        <v>2</v>
      </c>
      <c r="E23" s="29">
        <v>5</v>
      </c>
      <c r="F23" s="28"/>
      <c r="G23" s="29"/>
      <c r="H23" s="28"/>
      <c r="I23" s="29"/>
      <c r="J23" s="43">
        <f>D23*(E23*2.54/8)^2*PI()/4+F23*(G23*2.54/8)^2*PI()/4+H23*(I23*2.54/8)^2*PI()/4</f>
        <v>3.9586521804492008</v>
      </c>
      <c r="K23" s="44">
        <f>+MAX(E23,G23,I23)</f>
        <v>5</v>
      </c>
      <c r="L23" s="44">
        <f>+MIN(E23,G23,I23)</f>
        <v>5</v>
      </c>
      <c r="M23" s="13">
        <f>+SQRT(4*J23/PI())</f>
        <v>2.2450640302672884</v>
      </c>
      <c r="N23" s="45">
        <f>+ROUNDUP(IF(K23*2.54/8&lt;=6,$F$2*$F$3*$F$5*(K23*2.54/8)/(6.6*$F$4*$N$7^0.5),$F$2*$F$4*$F$5*(K23*2.54/8)/(5.3*$F$4*$N$7^0.5))*IF(C23="p",1.2,1),0)*1.25</f>
        <v>97.5</v>
      </c>
      <c r="O23" s="46">
        <f>+IF(J23*0.06&lt;0.6,3,IF(J23*0.06&lt;1.1,4,IF(J23*0.06&lt;1.8,5,6)))</f>
        <v>3</v>
      </c>
      <c r="P23" s="47">
        <f>+L23/8*2.54*6</f>
        <v>9.5249999999999986</v>
      </c>
      <c r="Q23" s="13">
        <f>((O23/8*2.54)^2*PI()/4)/P23</f>
        <v>7.4809175063606959E-2</v>
      </c>
      <c r="R23" s="54">
        <f t="shared" si="0"/>
        <v>0</v>
      </c>
      <c r="S23" s="41">
        <f t="shared" si="1"/>
        <v>0.39999999999999991</v>
      </c>
      <c r="T23" s="55">
        <f t="shared" si="2"/>
        <v>0</v>
      </c>
      <c r="U23" s="42">
        <f t="shared" si="3"/>
        <v>0.39999999999999991</v>
      </c>
      <c r="V23" s="27" t="str">
        <f t="shared" si="4"/>
        <v>ok</v>
      </c>
      <c r="Z23" s="14"/>
      <c r="AA23" s="14"/>
      <c r="AB23" s="14"/>
      <c r="AC23" s="14"/>
      <c r="AD23" s="14"/>
      <c r="AE23" s="13"/>
      <c r="AF23" s="14"/>
      <c r="AG23" s="14"/>
      <c r="AH23" s="14"/>
      <c r="AI23" s="14"/>
    </row>
    <row r="24" spans="1:35" ht="15" hidden="1" x14ac:dyDescent="0.25">
      <c r="A24" s="20"/>
      <c r="B24" s="27" t="str">
        <f>IF(K24&gt;10,"G",IF(L24&gt;5,"M","P"))</f>
        <v>P</v>
      </c>
      <c r="C24" s="28" t="str">
        <f>+IF(OR(D24&lt;&gt;1,F24&lt;&gt;""),"p","s")</f>
        <v>p</v>
      </c>
      <c r="D24" s="28">
        <v>1</v>
      </c>
      <c r="E24" s="29">
        <v>6</v>
      </c>
      <c r="F24" s="28">
        <v>1</v>
      </c>
      <c r="G24" s="29">
        <v>4</v>
      </c>
      <c r="H24" s="28"/>
      <c r="I24" s="29"/>
      <c r="J24" s="43">
        <f>D24*(E24*2.54/8)^2*PI()/4+F24*(G24*2.54/8)^2*PI()/4+H24*(I24*2.54/8)^2*PI()/4</f>
        <v>4.116998267667169</v>
      </c>
      <c r="K24" s="44">
        <f>+MAX(E24,G24,I24)</f>
        <v>6</v>
      </c>
      <c r="L24" s="44">
        <f>+MIN(E24,G24,I24)</f>
        <v>4</v>
      </c>
      <c r="M24" s="13">
        <f>+SQRT(4*J24/PI())</f>
        <v>2.2895250599196331</v>
      </c>
      <c r="N24" s="45">
        <f>+ROUNDUP(IF(K24*2.54/8&lt;=6,$F$2*$F$3*$F$5*(K24*2.54/8)/(6.6*$F$4*$N$7^0.5),$F$2*$F$4*$F$5*(K24*2.54/8)/(5.3*$F$4*$N$7^0.5))*IF(C24="p",1.2,1),0)*1.25</f>
        <v>116.25</v>
      </c>
      <c r="O24" s="46">
        <f>+IF(J24*0.06&lt;0.6,3,IF(J24*0.06&lt;1.1,4,IF(J24*0.06&lt;1.8,5,6)))</f>
        <v>3</v>
      </c>
      <c r="P24" s="47">
        <f>+L24/8*2.54*6</f>
        <v>7.62</v>
      </c>
      <c r="Q24" s="13">
        <f>((O24/8*2.54)^2*PI()/4)/P24</f>
        <v>9.3511468829508684E-2</v>
      </c>
      <c r="R24" s="54">
        <f t="shared" si="0"/>
        <v>4.0000000000000063E-2</v>
      </c>
      <c r="S24" s="41">
        <f t="shared" si="1"/>
        <v>-0.24999999999999981</v>
      </c>
      <c r="T24" s="55">
        <f t="shared" si="2"/>
        <v>-0.23076923076923084</v>
      </c>
      <c r="U24" s="42">
        <f t="shared" si="3"/>
        <v>-0.44076923076923058</v>
      </c>
      <c r="V24" s="27" t="str">
        <f t="shared" si="4"/>
        <v/>
      </c>
      <c r="Z24" s="17"/>
      <c r="AA24" s="17"/>
      <c r="AB24" s="17"/>
      <c r="AC24" s="17"/>
      <c r="AD24" s="17"/>
      <c r="AE24" s="13"/>
      <c r="AF24" s="17"/>
      <c r="AG24" s="17"/>
      <c r="AH24" s="17"/>
      <c r="AI24" s="17"/>
    </row>
    <row r="25" spans="1:35" ht="15" hidden="1" x14ac:dyDescent="0.25">
      <c r="A25" s="26"/>
      <c r="B25" s="27" t="str">
        <f>IF(K25&gt;10,"G",IF(L25&gt;5,"M","P"))</f>
        <v>P</v>
      </c>
      <c r="C25" s="28" t="str">
        <f>+IF(OR(D25&lt;&gt;1,F25&lt;&gt;""),"p","s")</f>
        <v>p</v>
      </c>
      <c r="D25" s="28">
        <v>1</v>
      </c>
      <c r="E25" s="29">
        <v>5</v>
      </c>
      <c r="F25" s="28">
        <v>2</v>
      </c>
      <c r="G25" s="29">
        <v>4</v>
      </c>
      <c r="H25" s="28"/>
      <c r="I25" s="29"/>
      <c r="J25" s="43">
        <f>D25*(E25*2.54/8)^2*PI()/4+F25*(G25*2.54/8)^2*PI()/4+H25*(I25*2.54/8)^2*PI()/4</f>
        <v>4.5128634857120886</v>
      </c>
      <c r="K25" s="44">
        <f>+MAX(E25,G25,I25)</f>
        <v>5</v>
      </c>
      <c r="L25" s="44">
        <f>+MIN(E25,G25,I25)</f>
        <v>4</v>
      </c>
      <c r="M25" s="13">
        <f>+SQRT(4*J25/PI())</f>
        <v>2.397072433198463</v>
      </c>
      <c r="N25" s="45">
        <f>+ROUNDUP(IF(K25*2.54/8&lt;=6,$F$2*$F$3*$F$5*(K25*2.54/8)/(6.6*$F$4*$N$7^0.5),$F$2*$F$4*$F$5*(K25*2.54/8)/(5.3*$F$4*$N$7^0.5))*IF(C25="p",1.2,1),0)*1.25</f>
        <v>97.5</v>
      </c>
      <c r="O25" s="46">
        <f>+IF(J25*0.06&lt;0.6,3,IF(J25*0.06&lt;1.1,4,IF(J25*0.06&lt;1.8,5,6)))</f>
        <v>3</v>
      </c>
      <c r="P25" s="47">
        <f>+L25/8*2.54*6</f>
        <v>7.62</v>
      </c>
      <c r="Q25" s="13">
        <f>((O25/8*2.54)^2*PI()/4)/P25</f>
        <v>9.3511468829508684E-2</v>
      </c>
      <c r="R25" s="54">
        <f t="shared" si="0"/>
        <v>9.6153846153846034E-2</v>
      </c>
      <c r="S25" s="41">
        <f t="shared" si="1"/>
        <v>0</v>
      </c>
      <c r="T25" s="55">
        <f t="shared" si="2"/>
        <v>7.3571024335031224E-2</v>
      </c>
      <c r="U25" s="42">
        <f t="shared" si="3"/>
        <v>0.16972487048887724</v>
      </c>
      <c r="V25" s="27" t="str">
        <f t="shared" si="4"/>
        <v>ok</v>
      </c>
      <c r="Z25" s="14"/>
      <c r="AA25" s="14"/>
      <c r="AB25" s="14"/>
      <c r="AC25" s="14"/>
      <c r="AD25" s="14"/>
      <c r="AE25" s="13"/>
      <c r="AF25" s="14"/>
      <c r="AG25" s="14"/>
      <c r="AH25" s="14"/>
      <c r="AI25" s="14"/>
    </row>
    <row r="26" spans="1:35" ht="15" hidden="1" x14ac:dyDescent="0.25">
      <c r="A26" s="26"/>
      <c r="B26" s="27" t="str">
        <f>IF(K26&gt;10,"G",IF(L26&gt;5,"M","P"))</f>
        <v>P</v>
      </c>
      <c r="C26" s="28" t="str">
        <f>+IF(OR(D26&lt;&gt;1,F26&lt;&gt;""),"p","s")</f>
        <v>p</v>
      </c>
      <c r="D26" s="28">
        <v>2</v>
      </c>
      <c r="E26" s="29">
        <v>5</v>
      </c>
      <c r="F26" s="28">
        <v>1</v>
      </c>
      <c r="G26" s="29">
        <v>3</v>
      </c>
      <c r="H26" s="28"/>
      <c r="I26" s="29"/>
      <c r="J26" s="43">
        <f>D26*(E26*2.54/8)^2*PI()/4+F26*(G26*2.54/8)^2*PI()/4+H26*(I26*2.54/8)^2*PI()/4</f>
        <v>4.6712095729300565</v>
      </c>
      <c r="K26" s="44">
        <f>+MAX(E26,G26,I26)</f>
        <v>5</v>
      </c>
      <c r="L26" s="44">
        <f>+MIN(E26,G26,I26)</f>
        <v>3</v>
      </c>
      <c r="M26" s="13">
        <f>+SQRT(4*J26/PI())</f>
        <v>2.4387637749482831</v>
      </c>
      <c r="N26" s="45">
        <f>+ROUNDUP(IF(K26*2.54/8&lt;=6,$F$2*$F$3*$F$5*(K26*2.54/8)/(6.6*$F$4*$N$7^0.5),$F$2*$F$4*$F$5*(K26*2.54/8)/(5.3*$F$4*$N$7^0.5))*IF(C26="p",1.2,1),0)*1.25</f>
        <v>97.5</v>
      </c>
      <c r="O26" s="46">
        <f>+IF(J26*0.06&lt;0.6,3,IF(J26*0.06&lt;1.1,4,IF(J26*0.06&lt;1.8,5,6)))</f>
        <v>3</v>
      </c>
      <c r="P26" s="47">
        <f>+L26/8*2.54*6</f>
        <v>5.7149999999999999</v>
      </c>
      <c r="Q26" s="13">
        <f>((O26/8*2.54)^2*PI()/4)/P26</f>
        <v>0.12468195843934492</v>
      </c>
      <c r="R26" s="54">
        <f t="shared" si="0"/>
        <v>3.508771929824557E-2</v>
      </c>
      <c r="S26" s="41">
        <f t="shared" si="1"/>
        <v>-0.33333333333333337</v>
      </c>
      <c r="T26" s="55">
        <f t="shared" si="2"/>
        <v>-3.3898305084745756E-2</v>
      </c>
      <c r="U26" s="42">
        <f t="shared" si="3"/>
        <v>-0.33214391911983354</v>
      </c>
      <c r="V26" s="27" t="str">
        <f t="shared" si="4"/>
        <v/>
      </c>
      <c r="Z26" s="14"/>
      <c r="AA26" s="14"/>
      <c r="AB26" s="14"/>
      <c r="AC26" s="14"/>
      <c r="AD26" s="14"/>
      <c r="AE26" s="13"/>
      <c r="AF26" s="14"/>
      <c r="AG26" s="14"/>
      <c r="AH26" s="14"/>
      <c r="AI26" s="14"/>
    </row>
    <row r="27" spans="1:35" ht="15" hidden="1" x14ac:dyDescent="0.25">
      <c r="A27" s="26"/>
      <c r="B27" s="27" t="str">
        <f>IF(K27&gt;10,"G",IF(L27&gt;5,"M","P"))</f>
        <v>P</v>
      </c>
      <c r="C27" s="28" t="str">
        <f>+IF(OR(D27&lt;&gt;1,F27&lt;&gt;""),"p","s")</f>
        <v>p</v>
      </c>
      <c r="D27" s="28">
        <v>1</v>
      </c>
      <c r="E27" s="29">
        <v>6</v>
      </c>
      <c r="F27" s="28">
        <v>1</v>
      </c>
      <c r="G27" s="29">
        <v>5</v>
      </c>
      <c r="H27" s="28"/>
      <c r="I27" s="29"/>
      <c r="J27" s="43">
        <f>D27*(E27*2.54/8)^2*PI()/4+F27*(G27*2.54/8)^2*PI()/4+H27*(I27*2.54/8)^2*PI()/4</f>
        <v>4.8295556601480252</v>
      </c>
      <c r="K27" s="44">
        <f>+MAX(E27,G27,I27)</f>
        <v>6</v>
      </c>
      <c r="L27" s="44">
        <f>+MIN(E27,G27,I27)</f>
        <v>5</v>
      </c>
      <c r="M27" s="13">
        <f>+SQRT(4*J27/PI())</f>
        <v>2.4797542721003629</v>
      </c>
      <c r="N27" s="45">
        <f>+ROUNDUP(IF(K27*2.54/8&lt;=6,$F$2*$F$3*$F$5*(K27*2.54/8)/(6.6*$F$4*$N$7^0.5),$F$2*$F$4*$F$5*(K27*2.54/8)/(5.3*$F$4*$N$7^0.5))*IF(C27="p",1.2,1),0)*1.25</f>
        <v>116.25</v>
      </c>
      <c r="O27" s="46">
        <f>+IF(J27*0.06&lt;0.6,3,IF(J27*0.06&lt;1.1,4,IF(J27*0.06&lt;1.8,5,6)))</f>
        <v>3</v>
      </c>
      <c r="P27" s="47">
        <f>+L27/8*2.54*6</f>
        <v>9.5249999999999986</v>
      </c>
      <c r="Q27" s="13">
        <f>((O27/8*2.54)^2*PI()/4)/P27</f>
        <v>7.4809175063606959E-2</v>
      </c>
      <c r="R27" s="54">
        <f t="shared" si="0"/>
        <v>3.3898305084745915E-2</v>
      </c>
      <c r="S27" s="41">
        <f t="shared" si="1"/>
        <v>0.39999999999999991</v>
      </c>
      <c r="T27" s="55">
        <f t="shared" si="2"/>
        <v>-0.22509457755359408</v>
      </c>
      <c r="U27" s="42">
        <f t="shared" si="3"/>
        <v>0.20880372753115173</v>
      </c>
      <c r="V27" s="27" t="str">
        <f t="shared" si="4"/>
        <v>ok</v>
      </c>
      <c r="Z27" s="17"/>
      <c r="AA27" s="17"/>
      <c r="AB27" s="17"/>
      <c r="AC27" s="17"/>
      <c r="AD27" s="17"/>
      <c r="AE27" s="13"/>
      <c r="AF27" s="17"/>
      <c r="AG27" s="17"/>
      <c r="AH27" s="17"/>
      <c r="AI27" s="17"/>
    </row>
    <row r="28" spans="1:35" ht="15" x14ac:dyDescent="0.25">
      <c r="A28" s="57">
        <v>2</v>
      </c>
      <c r="B28" s="27" t="str">
        <f>IF(K28&gt;10,"G",IF(L28&gt;5,"M","P"))</f>
        <v>M</v>
      </c>
      <c r="C28" s="28" t="str">
        <f>+IF(OR(D28&lt;&gt;1,F28&lt;&gt;""),"p","s")</f>
        <v>s</v>
      </c>
      <c r="D28" s="28">
        <v>1</v>
      </c>
      <c r="E28" s="29">
        <v>8</v>
      </c>
      <c r="F28" s="28"/>
      <c r="G28" s="29"/>
      <c r="H28" s="28"/>
      <c r="I28" s="29"/>
      <c r="J28" s="43">
        <f>D28*(E28*2.54/8)^2*PI()/4+F28*(G28*2.54/8)^2*PI()/4+H28*(I28*2.54/8)^2*PI()/4</f>
        <v>5.0670747909749769</v>
      </c>
      <c r="K28" s="44">
        <f>+MAX(E28,G28,I28)</f>
        <v>8</v>
      </c>
      <c r="L28" s="44">
        <f>+MIN(E28,G28,I28)</f>
        <v>8</v>
      </c>
      <c r="M28" s="13">
        <f>+SQRT(4*J28/PI())</f>
        <v>2.54</v>
      </c>
      <c r="N28" s="45">
        <f>+ROUNDUP(IF(K28*2.54/8&lt;=6,$F$2*$F$3*$F$5*(K28*2.54/8)/(6.6*$F$4*$N$7^0.5),$F$2*$F$4*$F$5*(K28*2.54/8)/(5.3*$F$4*$N$7^0.5))*IF(C28="p",1.2,1),0)*1.25</f>
        <v>128.75</v>
      </c>
      <c r="O28" s="46">
        <f>+IF(J28*0.06&lt;0.6,3,IF(J28*0.06&lt;1.1,4,IF(J28*0.06&lt;1.8,5,6)))</f>
        <v>3</v>
      </c>
      <c r="P28" s="47">
        <f>+L28/8*2.54*6</f>
        <v>15.24</v>
      </c>
      <c r="Q28" s="13">
        <f>((O28/8*2.54)^2*PI()/4)/P28</f>
        <v>4.6755734414754342E-2</v>
      </c>
      <c r="R28" s="54">
        <f t="shared" si="0"/>
        <v>4.9180327868852396E-2</v>
      </c>
      <c r="S28" s="41">
        <f t="shared" si="1"/>
        <v>0.37500000000000011</v>
      </c>
      <c r="T28" s="55">
        <f t="shared" si="2"/>
        <v>-0.15440188172043007</v>
      </c>
      <c r="U28" s="42">
        <f t="shared" si="3"/>
        <v>0.26977844614842245</v>
      </c>
      <c r="V28" s="27" t="str">
        <f t="shared" si="4"/>
        <v>ok</v>
      </c>
      <c r="Z28" s="17"/>
      <c r="AA28" s="17"/>
      <c r="AB28" s="17"/>
      <c r="AC28" s="17"/>
      <c r="AD28" s="17"/>
      <c r="AE28" s="13"/>
      <c r="AF28" s="17"/>
      <c r="AG28" s="17"/>
      <c r="AH28" s="17"/>
      <c r="AI28" s="17"/>
    </row>
    <row r="29" spans="1:35" ht="15" hidden="1" x14ac:dyDescent="0.25">
      <c r="A29" s="26"/>
      <c r="B29" s="27" t="str">
        <f>IF(K29&gt;10,"G",IF(L29&gt;5,"M","P"))</f>
        <v>P</v>
      </c>
      <c r="C29" s="28" t="str">
        <f>+IF(OR(D29&lt;&gt;1,F29&lt;&gt;""),"p","s")</f>
        <v>p</v>
      </c>
      <c r="D29" s="28">
        <v>2</v>
      </c>
      <c r="E29" s="29">
        <v>5</v>
      </c>
      <c r="F29" s="28">
        <v>1</v>
      </c>
      <c r="G29" s="29">
        <v>4</v>
      </c>
      <c r="H29" s="28"/>
      <c r="I29" s="29"/>
      <c r="J29" s="43">
        <f>D29*(E29*2.54/8)^2*PI()/4+F29*(G29*2.54/8)^2*PI()/4+H29*(I29*2.54/8)^2*PI()/4</f>
        <v>5.2254208781929448</v>
      </c>
      <c r="K29" s="44">
        <f>+MAX(E29,G29,I29)</f>
        <v>5</v>
      </c>
      <c r="L29" s="44">
        <f>+MIN(E29,G29,I29)</f>
        <v>4</v>
      </c>
      <c r="M29" s="13">
        <f>+SQRT(4*J29/PI())</f>
        <v>2.5793821934719174</v>
      </c>
      <c r="N29" s="45">
        <f>+ROUNDUP(IF(K29*2.54/8&lt;=6,$F$2*$F$3*$F$5*(K29*2.54/8)/(6.6*$F$4*$N$7^0.5),$F$2*$F$4*$F$5*(K29*2.54/8)/(5.3*$F$4*$N$7^0.5))*IF(C29="p",1.2,1),0)*1.25</f>
        <v>97.5</v>
      </c>
      <c r="O29" s="46">
        <f>+IF(J29*0.06&lt;0.6,3,IF(J29*0.06&lt;1.1,4,IF(J29*0.06&lt;1.8,5,6)))</f>
        <v>3</v>
      </c>
      <c r="P29" s="47">
        <f>+L29/8*2.54*6</f>
        <v>7.62</v>
      </c>
      <c r="Q29" s="13">
        <f>((O29/8*2.54)^2*PI()/4)/P29</f>
        <v>9.3511468829508684E-2</v>
      </c>
      <c r="R29" s="54">
        <f t="shared" si="0"/>
        <v>3.1249999999999962E-2</v>
      </c>
      <c r="S29" s="41">
        <f t="shared" si="1"/>
        <v>-1</v>
      </c>
      <c r="T29" s="55">
        <f t="shared" si="2"/>
        <v>0.21241541629891153</v>
      </c>
      <c r="U29" s="42">
        <f t="shared" si="3"/>
        <v>-0.75633458370108841</v>
      </c>
      <c r="V29" s="27" t="str">
        <f t="shared" si="4"/>
        <v/>
      </c>
      <c r="Z29" s="14"/>
      <c r="AA29" s="14"/>
      <c r="AB29" s="14"/>
      <c r="AC29" s="14"/>
      <c r="AD29" s="14"/>
      <c r="AE29" s="13"/>
      <c r="AF29" s="14"/>
      <c r="AG29" s="14"/>
      <c r="AH29" s="14"/>
      <c r="AI29" s="14"/>
    </row>
    <row r="30" spans="1:35" ht="15" hidden="1" x14ac:dyDescent="0.25">
      <c r="A30" s="20"/>
      <c r="B30" s="27" t="str">
        <f>IF(K30&gt;10,"G",IF(L30&gt;5,"M","P"))</f>
        <v>P</v>
      </c>
      <c r="C30" s="28" t="str">
        <f>+IF(OR(D30&lt;&gt;1,F30&lt;&gt;""),"p","s")</f>
        <v>p</v>
      </c>
      <c r="D30" s="28">
        <v>1</v>
      </c>
      <c r="E30" s="29">
        <v>6</v>
      </c>
      <c r="F30" s="28">
        <v>2</v>
      </c>
      <c r="G30" s="29">
        <v>4</v>
      </c>
      <c r="H30" s="28"/>
      <c r="I30" s="29"/>
      <c r="J30" s="43">
        <f>D30*(E30*2.54/8)^2*PI()/4+F30*(G30*2.54/8)^2*PI()/4+H30*(I30*2.54/8)^2*PI()/4</f>
        <v>5.3837669654109135</v>
      </c>
      <c r="K30" s="44">
        <f>+MAX(E30,G30,I30)</f>
        <v>6</v>
      </c>
      <c r="L30" s="44">
        <f>+MIN(E30,G30,I30)</f>
        <v>4</v>
      </c>
      <c r="M30" s="13">
        <f>+SQRT(4*J30/PI())</f>
        <v>2.6181720722672144</v>
      </c>
      <c r="N30" s="45">
        <f>+ROUNDUP(IF(K30*2.54/8&lt;=6,$F$2*$F$3*$F$5*(K30*2.54/8)/(6.6*$F$4*$N$7^0.5),$F$2*$F$4*$F$5*(K30*2.54/8)/(5.3*$F$4*$N$7^0.5))*IF(C30="p",1.2,1),0)*1.25</f>
        <v>116.25</v>
      </c>
      <c r="O30" s="46">
        <f>+IF(J30*0.06&lt;0.6,3,IF(J30*0.06&lt;1.1,4,IF(J30*0.06&lt;1.8,5,6)))</f>
        <v>3</v>
      </c>
      <c r="P30" s="47">
        <f>+L30/8*2.54*6</f>
        <v>7.62</v>
      </c>
      <c r="Q30" s="13">
        <f>((O30/8*2.54)^2*PI()/4)/P30</f>
        <v>9.3511468829508684E-2</v>
      </c>
      <c r="R30" s="54">
        <f t="shared" si="0"/>
        <v>3.0303030303030436E-2</v>
      </c>
      <c r="S30" s="41">
        <f t="shared" si="1"/>
        <v>0</v>
      </c>
      <c r="T30" s="55">
        <f t="shared" si="2"/>
        <v>-0.2217194570135749</v>
      </c>
      <c r="U30" s="42">
        <f t="shared" si="3"/>
        <v>-0.19141642671054446</v>
      </c>
      <c r="V30" s="27" t="str">
        <f t="shared" si="4"/>
        <v>pasa</v>
      </c>
      <c r="Z30" s="14"/>
      <c r="AA30" s="14"/>
      <c r="AB30" s="14"/>
      <c r="AC30" s="14"/>
      <c r="AD30" s="14"/>
      <c r="AE30" s="13"/>
      <c r="AF30" s="14"/>
      <c r="AG30" s="14"/>
      <c r="AH30" s="14"/>
      <c r="AI30" s="14"/>
    </row>
    <row r="31" spans="1:35" ht="15" x14ac:dyDescent="0.25">
      <c r="A31" s="57">
        <v>3</v>
      </c>
      <c r="B31" s="27" t="str">
        <f>IF(K31&gt;10,"G",IF(L31&gt;5,"M","P"))</f>
        <v>M</v>
      </c>
      <c r="C31" s="28" t="str">
        <f>+IF(OR(D31&lt;&gt;1,F31&lt;&gt;""),"p","s")</f>
        <v>p</v>
      </c>
      <c r="D31" s="28">
        <v>2</v>
      </c>
      <c r="E31" s="29">
        <v>6</v>
      </c>
      <c r="F31" s="28"/>
      <c r="G31" s="29"/>
      <c r="H31" s="28"/>
      <c r="I31" s="29"/>
      <c r="J31" s="43">
        <f>D31*(E31*2.54/8)^2*PI()/4+F31*(G31*2.54/8)^2*PI()/4+H31*(I31*2.54/8)^2*PI()/4</f>
        <v>5.7004591398468492</v>
      </c>
      <c r="K31" s="44">
        <f>+MAX(E31,G31,I31)</f>
        <v>6</v>
      </c>
      <c r="L31" s="44">
        <f>+MIN(E31,G31,I31)</f>
        <v>6</v>
      </c>
      <c r="M31" s="13">
        <f>+SQRT(4*J31/PI())</f>
        <v>2.6940768363207459</v>
      </c>
      <c r="N31" s="45">
        <f>+ROUNDUP(IF(K31*2.54/8&lt;=6,$F$2*$F$3*$F$5*(K31*2.54/8)/(6.6*$F$4*$N$7^0.5),$F$2*$F$4*$F$5*(K31*2.54/8)/(5.3*$F$4*$N$7^0.5))*IF(C31="p",1.2,1),0)*1.25</f>
        <v>116.25</v>
      </c>
      <c r="O31" s="46">
        <f>+IF(J31*0.06&lt;0.6,3,IF(J31*0.06&lt;1.1,4,IF(J31*0.06&lt;1.8,5,6)))</f>
        <v>3</v>
      </c>
      <c r="P31" s="47">
        <f>+L31/8*2.54*6</f>
        <v>11.43</v>
      </c>
      <c r="Q31" s="13">
        <f>((O31/8*2.54)^2*PI()/4)/P31</f>
        <v>6.2340979219672459E-2</v>
      </c>
      <c r="R31" s="54">
        <f t="shared" si="0"/>
        <v>5.8823529411764629E-2</v>
      </c>
      <c r="S31" s="41">
        <f t="shared" si="1"/>
        <v>0.33333333333333331</v>
      </c>
      <c r="T31" s="55">
        <f t="shared" si="2"/>
        <v>-5.5555555555555448E-2</v>
      </c>
      <c r="U31" s="42">
        <f t="shared" si="3"/>
        <v>0.33660130718954245</v>
      </c>
      <c r="V31" s="27" t="str">
        <f t="shared" si="4"/>
        <v>ok</v>
      </c>
      <c r="Z31" s="14"/>
      <c r="AA31" s="14"/>
      <c r="AB31" s="14"/>
      <c r="AC31" s="14"/>
      <c r="AD31" s="14"/>
      <c r="AE31" s="13"/>
      <c r="AF31" s="14"/>
      <c r="AG31" s="14"/>
      <c r="AH31" s="14"/>
      <c r="AI31" s="14"/>
    </row>
    <row r="32" spans="1:35" ht="15" hidden="1" x14ac:dyDescent="0.25">
      <c r="A32" s="20"/>
      <c r="B32" s="27" t="str">
        <f>IF(K32&gt;10,"G",IF(L32&gt;5,"M","P"))</f>
        <v>P</v>
      </c>
      <c r="C32" s="28" t="str">
        <f>+IF(OR(D32&lt;&gt;1,F32&lt;&gt;""),"p","s")</f>
        <v>p</v>
      </c>
      <c r="D32" s="28">
        <v>3</v>
      </c>
      <c r="E32" s="29">
        <v>5</v>
      </c>
      <c r="F32" s="28"/>
      <c r="G32" s="29"/>
      <c r="H32" s="28"/>
      <c r="I32" s="29"/>
      <c r="J32" s="43">
        <f>D32*(E32*2.54/8)^2*PI()/4+F32*(G32*2.54/8)^2*PI()/4+H32*(I32*2.54/8)^2*PI()/4</f>
        <v>5.9379782706738018</v>
      </c>
      <c r="K32" s="44">
        <f>+MAX(E32,G32,I32)</f>
        <v>5</v>
      </c>
      <c r="L32" s="44">
        <f>+MIN(E32,G32,I32)</f>
        <v>5</v>
      </c>
      <c r="M32" s="13">
        <f>+SQRT(4*J32/PI())</f>
        <v>2.7496306570155928</v>
      </c>
      <c r="N32" s="45">
        <f>+ROUNDUP(IF(K32*2.54/8&lt;=6,$F$2*$F$3*$F$5*(K32*2.54/8)/(6.6*$F$4*$N$7^0.5),$F$2*$F$4*$F$5*(K32*2.54/8)/(5.3*$F$4*$N$7^0.5))*IF(C32="p",1.2,1),0)*1.25</f>
        <v>97.5</v>
      </c>
      <c r="O32" s="46">
        <f>+IF(J32*0.06&lt;0.6,3,IF(J32*0.06&lt;1.1,4,IF(J32*0.06&lt;1.8,5,6)))</f>
        <v>3</v>
      </c>
      <c r="P32" s="47">
        <f>+L32/8*2.54*6</f>
        <v>9.5249999999999986</v>
      </c>
      <c r="Q32" s="13">
        <f>((O32/8*2.54)^2*PI()/4)/P32</f>
        <v>7.4809175063606959E-2</v>
      </c>
      <c r="R32" s="54">
        <f t="shared" si="0"/>
        <v>4.1666666666666768E-2</v>
      </c>
      <c r="S32" s="41">
        <f t="shared" si="1"/>
        <v>-0.20000000000000012</v>
      </c>
      <c r="T32" s="55">
        <f t="shared" si="2"/>
        <v>0.12129032258064511</v>
      </c>
      <c r="U32" s="42">
        <f t="shared" si="3"/>
        <v>-3.7043010752688246E-2</v>
      </c>
      <c r="V32" s="27" t="str">
        <f t="shared" si="4"/>
        <v>pasa</v>
      </c>
      <c r="Z32" s="14"/>
      <c r="AA32" s="14"/>
      <c r="AB32" s="14"/>
      <c r="AC32" s="14"/>
      <c r="AD32" s="14"/>
      <c r="AE32" s="13"/>
      <c r="AF32" s="14"/>
      <c r="AG32" s="14"/>
      <c r="AH32" s="14"/>
      <c r="AI32" s="14"/>
    </row>
    <row r="33" spans="1:35" ht="15" hidden="1" x14ac:dyDescent="0.25">
      <c r="A33" s="20"/>
      <c r="B33" s="27" t="str">
        <f>IF(K33&gt;10,"G",IF(L33&gt;5,"M","P"))</f>
        <v>P</v>
      </c>
      <c r="C33" s="28" t="str">
        <f>+IF(OR(D33&lt;&gt;1,F33&lt;&gt;""),"p","s")</f>
        <v>p</v>
      </c>
      <c r="D33" s="28">
        <v>1</v>
      </c>
      <c r="E33" s="29">
        <v>6</v>
      </c>
      <c r="F33" s="28">
        <v>1</v>
      </c>
      <c r="G33" s="29">
        <v>5</v>
      </c>
      <c r="H33" s="28">
        <v>1</v>
      </c>
      <c r="I33" s="29">
        <v>4</v>
      </c>
      <c r="J33" s="43">
        <f>D33*(E33*2.54/8)^2*PI()/4+F33*(G33*2.54/8)^2*PI()/4+H33*(I33*2.54/8)^2*PI()/4</f>
        <v>6.0963243578917696</v>
      </c>
      <c r="K33" s="44">
        <f>+MAX(E33,G33,I33)</f>
        <v>6</v>
      </c>
      <c r="L33" s="44">
        <f>+MIN(E33,G33,I33)</f>
        <v>4</v>
      </c>
      <c r="M33" s="13">
        <f>+SQRT(4*J33/PI())</f>
        <v>2.7860511929969989</v>
      </c>
      <c r="N33" s="45">
        <f>+ROUNDUP(IF(K33*2.54/8&lt;=6,$F$2*$F$3*$F$5*(K33*2.54/8)/(6.6*$F$4*$N$7^0.5),$F$2*$F$4*$F$5*(K33*2.54/8)/(5.3*$F$4*$N$7^0.5))*IF(C33="p",1.2,1),0)*1.25</f>
        <v>116.25</v>
      </c>
      <c r="O33" s="46">
        <f>+IF(J33*0.06&lt;0.6,3,IF(J33*0.06&lt;1.1,4,IF(J33*0.06&lt;1.8,5,6)))</f>
        <v>3</v>
      </c>
      <c r="P33" s="47">
        <f>+L33/8*2.54*6</f>
        <v>7.62</v>
      </c>
      <c r="Q33" s="13">
        <f>((O33/8*2.54)^2*PI()/4)/P33</f>
        <v>9.3511468829508684E-2</v>
      </c>
      <c r="R33" s="54">
        <f t="shared" si="0"/>
        <v>2.666666666666663E-2</v>
      </c>
      <c r="S33" s="41">
        <f t="shared" si="1"/>
        <v>-0.24999999999999981</v>
      </c>
      <c r="T33" s="55">
        <f t="shared" si="2"/>
        <v>-0.21828171828171833</v>
      </c>
      <c r="U33" s="42">
        <f t="shared" si="3"/>
        <v>-0.44161505161505149</v>
      </c>
      <c r="V33" s="27" t="str">
        <f t="shared" si="4"/>
        <v/>
      </c>
      <c r="Z33" s="14"/>
      <c r="AA33" s="14"/>
      <c r="AB33" s="14"/>
      <c r="AC33" s="14"/>
      <c r="AD33" s="14"/>
      <c r="AE33" s="13"/>
      <c r="AF33" s="14"/>
      <c r="AG33" s="14"/>
      <c r="AH33" s="14"/>
      <c r="AI33" s="14"/>
    </row>
    <row r="34" spans="1:35" ht="15" hidden="1" x14ac:dyDescent="0.25">
      <c r="A34" s="26"/>
      <c r="B34" s="27" t="str">
        <f>IF(K34&gt;10,"G",IF(L34&gt;5,"M","P"))</f>
        <v>P</v>
      </c>
      <c r="C34" s="28" t="str">
        <f>+IF(OR(D34&lt;&gt;1,F34&lt;&gt;""),"p","s")</f>
        <v>p</v>
      </c>
      <c r="D34" s="28">
        <v>1</v>
      </c>
      <c r="E34" s="29">
        <v>6</v>
      </c>
      <c r="F34" s="28">
        <v>2</v>
      </c>
      <c r="G34" s="29">
        <v>5</v>
      </c>
      <c r="H34" s="28"/>
      <c r="I34" s="29"/>
      <c r="J34" s="43">
        <f>D34*(E34*2.54/8)^2*PI()/4+F34*(G34*2.54/8)^2*PI()/4+H34*(I34*2.54/8)^2*PI()/4</f>
        <v>6.8088817503726258</v>
      </c>
      <c r="K34" s="44">
        <f>+MAX(E34,G34,I34)</f>
        <v>6</v>
      </c>
      <c r="L34" s="44">
        <f>+MIN(E34,G34,I34)</f>
        <v>5</v>
      </c>
      <c r="M34" s="13">
        <f>+SQRT(4*J34/PI())</f>
        <v>2.9443738723198858</v>
      </c>
      <c r="N34" s="45">
        <f>+ROUNDUP(IF(K34*2.54/8&lt;=6,$F$2*$F$3*$F$5*(K34*2.54/8)/(6.6*$F$4*$N$7^0.5),$F$2*$F$4*$F$5*(K34*2.54/8)/(5.3*$F$4*$N$7^0.5))*IF(C34="p",1.2,1),0)*1.25</f>
        <v>116.25</v>
      </c>
      <c r="O34" s="46">
        <f>+IF(J34*0.06&lt;0.6,3,IF(J34*0.06&lt;1.1,4,IF(J34*0.06&lt;1.8,5,6)))</f>
        <v>3</v>
      </c>
      <c r="P34" s="47">
        <f>+L34/8*2.54*6</f>
        <v>9.5249999999999986</v>
      </c>
      <c r="Q34" s="13">
        <f>((O34/8*2.54)^2*PI()/4)/P34</f>
        <v>7.4809175063606959E-2</v>
      </c>
      <c r="R34" s="54">
        <f t="shared" si="0"/>
        <v>0.11688311688311688</v>
      </c>
      <c r="S34" s="41">
        <f t="shared" si="1"/>
        <v>0.19999999999999987</v>
      </c>
      <c r="T34" s="55">
        <f t="shared" si="2"/>
        <v>-0.10465116279069756</v>
      </c>
      <c r="U34" s="42">
        <f t="shared" si="3"/>
        <v>0.21223195409241921</v>
      </c>
      <c r="V34" s="27" t="str">
        <f t="shared" si="4"/>
        <v>ok</v>
      </c>
      <c r="Z34" s="14"/>
      <c r="AA34" s="14"/>
      <c r="AB34" s="14"/>
      <c r="AC34" s="14"/>
      <c r="AD34" s="14"/>
      <c r="AE34" s="13"/>
      <c r="AF34" s="14"/>
      <c r="AG34" s="14"/>
      <c r="AH34" s="14"/>
      <c r="AI34" s="14"/>
    </row>
    <row r="35" spans="1:35" ht="15" hidden="1" x14ac:dyDescent="0.25">
      <c r="A35" s="26"/>
      <c r="B35" s="27" t="str">
        <f>IF(K35&gt;10,"G",IF(L35&gt;5,"M","P"))</f>
        <v>P</v>
      </c>
      <c r="C35" s="28" t="str">
        <f>+IF(OR(D35&lt;&gt;1,F35&lt;&gt;""),"p","s")</f>
        <v>p</v>
      </c>
      <c r="D35" s="28">
        <v>2</v>
      </c>
      <c r="E35" s="29">
        <v>6</v>
      </c>
      <c r="F35" s="28">
        <v>1</v>
      </c>
      <c r="G35" s="29">
        <v>4</v>
      </c>
      <c r="H35" s="28"/>
      <c r="I35" s="29"/>
      <c r="J35" s="43">
        <f>D35*(E35*2.54/8)^2*PI()/4+F35*(G35*2.54/8)^2*PI()/4+H35*(I35*2.54/8)^2*PI()/4</f>
        <v>6.9672278375905936</v>
      </c>
      <c r="K35" s="44">
        <f>+MAX(E35,G35,I35)</f>
        <v>6</v>
      </c>
      <c r="L35" s="44">
        <f>+MIN(E35,G35,I35)</f>
        <v>4</v>
      </c>
      <c r="M35" s="13">
        <f>+SQRT(4*J35/PI())</f>
        <v>2.9784140074878778</v>
      </c>
      <c r="N35" s="45">
        <f>+ROUNDUP(IF(K35*2.54/8&lt;=6,$F$2*$F$3*$F$5*(K35*2.54/8)/(6.6*$F$4*$N$7^0.5),$F$2*$F$4*$F$5*(K35*2.54/8)/(5.3*$F$4*$N$7^0.5))*IF(C35="p",1.2,1),0)*1.25</f>
        <v>116.25</v>
      </c>
      <c r="O35" s="46">
        <f>+IF(J35*0.06&lt;0.6,3,IF(J35*0.06&lt;1.1,4,IF(J35*0.06&lt;1.8,5,6)))</f>
        <v>3</v>
      </c>
      <c r="P35" s="47">
        <f>+L35/8*2.54*6</f>
        <v>7.62</v>
      </c>
      <c r="Q35" s="13">
        <f>((O35/8*2.54)^2*PI()/4)/P35</f>
        <v>9.3511468829508684E-2</v>
      </c>
      <c r="R35" s="54">
        <f t="shared" si="0"/>
        <v>2.3255813953488341E-2</v>
      </c>
      <c r="S35" s="41">
        <f t="shared" si="1"/>
        <v>-0.24999999999999981</v>
      </c>
      <c r="T35" s="55">
        <f t="shared" si="2"/>
        <v>-2.2727272727272822E-2</v>
      </c>
      <c r="U35" s="42">
        <f t="shared" si="3"/>
        <v>-0.24947145877378429</v>
      </c>
      <c r="V35" s="27" t="str">
        <f t="shared" si="4"/>
        <v>pasa</v>
      </c>
      <c r="Z35" s="17"/>
      <c r="AA35" s="17"/>
      <c r="AB35" s="17"/>
      <c r="AC35" s="17"/>
      <c r="AD35" s="17"/>
      <c r="AE35" s="13"/>
      <c r="AF35" s="17"/>
      <c r="AG35" s="17"/>
      <c r="AH35" s="17"/>
      <c r="AI35" s="17"/>
    </row>
    <row r="36" spans="1:35" ht="15" hidden="1" x14ac:dyDescent="0.25">
      <c r="A36" s="26"/>
      <c r="B36" s="27" t="str">
        <f>IF(K36&gt;10,"G",IF(L36&gt;5,"M","P"))</f>
        <v>P</v>
      </c>
      <c r="C36" s="28" t="str">
        <f>+IF(OR(D36&lt;&gt;1,F36&lt;&gt;""),"p","s")</f>
        <v>p</v>
      </c>
      <c r="D36" s="28">
        <v>1</v>
      </c>
      <c r="E36" s="29">
        <v>8</v>
      </c>
      <c r="F36" s="28">
        <v>1</v>
      </c>
      <c r="G36" s="29">
        <v>5</v>
      </c>
      <c r="H36" s="28"/>
      <c r="I36" s="29"/>
      <c r="J36" s="43">
        <f>D36*(E36*2.54/8)^2*PI()/4+F36*(G36*2.54/8)^2*PI()/4+H36*(I36*2.54/8)^2*PI()/4</f>
        <v>7.0464008811995775</v>
      </c>
      <c r="K36" s="44">
        <f>+MAX(E36,G36,I36)</f>
        <v>8</v>
      </c>
      <c r="L36" s="44">
        <f>+MIN(E36,G36,I36)</f>
        <v>5</v>
      </c>
      <c r="M36" s="13">
        <f>+SQRT(4*J36/PI())</f>
        <v>2.9952890094279718</v>
      </c>
      <c r="N36" s="45">
        <f>+ROUNDUP(IF(K36*2.54/8&lt;=6,$F$2*$F$3*$F$5*(K36*2.54/8)/(6.6*$F$4*$N$7^0.5),$F$2*$F$4*$F$5*(K36*2.54/8)/(5.3*$F$4*$N$7^0.5))*IF(C36="p",1.2,1),0)*1.25</f>
        <v>155</v>
      </c>
      <c r="O36" s="46">
        <f>+IF(J36*0.06&lt;0.6,3,IF(J36*0.06&lt;1.1,4,IF(J36*0.06&lt;1.8,5,6)))</f>
        <v>3</v>
      </c>
      <c r="P36" s="47">
        <f>+L36/8*2.54*6</f>
        <v>9.5249999999999986</v>
      </c>
      <c r="Q36" s="13">
        <f>((O36/8*2.54)^2*PI()/4)/P36</f>
        <v>7.4809175063606959E-2</v>
      </c>
      <c r="R36" s="54">
        <f t="shared" si="0"/>
        <v>1.1363636363636348E-2</v>
      </c>
      <c r="S36" s="41">
        <f t="shared" si="1"/>
        <v>0.19999999999999987</v>
      </c>
      <c r="T36" s="55">
        <f t="shared" si="2"/>
        <v>-0.34456928838951312</v>
      </c>
      <c r="U36" s="42">
        <f t="shared" si="3"/>
        <v>-0.13320565202587689</v>
      </c>
      <c r="V36" s="27" t="str">
        <f t="shared" si="4"/>
        <v>pasa</v>
      </c>
      <c r="Z36" s="27"/>
      <c r="AA36" s="27"/>
      <c r="AB36" s="27"/>
      <c r="AC36" s="27"/>
      <c r="AD36" s="27"/>
      <c r="AE36" s="13"/>
      <c r="AF36" s="27"/>
      <c r="AG36" s="27"/>
      <c r="AH36" s="27"/>
      <c r="AI36" s="27"/>
    </row>
    <row r="37" spans="1:35" ht="15" hidden="1" x14ac:dyDescent="0.25">
      <c r="A37" s="26"/>
      <c r="B37" s="27" t="str">
        <f>IF(K37&gt;10,"G",IF(L37&gt;5,"M","P"))</f>
        <v>P</v>
      </c>
      <c r="C37" s="28" t="str">
        <f>+IF(OR(D37&lt;&gt;1,F37&lt;&gt;""),"p","s")</f>
        <v>p</v>
      </c>
      <c r="D37" s="28">
        <v>2</v>
      </c>
      <c r="E37" s="29">
        <v>6</v>
      </c>
      <c r="F37" s="28">
        <v>1</v>
      </c>
      <c r="G37" s="29">
        <v>5</v>
      </c>
      <c r="H37" s="28"/>
      <c r="I37" s="29"/>
      <c r="J37" s="43">
        <f>D37*(E37*2.54/8)^2*PI()/4+F37*(G37*2.54/8)^2*PI()/4+H37*(I37*2.54/8)^2*PI()/4</f>
        <v>7.6797852300714498</v>
      </c>
      <c r="K37" s="44">
        <f>+MAX(E37,G37,I37)</f>
        <v>6</v>
      </c>
      <c r="L37" s="44">
        <f>+MIN(E37,G37,I37)</f>
        <v>5</v>
      </c>
      <c r="M37" s="13">
        <f>+SQRT(4*J37/PI())</f>
        <v>3.1270123520702633</v>
      </c>
      <c r="N37" s="45">
        <f>+ROUNDUP(IF(K37*2.54/8&lt;=6,$F$2*$F$3*$F$5*(K37*2.54/8)/(6.6*$F$4*$N$7^0.5),$F$2*$F$4*$F$5*(K37*2.54/8)/(5.3*$F$4*$N$7^0.5))*IF(C37="p",1.2,1),0)*1.25</f>
        <v>116.25</v>
      </c>
      <c r="O37" s="46">
        <f>+IF(J37*0.06&lt;0.6,3,IF(J37*0.06&lt;1.1,4,IF(J37*0.06&lt;1.8,5,6)))</f>
        <v>3</v>
      </c>
      <c r="P37" s="47">
        <f>+L37/8*2.54*6</f>
        <v>9.5249999999999986</v>
      </c>
      <c r="Q37" s="13">
        <f>((O37/8*2.54)^2*PI()/4)/P37</f>
        <v>7.4809175063606959E-2</v>
      </c>
      <c r="R37" s="54">
        <f t="shared" si="0"/>
        <v>8.9887640449438214E-2</v>
      </c>
      <c r="S37" s="41">
        <f t="shared" si="1"/>
        <v>0</v>
      </c>
      <c r="T37" s="55">
        <f t="shared" si="2"/>
        <v>0.16752577319587639</v>
      </c>
      <c r="U37" s="42">
        <f t="shared" si="3"/>
        <v>0.25741341364531461</v>
      </c>
      <c r="V37" s="27" t="str">
        <f t="shared" si="4"/>
        <v>ok</v>
      </c>
      <c r="Z37" s="14"/>
      <c r="AA37" s="14"/>
      <c r="AB37" s="14"/>
      <c r="AC37" s="14"/>
      <c r="AD37" s="14"/>
      <c r="AE37" s="13"/>
      <c r="AF37" s="14"/>
      <c r="AG37" s="14"/>
      <c r="AH37" s="14"/>
      <c r="AI37" s="14"/>
    </row>
    <row r="38" spans="1:35" ht="15" x14ac:dyDescent="0.25">
      <c r="A38" s="58">
        <v>4</v>
      </c>
      <c r="B38" s="27" t="str">
        <f>IF(K38&gt;10,"G",IF(L38&gt;5,"M","P"))</f>
        <v>M</v>
      </c>
      <c r="C38" s="28" t="str">
        <f>+IF(OR(D38&lt;&gt;1,F38&lt;&gt;""),"p","s")</f>
        <v>p</v>
      </c>
      <c r="D38" s="28">
        <v>1</v>
      </c>
      <c r="E38" s="29">
        <v>8</v>
      </c>
      <c r="F38" s="28">
        <v>1</v>
      </c>
      <c r="G38" s="29">
        <v>6</v>
      </c>
      <c r="H38" s="28"/>
      <c r="I38" s="29"/>
      <c r="J38" s="43">
        <f>D38*(E38*2.54/8)^2*PI()/4+F38*(G38*2.54/8)^2*PI()/4+H38*(I38*2.54/8)^2*PI()/4</f>
        <v>7.9173043608984015</v>
      </c>
      <c r="K38" s="44">
        <f>+MAX(E38,G38,I38)</f>
        <v>8</v>
      </c>
      <c r="L38" s="44">
        <f>+MIN(E38,G38,I38)</f>
        <v>6</v>
      </c>
      <c r="M38" s="13">
        <f>+SQRT(4*J38/PI())</f>
        <v>3.1749999999999998</v>
      </c>
      <c r="N38" s="45">
        <f>+ROUNDUP(IF(K38*2.54/8&lt;=6,$F$2*$F$3*$F$5*(K38*2.54/8)/(6.6*$F$4*$N$7^0.5),$F$2*$F$4*$F$5*(K38*2.54/8)/(5.3*$F$4*$N$7^0.5))*IF(C38="p",1.2,1),0)*1.25</f>
        <v>155</v>
      </c>
      <c r="O38" s="46">
        <f>+IF(J38*0.06&lt;0.6,3,IF(J38*0.06&lt;1.1,4,IF(J38*0.06&lt;1.8,5,6)))</f>
        <v>3</v>
      </c>
      <c r="P38" s="47">
        <f>+L38/8*2.54*6</f>
        <v>11.43</v>
      </c>
      <c r="Q38" s="13">
        <f>((O38/8*2.54)^2*PI()/4)/P38</f>
        <v>6.2340979219672459E-2</v>
      </c>
      <c r="R38" s="54">
        <f t="shared" si="0"/>
        <v>3.0927835051546351E-2</v>
      </c>
      <c r="S38" s="41">
        <f t="shared" si="1"/>
        <v>0.16666666666666677</v>
      </c>
      <c r="T38" s="55">
        <f t="shared" si="2"/>
        <v>-0.36333333333333323</v>
      </c>
      <c r="U38" s="42">
        <f t="shared" si="3"/>
        <v>-0.1657388316151201</v>
      </c>
      <c r="V38" s="27" t="str">
        <f t="shared" si="4"/>
        <v>pasa</v>
      </c>
      <c r="Z38" s="14"/>
      <c r="AA38" s="14"/>
      <c r="AB38" s="14"/>
      <c r="AC38" s="14"/>
      <c r="AD38" s="14"/>
      <c r="AE38" s="13"/>
      <c r="AF38" s="14"/>
      <c r="AG38" s="14"/>
      <c r="AH38" s="14"/>
      <c r="AI38" s="14"/>
    </row>
    <row r="39" spans="1:35" ht="15" x14ac:dyDescent="0.25">
      <c r="A39" s="57">
        <v>5</v>
      </c>
      <c r="B39" s="27" t="str">
        <f>IF(K39&gt;10,"G",IF(L39&gt;5,"M","P"))</f>
        <v>M</v>
      </c>
      <c r="C39" s="28" t="str">
        <f>+IF(OR(D39&lt;&gt;1,F39&lt;&gt;""),"p","s")</f>
        <v>s</v>
      </c>
      <c r="D39" s="28">
        <v>1</v>
      </c>
      <c r="E39" s="29">
        <v>10</v>
      </c>
      <c r="F39" s="28"/>
      <c r="G39" s="29"/>
      <c r="H39" s="28"/>
      <c r="I39" s="29"/>
      <c r="J39" s="43">
        <f>D39*(E39*2.54/8)^2*PI()/4+F39*(G39*2.54/8)^2*PI()/4+H39*(I39*2.54/8)^2*PI()/4</f>
        <v>7.9173043608984015</v>
      </c>
      <c r="K39" s="44">
        <f>+MAX(E39,G39,I39)</f>
        <v>10</v>
      </c>
      <c r="L39" s="44">
        <f>+MIN(E39,G39,I39)</f>
        <v>10</v>
      </c>
      <c r="M39" s="13">
        <f>+SQRT(4*J39/PI())</f>
        <v>3.1749999999999998</v>
      </c>
      <c r="N39" s="45">
        <f>+ROUNDUP(IF(K39*2.54/8&lt;=6,$F$2*$F$3*$F$5*(K39*2.54/8)/(6.6*$F$4*$N$7^0.5),$F$2*$F$4*$F$5*(K39*2.54/8)/(5.3*$F$4*$N$7^0.5))*IF(C39="p",1.2,1),0)*1.25</f>
        <v>161.25</v>
      </c>
      <c r="O39" s="46">
        <f>+IF(J39*0.06&lt;0.6,3,IF(J39*0.06&lt;1.1,4,IF(J39*0.06&lt;1.8,5,6)))</f>
        <v>3</v>
      </c>
      <c r="P39" s="47">
        <f>+L39/8*2.54*6</f>
        <v>19.049999999999997</v>
      </c>
      <c r="Q39" s="13">
        <f>((O39/8*2.54)^2*PI()/4)/P39</f>
        <v>3.7404587531803479E-2</v>
      </c>
      <c r="R39" s="54">
        <f t="shared" si="0"/>
        <v>0</v>
      </c>
      <c r="S39" s="41">
        <f t="shared" si="1"/>
        <v>0.39999999999999991</v>
      </c>
      <c r="T39" s="55">
        <f t="shared" si="2"/>
        <v>-4.0322580645161366E-2</v>
      </c>
      <c r="U39" s="42">
        <f t="shared" si="3"/>
        <v>0.35967741935483855</v>
      </c>
      <c r="V39" s="27" t="str">
        <f t="shared" si="4"/>
        <v>ok</v>
      </c>
      <c r="Z39" s="14"/>
      <c r="AA39" s="14"/>
      <c r="AB39" s="14"/>
      <c r="AC39" s="14"/>
      <c r="AD39" s="14"/>
      <c r="AE39" s="13"/>
      <c r="AF39" s="14"/>
      <c r="AG39" s="14"/>
      <c r="AH39" s="14"/>
      <c r="AI39" s="14"/>
    </row>
    <row r="40" spans="1:35" ht="15" hidden="1" x14ac:dyDescent="0.25">
      <c r="A40" s="20"/>
      <c r="B40" s="27" t="str">
        <f>IF(K40&gt;10,"G",IF(L40&gt;5,"M","P"))</f>
        <v>M</v>
      </c>
      <c r="C40" s="28" t="str">
        <f>+IF(OR(D40&lt;&gt;1,F40&lt;&gt;""),"p","s")</f>
        <v>p</v>
      </c>
      <c r="D40" s="28">
        <v>3</v>
      </c>
      <c r="E40" s="29">
        <v>6</v>
      </c>
      <c r="F40" s="28"/>
      <c r="G40" s="29"/>
      <c r="H40" s="28"/>
      <c r="I40" s="29"/>
      <c r="J40" s="43">
        <f>D40*(E40*2.54/8)^2*PI()/4+F40*(G40*2.54/8)^2*PI()/4+H40*(I40*2.54/8)^2*PI()/4</f>
        <v>8.5506887097702737</v>
      </c>
      <c r="K40" s="44">
        <f>+MAX(E40,G40,I40)</f>
        <v>6</v>
      </c>
      <c r="L40" s="44">
        <f>+MIN(E40,G40,I40)</f>
        <v>6</v>
      </c>
      <c r="M40" s="13">
        <f>+SQRT(4*J40/PI())</f>
        <v>3.2995567884187111</v>
      </c>
      <c r="N40" s="45">
        <f>+ROUNDUP(IF(K40*2.54/8&lt;=6,$F$2*$F$3*$F$5*(K40*2.54/8)/(6.6*$F$4*$N$7^0.5),$F$2*$F$4*$F$5*(K40*2.54/8)/(5.3*$F$4*$N$7^0.5))*IF(C40="p",1.2,1),0)*1.25</f>
        <v>116.25</v>
      </c>
      <c r="O40" s="46">
        <f>+IF(J40*0.06&lt;0.6,3,IF(J40*0.06&lt;1.1,4,IF(J40*0.06&lt;1.8,5,6)))</f>
        <v>3</v>
      </c>
      <c r="P40" s="47">
        <f>+L40/8*2.54*6</f>
        <v>11.43</v>
      </c>
      <c r="Q40" s="13">
        <f>((O40/8*2.54)^2*PI()/4)/P40</f>
        <v>6.2340979219672459E-2</v>
      </c>
      <c r="R40" s="54">
        <f t="shared" si="0"/>
        <v>8.0000000000000016E-2</v>
      </c>
      <c r="S40" s="41">
        <f t="shared" si="1"/>
        <v>-0.66666666666666652</v>
      </c>
      <c r="T40" s="55">
        <f t="shared" si="2"/>
        <v>0.20499569336778642</v>
      </c>
      <c r="U40" s="42">
        <f t="shared" si="3"/>
        <v>-0.38167097329888</v>
      </c>
      <c r="V40" s="27" t="str">
        <f t="shared" si="4"/>
        <v/>
      </c>
      <c r="Z40" s="14"/>
      <c r="AA40" s="14"/>
      <c r="AB40" s="14"/>
      <c r="AC40" s="14"/>
      <c r="AD40" s="14"/>
      <c r="AE40" s="13"/>
      <c r="AF40" s="14"/>
      <c r="AG40" s="14"/>
      <c r="AH40" s="14"/>
      <c r="AI40" s="14"/>
    </row>
    <row r="41" spans="1:35" ht="15" hidden="1" x14ac:dyDescent="0.25">
      <c r="A41" s="26"/>
      <c r="B41" s="27" t="str">
        <f>IF(K41&gt;10,"G",IF(L41&gt;5,"M","P"))</f>
        <v>P</v>
      </c>
      <c r="C41" s="28" t="str">
        <f>+IF(OR(D41&lt;&gt;1,F41&lt;&gt;""),"p","s")</f>
        <v>p</v>
      </c>
      <c r="D41" s="28">
        <v>1</v>
      </c>
      <c r="E41" s="29">
        <v>8</v>
      </c>
      <c r="F41" s="28">
        <v>2</v>
      </c>
      <c r="G41" s="29">
        <v>5</v>
      </c>
      <c r="H41" s="28"/>
      <c r="I41" s="29"/>
      <c r="J41" s="43">
        <f>D41*(E41*2.54/8)^2*PI()/4+F41*(G41*2.54/8)^2*PI()/4+H41*(I41*2.54/8)^2*PI()/4</f>
        <v>9.0257269714241772</v>
      </c>
      <c r="K41" s="44">
        <f>+MAX(E41,G41,I41)</f>
        <v>8</v>
      </c>
      <c r="L41" s="44">
        <f>+MIN(E41,G41,I41)</f>
        <v>5</v>
      </c>
      <c r="M41" s="13">
        <f>+SQRT(4*J41/PI())</f>
        <v>3.3899723450199408</v>
      </c>
      <c r="N41" s="45">
        <f>+ROUNDUP(IF(K41*2.54/8&lt;=6,$F$2*$F$3*$F$5*(K41*2.54/8)/(6.6*$F$4*$N$7^0.5),$F$2*$F$4*$F$5*(K41*2.54/8)/(5.3*$F$4*$N$7^0.5))*IF(C41="p",1.2,1),0)*1.25</f>
        <v>155</v>
      </c>
      <c r="O41" s="46">
        <f>+IF(J41*0.06&lt;0.6,3,IF(J41*0.06&lt;1.1,4,IF(J41*0.06&lt;1.8,5,6)))</f>
        <v>3</v>
      </c>
      <c r="P41" s="47">
        <f>+L41/8*2.54*6</f>
        <v>9.5249999999999986</v>
      </c>
      <c r="Q41" s="13">
        <f>((O41/8*2.54)^2*PI()/4)/P41</f>
        <v>7.4809175063606959E-2</v>
      </c>
      <c r="R41" s="54">
        <f t="shared" si="0"/>
        <v>5.5555555555555483E-2</v>
      </c>
      <c r="S41" s="41">
        <f t="shared" si="1"/>
        <v>-0.20000000000000012</v>
      </c>
      <c r="T41" s="55">
        <f t="shared" si="2"/>
        <v>-0.38596491228070168</v>
      </c>
      <c r="U41" s="42">
        <f t="shared" si="3"/>
        <v>-0.53040935672514633</v>
      </c>
      <c r="V41" s="27" t="str">
        <f t="shared" si="4"/>
        <v/>
      </c>
      <c r="Z41" s="17"/>
      <c r="AA41" s="17"/>
      <c r="AB41" s="17"/>
      <c r="AC41" s="17"/>
      <c r="AD41" s="17"/>
      <c r="AE41" s="13"/>
      <c r="AF41" s="17"/>
      <c r="AG41" s="17"/>
      <c r="AH41" s="17"/>
      <c r="AI41" s="17"/>
    </row>
    <row r="42" spans="1:35" ht="15" hidden="1" x14ac:dyDescent="0.25">
      <c r="A42" s="20"/>
      <c r="B42" s="27" t="str">
        <f>IF(K42&gt;10,"G",IF(L42&gt;5,"M","P"))</f>
        <v>P</v>
      </c>
      <c r="C42" s="28" t="str">
        <f>+IF(OR(D42&lt;&gt;1,F42&lt;&gt;""),"p","s")</f>
        <v>p</v>
      </c>
      <c r="D42" s="28">
        <v>1</v>
      </c>
      <c r="E42" s="29">
        <v>8</v>
      </c>
      <c r="F42" s="28">
        <v>1</v>
      </c>
      <c r="G42" s="29">
        <v>6</v>
      </c>
      <c r="H42" s="28">
        <v>1</v>
      </c>
      <c r="I42" s="29">
        <v>5</v>
      </c>
      <c r="J42" s="43">
        <f>D42*(E42*2.54/8)^2*PI()/4+F42*(G42*2.54/8)^2*PI()/4+H42*(I42*2.54/8)^2*PI()/4</f>
        <v>9.8966304511230021</v>
      </c>
      <c r="K42" s="44">
        <f>+MAX(E42,G42,I42)</f>
        <v>8</v>
      </c>
      <c r="L42" s="44">
        <f>+MIN(E42,G42,I42)</f>
        <v>5</v>
      </c>
      <c r="M42" s="13">
        <f>+SQRT(4*J42/PI())</f>
        <v>3.5497579142809159</v>
      </c>
      <c r="N42" s="45">
        <f>+ROUNDUP(IF(K42*2.54/8&lt;=6,$F$2*$F$3*$F$5*(K42*2.54/8)/(6.6*$F$4*$N$7^0.5),$F$2*$F$4*$F$5*(K42*2.54/8)/(5.3*$F$4*$N$7^0.5))*IF(C42="p",1.2,1),0)*1.25</f>
        <v>155</v>
      </c>
      <c r="O42" s="46">
        <f>+IF(J42*0.06&lt;0.6,3,IF(J42*0.06&lt;1.1,4,IF(J42*0.06&lt;1.8,5,6)))</f>
        <v>3</v>
      </c>
      <c r="P42" s="47">
        <f>+L42/8*2.54*6</f>
        <v>9.5249999999999986</v>
      </c>
      <c r="Q42" s="13">
        <f>((O42/8*2.54)^2*PI()/4)/P42</f>
        <v>7.4809175063606959E-2</v>
      </c>
      <c r="R42" s="54">
        <f t="shared" si="0"/>
        <v>9.6491228070175517E-2</v>
      </c>
      <c r="S42" s="41">
        <f t="shared" si="1"/>
        <v>0</v>
      </c>
      <c r="T42" s="55">
        <f t="shared" si="2"/>
        <v>-8.8000000000000037E-2</v>
      </c>
      <c r="U42" s="42">
        <f t="shared" si="3"/>
        <v>8.49122807017548E-3</v>
      </c>
      <c r="V42" s="27" t="str">
        <f t="shared" si="4"/>
        <v>ok</v>
      </c>
      <c r="Z42" s="14"/>
      <c r="AA42" s="14"/>
      <c r="AB42" s="14"/>
      <c r="AC42" s="14"/>
      <c r="AD42" s="14"/>
      <c r="AE42" s="13"/>
      <c r="AF42" s="14"/>
      <c r="AG42" s="14"/>
      <c r="AH42" s="14"/>
      <c r="AI42" s="14"/>
    </row>
    <row r="43" spans="1:35" ht="15" x14ac:dyDescent="0.25">
      <c r="A43" s="57">
        <v>6</v>
      </c>
      <c r="B43" s="27" t="str">
        <f>IF(K43&gt;10,"G",IF(L43&gt;5,"M","P"))</f>
        <v>M</v>
      </c>
      <c r="C43" s="28" t="str">
        <f>+IF(OR(D43&lt;&gt;1,F43&lt;&gt;""),"p","s")</f>
        <v>p</v>
      </c>
      <c r="D43" s="28">
        <v>2</v>
      </c>
      <c r="E43" s="29">
        <v>8</v>
      </c>
      <c r="F43" s="28"/>
      <c r="G43" s="29"/>
      <c r="H43" s="28"/>
      <c r="I43" s="29"/>
      <c r="J43" s="43">
        <f>D43*(E43*2.54/8)^2*PI()/4+F43*(G43*2.54/8)^2*PI()/4+H43*(I43*2.54/8)^2*PI()/4</f>
        <v>10.134149581949954</v>
      </c>
      <c r="K43" s="44">
        <f>+MAX(E43,G43,I43)</f>
        <v>8</v>
      </c>
      <c r="L43" s="44">
        <f>+MIN(E43,G43,I43)</f>
        <v>8</v>
      </c>
      <c r="M43" s="13">
        <f>+SQRT(4*J43/PI())</f>
        <v>3.5921024484276614</v>
      </c>
      <c r="N43" s="45">
        <f>+ROUNDUP(IF(K43*2.54/8&lt;=6,$F$2*$F$3*$F$5*(K43*2.54/8)/(6.6*$F$4*$N$7^0.5),$F$2*$F$4*$F$5*(K43*2.54/8)/(5.3*$F$4*$N$7^0.5))*IF(C43="p",1.2,1),0)*1.25</f>
        <v>155</v>
      </c>
      <c r="O43" s="46">
        <f>+IF(J43*0.06&lt;0.6,3,IF(J43*0.06&lt;1.1,4,IF(J43*0.06&lt;1.8,5,6)))</f>
        <v>4</v>
      </c>
      <c r="P43" s="47">
        <f>+L43/8*2.54*6</f>
        <v>15.24</v>
      </c>
      <c r="Q43" s="13">
        <f>((O43/8*2.54)^2*PI()/4)/P43</f>
        <v>8.3121305626229935E-2</v>
      </c>
      <c r="R43" s="54">
        <f t="shared" si="0"/>
        <v>2.3999999999999969E-2</v>
      </c>
      <c r="S43" s="41">
        <f t="shared" si="1"/>
        <v>-0.11111111111111087</v>
      </c>
      <c r="T43" s="55">
        <f t="shared" si="2"/>
        <v>-2.3437499999999958E-2</v>
      </c>
      <c r="U43" s="42">
        <f t="shared" si="3"/>
        <v>-0.11054861111111086</v>
      </c>
      <c r="V43" s="27" t="str">
        <f t="shared" si="4"/>
        <v>pasa</v>
      </c>
      <c r="Z43" s="14"/>
      <c r="AA43" s="14"/>
      <c r="AB43" s="14"/>
      <c r="AC43" s="14"/>
      <c r="AD43" s="14"/>
      <c r="AE43" s="13"/>
      <c r="AF43" s="14"/>
      <c r="AG43" s="14"/>
      <c r="AH43" s="14"/>
      <c r="AI43" s="14"/>
    </row>
    <row r="44" spans="1:35" ht="15" hidden="1" x14ac:dyDescent="0.25">
      <c r="A44" s="20"/>
      <c r="B44" s="27" t="str">
        <f>IF(K44&gt;10,"G",IF(L44&gt;5,"M","P"))</f>
        <v>M</v>
      </c>
      <c r="C44" s="28" t="str">
        <f>+IF(OR(D44&lt;&gt;1,F44&lt;&gt;""),"p","s")</f>
        <v>p</v>
      </c>
      <c r="D44" s="28">
        <v>1</v>
      </c>
      <c r="E44" s="29">
        <v>8</v>
      </c>
      <c r="F44" s="28">
        <v>2</v>
      </c>
      <c r="G44" s="29">
        <v>6</v>
      </c>
      <c r="H44" s="28"/>
      <c r="I44" s="29"/>
      <c r="J44" s="43">
        <f>D44*(E44*2.54/8)^2*PI()/4+F44*(G44*2.54/8)^2*PI()/4+H44*(I44*2.54/8)^2*PI()/4</f>
        <v>10.767533930821827</v>
      </c>
      <c r="K44" s="44">
        <f>+MAX(E44,G44,I44)</f>
        <v>8</v>
      </c>
      <c r="L44" s="44">
        <f>+MIN(E44,G44,I44)</f>
        <v>6</v>
      </c>
      <c r="M44" s="13">
        <f>+SQRT(4*J44/PI())</f>
        <v>3.7026544532267658</v>
      </c>
      <c r="N44" s="45">
        <f>+ROUNDUP(IF(K44*2.54/8&lt;=6,$F$2*$F$3*$F$5*(K44*2.54/8)/(6.6*$F$4*$N$7^0.5),$F$2*$F$4*$F$5*(K44*2.54/8)/(5.3*$F$4*$N$7^0.5))*IF(C44="p",1.2,1),0)*1.25</f>
        <v>155</v>
      </c>
      <c r="O44" s="46">
        <f>+IF(J44*0.06&lt;0.6,3,IF(J44*0.06&lt;1.1,4,IF(J44*0.06&lt;1.8,5,6)))</f>
        <v>4</v>
      </c>
      <c r="P44" s="47">
        <f>+L44/8*2.54*6</f>
        <v>11.43</v>
      </c>
      <c r="Q44" s="13">
        <f>((O44/8*2.54)^2*PI()/4)/P44</f>
        <v>0.11082840750163991</v>
      </c>
      <c r="R44" s="54">
        <f t="shared" si="0"/>
        <v>6.2500000000000097E-2</v>
      </c>
      <c r="S44" s="41">
        <f t="shared" si="1"/>
        <v>-0.33333333333333331</v>
      </c>
      <c r="T44" s="55">
        <f t="shared" si="2"/>
        <v>-5.8823529411764906E-2</v>
      </c>
      <c r="U44" s="42">
        <f t="shared" si="3"/>
        <v>-0.32965686274509809</v>
      </c>
      <c r="V44" s="27" t="str">
        <f t="shared" si="4"/>
        <v/>
      </c>
      <c r="Z44" s="14"/>
      <c r="AA44" s="14"/>
      <c r="AB44" s="14"/>
      <c r="AC44" s="14"/>
      <c r="AD44" s="14"/>
      <c r="AE44" s="13"/>
      <c r="AF44" s="14"/>
      <c r="AG44" s="14"/>
      <c r="AH44" s="14"/>
      <c r="AI44" s="14"/>
    </row>
    <row r="45" spans="1:35" ht="15" x14ac:dyDescent="0.25">
      <c r="A45" s="57">
        <v>7</v>
      </c>
      <c r="B45" s="27" t="str">
        <f>IF(K45&gt;10,"G",IF(L45&gt;5,"M","P"))</f>
        <v>M</v>
      </c>
      <c r="C45" s="28" t="str">
        <f>+IF(OR(D45&lt;&gt;1,F45&lt;&gt;""),"p","s")</f>
        <v>p</v>
      </c>
      <c r="D45" s="28">
        <v>1</v>
      </c>
      <c r="E45" s="29">
        <v>10</v>
      </c>
      <c r="F45" s="28">
        <v>1</v>
      </c>
      <c r="G45" s="29">
        <v>6</v>
      </c>
      <c r="H45" s="28"/>
      <c r="I45" s="29"/>
      <c r="J45" s="43">
        <f>D45*(E45*2.54/8)^2*PI()/4+F45*(G45*2.54/8)^2*PI()/4+H45*(I45*2.54/8)^2*PI()/4</f>
        <v>10.767533930821827</v>
      </c>
      <c r="K45" s="44">
        <f>+MAX(E45,G45,I45)</f>
        <v>10</v>
      </c>
      <c r="L45" s="44">
        <f>+MIN(E45,G45,I45)</f>
        <v>6</v>
      </c>
      <c r="M45" s="13">
        <f>+SQRT(4*J45/PI())</f>
        <v>3.7026544532267658</v>
      </c>
      <c r="N45" s="45">
        <f>+ROUNDUP(IF(K45*2.54/8&lt;=6,$F$2*$F$3*$F$5*(K45*2.54/8)/(6.6*$F$4*$N$7^0.5),$F$2*$F$4*$F$5*(K45*2.54/8)/(5.3*$F$4*$N$7^0.5))*IF(C45="p",1.2,1),0)*1.25</f>
        <v>193.75</v>
      </c>
      <c r="O45" s="46">
        <f>+IF(J45*0.06&lt;0.6,3,IF(J45*0.06&lt;1.1,4,IF(J45*0.06&lt;1.8,5,6)))</f>
        <v>4</v>
      </c>
      <c r="P45" s="47">
        <f>+L45/8*2.54*6</f>
        <v>11.43</v>
      </c>
      <c r="Q45" s="13">
        <f>((O45/8*2.54)^2*PI()/4)/P45</f>
        <v>0.11082840750163991</v>
      </c>
      <c r="R45" s="54">
        <f t="shared" si="0"/>
        <v>0</v>
      </c>
      <c r="S45" s="41">
        <f t="shared" si="1"/>
        <v>0</v>
      </c>
      <c r="T45" s="55">
        <f t="shared" si="2"/>
        <v>-0.24999999999999986</v>
      </c>
      <c r="U45" s="42">
        <f t="shared" si="3"/>
        <v>-0.24999999999999986</v>
      </c>
      <c r="V45" s="27" t="str">
        <f t="shared" si="4"/>
        <v>pasa</v>
      </c>
      <c r="Z45" s="14"/>
      <c r="AA45" s="14"/>
      <c r="AB45" s="14"/>
      <c r="AC45" s="14"/>
      <c r="AD45" s="14"/>
      <c r="AE45" s="13"/>
      <c r="AF45" s="14"/>
      <c r="AG45" s="14"/>
      <c r="AH45" s="14"/>
      <c r="AI45" s="14"/>
    </row>
    <row r="46" spans="1:35" ht="15" x14ac:dyDescent="0.25">
      <c r="A46" s="57">
        <v>8</v>
      </c>
      <c r="B46" s="27" t="str">
        <f>IF(K46&gt;10,"G",IF(L46&gt;5,"M","P"))</f>
        <v>G</v>
      </c>
      <c r="C46" s="28" t="str">
        <f>+IF(OR(D46&lt;&gt;1,F46&lt;&gt;""),"p","s")</f>
        <v>s</v>
      </c>
      <c r="D46" s="28">
        <v>1</v>
      </c>
      <c r="E46" s="29">
        <v>12</v>
      </c>
      <c r="F46" s="28"/>
      <c r="G46" s="29"/>
      <c r="H46" s="28"/>
      <c r="I46" s="29"/>
      <c r="J46" s="43">
        <f>D46*(E46*2.54/8)^2*PI()/4+F46*(G46*2.54/8)^2*PI()/4+H46*(I46*2.54/8)^2*PI()/4</f>
        <v>11.400918279693698</v>
      </c>
      <c r="K46" s="44">
        <f>+MAX(E46,G46,I46)</f>
        <v>12</v>
      </c>
      <c r="L46" s="44">
        <f>+MIN(E46,G46,I46)</f>
        <v>12</v>
      </c>
      <c r="M46" s="13">
        <f>+SQRT(4*J46/PI())</f>
        <v>3.81</v>
      </c>
      <c r="N46" s="45">
        <f>+ROUNDUP(IF(K46*2.54/8&lt;=6,$F$2*$F$3*$F$5*(K46*2.54/8)/(6.6*$F$4*$N$7^0.5),$F$2*$F$4*$F$5*(K46*2.54/8)/(5.3*$F$4*$N$7^0.5))*IF(C46="p",1.2,1),0)*1.25</f>
        <v>193.75</v>
      </c>
      <c r="O46" s="46">
        <f>+IF(J46*0.06&lt;0.6,3,IF(J46*0.06&lt;1.1,4,IF(J46*0.06&lt;1.8,5,6)))</f>
        <v>4</v>
      </c>
      <c r="P46" s="47">
        <f>+L46/8*2.54*6</f>
        <v>22.86</v>
      </c>
      <c r="Q46" s="13">
        <f>((O46/8*2.54)^2*PI()/4)/P46</f>
        <v>5.5414203750819957E-2</v>
      </c>
      <c r="R46" s="54">
        <f t="shared" si="0"/>
        <v>5.8823529411764629E-2</v>
      </c>
      <c r="S46" s="41">
        <f t="shared" si="1"/>
        <v>0.5</v>
      </c>
      <c r="T46" s="55">
        <f t="shared" si="2"/>
        <v>-5.5555555555555518E-2</v>
      </c>
      <c r="U46" s="42">
        <f t="shared" si="3"/>
        <v>0.50326797385620914</v>
      </c>
      <c r="V46" s="27" t="str">
        <f t="shared" si="4"/>
        <v>ok</v>
      </c>
      <c r="Z46" s="14"/>
      <c r="AA46" s="14"/>
      <c r="AB46" s="14"/>
      <c r="AC46" s="14"/>
      <c r="AD46" s="14"/>
      <c r="AE46" s="13"/>
      <c r="AF46" s="14"/>
      <c r="AG46" s="14"/>
      <c r="AH46" s="14"/>
      <c r="AI46" s="14"/>
    </row>
    <row r="47" spans="1:35" ht="15" hidden="1" x14ac:dyDescent="0.25">
      <c r="A47" s="20"/>
      <c r="B47" s="27" t="str">
        <f>IF(K47&gt;10,"G",IF(L47&gt;5,"M","P"))</f>
        <v>M</v>
      </c>
      <c r="C47" s="28" t="str">
        <f>+IF(OR(D47&lt;&gt;1,F47&lt;&gt;""),"p","s")</f>
        <v>p</v>
      </c>
      <c r="D47" s="28">
        <v>2</v>
      </c>
      <c r="E47" s="29">
        <v>8</v>
      </c>
      <c r="F47" s="28">
        <v>1</v>
      </c>
      <c r="G47" s="29">
        <v>6</v>
      </c>
      <c r="H47" s="28"/>
      <c r="I47" s="29"/>
      <c r="J47" s="43">
        <f>D47*(E47*2.54/8)^2*PI()/4+F47*(G47*2.54/8)^2*PI()/4+H47*(I47*2.54/8)^2*PI()/4</f>
        <v>12.984379151873378</v>
      </c>
      <c r="K47" s="44">
        <f>+MAX(E47,G47,I47)</f>
        <v>8</v>
      </c>
      <c r="L47" s="44">
        <f>+MIN(E47,G47,I47)</f>
        <v>6</v>
      </c>
      <c r="M47" s="13">
        <f>+SQRT(4*J47/PI())</f>
        <v>4.0659838907698589</v>
      </c>
      <c r="N47" s="45">
        <f>+ROUNDUP(IF(K47*2.54/8&lt;=6,$F$2*$F$3*$F$5*(K47*2.54/8)/(6.6*$F$4*$N$7^0.5),$F$2*$F$4*$F$5*(K47*2.54/8)/(5.3*$F$4*$N$7^0.5))*IF(C47="p",1.2,1),0)*1.25</f>
        <v>155</v>
      </c>
      <c r="O47" s="46">
        <f>+IF(J47*0.06&lt;0.6,3,IF(J47*0.06&lt;1.1,4,IF(J47*0.06&lt;1.8,5,6)))</f>
        <v>4</v>
      </c>
      <c r="P47" s="47">
        <f>+L47/8*2.54*6</f>
        <v>11.43</v>
      </c>
      <c r="Q47" s="13">
        <f>((O47/8*2.54)^2*PI()/4)/P47</f>
        <v>0.11082840750163991</v>
      </c>
      <c r="R47" s="54">
        <f t="shared" si="0"/>
        <v>0.13888888888888887</v>
      </c>
      <c r="S47" s="41">
        <f t="shared" si="1"/>
        <v>-1</v>
      </c>
      <c r="T47" s="55">
        <f t="shared" si="2"/>
        <v>7.8048780487804892E-2</v>
      </c>
      <c r="U47" s="42">
        <f t="shared" si="3"/>
        <v>-0.78306233062330621</v>
      </c>
      <c r="V47" s="27" t="str">
        <f t="shared" si="4"/>
        <v/>
      </c>
      <c r="Z47" s="14"/>
      <c r="AA47" s="14"/>
      <c r="AB47" s="14"/>
      <c r="AC47" s="14"/>
      <c r="AD47" s="14"/>
      <c r="AE47" s="13"/>
      <c r="AF47" s="14"/>
      <c r="AG47" s="14"/>
      <c r="AH47" s="14"/>
      <c r="AI47" s="14"/>
    </row>
    <row r="48" spans="1:35" ht="15" x14ac:dyDescent="0.25">
      <c r="A48" s="58">
        <v>9</v>
      </c>
      <c r="B48" s="27" t="str">
        <f>IF(K48&gt;10,"G",IF(L48&gt;5,"M","P"))</f>
        <v>M</v>
      </c>
      <c r="C48" s="28" t="str">
        <f>+IF(OR(D48&lt;&gt;1,F48&lt;&gt;""),"p","s")</f>
        <v>p</v>
      </c>
      <c r="D48" s="28">
        <v>1</v>
      </c>
      <c r="E48" s="29">
        <v>10</v>
      </c>
      <c r="F48" s="28">
        <v>1</v>
      </c>
      <c r="G48" s="29">
        <v>8</v>
      </c>
      <c r="H48" s="28"/>
      <c r="I48" s="29"/>
      <c r="J48" s="43">
        <f>D48*(E48*2.54/8)^2*PI()/4+F48*(G48*2.54/8)^2*PI()/4+H48*(I48*2.54/8)^2*PI()/4</f>
        <v>12.984379151873378</v>
      </c>
      <c r="K48" s="44">
        <f>+MAX(E48,G48,I48)</f>
        <v>10</v>
      </c>
      <c r="L48" s="44">
        <f>+MIN(E48,G48,I48)</f>
        <v>8</v>
      </c>
      <c r="M48" s="13">
        <f>+SQRT(4*J48/PI())</f>
        <v>4.0659838907698589</v>
      </c>
      <c r="N48" s="45">
        <f>+ROUNDUP(IF(K48*2.54/8&lt;=6,$F$2*$F$3*$F$5*(K48*2.54/8)/(6.6*$F$4*$N$7^0.5),$F$2*$F$4*$F$5*(K48*2.54/8)/(5.3*$F$4*$N$7^0.5))*IF(C48="p",1.2,1),0)*1.25</f>
        <v>193.75</v>
      </c>
      <c r="O48" s="46">
        <f>+IF(J48*0.06&lt;0.6,3,IF(J48*0.06&lt;1.1,4,IF(J48*0.06&lt;1.8,5,6)))</f>
        <v>4</v>
      </c>
      <c r="P48" s="47">
        <f>+L48/8*2.54*6</f>
        <v>15.24</v>
      </c>
      <c r="Q48" s="13">
        <f>((O48/8*2.54)^2*PI()/4)/P48</f>
        <v>8.3121305626229935E-2</v>
      </c>
      <c r="R48" s="54">
        <f t="shared" si="0"/>
        <v>0</v>
      </c>
      <c r="S48" s="41">
        <f t="shared" si="1"/>
        <v>0.25</v>
      </c>
      <c r="T48" s="55">
        <f t="shared" si="2"/>
        <v>-0.24999999999999992</v>
      </c>
      <c r="U48" s="42">
        <f t="shared" si="3"/>
        <v>0</v>
      </c>
      <c r="V48" s="27" t="str">
        <f t="shared" si="4"/>
        <v>pasa</v>
      </c>
      <c r="Z48" s="14"/>
      <c r="AA48" s="14"/>
      <c r="AB48" s="14"/>
      <c r="AC48" s="14"/>
      <c r="AD48" s="14"/>
      <c r="AE48" s="13"/>
      <c r="AF48" s="14"/>
      <c r="AG48" s="14"/>
      <c r="AH48" s="14"/>
      <c r="AI48" s="14"/>
    </row>
    <row r="49" spans="1:35" ht="15" x14ac:dyDescent="0.25">
      <c r="A49" s="57">
        <v>10</v>
      </c>
      <c r="B49" s="27" t="str">
        <f>IF(K49&gt;10,"G",IF(L49&gt;5,"M","P"))</f>
        <v>M</v>
      </c>
      <c r="C49" s="28" t="str">
        <f>+IF(OR(D49&lt;&gt;1,F49&lt;&gt;""),"p","s")</f>
        <v>p</v>
      </c>
      <c r="D49" s="28">
        <v>3</v>
      </c>
      <c r="E49" s="29">
        <v>8</v>
      </c>
      <c r="F49" s="28"/>
      <c r="G49" s="29"/>
      <c r="H49" s="28"/>
      <c r="I49" s="29"/>
      <c r="J49" s="43">
        <f>D49*(E49*2.54/8)^2*PI()/4+F49*(G49*2.54/8)^2*PI()/4+H49*(I49*2.54/8)^2*PI()/4</f>
        <v>15.201224372924933</v>
      </c>
      <c r="K49" s="44">
        <f>+MAX(E49,G49,I49)</f>
        <v>8</v>
      </c>
      <c r="L49" s="44">
        <f>+MIN(E49,G49,I49)</f>
        <v>8</v>
      </c>
      <c r="M49" s="13">
        <f>+SQRT(4*J49/PI())</f>
        <v>4.3994090512249482</v>
      </c>
      <c r="N49" s="45">
        <f>+ROUNDUP(IF(K49*2.54/8&lt;=6,$F$2*$F$3*$F$5*(K49*2.54/8)/(6.6*$F$4*$N$7^0.5),$F$2*$F$4*$F$5*(K49*2.54/8)/(5.3*$F$4*$N$7^0.5))*IF(C49="p",1.2,1),0)*1.25</f>
        <v>155</v>
      </c>
      <c r="O49" s="46">
        <f>+IF(J49*0.06&lt;0.6,3,IF(J49*0.06&lt;1.1,4,IF(J49*0.06&lt;1.8,5,6)))</f>
        <v>4</v>
      </c>
      <c r="P49" s="47">
        <f>+L49/8*2.54*6</f>
        <v>15.24</v>
      </c>
      <c r="Q49" s="13">
        <f>((O49/8*2.54)^2*PI()/4)/P49</f>
        <v>8.3121305626229935E-2</v>
      </c>
      <c r="R49" s="54">
        <f t="shared" si="0"/>
        <v>0.17073170731707338</v>
      </c>
      <c r="S49" s="41">
        <f t="shared" si="1"/>
        <v>0</v>
      </c>
      <c r="T49" s="55">
        <f t="shared" si="2"/>
        <v>5.4166666666666377E-2</v>
      </c>
      <c r="U49" s="42">
        <f t="shared" si="3"/>
        <v>0.22489837398373974</v>
      </c>
      <c r="V49" s="27" t="str">
        <f t="shared" si="4"/>
        <v>ok</v>
      </c>
      <c r="Z49" s="14"/>
      <c r="AA49" s="14"/>
      <c r="AB49" s="14"/>
      <c r="AC49" s="14"/>
      <c r="AD49" s="14"/>
      <c r="AE49" s="13"/>
      <c r="AF49" s="14"/>
      <c r="AG49" s="14"/>
      <c r="AH49" s="14"/>
      <c r="AI49" s="14"/>
    </row>
    <row r="50" spans="1:35" ht="15" x14ac:dyDescent="0.25">
      <c r="A50" s="57">
        <v>11</v>
      </c>
      <c r="B50" s="27" t="str">
        <f>IF(K50&gt;10,"G",IF(L50&gt;5,"M","P"))</f>
        <v>M</v>
      </c>
      <c r="C50" s="28" t="str">
        <f>+IF(OR(D50&lt;&gt;1,F50&lt;&gt;""),"p","s")</f>
        <v>p</v>
      </c>
      <c r="D50" s="28">
        <v>2</v>
      </c>
      <c r="E50" s="29">
        <v>10</v>
      </c>
      <c r="F50" s="28"/>
      <c r="G50" s="29"/>
      <c r="H50" s="28"/>
      <c r="I50" s="29"/>
      <c r="J50" s="43">
        <f>D50*(E50*2.54/8)^2*PI()/4+F50*(G50*2.54/8)^2*PI()/4+H50*(I50*2.54/8)^2*PI()/4</f>
        <v>15.834608721796803</v>
      </c>
      <c r="K50" s="44">
        <f>+MAX(E50,G50,I50)</f>
        <v>10</v>
      </c>
      <c r="L50" s="44">
        <f>+MIN(E50,G50,I50)</f>
        <v>10</v>
      </c>
      <c r="M50" s="13">
        <f>+SQRT(4*J50/PI())</f>
        <v>4.4901280605345768</v>
      </c>
      <c r="N50" s="45">
        <f>+ROUNDUP(IF(K50*2.54/8&lt;=6,$F$2*$F$3*$F$5*(K50*2.54/8)/(6.6*$F$4*$N$7^0.5),$F$2*$F$4*$F$5*(K50*2.54/8)/(5.3*$F$4*$N$7^0.5))*IF(C50="p",1.2,1),0)*1.25</f>
        <v>193.75</v>
      </c>
      <c r="O50" s="46">
        <f>+IF(J50*0.06&lt;0.6,3,IF(J50*0.06&lt;1.1,4,IF(J50*0.06&lt;1.8,5,6)))</f>
        <v>4</v>
      </c>
      <c r="P50" s="47">
        <f>+L50/8*2.54*6</f>
        <v>19.049999999999997</v>
      </c>
      <c r="Q50" s="13">
        <f>((O50/8*2.54)^2*PI()/4)/P50</f>
        <v>6.6497044500983954E-2</v>
      </c>
      <c r="R50" s="54">
        <f t="shared" si="0"/>
        <v>4.1666666666666491E-2</v>
      </c>
      <c r="S50" s="41">
        <f t="shared" si="1"/>
        <v>0.19999999999999993</v>
      </c>
      <c r="T50" s="55">
        <f t="shared" si="2"/>
        <v>-0.2899999999999997</v>
      </c>
      <c r="U50" s="42">
        <f t="shared" si="3"/>
        <v>-4.8333333333333284E-2</v>
      </c>
      <c r="V50" s="27" t="str">
        <f t="shared" si="4"/>
        <v>pasa</v>
      </c>
      <c r="Z50" s="14"/>
      <c r="AA50" s="14"/>
      <c r="AB50" s="14"/>
      <c r="AC50" s="14"/>
      <c r="AD50" s="14"/>
      <c r="AE50" s="13"/>
      <c r="AF50" s="14"/>
      <c r="AG50" s="14"/>
      <c r="AH50" s="14"/>
      <c r="AI50" s="14"/>
    </row>
    <row r="51" spans="1:35" ht="15" x14ac:dyDescent="0.25">
      <c r="A51" s="58">
        <v>12</v>
      </c>
      <c r="B51" s="27" t="str">
        <f>IF(K51&gt;10,"G",IF(L51&gt;5,"M","P"))</f>
        <v>M</v>
      </c>
      <c r="C51" s="28" t="str">
        <f>+IF(OR(D51&lt;&gt;1,F51&lt;&gt;""),"p","s")</f>
        <v>p</v>
      </c>
      <c r="D51" s="28">
        <v>2</v>
      </c>
      <c r="E51" s="29">
        <v>10</v>
      </c>
      <c r="F51" s="28"/>
      <c r="G51" s="29"/>
      <c r="H51" s="28"/>
      <c r="I51" s="29"/>
      <c r="J51" s="43">
        <f>D51*(E51*2.54/8)^2*PI()/4+F51*(G51*2.54/8)^2*PI()/4+H51*(I51*2.54/8)^2*PI()/4</f>
        <v>15.834608721796803</v>
      </c>
      <c r="K51" s="44">
        <f>+MAX(E51,G51,I51)</f>
        <v>10</v>
      </c>
      <c r="L51" s="44">
        <f>+MIN(E51,G51,I51)</f>
        <v>10</v>
      </c>
      <c r="M51" s="13">
        <f>+SQRT(4*J51/PI())</f>
        <v>4.4901280605345768</v>
      </c>
      <c r="N51" s="45">
        <f>+ROUNDUP(IF(K51*2.54/8&lt;=6,$F$2*$F$3*$F$5*(K51*2.54/8)/(6.6*$F$4*$N$7^0.5),$F$2*$F$4*$F$5*(K51*2.54/8)/(5.3*$F$4*$N$7^0.5))*IF(C51="p",1.2,1),0)*1.25</f>
        <v>193.75</v>
      </c>
      <c r="O51" s="46">
        <f>+IF(J51*0.06&lt;0.6,3,IF(J51*0.06&lt;1.1,4,IF(J51*0.06&lt;1.8,5,6)))</f>
        <v>4</v>
      </c>
      <c r="P51" s="47">
        <f>+L51/8*2.54*6</f>
        <v>19.049999999999997</v>
      </c>
      <c r="Q51" s="13">
        <f>((O51/8*2.54)^2*PI()/4)/P51</f>
        <v>6.6497044500983954E-2</v>
      </c>
      <c r="R51" s="54">
        <f t="shared" si="0"/>
        <v>0</v>
      </c>
      <c r="S51" s="41">
        <f t="shared" si="1"/>
        <v>0</v>
      </c>
      <c r="T51" s="55">
        <f t="shared" si="2"/>
        <v>0</v>
      </c>
      <c r="U51" s="42">
        <f t="shared" si="3"/>
        <v>0</v>
      </c>
      <c r="V51" s="27" t="str">
        <f t="shared" si="4"/>
        <v>pasa</v>
      </c>
      <c r="Z51" s="14"/>
      <c r="AA51" s="14"/>
      <c r="AB51" s="14"/>
      <c r="AC51" s="14"/>
      <c r="AD51" s="14"/>
      <c r="AE51" s="13"/>
      <c r="AF51" s="14"/>
      <c r="AG51" s="14"/>
      <c r="AH51" s="14"/>
      <c r="AI51" s="14"/>
    </row>
    <row r="52" spans="1:35" ht="15" x14ac:dyDescent="0.25">
      <c r="A52" s="57">
        <v>13</v>
      </c>
      <c r="B52" s="27" t="str">
        <f>IF(K52&gt;10,"G",IF(L52&gt;5,"M","P"))</f>
        <v>M</v>
      </c>
      <c r="C52" s="28" t="str">
        <f>+IF(OR(D52&lt;&gt;1,F52&lt;&gt;""),"p","s")</f>
        <v>p</v>
      </c>
      <c r="D52" s="28">
        <v>1</v>
      </c>
      <c r="E52" s="29">
        <v>10</v>
      </c>
      <c r="F52" s="28">
        <v>2</v>
      </c>
      <c r="G52" s="29">
        <v>8</v>
      </c>
      <c r="H52" s="28"/>
      <c r="I52" s="29"/>
      <c r="J52" s="43">
        <f>D52*(E52*2.54/8)^2*PI()/4+F52*(G52*2.54/8)^2*PI()/4+H52*(I52*2.54/8)^2*PI()/4</f>
        <v>18.051453942848354</v>
      </c>
      <c r="K52" s="44">
        <f>+MAX(E52,G52,I52)</f>
        <v>10</v>
      </c>
      <c r="L52" s="44">
        <f>+MIN(E52,G52,I52)</f>
        <v>8</v>
      </c>
      <c r="M52" s="13">
        <f>+SQRT(4*J52/PI())</f>
        <v>4.7941448663969259</v>
      </c>
      <c r="N52" s="45">
        <f>+ROUNDUP(IF(K52*2.54/8&lt;=6,$F$2*$F$3*$F$5*(K52*2.54/8)/(6.6*$F$4*$N$7^0.5),$F$2*$F$4*$F$5*(K52*2.54/8)/(5.3*$F$4*$N$7^0.5))*IF(C52="p",1.2,1),0)*1.25</f>
        <v>193.75</v>
      </c>
      <c r="O52" s="46">
        <f>+IF(J52*0.06&lt;0.6,3,IF(J52*0.06&lt;1.1,4,IF(J52*0.06&lt;1.8,5,6)))</f>
        <v>4</v>
      </c>
      <c r="P52" s="47">
        <f>+L52/8*2.54*6</f>
        <v>15.24</v>
      </c>
      <c r="Q52" s="13">
        <f>((O52/8*2.54)^2*PI()/4)/P52</f>
        <v>8.3121305626229935E-2</v>
      </c>
      <c r="R52" s="54">
        <f t="shared" si="0"/>
        <v>0.13999999999999993</v>
      </c>
      <c r="S52" s="41">
        <f t="shared" si="1"/>
        <v>-0.24999999999999989</v>
      </c>
      <c r="T52" s="55">
        <f t="shared" si="2"/>
        <v>-0.12280701754385959</v>
      </c>
      <c r="U52" s="42">
        <f t="shared" si="3"/>
        <v>-0.23280701754385955</v>
      </c>
      <c r="V52" s="27" t="str">
        <f t="shared" si="4"/>
        <v>pasa</v>
      </c>
      <c r="Z52" s="14"/>
      <c r="AA52" s="14"/>
      <c r="AB52" s="14"/>
      <c r="AC52" s="14"/>
      <c r="AD52" s="14"/>
      <c r="AE52" s="13"/>
      <c r="AF52" s="14"/>
      <c r="AG52" s="14"/>
      <c r="AH52" s="14"/>
      <c r="AI52" s="14"/>
    </row>
    <row r="53" spans="1:35" ht="15" hidden="1" x14ac:dyDescent="0.25">
      <c r="A53" s="20"/>
      <c r="B53" s="27" t="str">
        <f>IF(K53&gt;10,"G",IF(L53&gt;5,"M","P"))</f>
        <v>G</v>
      </c>
      <c r="C53" s="28" t="str">
        <f>+IF(OR(D53&lt;&gt;1,F53&lt;&gt;""),"p","s")</f>
        <v>p</v>
      </c>
      <c r="D53" s="28">
        <v>1</v>
      </c>
      <c r="E53" s="29">
        <v>12</v>
      </c>
      <c r="F53" s="28">
        <v>1</v>
      </c>
      <c r="G53" s="29">
        <v>10</v>
      </c>
      <c r="H53" s="28"/>
      <c r="I53" s="29"/>
      <c r="J53" s="43">
        <f>D53*(E53*2.54/8)^2*PI()/4+F53*(G53*2.54/8)^2*PI()/4+H53*(I53*2.54/8)^2*PI()/4</f>
        <v>19.318222640592101</v>
      </c>
      <c r="K53" s="44">
        <f>+MAX(E53,G53,I53)</f>
        <v>12</v>
      </c>
      <c r="L53" s="44">
        <f>+MIN(E53,G53,I53)</f>
        <v>10</v>
      </c>
      <c r="M53" s="13">
        <f>+SQRT(4*J53/PI())</f>
        <v>4.9595085442007258</v>
      </c>
      <c r="N53" s="45">
        <f>+ROUNDUP(IF(K53*2.54/8&lt;=6,$F$2*$F$3*$F$5*(K53*2.54/8)/(6.6*$F$4*$N$7^0.5),$F$2*$F$4*$F$5*(K53*2.54/8)/(5.3*$F$4*$N$7^0.5))*IF(C53="p",1.2,1),0)*1.25</f>
        <v>231.25</v>
      </c>
      <c r="O53" s="46">
        <f>+IF(J53*0.06&lt;0.6,3,IF(J53*0.06&lt;1.1,4,IF(J53*0.06&lt;1.8,5,6)))</f>
        <v>5</v>
      </c>
      <c r="P53" s="47">
        <f>+L53/8*2.54*6</f>
        <v>19.049999999999997</v>
      </c>
      <c r="Q53" s="13">
        <f>((O53/8*2.54)^2*PI()/4)/P53</f>
        <v>0.10390163203278743</v>
      </c>
      <c r="R53" s="54">
        <f t="shared" si="0"/>
        <v>7.0175438596491335E-2</v>
      </c>
      <c r="S53" s="41">
        <f t="shared" si="1"/>
        <v>-0.25000000000000017</v>
      </c>
      <c r="T53" s="55">
        <f t="shared" si="2"/>
        <v>-0.25912215758857754</v>
      </c>
      <c r="U53" s="42">
        <f t="shared" si="3"/>
        <v>-0.43894671899208637</v>
      </c>
      <c r="V53" s="27" t="str">
        <f t="shared" si="4"/>
        <v/>
      </c>
      <c r="Z53" s="14"/>
      <c r="AA53" s="14"/>
      <c r="AB53" s="14"/>
      <c r="AC53" s="14"/>
      <c r="AD53" s="14"/>
      <c r="AE53" s="13"/>
      <c r="AF53" s="14"/>
      <c r="AG53" s="14"/>
      <c r="AH53" s="14"/>
      <c r="AI53" s="14"/>
    </row>
    <row r="54" spans="1:35" ht="15" x14ac:dyDescent="0.25">
      <c r="A54" s="58">
        <v>14</v>
      </c>
      <c r="B54" s="27" t="str">
        <f>IF(K54&gt;10,"G",IF(L54&gt;5,"M","P"))</f>
        <v>G</v>
      </c>
      <c r="C54" s="28" t="str">
        <f>+IF(OR(D54&lt;&gt;1,F54&lt;&gt;""),"p","s")</f>
        <v>p</v>
      </c>
      <c r="D54" s="28">
        <v>2</v>
      </c>
      <c r="E54" s="29">
        <v>12</v>
      </c>
      <c r="F54" s="28"/>
      <c r="G54" s="29"/>
      <c r="H54" s="28"/>
      <c r="I54" s="29"/>
      <c r="J54" s="43">
        <f>D54*(E54*2.54/8)^2*PI()/4+F54*(G54*2.54/8)^2*PI()/4+H54*(I54*2.54/8)^2*PI()/4</f>
        <v>22.801836559387397</v>
      </c>
      <c r="K54" s="44">
        <f>+MAX(E54,G54,I54)</f>
        <v>12</v>
      </c>
      <c r="L54" s="44">
        <f>+MIN(E54,G54,I54)</f>
        <v>12</v>
      </c>
      <c r="M54" s="13">
        <f>+SQRT(4*J54/PI())</f>
        <v>5.3881536726414918</v>
      </c>
      <c r="N54" s="45">
        <f>+ROUNDUP(IF(K54*2.54/8&lt;=6,$F$2*$F$3*$F$5*(K54*2.54/8)/(6.6*$F$4*$N$7^0.5),$F$2*$F$4*$F$5*(K54*2.54/8)/(5.3*$F$4*$N$7^0.5))*IF(C54="p",1.2,1),0)*1.25</f>
        <v>231.25</v>
      </c>
      <c r="O54" s="46">
        <f>+IF(J54*0.06&lt;0.6,3,IF(J54*0.06&lt;1.1,4,IF(J54*0.06&lt;1.8,5,6)))</f>
        <v>5</v>
      </c>
      <c r="P54" s="47">
        <f>+L54/8*2.54*6</f>
        <v>22.86</v>
      </c>
      <c r="Q54" s="13">
        <f>((O54/8*2.54)^2*PI()/4)/P54</f>
        <v>8.658469336065619E-2</v>
      </c>
      <c r="R54" s="54">
        <f t="shared" si="0"/>
        <v>0.18032786885245897</v>
      </c>
      <c r="S54" s="41">
        <f t="shared" si="1"/>
        <v>0.16666666666666671</v>
      </c>
      <c r="T54" s="55">
        <f t="shared" si="2"/>
        <v>-0.15277777777777779</v>
      </c>
      <c r="U54" s="42">
        <f t="shared" si="3"/>
        <v>0.19421675774134789</v>
      </c>
      <c r="V54" s="27" t="str">
        <f t="shared" si="4"/>
        <v>ok</v>
      </c>
      <c r="Z54" s="14"/>
      <c r="AA54" s="14"/>
      <c r="AB54" s="14"/>
      <c r="AC54" s="14"/>
      <c r="AD54" s="14"/>
      <c r="AE54" s="13"/>
      <c r="AF54" s="14"/>
      <c r="AG54" s="14"/>
      <c r="AH54" s="14"/>
      <c r="AI54" s="14"/>
    </row>
    <row r="55" spans="1:35" ht="15" x14ac:dyDescent="0.25">
      <c r="A55" s="58">
        <v>15</v>
      </c>
      <c r="B55" s="27" t="str">
        <f>IF(K55&gt;10,"G",IF(L55&gt;5,"M","P"))</f>
        <v>M</v>
      </c>
      <c r="C55" s="28" t="str">
        <f>+IF(OR(D55&lt;&gt;1,F55&lt;&gt;""),"p","s")</f>
        <v>p</v>
      </c>
      <c r="D55" s="28">
        <v>3</v>
      </c>
      <c r="E55" s="29">
        <v>10</v>
      </c>
      <c r="F55" s="28"/>
      <c r="G55" s="29"/>
      <c r="H55" s="28"/>
      <c r="I55" s="29"/>
      <c r="J55" s="43">
        <f>D55*(E55*2.54/8)^2*PI()/4+F55*(G55*2.54/8)^2*PI()/4+H55*(I55*2.54/8)^2*PI()/4</f>
        <v>23.751913082695207</v>
      </c>
      <c r="K55" s="44">
        <f>+MAX(E55,G55,I55)</f>
        <v>10</v>
      </c>
      <c r="L55" s="44">
        <f>+MIN(E55,G55,I55)</f>
        <v>10</v>
      </c>
      <c r="M55" s="13">
        <f>+SQRT(4*J55/PI())</f>
        <v>5.4992613140311857</v>
      </c>
      <c r="N55" s="45">
        <f>+ROUNDUP(IF(K55*2.54/8&lt;=6,$F$2*$F$3*$F$5*(K55*2.54/8)/(6.6*$F$4*$N$7^0.5),$F$2*$F$4*$F$5*(K55*2.54/8)/(5.3*$F$4*$N$7^0.5))*IF(C55="p",1.2,1),0)*1.25</f>
        <v>193.75</v>
      </c>
      <c r="O55" s="46">
        <f>+IF(J55*0.06&lt;0.6,3,IF(J55*0.06&lt;1.1,4,IF(J55*0.06&lt;1.8,5,6)))</f>
        <v>5</v>
      </c>
      <c r="P55" s="47">
        <f>+L55/8*2.54*6</f>
        <v>19.049999999999997</v>
      </c>
      <c r="Q55" s="13">
        <f>((O55/8*2.54)^2*PI()/4)/P55</f>
        <v>0.10390163203278743</v>
      </c>
      <c r="R55" s="54">
        <f t="shared" si="0"/>
        <v>4.1666666666666768E-2</v>
      </c>
      <c r="S55" s="41">
        <f t="shared" si="1"/>
        <v>-0.20000000000000007</v>
      </c>
      <c r="T55" s="55">
        <f t="shared" si="2"/>
        <v>0.12216216216216202</v>
      </c>
      <c r="U55" s="42">
        <f t="shared" si="3"/>
        <v>-3.6171171171171274E-2</v>
      </c>
      <c r="V55" s="27" t="str">
        <f t="shared" si="4"/>
        <v>pasa</v>
      </c>
      <c r="Z55" s="14"/>
      <c r="AA55" s="14"/>
      <c r="AB55" s="14"/>
      <c r="AC55" s="14"/>
      <c r="AD55" s="14"/>
      <c r="AE55" s="13"/>
      <c r="AF55" s="14"/>
      <c r="AG55" s="14"/>
      <c r="AH55" s="14"/>
      <c r="AI55" s="14"/>
    </row>
    <row r="56" spans="1:35" ht="15" hidden="1" x14ac:dyDescent="0.25">
      <c r="A56" s="20"/>
      <c r="B56" s="27" t="str">
        <f>IF(K56&gt;10,"G",IF(L56&gt;5,"M","P"))</f>
        <v>G</v>
      </c>
      <c r="C56" s="28" t="str">
        <f>+IF(OR(D56&lt;&gt;1,F56&lt;&gt;""),"p","s")</f>
        <v>p</v>
      </c>
      <c r="D56" s="28">
        <v>1</v>
      </c>
      <c r="E56" s="29">
        <v>12</v>
      </c>
      <c r="F56" s="28">
        <v>1</v>
      </c>
      <c r="G56" s="29">
        <v>10</v>
      </c>
      <c r="H56" s="28">
        <v>1</v>
      </c>
      <c r="I56" s="29">
        <v>8</v>
      </c>
      <c r="J56" s="43">
        <f>D56*(E56*2.54/8)^2*PI()/4+F56*(G56*2.54/8)^2*PI()/4+H56*(I56*2.54/8)^2*PI()/4</f>
        <v>24.385297431567079</v>
      </c>
      <c r="K56" s="44">
        <f>+MAX(E56,G56,I56)</f>
        <v>12</v>
      </c>
      <c r="L56" s="44">
        <f>+MIN(E56,G56,I56)</f>
        <v>8</v>
      </c>
      <c r="M56" s="13">
        <f>+SQRT(4*J56/PI())</f>
        <v>5.5721023859939978</v>
      </c>
      <c r="N56" s="45">
        <f>+ROUNDUP(IF(K56*2.54/8&lt;=6,$F$2*$F$3*$F$5*(K56*2.54/8)/(6.6*$F$4*$N$7^0.5),$F$2*$F$4*$F$5*(K56*2.54/8)/(5.3*$F$4*$N$7^0.5))*IF(C56="p",1.2,1),0)*1.25</f>
        <v>231.25</v>
      </c>
      <c r="O56" s="46">
        <f>+IF(J56*0.06&lt;0.6,3,IF(J56*0.06&lt;1.1,4,IF(J56*0.06&lt;1.8,5,6)))</f>
        <v>5</v>
      </c>
      <c r="P56" s="47">
        <f>+L56/8*2.54*6</f>
        <v>15.24</v>
      </c>
      <c r="Q56" s="13">
        <f>((O56/8*2.54)^2*PI()/4)/P56</f>
        <v>0.12987704004098427</v>
      </c>
      <c r="R56" s="54">
        <f t="shared" si="0"/>
        <v>2.666666666666663E-2</v>
      </c>
      <c r="S56" s="41">
        <f t="shared" si="1"/>
        <v>-0.24999999999999981</v>
      </c>
      <c r="T56" s="55">
        <f t="shared" si="2"/>
        <v>-0.2195224130708</v>
      </c>
      <c r="U56" s="42">
        <f t="shared" si="3"/>
        <v>-0.44285574640413317</v>
      </c>
      <c r="V56" s="27" t="str">
        <f t="shared" si="4"/>
        <v/>
      </c>
      <c r="Z56" s="14"/>
      <c r="AA56" s="14"/>
      <c r="AB56" s="14"/>
      <c r="AC56" s="14"/>
      <c r="AD56" s="14"/>
      <c r="AE56" s="13"/>
      <c r="AF56" s="14"/>
      <c r="AG56" s="14"/>
      <c r="AH56" s="14"/>
      <c r="AI56" s="14"/>
    </row>
    <row r="57" spans="1:35" ht="15" x14ac:dyDescent="0.25">
      <c r="A57" s="57">
        <v>16</v>
      </c>
      <c r="B57" s="27" t="str">
        <f>IF(K57&gt;10,"G",IF(L57&gt;5,"M","P"))</f>
        <v>G</v>
      </c>
      <c r="C57" s="28" t="str">
        <f>+IF(OR(D57&lt;&gt;1,F57&lt;&gt;""),"p","s")</f>
        <v>p</v>
      </c>
      <c r="D57" s="28">
        <v>1</v>
      </c>
      <c r="E57" s="29">
        <v>12</v>
      </c>
      <c r="F57" s="28">
        <v>2</v>
      </c>
      <c r="G57" s="29">
        <v>10</v>
      </c>
      <c r="H57" s="28"/>
      <c r="I57" s="29"/>
      <c r="J57" s="43">
        <f>D57*(E57*2.54/8)^2*PI()/4+F57*(G57*2.54/8)^2*PI()/4+H57*(I57*2.54/8)^2*PI()/4</f>
        <v>27.235527001490503</v>
      </c>
      <c r="K57" s="44">
        <f>+MAX(E57,G57,I57)</f>
        <v>12</v>
      </c>
      <c r="L57" s="44">
        <f>+MIN(E57,G57,I57)</f>
        <v>10</v>
      </c>
      <c r="M57" s="13">
        <f>+SQRT(4*J57/PI())</f>
        <v>5.8887477446397716</v>
      </c>
      <c r="N57" s="45">
        <f>+ROUNDUP(IF(K57*2.54/8&lt;=6,$F$2*$F$3*$F$5*(K57*2.54/8)/(6.6*$F$4*$N$7^0.5),$F$2*$F$4*$F$5*(K57*2.54/8)/(5.3*$F$4*$N$7^0.5))*IF(C57="p",1.2,1),0)*1.25</f>
        <v>231.25</v>
      </c>
      <c r="O57" s="46">
        <f>+IF(J57*0.06&lt;0.6,3,IF(J57*0.06&lt;1.1,4,IF(J57*0.06&lt;1.8,5,6)))</f>
        <v>5</v>
      </c>
      <c r="P57" s="47">
        <f>+L57/8*2.54*6</f>
        <v>19.049999999999997</v>
      </c>
      <c r="Q57" s="13">
        <f>((O57/8*2.54)^2*PI()/4)/P57</f>
        <v>0.10390163203278743</v>
      </c>
      <c r="R57" s="54">
        <f t="shared" si="0"/>
        <v>0.11688311688311688</v>
      </c>
      <c r="S57" s="41">
        <f t="shared" si="1"/>
        <v>0.19999999999999987</v>
      </c>
      <c r="T57" s="55">
        <f t="shared" si="2"/>
        <v>-0.10465116279069772</v>
      </c>
      <c r="U57" s="42">
        <f t="shared" si="3"/>
        <v>0.21223195409241905</v>
      </c>
      <c r="V57" s="27" t="str">
        <f t="shared" si="4"/>
        <v>ok</v>
      </c>
      <c r="Z57" s="14"/>
      <c r="AA57" s="14"/>
      <c r="AB57" s="14"/>
      <c r="AC57" s="14"/>
      <c r="AD57" s="14"/>
      <c r="AE57" s="13"/>
      <c r="AF57" s="14"/>
      <c r="AG57" s="14"/>
      <c r="AH57" s="14"/>
      <c r="AI57" s="14"/>
    </row>
    <row r="58" spans="1:35" ht="15" hidden="1" x14ac:dyDescent="0.25">
      <c r="A58" s="26"/>
      <c r="B58" s="27" t="str">
        <f>IF(K58&gt;10,"G",IF(L58&gt;5,"M","P"))</f>
        <v>G</v>
      </c>
      <c r="C58" s="28" t="str">
        <f>+IF(OR(D58&lt;&gt;1,F58&lt;&gt;""),"p","s")</f>
        <v>p</v>
      </c>
      <c r="D58" s="28">
        <v>2</v>
      </c>
      <c r="E58" s="29">
        <v>12</v>
      </c>
      <c r="F58" s="28">
        <v>1</v>
      </c>
      <c r="G58" s="29">
        <v>10</v>
      </c>
      <c r="H58" s="28"/>
      <c r="I58" s="29"/>
      <c r="J58" s="43">
        <f>D58*(E58*2.54/8)^2*PI()/4+F58*(G58*2.54/8)^2*PI()/4+H58*(I58*2.54/8)^2*PI()/4</f>
        <v>30.719140920285799</v>
      </c>
      <c r="K58" s="44">
        <f>+MAX(E58,G58,I58)</f>
        <v>12</v>
      </c>
      <c r="L58" s="44">
        <f>+MIN(E58,G58,I58)</f>
        <v>10</v>
      </c>
      <c r="M58" s="13">
        <f>+SQRT(4*J58/PI())</f>
        <v>6.2540247041405266</v>
      </c>
      <c r="N58" s="45">
        <f>+ROUNDUP(IF(K58*2.54/8&lt;=6,$F$2*$F$3*$F$5*(K58*2.54/8)/(6.6*$F$4*$N$7^0.5),$F$2*$F$4*$F$5*(K58*2.54/8)/(5.3*$F$4*$N$7^0.5))*IF(C58="p",1.2,1),0)*1.25</f>
        <v>231.25</v>
      </c>
      <c r="O58" s="46">
        <f>+IF(J58*0.06&lt;0.6,3,IF(J58*0.06&lt;1.1,4,IF(J58*0.06&lt;1.8,5,6)))</f>
        <v>6</v>
      </c>
      <c r="P58" s="47">
        <f>+L58/8*2.54*6</f>
        <v>19.049999999999997</v>
      </c>
      <c r="Q58" s="13">
        <f>((O58/8*2.54)^2*PI()/4)/P58</f>
        <v>0.14961835012721392</v>
      </c>
      <c r="R58" s="54">
        <f t="shared" si="0"/>
        <v>0.12790697674418602</v>
      </c>
      <c r="S58" s="41">
        <f t="shared" si="1"/>
        <v>-0.44000000000000011</v>
      </c>
      <c r="T58" s="55">
        <f t="shared" si="2"/>
        <v>-0.1134020618556701</v>
      </c>
      <c r="U58" s="42">
        <f t="shared" si="3"/>
        <v>-0.42549508511148421</v>
      </c>
      <c r="V58" s="27" t="str">
        <f t="shared" si="4"/>
        <v/>
      </c>
      <c r="Z58" s="14"/>
      <c r="AA58" s="14"/>
      <c r="AB58" s="14"/>
      <c r="AC58" s="14"/>
      <c r="AD58" s="14"/>
      <c r="AE58" s="13"/>
      <c r="AF58" s="14"/>
      <c r="AG58" s="14"/>
      <c r="AH58" s="14"/>
      <c r="AI58" s="14"/>
    </row>
    <row r="59" spans="1:35" ht="15" x14ac:dyDescent="0.25">
      <c r="A59" s="58">
        <v>17</v>
      </c>
      <c r="B59" s="27" t="str">
        <f>IF(K59&gt;10,"G",IF(L59&gt;5,"M","P"))</f>
        <v>G</v>
      </c>
      <c r="C59" s="28" t="str">
        <f>+IF(OR(D59&lt;&gt;1,F59&lt;&gt;""),"p","s")</f>
        <v>p</v>
      </c>
      <c r="D59" s="28">
        <v>3</v>
      </c>
      <c r="E59" s="29">
        <v>12</v>
      </c>
      <c r="F59" s="28"/>
      <c r="G59" s="29"/>
      <c r="H59" s="28"/>
      <c r="I59" s="29"/>
      <c r="J59" s="43">
        <f>D59*(E59*2.54/8)^2*PI()/4+F59*(G59*2.54/8)^2*PI()/4+H59*(I59*2.54/8)^2*PI()/4</f>
        <v>34.202754839081095</v>
      </c>
      <c r="K59" s="44">
        <f>+MAX(E59,G59,I59)</f>
        <v>12</v>
      </c>
      <c r="L59" s="44">
        <f>+MIN(E59,G59,I59)</f>
        <v>12</v>
      </c>
      <c r="M59" s="13">
        <f>+SQRT(4*J59/PI())</f>
        <v>6.5991135768374223</v>
      </c>
      <c r="N59" s="45">
        <f>+ROUNDUP(IF(K59*2.54/8&lt;=6,$F$2*$F$3*$F$5*(K59*2.54/8)/(6.6*$F$4*$N$7^0.5),$F$2*$F$4*$F$5*(K59*2.54/8)/(5.3*$F$4*$N$7^0.5))*IF(C59="p",1.2,1),0)*1.25</f>
        <v>231.25</v>
      </c>
      <c r="O59" s="46">
        <f>+IF(J59*0.06&lt;0.6,3,IF(J59*0.06&lt;1.1,4,IF(J59*0.06&lt;1.8,5,6)))</f>
        <v>6</v>
      </c>
      <c r="P59" s="47">
        <f>+L59/8*2.54*6</f>
        <v>22.86</v>
      </c>
      <c r="Q59" s="13">
        <f>((O59/8*2.54)^2*PI()/4)/P59</f>
        <v>0.12468195843934492</v>
      </c>
      <c r="R59" s="54">
        <f t="shared" si="0"/>
        <v>0.11340206185567007</v>
      </c>
      <c r="S59" s="41">
        <f t="shared" si="1"/>
        <v>0.16666666666666677</v>
      </c>
      <c r="T59" s="55">
        <f t="shared" si="2"/>
        <v>-0.10185185185185175</v>
      </c>
      <c r="U59" s="42">
        <f t="shared" si="3"/>
        <v>0.17821687667048508</v>
      </c>
      <c r="V59" s="27" t="str">
        <f t="shared" si="4"/>
        <v>ok</v>
      </c>
      <c r="Z59" s="14"/>
      <c r="AA59" s="14"/>
      <c r="AB59" s="14"/>
      <c r="AC59" s="14"/>
      <c r="AD59" s="14"/>
      <c r="AE59" s="13"/>
      <c r="AF59" s="14"/>
      <c r="AG59" s="14"/>
      <c r="AH59" s="14"/>
      <c r="AI59" s="14"/>
    </row>
    <row r="60" spans="1:35" ht="15" x14ac:dyDescent="0.25">
      <c r="D60" s="2"/>
      <c r="E60" s="2"/>
      <c r="F60" s="2"/>
      <c r="G60" s="2"/>
      <c r="H60" s="2"/>
      <c r="I60" s="2"/>
      <c r="J60" s="15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Z60" s="14"/>
      <c r="AA60" s="14"/>
      <c r="AB60" s="14"/>
      <c r="AC60" s="14"/>
      <c r="AD60" s="14"/>
      <c r="AE60" s="13"/>
      <c r="AF60" s="14"/>
      <c r="AG60" s="14"/>
      <c r="AH60" s="14"/>
      <c r="AI60" s="14"/>
    </row>
    <row r="61" spans="1:35" x14ac:dyDescent="0.25">
      <c r="Z61" s="14"/>
      <c r="AA61" s="14"/>
      <c r="AB61" s="14"/>
      <c r="AC61" s="14"/>
      <c r="AD61" s="14"/>
      <c r="AE61" s="13"/>
      <c r="AF61" s="14"/>
      <c r="AG61" s="14"/>
      <c r="AH61" s="14"/>
      <c r="AI61" s="14"/>
    </row>
    <row r="62" spans="1:35" x14ac:dyDescent="0.25">
      <c r="Z62" s="14"/>
      <c r="AA62" s="14"/>
      <c r="AB62" s="14"/>
      <c r="AC62" s="14"/>
      <c r="AD62" s="14"/>
      <c r="AE62" s="13"/>
      <c r="AF62" s="14"/>
      <c r="AG62" s="14"/>
      <c r="AH62" s="14"/>
      <c r="AI62" s="14"/>
    </row>
    <row r="63" spans="1:35" x14ac:dyDescent="0.25"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 spans="1:35" x14ac:dyDescent="0.25"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 spans="26:35" x14ac:dyDescent="0.25"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 spans="26:35" x14ac:dyDescent="0.25"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spans="26:35" x14ac:dyDescent="0.25"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 spans="26:35" x14ac:dyDescent="0.25"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 spans="26:35" x14ac:dyDescent="0.25"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26:35" x14ac:dyDescent="0.25"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26:35" x14ac:dyDescent="0.25">
      <c r="Z71" s="14"/>
      <c r="AA71" s="14"/>
      <c r="AB71" s="14"/>
      <c r="AC71" s="14"/>
      <c r="AD71" s="14"/>
      <c r="AE71" s="14"/>
      <c r="AF71" s="14"/>
      <c r="AG71" s="14"/>
      <c r="AH71" s="14"/>
      <c r="AI71" s="14"/>
    </row>
    <row r="72" spans="26:35" x14ac:dyDescent="0.25">
      <c r="Z72" s="14"/>
      <c r="AA72" s="14"/>
      <c r="AB72" s="14"/>
      <c r="AC72" s="14"/>
      <c r="AD72" s="14"/>
      <c r="AE72" s="14"/>
      <c r="AF72" s="14"/>
      <c r="AG72" s="14"/>
      <c r="AH72" s="14"/>
      <c r="AI72" s="14"/>
    </row>
    <row r="73" spans="26:35" x14ac:dyDescent="0.25"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 spans="26:35" x14ac:dyDescent="0.25"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 spans="26:35" x14ac:dyDescent="0.25"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 spans="26:35" x14ac:dyDescent="0.25"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r="77" spans="26:35" x14ac:dyDescent="0.25"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 spans="26:35" x14ac:dyDescent="0.25"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 spans="26:35" x14ac:dyDescent="0.25"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 spans="26:35" x14ac:dyDescent="0.25"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 spans="26:35" x14ac:dyDescent="0.25"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 spans="26:35" x14ac:dyDescent="0.25"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 spans="26:35" x14ac:dyDescent="0.25">
      <c r="Z83" s="14"/>
      <c r="AA83" s="14"/>
      <c r="AB83" s="14"/>
      <c r="AC83" s="14"/>
      <c r="AD83" s="14"/>
      <c r="AE83" s="14"/>
      <c r="AF83" s="14"/>
      <c r="AG83" s="14"/>
      <c r="AH83" s="14"/>
      <c r="AI83" s="14"/>
    </row>
    <row r="84" spans="26:35" x14ac:dyDescent="0.25">
      <c r="Z84" s="14"/>
      <c r="AA84" s="14"/>
      <c r="AB84" s="14"/>
      <c r="AC84" s="14"/>
      <c r="AD84" s="14"/>
      <c r="AE84" s="14"/>
      <c r="AF84" s="14"/>
      <c r="AG84" s="14"/>
      <c r="AH84" s="14"/>
      <c r="AI84" s="14"/>
    </row>
    <row r="85" spans="26:35" x14ac:dyDescent="0.25">
      <c r="Z85" s="14"/>
      <c r="AA85" s="14"/>
      <c r="AB85" s="14"/>
      <c r="AC85" s="14"/>
      <c r="AD85" s="14"/>
      <c r="AE85" s="14"/>
      <c r="AF85" s="14"/>
      <c r="AG85" s="14"/>
      <c r="AH85" s="14"/>
      <c r="AI85" s="14"/>
    </row>
    <row r="86" spans="26:35" x14ac:dyDescent="0.25">
      <c r="Z86" s="14"/>
      <c r="AA86" s="14"/>
      <c r="AB86" s="14"/>
      <c r="AC86" s="14"/>
      <c r="AD86" s="14"/>
      <c r="AE86" s="14"/>
      <c r="AF86" s="14"/>
      <c r="AG86" s="14"/>
      <c r="AH86" s="14"/>
      <c r="AI86" s="14"/>
    </row>
    <row r="87" spans="26:35" x14ac:dyDescent="0.25">
      <c r="Z87" s="14"/>
      <c r="AA87" s="14"/>
      <c r="AB87" s="14"/>
      <c r="AC87" s="14"/>
      <c r="AD87" s="14"/>
      <c r="AE87" s="14"/>
      <c r="AF87" s="14"/>
      <c r="AG87" s="14"/>
      <c r="AH87" s="14"/>
      <c r="AI87" s="14"/>
    </row>
    <row r="88" spans="26:35" x14ac:dyDescent="0.25"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 spans="26:35" x14ac:dyDescent="0.25"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26:35" x14ac:dyDescent="0.25">
      <c r="Z90" s="14"/>
      <c r="AA90" s="14"/>
      <c r="AB90" s="14"/>
      <c r="AC90" s="14"/>
      <c r="AD90" s="14"/>
      <c r="AE90" s="14"/>
      <c r="AF90" s="14"/>
      <c r="AG90" s="14"/>
      <c r="AH90" s="14"/>
      <c r="AI90" s="14"/>
    </row>
    <row r="91" spans="26:35" x14ac:dyDescent="0.25">
      <c r="Z91" s="14"/>
      <c r="AA91" s="14"/>
      <c r="AB91" s="14"/>
      <c r="AC91" s="14"/>
      <c r="AD91" s="14"/>
      <c r="AE91" s="14"/>
      <c r="AF91" s="14"/>
      <c r="AG91" s="14"/>
      <c r="AH91" s="14"/>
      <c r="AI91" s="14"/>
    </row>
  </sheetData>
  <autoFilter ref="B8:V59">
    <filterColumn colId="0">
      <filters>
        <filter val="G"/>
        <filter val="M"/>
      </filters>
    </filterColumn>
    <filterColumn colId="20">
      <customFilters>
        <customFilter operator="notEqual" val=" "/>
      </customFilters>
    </filterColumn>
  </autoFilter>
  <sortState ref="B9:V59">
    <sortCondition ref="J9:J59"/>
  </sortState>
  <mergeCells count="8">
    <mergeCell ref="AF7:AI7"/>
    <mergeCell ref="B7:J7"/>
    <mergeCell ref="K7:M7"/>
    <mergeCell ref="F2:J2"/>
    <mergeCell ref="F3:J3"/>
    <mergeCell ref="F4:J4"/>
    <mergeCell ref="F5:J5"/>
    <mergeCell ref="AA7:AD7"/>
  </mergeCells>
  <conditionalFormatting sqref="R10:R59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{F751808B-BF4E-42AC-9A47-B4F49341C742}</x14:id>
        </ext>
      </extLst>
    </cfRule>
  </conditionalFormatting>
  <conditionalFormatting sqref="S10:S59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{5CF88B1C-FE00-46DC-B036-9B08F16E94C3}</x14:id>
        </ext>
      </extLst>
    </cfRule>
  </conditionalFormatting>
  <conditionalFormatting sqref="T10:T59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{1638F127-A1D7-4F02-A5CB-3C110AB1EB99}</x14:id>
        </ext>
      </extLst>
    </cfRule>
  </conditionalFormatting>
  <conditionalFormatting sqref="U10:U59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{E276E503-67AF-4EA5-B3D1-570A42318CC6}</x14:id>
        </ext>
      </extLst>
    </cfRule>
  </conditionalFormatting>
  <pageMargins left="0.7" right="0.7" top="0.75" bottom="0.75" header="0.3" footer="0.3"/>
  <pageSetup scale="43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51808B-BF4E-42AC-9A47-B4F49341C7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R10:R59</xm:sqref>
        </x14:conditionalFormatting>
        <x14:conditionalFormatting xmlns:xm="http://schemas.microsoft.com/office/excel/2006/main">
          <x14:cfRule type="dataBar" id="{5CF88B1C-FE00-46DC-B036-9B08F16E94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S10:S59</xm:sqref>
        </x14:conditionalFormatting>
        <x14:conditionalFormatting xmlns:xm="http://schemas.microsoft.com/office/excel/2006/main">
          <x14:cfRule type="dataBar" id="{1638F127-A1D7-4F02-A5CB-3C110AB1EB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T10:T59</xm:sqref>
        </x14:conditionalFormatting>
        <x14:conditionalFormatting xmlns:xm="http://schemas.microsoft.com/office/excel/2006/main">
          <x14:cfRule type="dataBar" id="{E276E503-67AF-4EA5-B3D1-570A42318C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U10:U59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17"/>
  <sheetViews>
    <sheetView topLeftCell="D1" workbookViewId="0">
      <selection activeCell="K13" sqref="K13"/>
    </sheetView>
  </sheetViews>
  <sheetFormatPr baseColWidth="10" defaultRowHeight="15" x14ac:dyDescent="0.25"/>
  <cols>
    <col min="1" max="4" width="11.42578125" style="18"/>
    <col min="5" max="5" width="16.5703125" style="18" customWidth="1"/>
    <col min="6" max="6" width="4.7109375" style="18" customWidth="1"/>
    <col min="7" max="7" width="11.42578125" style="18"/>
    <col min="8" max="8" width="15.7109375" style="18" customWidth="1"/>
    <col min="9" max="9" width="6" style="18" customWidth="1"/>
    <col min="10" max="10" width="11.42578125" style="18"/>
    <col min="11" max="11" width="15.7109375" style="18" customWidth="1"/>
    <col min="12" max="16384" width="11.42578125" style="18"/>
  </cols>
  <sheetData>
    <row r="2" spans="2:11" x14ac:dyDescent="0.25">
      <c r="B2" s="7">
        <v>1</v>
      </c>
      <c r="C2" s="11" t="s">
        <v>12</v>
      </c>
      <c r="E2" s="18" t="s">
        <v>31</v>
      </c>
      <c r="G2" s="19" t="s">
        <v>32</v>
      </c>
      <c r="H2" s="19"/>
      <c r="I2" s="19"/>
      <c r="J2" s="19" t="s">
        <v>33</v>
      </c>
      <c r="K2" s="19"/>
    </row>
    <row r="3" spans="2:11" x14ac:dyDescent="0.25">
      <c r="B3" s="8">
        <v>2</v>
      </c>
      <c r="C3" s="12" t="s">
        <v>12</v>
      </c>
      <c r="E3" s="18" t="s">
        <v>40</v>
      </c>
      <c r="G3" s="18" t="s">
        <v>20</v>
      </c>
      <c r="H3" s="18" t="s">
        <v>34</v>
      </c>
      <c r="J3" s="18" t="s">
        <v>20</v>
      </c>
      <c r="K3" s="18" t="s">
        <v>34</v>
      </c>
    </row>
    <row r="4" spans="2:11" x14ac:dyDescent="0.25">
      <c r="B4" s="8">
        <v>4</v>
      </c>
      <c r="C4" s="12" t="s">
        <v>12</v>
      </c>
      <c r="E4" s="18" t="s">
        <v>41</v>
      </c>
      <c r="G4" s="18" t="s">
        <v>21</v>
      </c>
      <c r="H4" s="18" t="s">
        <v>35</v>
      </c>
      <c r="J4" s="18" t="s">
        <v>21</v>
      </c>
      <c r="K4" s="18" t="s">
        <v>35</v>
      </c>
    </row>
    <row r="5" spans="2:11" x14ac:dyDescent="0.25">
      <c r="B5" s="8">
        <v>6</v>
      </c>
      <c r="C5" s="10" t="s">
        <v>11</v>
      </c>
      <c r="E5" s="18" t="s">
        <v>42</v>
      </c>
      <c r="G5" s="18" t="s">
        <v>22</v>
      </c>
      <c r="H5" s="18" t="s">
        <v>38</v>
      </c>
      <c r="J5" s="18" t="s">
        <v>22</v>
      </c>
      <c r="K5" s="18" t="s">
        <v>38</v>
      </c>
    </row>
    <row r="6" spans="2:11" x14ac:dyDescent="0.25">
      <c r="B6" s="8">
        <v>9</v>
      </c>
      <c r="C6" s="12" t="s">
        <v>12</v>
      </c>
      <c r="E6" s="18" t="s">
        <v>43</v>
      </c>
      <c r="G6" s="18" t="s">
        <v>23</v>
      </c>
      <c r="H6" s="18" t="s">
        <v>36</v>
      </c>
      <c r="J6" s="18" t="s">
        <v>23</v>
      </c>
      <c r="K6" s="18" t="s">
        <v>36</v>
      </c>
    </row>
    <row r="7" spans="2:11" x14ac:dyDescent="0.25">
      <c r="B7" s="8">
        <v>11</v>
      </c>
      <c r="C7" s="10" t="s">
        <v>11</v>
      </c>
      <c r="E7" s="18" t="s">
        <v>44</v>
      </c>
      <c r="G7" s="18" t="s">
        <v>24</v>
      </c>
      <c r="H7" s="18" t="s">
        <v>37</v>
      </c>
      <c r="J7" s="18" t="s">
        <v>24</v>
      </c>
      <c r="K7" s="18" t="s">
        <v>37</v>
      </c>
    </row>
    <row r="8" spans="2:11" x14ac:dyDescent="0.25">
      <c r="B8" s="8">
        <v>12</v>
      </c>
      <c r="C8" s="10" t="s">
        <v>11</v>
      </c>
      <c r="E8" s="18" t="s">
        <v>45</v>
      </c>
      <c r="G8" s="18" t="s">
        <v>25</v>
      </c>
      <c r="H8" s="18" t="s">
        <v>39</v>
      </c>
      <c r="J8" s="18" t="s">
        <v>25</v>
      </c>
      <c r="K8" s="18" t="s">
        <v>39</v>
      </c>
    </row>
    <row r="9" spans="2:11" x14ac:dyDescent="0.25">
      <c r="B9" s="8">
        <v>15</v>
      </c>
      <c r="C9" s="10" t="s">
        <v>11</v>
      </c>
      <c r="E9" s="18" t="s">
        <v>46</v>
      </c>
      <c r="G9" s="18" t="s">
        <v>26</v>
      </c>
      <c r="J9" s="18" t="s">
        <v>26</v>
      </c>
    </row>
    <row r="10" spans="2:11" x14ac:dyDescent="0.25">
      <c r="B10" s="8">
        <v>16</v>
      </c>
      <c r="C10" s="12" t="s">
        <v>12</v>
      </c>
      <c r="G10" s="18" t="s">
        <v>27</v>
      </c>
      <c r="J10" s="18" t="s">
        <v>27</v>
      </c>
    </row>
    <row r="11" spans="2:11" x14ac:dyDescent="0.25">
      <c r="B11" s="8">
        <v>18</v>
      </c>
      <c r="C11" s="10" t="s">
        <v>11</v>
      </c>
      <c r="G11" s="18" t="s">
        <v>28</v>
      </c>
      <c r="J11" s="18" t="s">
        <v>28</v>
      </c>
    </row>
    <row r="12" spans="2:11" x14ac:dyDescent="0.25">
      <c r="B12" s="8">
        <v>21</v>
      </c>
      <c r="C12" s="10" t="s">
        <v>11</v>
      </c>
      <c r="G12" s="18" t="s">
        <v>29</v>
      </c>
      <c r="J12" s="18" t="s">
        <v>29</v>
      </c>
    </row>
    <row r="13" spans="2:11" x14ac:dyDescent="0.25">
      <c r="B13" s="8">
        <v>23</v>
      </c>
      <c r="C13" s="12" t="s">
        <v>12</v>
      </c>
      <c r="G13" s="18" t="s">
        <v>30</v>
      </c>
      <c r="J13" s="18" t="s">
        <v>30</v>
      </c>
    </row>
    <row r="14" spans="2:11" x14ac:dyDescent="0.25">
      <c r="B14" s="8">
        <v>27</v>
      </c>
      <c r="C14" s="12" t="s">
        <v>12</v>
      </c>
    </row>
    <row r="15" spans="2:11" x14ac:dyDescent="0.25">
      <c r="B15" s="8">
        <v>29</v>
      </c>
      <c r="C15" s="10" t="s">
        <v>11</v>
      </c>
    </row>
    <row r="16" spans="2:11" x14ac:dyDescent="0.25">
      <c r="B16" s="8">
        <v>33</v>
      </c>
      <c r="C16" s="10" t="s">
        <v>11</v>
      </c>
    </row>
    <row r="17" spans="2:3" x14ac:dyDescent="0.25">
      <c r="B17" s="8">
        <v>38</v>
      </c>
      <c r="C17" s="10" t="s">
        <v>11</v>
      </c>
    </row>
  </sheetData>
  <pageMargins left="0.7" right="0.7" top="0.75" bottom="0.75" header="0.3" footer="0.3"/>
  <pageSetup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Paquetes</vt:lpstr>
      <vt:lpstr>Estribos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Proyecto</dc:creator>
  <cp:lastModifiedBy>Alba Proyecto</cp:lastModifiedBy>
  <cp:lastPrinted>2017-05-10T16:29:58Z</cp:lastPrinted>
  <dcterms:created xsi:type="dcterms:W3CDTF">2017-04-26T14:58:50Z</dcterms:created>
  <dcterms:modified xsi:type="dcterms:W3CDTF">2017-05-10T17:07:14Z</dcterms:modified>
</cp:coreProperties>
</file>