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Proyectos\Proyectos (trabajando)\LUIS VALPUESTA\"/>
    </mc:Choice>
  </mc:AlternateContent>
  <bookViews>
    <workbookView xWindow="120" yWindow="240" windowWidth="28515" windowHeight="1246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I61" i="1" l="1"/>
  <c r="G26" i="1" l="1"/>
  <c r="H26" i="1" s="1"/>
  <c r="C38" i="1"/>
  <c r="C61" i="1" l="1"/>
  <c r="C40" i="1"/>
  <c r="M28" i="1" l="1"/>
  <c r="M29" i="1"/>
  <c r="M30" i="1"/>
  <c r="C64" i="1" l="1"/>
  <c r="F54" i="1"/>
  <c r="C50" i="1"/>
  <c r="C47" i="1"/>
  <c r="F53" i="1" s="1"/>
  <c r="C43" i="1"/>
  <c r="M27" i="1"/>
  <c r="M25" i="1"/>
  <c r="M24" i="1"/>
  <c r="M23" i="1"/>
  <c r="M22" i="1"/>
  <c r="C79" i="1"/>
  <c r="C76" i="1"/>
  <c r="C78" i="1" s="1"/>
  <c r="C72" i="1"/>
  <c r="C66" i="1" l="1"/>
  <c r="E66" i="1" s="1"/>
  <c r="C53" i="1"/>
  <c r="C54" i="1"/>
  <c r="F55" i="1"/>
  <c r="F57" i="1" s="1"/>
  <c r="G25" i="1"/>
  <c r="H25" i="1" s="1"/>
  <c r="C34" i="1"/>
  <c r="E37" i="1" s="1"/>
  <c r="C55" i="1" l="1"/>
  <c r="C57" i="1" s="1"/>
</calcChain>
</file>

<file path=xl/sharedStrings.xml><?xml version="1.0" encoding="utf-8"?>
<sst xmlns="http://schemas.openxmlformats.org/spreadsheetml/2006/main" count="120" uniqueCount="72">
  <si>
    <t>L=</t>
  </si>
  <si>
    <t>H=</t>
  </si>
  <si>
    <t>B =</t>
  </si>
  <si>
    <t>f'c =</t>
  </si>
  <si>
    <t>fy =</t>
  </si>
  <si>
    <t>cm</t>
  </si>
  <si>
    <t>kg/cm2</t>
  </si>
  <si>
    <r>
      <rPr>
        <sz val="11"/>
        <color theme="1"/>
        <rFont val="Arial"/>
        <family val="2"/>
      </rPr>
      <t>ϕ</t>
    </r>
    <r>
      <rPr>
        <sz val="11"/>
        <color theme="1"/>
        <rFont val="Calibri"/>
        <family val="2"/>
        <scheme val="minor"/>
      </rPr>
      <t>Vn Máx =</t>
    </r>
  </si>
  <si>
    <t>Vu =</t>
  </si>
  <si>
    <t>Avd=</t>
  </si>
  <si>
    <t>Ton</t>
  </si>
  <si>
    <t>°</t>
  </si>
  <si>
    <t>cm2</t>
  </si>
  <si>
    <t>Asmin Flex=</t>
  </si>
  <si>
    <t>Revisión diagonales</t>
  </si>
  <si>
    <t>L/H=</t>
  </si>
  <si>
    <t>√f'c*Acw=</t>
  </si>
  <si>
    <t>Estribos viga de acople</t>
  </si>
  <si>
    <t>Separación =</t>
  </si>
  <si>
    <t>Ramas</t>
  </si>
  <si>
    <t>As =</t>
  </si>
  <si>
    <t xml:space="preserve">cm </t>
  </si>
  <si>
    <t>Armado horizontal</t>
  </si>
  <si>
    <t>No. De varillas @ cara =</t>
  </si>
  <si>
    <t>AS h =.</t>
  </si>
  <si>
    <t>S =</t>
  </si>
  <si>
    <t>S máx = 30 cm</t>
  </si>
  <si>
    <t>recubrimiento =</t>
  </si>
  <si>
    <t>Tabla de Varillas</t>
  </si>
  <si>
    <t># Varilla</t>
  </si>
  <si>
    <t>Diámetro</t>
  </si>
  <si>
    <t>Área</t>
  </si>
  <si>
    <t>(Pulg.)</t>
  </si>
  <si>
    <t>#2</t>
  </si>
  <si>
    <t>#3</t>
  </si>
  <si>
    <t>#4</t>
  </si>
  <si>
    <t>#5</t>
  </si>
  <si>
    <t>#6</t>
  </si>
  <si>
    <t>#8</t>
  </si>
  <si>
    <t>#10</t>
  </si>
  <si>
    <t>#12</t>
  </si>
  <si>
    <t>Cantidad de varillas =</t>
  </si>
  <si>
    <t>AS Diag. =</t>
  </si>
  <si>
    <t>Estribos diagonal</t>
  </si>
  <si>
    <t>b =</t>
  </si>
  <si>
    <t>h =</t>
  </si>
  <si>
    <t>rec. =</t>
  </si>
  <si>
    <t>S mín =</t>
  </si>
  <si>
    <t>S propuesta</t>
  </si>
  <si>
    <t xml:space="preserve">Utilizar </t>
  </si>
  <si>
    <t>fyt=</t>
  </si>
  <si>
    <t>Estribos en x</t>
  </si>
  <si>
    <t>Estribos en y</t>
  </si>
  <si>
    <t>Ramas =</t>
  </si>
  <si>
    <t>As pór rama =</t>
  </si>
  <si>
    <t>Mr =</t>
  </si>
  <si>
    <r>
      <rPr>
        <sz val="11"/>
        <color theme="1"/>
        <rFont val="Arial"/>
        <family val="2"/>
      </rPr>
      <t>ϕ</t>
    </r>
    <r>
      <rPr>
        <sz val="11"/>
        <color theme="1"/>
        <rFont val="Calibri"/>
        <family val="2"/>
      </rPr>
      <t xml:space="preserve"> flexión</t>
    </r>
  </si>
  <si>
    <t>DISEÑO VIGAS DE ACOPLE</t>
  </si>
  <si>
    <t>Diseño por flexión ACI318-1 21.5</t>
  </si>
  <si>
    <t>21-4 aci</t>
  </si>
  <si>
    <t>21-5 aci</t>
  </si>
  <si>
    <t>Cantidad</t>
  </si>
  <si>
    <t>AS flex. propuesto =</t>
  </si>
  <si>
    <t xml:space="preserve"> Refuerzo longitudinal diagonal</t>
  </si>
  <si>
    <t>ACI 9.3.4</t>
  </si>
  <si>
    <r>
      <rPr>
        <sz val="11"/>
        <color theme="1"/>
        <rFont val="Arial"/>
        <family val="2"/>
      </rPr>
      <t>ϕ</t>
    </r>
    <r>
      <rPr>
        <sz val="11"/>
        <color theme="1"/>
        <rFont val="Calibri"/>
        <family val="2"/>
      </rPr>
      <t xml:space="preserve"> cortante ref. diagonal</t>
    </r>
  </si>
  <si>
    <r>
      <rPr>
        <sz val="11"/>
        <color theme="1"/>
        <rFont val="Arial"/>
        <family val="2"/>
      </rPr>
      <t>ϕ</t>
    </r>
    <r>
      <rPr>
        <sz val="11"/>
        <color theme="1"/>
        <rFont val="Calibri"/>
        <family val="2"/>
      </rPr>
      <t xml:space="preserve"> cortante  sin diagonal</t>
    </r>
  </si>
  <si>
    <r>
      <rPr>
        <sz val="11"/>
        <color theme="1"/>
        <rFont val="Arial"/>
        <family val="2"/>
      </rPr>
      <t>α propuesto</t>
    </r>
    <r>
      <rPr>
        <sz val="11"/>
        <color theme="1"/>
        <rFont val="Calibri"/>
        <family val="2"/>
      </rPr>
      <t xml:space="preserve"> =</t>
    </r>
  </si>
  <si>
    <r>
      <rPr>
        <sz val="11"/>
        <color theme="1"/>
        <rFont val="Arial"/>
        <family val="2"/>
      </rPr>
      <t>α aproximado</t>
    </r>
    <r>
      <rPr>
        <sz val="11"/>
        <color theme="1"/>
        <rFont val="Calibri"/>
        <family val="2"/>
      </rPr>
      <t xml:space="preserve"> =</t>
    </r>
  </si>
  <si>
    <t>Ton.m</t>
  </si>
  <si>
    <t>Mu =</t>
  </si>
  <si>
    <t>Viga de acople VA-N3-1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</si>
</sst>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&quot; cm&quot;"/>
    <numFmt numFmtId="165" formatCode="&quot;ó&quot;\ #&quot; cm&quot;"/>
    <numFmt numFmtId="166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0" fillId="0" borderId="0" xfId="0" applyFill="1" applyBorder="1"/>
    <xf numFmtId="0" fontId="0" fillId="0" borderId="0" xfId="0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3" fillId="0" borderId="0" xfId="0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left"/>
    </xf>
    <xf numFmtId="16" fontId="0" fillId="0" borderId="1" xfId="0" applyNumberFormat="1" applyFill="1" applyBorder="1"/>
    <xf numFmtId="0" fontId="5" fillId="0" borderId="2" xfId="0" applyFont="1" applyBorder="1"/>
    <xf numFmtId="0" fontId="5" fillId="0" borderId="3" xfId="0" applyFont="1" applyBorder="1"/>
    <xf numFmtId="0" fontId="0" fillId="0" borderId="4" xfId="0" applyBorder="1"/>
    <xf numFmtId="0" fontId="5" fillId="0" borderId="5" xfId="0" applyFont="1" applyBorder="1"/>
    <xf numFmtId="0" fontId="5" fillId="0" borderId="0" xfId="0" applyFont="1" applyBorder="1"/>
    <xf numFmtId="0" fontId="6" fillId="0" borderId="6" xfId="0" applyFont="1" applyBorder="1" applyAlignment="1">
      <alignment horizontal="right"/>
    </xf>
    <xf numFmtId="0" fontId="0" fillId="0" borderId="6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7" fillId="0" borderId="1" xfId="0" applyFont="1" applyBorder="1" applyAlignment="1">
      <alignment horizontal="center"/>
    </xf>
    <xf numFmtId="0" fontId="0" fillId="2" borderId="1" xfId="0" applyFill="1" applyBorder="1"/>
    <xf numFmtId="0" fontId="7" fillId="0" borderId="1" xfId="0" applyFont="1" applyFill="1" applyBorder="1" applyAlignment="1">
      <alignment horizontal="center"/>
    </xf>
    <xf numFmtId="2" fontId="9" fillId="2" borderId="1" xfId="0" applyNumberFormat="1" applyFont="1" applyFill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7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2" fontId="0" fillId="2" borderId="0" xfId="0" applyNumberFormat="1" applyFill="1" applyAlignment="1">
      <alignment horizont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3</xdr:row>
      <xdr:rowOff>85725</xdr:rowOff>
    </xdr:from>
    <xdr:to>
      <xdr:col>8</xdr:col>
      <xdr:colOff>9525</xdr:colOff>
      <xdr:row>3</xdr:row>
      <xdr:rowOff>85725</xdr:rowOff>
    </xdr:to>
    <xdr:sp macro="" textlink="">
      <xdr:nvSpPr>
        <xdr:cNvPr id="2" name="Line 91"/>
        <xdr:cNvSpPr>
          <a:spLocks noChangeShapeType="1"/>
        </xdr:cNvSpPr>
      </xdr:nvSpPr>
      <xdr:spPr bwMode="auto">
        <a:xfrm>
          <a:off x="152400" y="666750"/>
          <a:ext cx="7981950" cy="0"/>
        </a:xfrm>
        <a:prstGeom prst="line">
          <a:avLst/>
        </a:prstGeom>
        <a:noFill/>
        <a:ln w="28575">
          <a:solidFill>
            <a:srgbClr val="77777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0</xdr:col>
      <xdr:colOff>658589</xdr:colOff>
      <xdr:row>0</xdr:row>
      <xdr:rowOff>38100</xdr:rowOff>
    </xdr:from>
    <xdr:to>
      <xdr:col>2</xdr:col>
      <xdr:colOff>66675</xdr:colOff>
      <xdr:row>4</xdr:row>
      <xdr:rowOff>27893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8589" y="38100"/>
          <a:ext cx="1522636" cy="761318"/>
        </a:xfrm>
        <a:prstGeom prst="rect">
          <a:avLst/>
        </a:prstGeom>
      </xdr:spPr>
    </xdr:pic>
    <xdr:clientData/>
  </xdr:twoCellAnchor>
  <xdr:twoCellAnchor editAs="oneCell">
    <xdr:from>
      <xdr:col>0</xdr:col>
      <xdr:colOff>74354</xdr:colOff>
      <xdr:row>3</xdr:row>
      <xdr:rowOff>152400</xdr:rowOff>
    </xdr:from>
    <xdr:to>
      <xdr:col>8</xdr:col>
      <xdr:colOff>173297</xdr:colOff>
      <xdr:row>22</xdr:row>
      <xdr:rowOff>114300</xdr:rowOff>
    </xdr:to>
    <xdr:pic>
      <xdr:nvPicPr>
        <xdr:cNvPr id="5" name="4 Imagen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54" y="733425"/>
          <a:ext cx="7423668" cy="3581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9"/>
  <sheetViews>
    <sheetView tabSelected="1" topLeftCell="A10" workbookViewId="0">
      <selection activeCell="C29" sqref="C29"/>
    </sheetView>
  </sheetViews>
  <sheetFormatPr baseColWidth="10" defaultRowHeight="15" x14ac:dyDescent="0.25"/>
  <cols>
    <col min="1" max="1" width="3.28515625" customWidth="1"/>
    <col min="2" max="2" width="21.85546875" customWidth="1"/>
    <col min="3" max="3" width="11.85546875" bestFit="1" customWidth="1"/>
    <col min="6" max="6" width="10.28515625" customWidth="1"/>
    <col min="7" max="7" width="10.42578125" customWidth="1"/>
    <col min="8" max="8" width="29.28515625" customWidth="1"/>
    <col min="11" max="13" width="0" hidden="1" customWidth="1"/>
  </cols>
  <sheetData>
    <row r="1" spans="1:13" x14ac:dyDescent="0.25">
      <c r="A1" s="5"/>
      <c r="B1" s="5"/>
      <c r="C1" s="5"/>
      <c r="D1" s="5"/>
      <c r="E1" s="5"/>
      <c r="F1" s="5"/>
      <c r="G1" s="5"/>
    </row>
    <row r="2" spans="1:13" x14ac:dyDescent="0.25">
      <c r="A2" s="18"/>
      <c r="B2" s="19"/>
      <c r="C2" s="19"/>
      <c r="D2" s="19"/>
      <c r="E2" s="19"/>
      <c r="F2" s="19"/>
      <c r="G2" s="20"/>
      <c r="K2" s="40" t="s">
        <v>28</v>
      </c>
      <c r="L2" s="40"/>
      <c r="M2" s="40"/>
    </row>
    <row r="3" spans="1:13" ht="15.75" x14ac:dyDescent="0.25">
      <c r="A3" s="21"/>
      <c r="B3" s="22"/>
      <c r="C3" s="22"/>
      <c r="D3" s="5"/>
      <c r="E3" s="5"/>
      <c r="F3" s="5"/>
      <c r="H3" s="23" t="s">
        <v>57</v>
      </c>
      <c r="K3" s="8" t="s">
        <v>29</v>
      </c>
      <c r="L3" s="8" t="s">
        <v>30</v>
      </c>
      <c r="M3" s="8" t="s">
        <v>31</v>
      </c>
    </row>
    <row r="4" spans="1:13" x14ac:dyDescent="0.25">
      <c r="A4" s="21"/>
      <c r="B4" s="22"/>
      <c r="C4" s="22"/>
      <c r="D4" s="22"/>
      <c r="E4" s="5"/>
      <c r="F4" s="5"/>
      <c r="G4" s="24"/>
      <c r="K4" s="9" t="s">
        <v>32</v>
      </c>
      <c r="L4" s="10" t="s">
        <v>5</v>
      </c>
      <c r="M4" s="11" t="s">
        <v>12</v>
      </c>
    </row>
    <row r="5" spans="1:13" x14ac:dyDescent="0.25">
      <c r="A5" s="21"/>
      <c r="B5" s="22"/>
      <c r="C5" s="22"/>
      <c r="D5" s="22"/>
      <c r="E5" s="5"/>
      <c r="F5" s="5"/>
      <c r="G5" s="24"/>
      <c r="K5" s="9"/>
      <c r="L5" s="10"/>
      <c r="M5" s="11"/>
    </row>
    <row r="6" spans="1:13" x14ac:dyDescent="0.25">
      <c r="A6" s="21"/>
      <c r="B6" s="22"/>
      <c r="C6" s="22"/>
      <c r="D6" s="22"/>
      <c r="E6" s="5"/>
      <c r="F6" s="5"/>
      <c r="G6" s="24"/>
      <c r="K6" s="9"/>
      <c r="L6" s="10"/>
      <c r="M6" s="11"/>
    </row>
    <row r="7" spans="1:13" x14ac:dyDescent="0.25">
      <c r="A7" s="21"/>
      <c r="B7" s="22"/>
      <c r="C7" s="22"/>
      <c r="D7" s="22"/>
      <c r="E7" s="5"/>
      <c r="F7" s="5"/>
      <c r="G7" s="24"/>
      <c r="K7" s="9"/>
      <c r="L7" s="10"/>
      <c r="M7" s="11"/>
    </row>
    <row r="8" spans="1:13" x14ac:dyDescent="0.25">
      <c r="A8" s="21"/>
      <c r="B8" s="22"/>
      <c r="C8" s="22"/>
      <c r="D8" s="22"/>
      <c r="E8" s="5"/>
      <c r="F8" s="5"/>
      <c r="G8" s="24"/>
      <c r="K8" s="9"/>
      <c r="L8" s="10"/>
      <c r="M8" s="11"/>
    </row>
    <row r="9" spans="1:13" x14ac:dyDescent="0.25">
      <c r="A9" s="21"/>
      <c r="B9" s="22"/>
      <c r="C9" s="22"/>
      <c r="D9" s="22"/>
      <c r="E9" s="5"/>
      <c r="F9" s="5"/>
      <c r="G9" s="24"/>
      <c r="K9" s="9"/>
      <c r="L9" s="10"/>
      <c r="M9" s="11"/>
    </row>
    <row r="10" spans="1:13" x14ac:dyDescent="0.25">
      <c r="A10" s="21"/>
      <c r="B10" s="22"/>
      <c r="C10" s="22"/>
      <c r="D10" s="22"/>
      <c r="E10" s="5"/>
      <c r="F10" s="5"/>
      <c r="G10" s="24"/>
      <c r="K10" s="9"/>
      <c r="L10" s="10"/>
      <c r="M10" s="11"/>
    </row>
    <row r="11" spans="1:13" x14ac:dyDescent="0.25">
      <c r="A11" s="21"/>
      <c r="B11" s="22"/>
      <c r="C11" s="22"/>
      <c r="D11" s="22"/>
      <c r="E11" s="5"/>
      <c r="F11" s="5"/>
      <c r="G11" s="24"/>
      <c r="K11" s="9"/>
      <c r="L11" s="10"/>
      <c r="M11" s="11"/>
    </row>
    <row r="12" spans="1:13" x14ac:dyDescent="0.25">
      <c r="A12" s="21"/>
      <c r="B12" s="22"/>
      <c r="C12" s="22"/>
      <c r="D12" s="22"/>
      <c r="E12" s="5"/>
      <c r="F12" s="5"/>
      <c r="G12" s="24"/>
      <c r="K12" s="9"/>
      <c r="L12" s="10"/>
      <c r="M12" s="11"/>
    </row>
    <row r="13" spans="1:13" x14ac:dyDescent="0.25">
      <c r="A13" s="21"/>
      <c r="B13" s="22"/>
      <c r="C13" s="22"/>
      <c r="D13" s="22"/>
      <c r="E13" s="5"/>
      <c r="F13" s="5"/>
      <c r="G13" s="24"/>
      <c r="K13" s="9"/>
      <c r="L13" s="10"/>
      <c r="M13" s="11"/>
    </row>
    <row r="14" spans="1:13" x14ac:dyDescent="0.25">
      <c r="A14" s="21"/>
      <c r="B14" s="22"/>
      <c r="C14" s="22"/>
      <c r="D14" s="22"/>
      <c r="E14" s="5"/>
      <c r="F14" s="5"/>
      <c r="G14" s="24"/>
      <c r="K14" s="9"/>
      <c r="L14" s="10"/>
      <c r="M14" s="11"/>
    </row>
    <row r="15" spans="1:13" x14ac:dyDescent="0.25">
      <c r="A15" s="21"/>
      <c r="B15" s="22"/>
      <c r="C15" s="22"/>
      <c r="D15" s="22"/>
      <c r="E15" s="5"/>
      <c r="F15" s="5"/>
      <c r="G15" s="24"/>
      <c r="K15" s="9"/>
      <c r="L15" s="10"/>
      <c r="M15" s="11"/>
    </row>
    <row r="16" spans="1:13" x14ac:dyDescent="0.25">
      <c r="A16" s="21"/>
      <c r="B16" s="22"/>
      <c r="C16" s="22"/>
      <c r="D16" s="22"/>
      <c r="E16" s="5"/>
      <c r="F16" s="5"/>
      <c r="G16" s="24"/>
      <c r="K16" s="9"/>
      <c r="L16" s="10"/>
      <c r="M16" s="11"/>
    </row>
    <row r="17" spans="1:17" x14ac:dyDescent="0.25">
      <c r="A17" s="21"/>
      <c r="B17" s="22"/>
      <c r="C17" s="22"/>
      <c r="D17" s="22"/>
      <c r="E17" s="5"/>
      <c r="F17" s="5"/>
      <c r="G17" s="24"/>
      <c r="K17" s="9"/>
      <c r="L17" s="10"/>
      <c r="M17" s="11"/>
    </row>
    <row r="18" spans="1:17" x14ac:dyDescent="0.25">
      <c r="A18" s="21"/>
      <c r="B18" s="22"/>
      <c r="C18" s="22"/>
      <c r="D18" s="22"/>
      <c r="E18" s="5"/>
      <c r="F18" s="5"/>
      <c r="G18" s="24"/>
      <c r="K18" s="9"/>
      <c r="L18" s="10"/>
      <c r="M18" s="11"/>
    </row>
    <row r="19" spans="1:17" x14ac:dyDescent="0.25">
      <c r="A19" s="21"/>
      <c r="B19" s="22"/>
      <c r="C19" s="22"/>
      <c r="D19" s="22"/>
      <c r="E19" s="5"/>
      <c r="F19" s="5"/>
      <c r="G19" s="24"/>
      <c r="K19" s="9"/>
      <c r="L19" s="10"/>
      <c r="M19" s="11"/>
    </row>
    <row r="20" spans="1:17" x14ac:dyDescent="0.25">
      <c r="A20" s="21"/>
      <c r="B20" s="22"/>
      <c r="C20" s="22"/>
      <c r="D20" s="22"/>
      <c r="E20" s="5"/>
      <c r="F20" s="5"/>
      <c r="G20" s="24"/>
      <c r="K20" s="9"/>
      <c r="L20" s="10"/>
      <c r="M20" s="11"/>
    </row>
    <row r="21" spans="1:17" x14ac:dyDescent="0.25">
      <c r="A21" s="21"/>
      <c r="B21" s="22"/>
      <c r="C21" s="22"/>
      <c r="D21" s="22"/>
      <c r="E21" s="5"/>
      <c r="F21" s="5"/>
      <c r="G21" s="24"/>
      <c r="K21" s="9"/>
      <c r="L21" s="10"/>
      <c r="M21" s="11"/>
    </row>
    <row r="22" spans="1:17" x14ac:dyDescent="0.25">
      <c r="A22" s="25"/>
      <c r="B22" s="5"/>
      <c r="C22" s="5"/>
      <c r="D22" s="5"/>
      <c r="E22" s="5"/>
      <c r="F22" s="5"/>
      <c r="G22" s="24"/>
      <c r="K22" s="12" t="s">
        <v>33</v>
      </c>
      <c r="L22" s="11">
        <v>0.64</v>
      </c>
      <c r="M22" s="13">
        <f t="shared" ref="M22:M30" si="0">(PI())*((L22/2)^2)</f>
        <v>0.32169908772759481</v>
      </c>
    </row>
    <row r="23" spans="1:17" x14ac:dyDescent="0.25">
      <c r="K23" s="12" t="s">
        <v>34</v>
      </c>
      <c r="L23" s="11">
        <v>0.95</v>
      </c>
      <c r="M23" s="13">
        <f t="shared" si="0"/>
        <v>0.70882184246619706</v>
      </c>
    </row>
    <row r="24" spans="1:17" x14ac:dyDescent="0.25">
      <c r="B24" s="41" t="s">
        <v>71</v>
      </c>
      <c r="C24" s="41"/>
      <c r="D24" s="41"/>
      <c r="F24" s="41" t="s">
        <v>14</v>
      </c>
      <c r="G24" s="41"/>
      <c r="H24" s="41"/>
      <c r="K24" s="12" t="s">
        <v>35</v>
      </c>
      <c r="L24" s="11">
        <v>1.27</v>
      </c>
      <c r="M24" s="13">
        <f t="shared" si="0"/>
        <v>1.2667686977437442</v>
      </c>
    </row>
    <row r="25" spans="1:17" x14ac:dyDescent="0.25">
      <c r="B25" s="7" t="s">
        <v>27</v>
      </c>
      <c r="C25" s="29">
        <v>4</v>
      </c>
      <c r="D25" s="26" t="s">
        <v>5</v>
      </c>
      <c r="F25" s="1" t="s">
        <v>15</v>
      </c>
      <c r="G25" s="14">
        <f>C26/C27</f>
        <v>2.4</v>
      </c>
      <c r="H25" s="30" t="str">
        <f>IF(G25&lt;2,"NECESITA DIAGONALES","DISEÑAR COMO VIGA ESPECIAL")</f>
        <v>DISEÑAR COMO VIGA ESPECIAL</v>
      </c>
      <c r="K25" s="12" t="s">
        <v>36</v>
      </c>
      <c r="L25" s="11">
        <v>1.59</v>
      </c>
      <c r="M25" s="13">
        <f t="shared" si="0"/>
        <v>1.9855650968850891</v>
      </c>
    </row>
    <row r="26" spans="1:17" x14ac:dyDescent="0.25">
      <c r="B26" s="1" t="s">
        <v>0</v>
      </c>
      <c r="C26" s="29">
        <v>240</v>
      </c>
      <c r="D26" s="1" t="s">
        <v>5</v>
      </c>
      <c r="F26" s="3" t="s">
        <v>16</v>
      </c>
      <c r="G26" s="14">
        <f>(SQRT(C29))*C27*C28/1000</f>
        <v>101.98039027185571</v>
      </c>
      <c r="H26" s="30" t="str">
        <f>IF(C37&gt;(G26),"NECESITA DIAGONALES","DISEÑAR COMO VIGA ESPECIAL")</f>
        <v>DISEÑAR COMO VIGA ESPECIAL</v>
      </c>
      <c r="K26" s="12"/>
      <c r="L26" s="11"/>
      <c r="M26" s="13"/>
    </row>
    <row r="27" spans="1:17" x14ac:dyDescent="0.25">
      <c r="B27" s="1" t="s">
        <v>1</v>
      </c>
      <c r="C27" s="29">
        <v>100</v>
      </c>
      <c r="D27" s="1" t="s">
        <v>5</v>
      </c>
      <c r="K27" s="12" t="s">
        <v>37</v>
      </c>
      <c r="L27" s="11">
        <v>1.91</v>
      </c>
      <c r="M27" s="13">
        <f t="shared" si="0"/>
        <v>2.8652110398902311</v>
      </c>
    </row>
    <row r="28" spans="1:17" x14ac:dyDescent="0.25">
      <c r="B28" s="1" t="s">
        <v>2</v>
      </c>
      <c r="C28" s="29">
        <v>40</v>
      </c>
      <c r="D28" s="1" t="s">
        <v>5</v>
      </c>
      <c r="J28" s="27"/>
      <c r="K28" s="12" t="s">
        <v>38</v>
      </c>
      <c r="L28" s="11">
        <v>2.54</v>
      </c>
      <c r="M28" s="13">
        <f t="shared" si="0"/>
        <v>5.0670747909749769</v>
      </c>
      <c r="N28" s="27"/>
      <c r="O28" s="27"/>
      <c r="P28" s="27"/>
      <c r="Q28" s="27"/>
    </row>
    <row r="29" spans="1:17" x14ac:dyDescent="0.25">
      <c r="B29" s="1" t="s">
        <v>3</v>
      </c>
      <c r="C29" s="29">
        <v>650</v>
      </c>
      <c r="D29" s="1" t="s">
        <v>6</v>
      </c>
      <c r="J29" s="27"/>
      <c r="K29" s="12" t="s">
        <v>39</v>
      </c>
      <c r="L29" s="11">
        <v>3.18</v>
      </c>
      <c r="M29" s="13">
        <f t="shared" si="0"/>
        <v>7.9422603875403563</v>
      </c>
      <c r="N29" s="28"/>
      <c r="O29" s="28"/>
      <c r="P29" s="28"/>
      <c r="Q29" s="28"/>
    </row>
    <row r="30" spans="1:17" x14ac:dyDescent="0.25">
      <c r="B30" s="1" t="s">
        <v>4</v>
      </c>
      <c r="C30" s="29">
        <v>4220</v>
      </c>
      <c r="D30" s="1" t="s">
        <v>6</v>
      </c>
      <c r="J30" s="27"/>
      <c r="K30" s="12" t="s">
        <v>40</v>
      </c>
      <c r="L30" s="11">
        <v>3.81</v>
      </c>
      <c r="M30" s="13">
        <f t="shared" si="0"/>
        <v>11.400918279693698</v>
      </c>
      <c r="N30" s="28"/>
      <c r="O30" s="28"/>
      <c r="P30" s="28"/>
      <c r="Q30" s="28"/>
    </row>
    <row r="31" spans="1:17" x14ac:dyDescent="0.25">
      <c r="B31" s="3" t="s">
        <v>56</v>
      </c>
      <c r="C31" s="29">
        <v>0.9</v>
      </c>
      <c r="D31" s="1"/>
      <c r="J31" s="27"/>
      <c r="K31" s="27"/>
      <c r="L31" s="27"/>
      <c r="M31" s="27"/>
      <c r="N31" s="28"/>
      <c r="O31" s="28"/>
      <c r="P31" s="28"/>
      <c r="Q31" s="28"/>
    </row>
    <row r="32" spans="1:17" x14ac:dyDescent="0.25">
      <c r="B32" s="3" t="s">
        <v>66</v>
      </c>
      <c r="C32" s="29">
        <v>0.6</v>
      </c>
      <c r="D32" s="1" t="s">
        <v>64</v>
      </c>
      <c r="J32" s="27"/>
      <c r="K32" s="27"/>
      <c r="L32" s="27"/>
      <c r="M32" s="27"/>
      <c r="N32" s="28"/>
      <c r="O32" s="28"/>
      <c r="P32" s="28"/>
      <c r="Q32" s="28"/>
    </row>
    <row r="33" spans="2:17" x14ac:dyDescent="0.25">
      <c r="B33" s="3" t="s">
        <v>65</v>
      </c>
      <c r="C33" s="29">
        <v>0.85</v>
      </c>
      <c r="D33" s="1" t="s">
        <v>64</v>
      </c>
      <c r="J33" s="27"/>
      <c r="K33" s="27"/>
      <c r="L33" s="27"/>
      <c r="M33" s="27"/>
      <c r="N33" s="28"/>
      <c r="O33" s="28"/>
      <c r="P33" s="28"/>
      <c r="Q33" s="28"/>
    </row>
    <row r="34" spans="2:17" x14ac:dyDescent="0.25">
      <c r="B34" s="1" t="s">
        <v>7</v>
      </c>
      <c r="C34" s="32">
        <f>(C33*2.65*SQRT(C29)*C27*C28)/1000</f>
        <v>229.71082908735494</v>
      </c>
      <c r="D34" s="1" t="s">
        <v>10</v>
      </c>
      <c r="J34" s="27"/>
      <c r="K34" s="27"/>
      <c r="L34" s="27"/>
      <c r="M34" s="27"/>
      <c r="N34" s="28">
        <v>1.1023266320307199</v>
      </c>
      <c r="O34" s="28"/>
      <c r="P34" s="28"/>
      <c r="Q34" s="28"/>
    </row>
    <row r="35" spans="2:17" x14ac:dyDescent="0.25">
      <c r="B35" s="4"/>
      <c r="C35" s="36"/>
      <c r="D35" s="4"/>
      <c r="J35" s="27"/>
      <c r="K35" s="27"/>
      <c r="L35" s="27"/>
      <c r="M35" s="27"/>
      <c r="N35" s="28"/>
      <c r="O35" s="28"/>
      <c r="P35" s="28"/>
      <c r="Q35" s="28"/>
    </row>
    <row r="36" spans="2:17" x14ac:dyDescent="0.25">
      <c r="B36" s="41" t="s">
        <v>63</v>
      </c>
      <c r="C36" s="41"/>
      <c r="D36" s="41"/>
      <c r="I36">
        <v>4428</v>
      </c>
      <c r="J36" s="27"/>
      <c r="K36" s="27"/>
      <c r="L36" s="27"/>
      <c r="M36" s="27"/>
      <c r="N36" s="28">
        <v>1.0117434507678411</v>
      </c>
      <c r="O36" s="28"/>
      <c r="P36" s="28"/>
      <c r="Q36" s="28"/>
    </row>
    <row r="37" spans="2:17" x14ac:dyDescent="0.25">
      <c r="B37" s="1" t="s">
        <v>8</v>
      </c>
      <c r="C37" s="29">
        <v>82</v>
      </c>
      <c r="D37" s="1" t="s">
        <v>10</v>
      </c>
      <c r="E37" s="38" t="str">
        <f>IF(C37&gt;C34,"Cambiar sección","pasa sección")</f>
        <v>pasa sección</v>
      </c>
      <c r="J37" s="27"/>
      <c r="K37" s="27"/>
      <c r="L37" s="27"/>
      <c r="M37" s="27"/>
      <c r="N37" s="28"/>
      <c r="O37" s="28"/>
      <c r="P37" s="28"/>
      <c r="Q37" s="28"/>
    </row>
    <row r="38" spans="2:17" x14ac:dyDescent="0.25">
      <c r="B38" s="3" t="s">
        <v>68</v>
      </c>
      <c r="C38" s="37">
        <f>ASIN((0.8*C27)/(SQRT((C26^2)+(0.8*C27)^2)))*180/PI()</f>
        <v>18.434948822922014</v>
      </c>
      <c r="D38" s="1" t="s">
        <v>11</v>
      </c>
      <c r="J38" s="27"/>
      <c r="K38" s="27"/>
      <c r="L38" s="27"/>
      <c r="M38" s="27"/>
      <c r="N38" s="28"/>
      <c r="O38" s="28"/>
      <c r="P38" s="28"/>
      <c r="Q38" s="28"/>
    </row>
    <row r="39" spans="2:17" x14ac:dyDescent="0.25">
      <c r="B39" s="3" t="s">
        <v>67</v>
      </c>
      <c r="C39" s="29">
        <v>18.5</v>
      </c>
      <c r="D39" s="1" t="s">
        <v>11</v>
      </c>
      <c r="J39" s="27"/>
      <c r="K39" s="27"/>
      <c r="L39" s="27"/>
      <c r="M39" s="27"/>
      <c r="N39" s="28"/>
      <c r="O39" s="28"/>
      <c r="P39" s="28"/>
      <c r="Q39" s="28"/>
    </row>
    <row r="40" spans="2:17" x14ac:dyDescent="0.25">
      <c r="B40" s="1" t="s">
        <v>9</v>
      </c>
      <c r="C40" s="32">
        <f>(C37*1000)/(C33*2*C30*SIN((C39*PI()/180)))</f>
        <v>36.022681205983467</v>
      </c>
      <c r="D40" s="1" t="s">
        <v>12</v>
      </c>
      <c r="J40" s="27"/>
      <c r="K40" s="27"/>
      <c r="L40" s="27"/>
      <c r="M40" s="27"/>
      <c r="N40" s="28"/>
      <c r="O40" s="28"/>
      <c r="P40" s="28"/>
      <c r="Q40" s="28"/>
    </row>
    <row r="41" spans="2:17" x14ac:dyDescent="0.25">
      <c r="B41" s="6" t="s">
        <v>41</v>
      </c>
      <c r="C41" s="31">
        <v>6</v>
      </c>
      <c r="D41" s="1"/>
      <c r="E41" s="6" t="s">
        <v>61</v>
      </c>
      <c r="F41" s="31">
        <v>2</v>
      </c>
      <c r="G41" s="5"/>
    </row>
    <row r="42" spans="2:17" x14ac:dyDescent="0.25">
      <c r="B42" s="6" t="s">
        <v>30</v>
      </c>
      <c r="C42" s="29" t="s">
        <v>38</v>
      </c>
      <c r="D42" s="1"/>
      <c r="E42" s="6" t="s">
        <v>30</v>
      </c>
      <c r="F42" s="29" t="s">
        <v>37</v>
      </c>
      <c r="G42" s="5"/>
    </row>
    <row r="43" spans="2:17" x14ac:dyDescent="0.25">
      <c r="B43" s="6" t="s">
        <v>42</v>
      </c>
      <c r="C43" s="33">
        <f>VLOOKUP(C42,K22:M30,3,FALSE)*C41+(VLOOKUP(F42,K22:M30,3,FALSE)*F41)</f>
        <v>36.13287082563032</v>
      </c>
      <c r="D43" s="1" t="s">
        <v>12</v>
      </c>
    </row>
    <row r="44" spans="2:17" x14ac:dyDescent="0.25">
      <c r="B44" s="4"/>
      <c r="C44" s="15"/>
      <c r="D44" s="5"/>
    </row>
    <row r="45" spans="2:17" x14ac:dyDescent="0.25">
      <c r="B45" s="41" t="s">
        <v>43</v>
      </c>
      <c r="C45" s="41"/>
      <c r="D45" s="41"/>
    </row>
    <row r="46" spans="2:17" x14ac:dyDescent="0.25">
      <c r="B46" s="16" t="s">
        <v>50</v>
      </c>
      <c r="C46" s="31">
        <v>4200</v>
      </c>
      <c r="D46" s="16" t="s">
        <v>6</v>
      </c>
    </row>
    <row r="47" spans="2:17" x14ac:dyDescent="0.25">
      <c r="B47" s="6" t="s">
        <v>44</v>
      </c>
      <c r="C47" s="14">
        <f>C28/2</f>
        <v>20</v>
      </c>
      <c r="D47" s="1" t="s">
        <v>5</v>
      </c>
    </row>
    <row r="48" spans="2:17" x14ac:dyDescent="0.25">
      <c r="B48" s="6" t="s">
        <v>45</v>
      </c>
      <c r="C48" s="34">
        <v>15</v>
      </c>
      <c r="D48" s="1" t="s">
        <v>5</v>
      </c>
    </row>
    <row r="49" spans="2:9" x14ac:dyDescent="0.25">
      <c r="B49" s="6" t="s">
        <v>46</v>
      </c>
      <c r="C49" s="34">
        <v>2</v>
      </c>
      <c r="D49" s="6" t="s">
        <v>5</v>
      </c>
    </row>
    <row r="50" spans="2:9" x14ac:dyDescent="0.25">
      <c r="B50" s="6" t="s">
        <v>47</v>
      </c>
      <c r="C50" s="14">
        <f>6*(VLOOKUP(C42,K22:L30,2,FALSE))</f>
        <v>15.24</v>
      </c>
      <c r="D50" s="6" t="s">
        <v>5</v>
      </c>
    </row>
    <row r="51" spans="2:9" x14ac:dyDescent="0.25">
      <c r="B51" s="6" t="s">
        <v>48</v>
      </c>
      <c r="C51" s="34">
        <v>11</v>
      </c>
      <c r="D51" s="6" t="s">
        <v>5</v>
      </c>
    </row>
    <row r="52" spans="2:9" x14ac:dyDescent="0.25">
      <c r="B52" s="41" t="s">
        <v>51</v>
      </c>
      <c r="C52" s="41"/>
      <c r="D52" s="41"/>
      <c r="E52" s="41" t="s">
        <v>52</v>
      </c>
      <c r="F52" s="41"/>
      <c r="G52" s="41"/>
    </row>
    <row r="53" spans="2:9" x14ac:dyDescent="0.25">
      <c r="B53" s="17" t="s">
        <v>59</v>
      </c>
      <c r="C53" s="14">
        <f>0.3*(((C51*C47*C29)/C46)*((((C47+(2*C49))*(C48+(2*C49)))/(C47*C48))-1))</f>
        <v>5.3114285714285714</v>
      </c>
      <c r="D53" s="6" t="s">
        <v>12</v>
      </c>
      <c r="E53" s="17" t="s">
        <v>59</v>
      </c>
      <c r="F53" s="14">
        <f>0.3*(((C51*C48*C29)/C46)*((((C47+(2*C49))*(C48+(2*C49)))/(C47*C48))-1))</f>
        <v>3.9835714285714285</v>
      </c>
      <c r="G53" s="6" t="s">
        <v>12</v>
      </c>
    </row>
    <row r="54" spans="2:9" x14ac:dyDescent="0.25">
      <c r="B54" s="6" t="s">
        <v>60</v>
      </c>
      <c r="C54" s="14">
        <f>0.09*((C51*C47*C29)/C46)</f>
        <v>3.0642857142857145</v>
      </c>
      <c r="D54" s="6" t="s">
        <v>12</v>
      </c>
      <c r="E54" s="6" t="s">
        <v>60</v>
      </c>
      <c r="F54" s="14">
        <f>0.09*((C51*C48*C29)/C46)</f>
        <v>2.2982142857142853</v>
      </c>
      <c r="G54" s="6" t="s">
        <v>12</v>
      </c>
    </row>
    <row r="55" spans="2:9" x14ac:dyDescent="0.25">
      <c r="B55" s="6" t="s">
        <v>49</v>
      </c>
      <c r="C55" s="14">
        <f>MAX(C53:C54)</f>
        <v>5.3114285714285714</v>
      </c>
      <c r="D55" s="6" t="s">
        <v>12</v>
      </c>
      <c r="E55" s="6" t="s">
        <v>49</v>
      </c>
      <c r="F55" s="14">
        <f>MAX(F53:F54)</f>
        <v>3.9835714285714285</v>
      </c>
      <c r="G55" s="6" t="s">
        <v>12</v>
      </c>
    </row>
    <row r="56" spans="2:9" x14ac:dyDescent="0.25">
      <c r="B56" s="6" t="s">
        <v>53</v>
      </c>
      <c r="C56" s="34">
        <v>2</v>
      </c>
      <c r="D56" s="6"/>
      <c r="E56" s="6" t="s">
        <v>53</v>
      </c>
      <c r="F56" s="34">
        <v>2</v>
      </c>
      <c r="G56" s="6"/>
    </row>
    <row r="57" spans="2:9" x14ac:dyDescent="0.25">
      <c r="B57" s="6" t="s">
        <v>54</v>
      </c>
      <c r="C57" s="14">
        <f>C55/C56</f>
        <v>2.6557142857142857</v>
      </c>
      <c r="D57" s="6" t="s">
        <v>12</v>
      </c>
      <c r="E57" s="6" t="s">
        <v>54</v>
      </c>
      <c r="F57" s="14">
        <f>F55/F56</f>
        <v>1.9917857142857143</v>
      </c>
      <c r="G57" s="6" t="s">
        <v>12</v>
      </c>
    </row>
    <row r="58" spans="2:9" x14ac:dyDescent="0.25">
      <c r="B58" s="4"/>
      <c r="C58" s="15"/>
      <c r="D58" s="4"/>
      <c r="E58" s="4"/>
      <c r="F58" s="15"/>
      <c r="G58" s="4"/>
    </row>
    <row r="60" spans="2:9" x14ac:dyDescent="0.25">
      <c r="B60" s="44" t="s">
        <v>58</v>
      </c>
      <c r="C60" s="45"/>
      <c r="D60" s="46"/>
    </row>
    <row r="61" spans="2:9" x14ac:dyDescent="0.25">
      <c r="B61" s="6" t="s">
        <v>13</v>
      </c>
      <c r="C61" s="35">
        <f>((0.8*SQRT(C29)/C30))*(C27-C25)*C28</f>
        <v>18.55946439070739</v>
      </c>
      <c r="D61" s="6" t="s">
        <v>12</v>
      </c>
      <c r="I61">
        <f>0.0018*425*60</f>
        <v>45.9</v>
      </c>
    </row>
    <row r="62" spans="2:9" x14ac:dyDescent="0.25">
      <c r="B62" s="6" t="s">
        <v>41</v>
      </c>
      <c r="C62" s="31">
        <v>2</v>
      </c>
      <c r="D62" s="1"/>
      <c r="E62" s="6" t="s">
        <v>41</v>
      </c>
      <c r="F62" s="31">
        <v>1</v>
      </c>
      <c r="G62" s="1"/>
    </row>
    <row r="63" spans="2:9" x14ac:dyDescent="0.25">
      <c r="B63" s="6" t="s">
        <v>30</v>
      </c>
      <c r="C63" s="29" t="s">
        <v>38</v>
      </c>
      <c r="D63" s="1"/>
      <c r="E63" s="6" t="s">
        <v>30</v>
      </c>
      <c r="F63" s="29" t="s">
        <v>37</v>
      </c>
      <c r="G63" s="1"/>
    </row>
    <row r="64" spans="2:9" x14ac:dyDescent="0.25">
      <c r="B64" s="6" t="s">
        <v>62</v>
      </c>
      <c r="C64" s="14">
        <f>VLOOKUP(C63,K22:M30,3,FALSE)*C62+(VLOOKUP(F63,K22:M30,3,FALSE)*F62)</f>
        <v>12.999360621840186</v>
      </c>
      <c r="D64" s="1" t="s">
        <v>12</v>
      </c>
    </row>
    <row r="65" spans="2:6" x14ac:dyDescent="0.25">
      <c r="B65" s="6" t="s">
        <v>70</v>
      </c>
      <c r="C65" s="34">
        <v>80</v>
      </c>
      <c r="D65" s="1" t="s">
        <v>69</v>
      </c>
    </row>
    <row r="66" spans="2:6" x14ac:dyDescent="0.25">
      <c r="B66" s="6" t="s">
        <v>55</v>
      </c>
      <c r="C66" s="14">
        <f>$C$31*C64*C30*((C27-(C27*0.09))-C64*C30/(1.7*C29*C28))/100000</f>
        <v>44.315372002343459</v>
      </c>
      <c r="D66" s="1" t="s">
        <v>69</v>
      </c>
      <c r="E66" s="39" t="str">
        <f>IF(C66&gt;C65,"pasa","no pasa")</f>
        <v>no pasa</v>
      </c>
    </row>
    <row r="69" spans="2:6" x14ac:dyDescent="0.25">
      <c r="B69" s="44" t="s">
        <v>17</v>
      </c>
      <c r="C69" s="45"/>
      <c r="D69" s="46"/>
    </row>
    <row r="70" spans="2:6" x14ac:dyDescent="0.25">
      <c r="B70" s="6" t="s">
        <v>18</v>
      </c>
      <c r="C70" s="29">
        <v>22.5</v>
      </c>
      <c r="D70" s="1" t="s">
        <v>21</v>
      </c>
      <c r="E70" s="42" t="s">
        <v>26</v>
      </c>
      <c r="F70" s="43"/>
    </row>
    <row r="71" spans="2:6" x14ac:dyDescent="0.25">
      <c r="B71" s="6" t="s">
        <v>19</v>
      </c>
      <c r="C71" s="29">
        <v>2</v>
      </c>
      <c r="D71" s="1"/>
    </row>
    <row r="72" spans="2:6" x14ac:dyDescent="0.25">
      <c r="B72" s="6" t="s">
        <v>20</v>
      </c>
      <c r="C72" s="14">
        <f>(0.002*C28*C70)/C71</f>
        <v>0.9</v>
      </c>
      <c r="D72" s="1" t="s">
        <v>12</v>
      </c>
    </row>
    <row r="75" spans="2:6" x14ac:dyDescent="0.25">
      <c r="B75" s="44" t="s">
        <v>22</v>
      </c>
      <c r="C75" s="45"/>
      <c r="D75" s="46"/>
    </row>
    <row r="76" spans="2:6" x14ac:dyDescent="0.25">
      <c r="B76" s="6" t="s">
        <v>24</v>
      </c>
      <c r="C76" s="2">
        <f>(0.002*C28*(C27-(2*C25)))/2</f>
        <v>3.68</v>
      </c>
      <c r="D76" s="1" t="s">
        <v>21</v>
      </c>
      <c r="E76" s="42" t="s">
        <v>26</v>
      </c>
      <c r="F76" s="43"/>
    </row>
    <row r="77" spans="2:6" x14ac:dyDescent="0.25">
      <c r="B77" s="6" t="s">
        <v>23</v>
      </c>
      <c r="C77" s="29">
        <v>4</v>
      </c>
      <c r="D77" s="1"/>
    </row>
    <row r="78" spans="2:6" x14ac:dyDescent="0.25">
      <c r="B78" s="6" t="s">
        <v>20</v>
      </c>
      <c r="C78" s="14">
        <f>C76/C77</f>
        <v>0.92</v>
      </c>
      <c r="D78" s="1" t="s">
        <v>12</v>
      </c>
    </row>
    <row r="79" spans="2:6" x14ac:dyDescent="0.25">
      <c r="B79" s="6" t="s">
        <v>25</v>
      </c>
      <c r="C79" s="14">
        <f>(C27-(C25*2))/C77</f>
        <v>23</v>
      </c>
      <c r="D79" s="1" t="s">
        <v>5</v>
      </c>
    </row>
  </sheetData>
  <mergeCells count="12">
    <mergeCell ref="E76:F76"/>
    <mergeCell ref="B36:D36"/>
    <mergeCell ref="B69:D69"/>
    <mergeCell ref="F24:H24"/>
    <mergeCell ref="B75:D75"/>
    <mergeCell ref="B60:D60"/>
    <mergeCell ref="E70:F70"/>
    <mergeCell ref="K2:M2"/>
    <mergeCell ref="B45:D45"/>
    <mergeCell ref="B52:D52"/>
    <mergeCell ref="E52:G52"/>
    <mergeCell ref="B24:D24"/>
  </mergeCells>
  <dataValidations count="1">
    <dataValidation type="list" allowBlank="1" showInputMessage="1" showErrorMessage="1" sqref="C42 F42 C63 F63">
      <formula1>$K$22:$K$30</formula1>
    </dataValidation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</dc:creator>
  <cp:lastModifiedBy>Alba Proyecto</cp:lastModifiedBy>
  <dcterms:created xsi:type="dcterms:W3CDTF">2014-07-22T14:59:56Z</dcterms:created>
  <dcterms:modified xsi:type="dcterms:W3CDTF">2017-03-03T01:05:31Z</dcterms:modified>
</cp:coreProperties>
</file>