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reening" sheetId="1" r:id="rId4"/>
    <sheet state="visible" name="fundamentus" sheetId="2" r:id="rId5"/>
    <sheet state="visible" name="carteira" sheetId="3" r:id="rId6"/>
    <sheet state="visible" name="criteria" sheetId="4" r:id="rId7"/>
    <sheet state="visible" name="constants" sheetId="5" r:id="rId8"/>
  </sheets>
  <definedNames/>
  <calcPr/>
</workbook>
</file>

<file path=xl/sharedStrings.xml><?xml version="1.0" encoding="utf-8"?>
<sst xmlns="http://schemas.openxmlformats.org/spreadsheetml/2006/main" count="137" uniqueCount="38">
  <si>
    <t>posição</t>
  </si>
  <si>
    <t>cotação</t>
  </si>
  <si>
    <t>link</t>
  </si>
  <si>
    <t>fundamentos</t>
  </si>
  <si>
    <t>ticker</t>
  </si>
  <si>
    <t>tese</t>
  </si>
  <si>
    <t>total</t>
  </si>
  <si>
    <t>custo médio</t>
  </si>
  <si>
    <t>rendeu</t>
  </si>
  <si>
    <t>atual</t>
  </si>
  <si>
    <t>dia</t>
  </si>
  <si>
    <t>mês</t>
  </si>
  <si>
    <t>ano</t>
  </si>
  <si>
    <t>5 anos</t>
  </si>
  <si>
    <t>segmento</t>
  </si>
  <si>
    <t>liquidez (k)</t>
  </si>
  <si>
    <t>P/VP</t>
  </si>
  <si>
    <t>imoveis</t>
  </si>
  <si>
    <t>vacancia</t>
  </si>
  <si>
    <t>DY</t>
  </si>
  <si>
    <t xml:space="preserve"> </t>
  </si>
  <si>
    <t>filtro</t>
  </si>
  <si>
    <t>liquidez diaria</t>
  </si>
  <si>
    <t>&gt;700</t>
  </si>
  <si>
    <t>patrimonio liquido</t>
  </si>
  <si>
    <t>&gt;250M</t>
  </si>
  <si>
    <t>&gt;3</t>
  </si>
  <si>
    <t>&lt;5%</t>
  </si>
  <si>
    <t>inquilinos</t>
  </si>
  <si>
    <t>&gt;5</t>
  </si>
  <si>
    <t>p/vp</t>
  </si>
  <si>
    <t>&gt;0.75 &lt;1.10</t>
  </si>
  <si>
    <t>TODO</t>
  </si>
  <si>
    <t>scrape</t>
  </si>
  <si>
    <t>patrimonio liquido (fundamentus detalhe)</t>
  </si>
  <si>
    <t>inquilinos (de onde?)</t>
  </si>
  <si>
    <t>divida/alavancagem (de onde?)</t>
  </si>
  <si>
    <t>last 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</si>
</sst>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#0"/>
    <numFmt numFmtId="166" formatCode="#0.00"/>
  </numFmts>
  <fonts count="13">
    <font>
      <sz val="10.0"/>
      <color rgb="FF000000"/>
      <name val="Calibri"/>
      <scheme val="minor"/>
    </font>
    <font>
      <b/>
      <color theme="1"/>
      <name val="Calibri"/>
      <scheme val="minor"/>
    </font>
    <font>
      <b/>
      <color rgb="FF000000"/>
      <name val="Calibri"/>
    </font>
    <font>
      <b/>
      <color theme="1"/>
      <name val="Calibri"/>
    </font>
    <font>
      <color theme="1"/>
      <name val="Calibri"/>
      <scheme val="minor"/>
    </font>
    <font>
      <color theme="1"/>
      <name val="Calibri"/>
    </font>
    <font>
      <color rgb="FF000000"/>
      <name val="Calibri"/>
    </font>
    <font>
      <u/>
      <color rgb="FF0000FF"/>
      <name val="Calibri"/>
    </font>
    <font>
      <u/>
      <color rgb="FF0000FF"/>
      <name val="Calibri"/>
    </font>
    <font>
      <color rgb="FF0000FF"/>
      <name val="Calibri"/>
    </font>
    <font>
      <color rgb="FFFF0000"/>
      <name val="Calibri"/>
      <scheme val="minor"/>
    </font>
    <font>
      <u/>
      <color rgb="FFFF0000"/>
      <name val="Calibri"/>
      <scheme val="minor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164" xfId="0" applyAlignment="1" applyFont="1" applyNumberFormat="1">
      <alignment horizontal="left" readingOrder="0"/>
    </xf>
    <xf borderId="0" fillId="2" fontId="1" numFmtId="0" xfId="0" applyFont="1"/>
    <xf borderId="0" fillId="2" fontId="1" numFmtId="0" xfId="0" applyAlignment="1" applyFont="1">
      <alignment horizontal="center" readingOrder="0"/>
    </xf>
    <xf borderId="0" fillId="2" fontId="2" numFmtId="0" xfId="0" applyAlignment="1" applyFont="1">
      <alignment horizontal="center" vertical="bottom"/>
    </xf>
    <xf borderId="0" fillId="2" fontId="1" numFmtId="165" xfId="0" applyAlignment="1" applyFont="1" applyNumberFormat="1">
      <alignment horizontal="center" readingOrder="0"/>
    </xf>
    <xf borderId="0" fillId="2" fontId="1" numFmtId="166" xfId="0" applyAlignment="1" applyFont="1" applyNumberFormat="1">
      <alignment readingOrder="0"/>
    </xf>
    <xf borderId="0" fillId="2" fontId="1" numFmtId="10" xfId="0" applyAlignment="1" applyFont="1" applyNumberFormat="1">
      <alignment readingOrder="0"/>
    </xf>
    <xf borderId="0" fillId="2" fontId="2" numFmtId="0" xfId="0" applyAlignment="1" applyFont="1">
      <alignment vertical="bottom"/>
    </xf>
    <xf borderId="0" fillId="2" fontId="3" numFmtId="0" xfId="0" applyAlignment="1" applyFont="1">
      <alignment horizontal="right" readingOrder="0" vertical="bottom"/>
    </xf>
    <xf borderId="0" fillId="2" fontId="3" numFmtId="0" xfId="0" applyAlignment="1" applyFont="1">
      <alignment vertical="bottom"/>
    </xf>
    <xf borderId="0" fillId="2" fontId="3" numFmtId="0" xfId="0" applyAlignment="1" applyFont="1">
      <alignment readingOrder="0" vertical="bottom"/>
    </xf>
    <xf borderId="0" fillId="2" fontId="1" numFmtId="165" xfId="0" applyAlignment="1" applyFont="1" applyNumberFormat="1">
      <alignment readingOrder="0"/>
    </xf>
    <xf borderId="0" fillId="2" fontId="1" numFmtId="9" xfId="0" applyAlignment="1" applyFont="1" applyNumberFormat="1">
      <alignment readingOrder="0"/>
    </xf>
    <xf borderId="0" fillId="3" fontId="4" numFmtId="0" xfId="0" applyAlignment="1" applyFill="1" applyFont="1">
      <alignment readingOrder="0"/>
    </xf>
    <xf borderId="0" fillId="0" fontId="5" numFmtId="165" xfId="0" applyAlignment="1" applyFont="1" applyNumberFormat="1">
      <alignment horizontal="right" vertical="bottom"/>
    </xf>
    <xf borderId="0" fillId="0" fontId="5" numFmtId="166" xfId="0" applyAlignment="1" applyFont="1" applyNumberFormat="1">
      <alignment horizontal="right" vertical="bottom"/>
    </xf>
    <xf borderId="0" fillId="0" fontId="5" numFmtId="9" xfId="0" applyAlignment="1" applyFont="1" applyNumberFormat="1">
      <alignment horizontal="right" vertical="bottom"/>
    </xf>
    <xf borderId="0" fillId="0" fontId="4" numFmtId="10" xfId="0" applyFont="1" applyNumberFormat="1"/>
    <xf borderId="0" fillId="0" fontId="6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9" numFmtId="0" xfId="0" applyAlignment="1" applyFont="1">
      <alignment readingOrder="0" vertical="bottom"/>
    </xf>
    <xf borderId="0" fillId="0" fontId="5" numFmtId="165" xfId="0" applyAlignment="1" applyFont="1" applyNumberFormat="1">
      <alignment vertical="bottom"/>
    </xf>
    <xf borderId="0" fillId="4" fontId="5" numFmtId="165" xfId="0" applyAlignment="1" applyFill="1" applyFont="1" applyNumberFormat="1">
      <alignment horizontal="right" vertical="bottom"/>
    </xf>
    <xf borderId="0" fillId="0" fontId="5" numFmtId="0" xfId="0" applyAlignment="1" applyFont="1">
      <alignment horizontal="right" vertical="bottom"/>
    </xf>
    <xf borderId="0" fillId="4" fontId="5" numFmtId="0" xfId="0" applyAlignment="1" applyFont="1">
      <alignment horizontal="right" vertical="bottom"/>
    </xf>
    <xf borderId="0" fillId="4" fontId="5" numFmtId="9" xfId="0" applyAlignment="1" applyFont="1" applyNumberFormat="1">
      <alignment horizontal="right" vertical="bottom"/>
    </xf>
    <xf borderId="0" fillId="3" fontId="4" numFmtId="0" xfId="0" applyFont="1"/>
    <xf borderId="0" fillId="0" fontId="4" numFmtId="0" xfId="0" applyAlignment="1" applyFont="1">
      <alignment readingOrder="0"/>
    </xf>
    <xf borderId="0" fillId="3" fontId="10" numFmtId="0" xfId="0" applyAlignment="1" applyFont="1">
      <alignment readingOrder="0"/>
    </xf>
    <xf borderId="0" fillId="3" fontId="10" numFmtId="0" xfId="0" applyAlignment="1" applyFont="1">
      <alignment readingOrder="0"/>
    </xf>
    <xf borderId="0" fillId="3" fontId="11" numFmtId="0" xfId="0" applyAlignment="1" applyFont="1">
      <alignment readingOrder="0"/>
    </xf>
    <xf borderId="0" fillId="3" fontId="4" numFmtId="0" xfId="0" applyAlignment="1" applyFont="1">
      <alignment readingOrder="0"/>
    </xf>
    <xf borderId="0" fillId="3" fontId="10" numFmtId="0" xfId="0" applyAlignment="1" applyFont="1">
      <alignment horizontal="left" readingOrder="0"/>
    </xf>
    <xf borderId="0" fillId="0" fontId="4" numFmtId="10" xfId="0" applyAlignment="1" applyFont="1" applyNumberFormat="1">
      <alignment readingOrder="0"/>
    </xf>
    <xf borderId="0" fillId="0" fontId="4" numFmtId="3" xfId="0" applyAlignment="1" applyFont="1" applyNumberFormat="1">
      <alignment readingOrder="0"/>
    </xf>
    <xf borderId="0" fillId="0" fontId="12" numFmtId="0" xfId="0" applyAlignment="1" applyFont="1">
      <alignment vertical="bottom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6.86"/>
    <col customWidth="1" min="2" max="2" width="38.86"/>
    <col customWidth="1" min="3" max="3" width="1.14"/>
    <col customWidth="1" min="4" max="5" width="6.43"/>
    <col customWidth="1" min="6" max="6" width="4.43"/>
    <col customWidth="1" min="7" max="8" width="7.0"/>
    <col customWidth="1" min="9" max="9" width="4.71"/>
    <col customWidth="1" min="10" max="10" width="8.14"/>
    <col customWidth="1" min="11" max="11" width="4.71"/>
    <col customWidth="1" min="12" max="12" width="8.14"/>
    <col customWidth="1" min="13" max="13" width="4.71"/>
    <col customWidth="1" min="14" max="14" width="8.14"/>
    <col customWidth="1" min="15" max="15" width="4.71"/>
    <col customWidth="1" min="16" max="16" width="3.43"/>
    <col customWidth="1" min="17" max="17" width="3.86"/>
    <col customWidth="1" min="18" max="18" width="7.0"/>
    <col customWidth="1" min="19" max="19" width="9.29"/>
    <col customWidth="1" min="20" max="24" width="5.0"/>
  </cols>
  <sheetData>
    <row r="1">
      <c r="A1" s="1"/>
      <c r="B1" s="2">
        <f>MIN(TODAY(), constants!B1)</f>
        <v>45865</v>
      </c>
      <c r="C1" s="3"/>
      <c r="D1" s="4" t="s">
        <v>0</v>
      </c>
      <c r="G1" s="4"/>
      <c r="H1" s="5" t="s">
        <v>1</v>
      </c>
      <c r="P1" s="4" t="s">
        <v>2</v>
      </c>
      <c r="R1" s="4"/>
      <c r="S1" s="6"/>
      <c r="T1" s="6" t="s">
        <v>3</v>
      </c>
    </row>
    <row r="2">
      <c r="A2" s="1" t="s">
        <v>4</v>
      </c>
      <c r="B2" s="1" t="s">
        <v>5</v>
      </c>
      <c r="C2" s="3"/>
      <c r="D2" s="1" t="s">
        <v>6</v>
      </c>
      <c r="E2" s="7" t="s">
        <v>7</v>
      </c>
      <c r="F2" s="8" t="s">
        <v>8</v>
      </c>
      <c r="G2" s="8"/>
      <c r="H2" s="9" t="s">
        <v>9</v>
      </c>
      <c r="I2" s="10" t="s">
        <v>10</v>
      </c>
      <c r="J2" s="11" t="s">
        <v>11</v>
      </c>
      <c r="L2" s="11" t="s">
        <v>12</v>
      </c>
      <c r="N2" s="12" t="s">
        <v>13</v>
      </c>
      <c r="P2" s="1"/>
      <c r="Q2" s="3"/>
      <c r="R2" s="3"/>
      <c r="S2" s="13" t="s">
        <v>14</v>
      </c>
      <c r="T2" s="13" t="s">
        <v>15</v>
      </c>
      <c r="U2" s="1" t="s">
        <v>16</v>
      </c>
      <c r="V2" s="1" t="s">
        <v>17</v>
      </c>
      <c r="W2" s="14" t="s">
        <v>18</v>
      </c>
      <c r="X2" s="14" t="s">
        <v>19</v>
      </c>
    </row>
    <row r="3">
      <c r="B3" s="15"/>
      <c r="D3" s="16" t="str">
        <f>IFERROR(VLOOKUP($A3, carteira!$A:$F, 6, FALSE)*H3, "")</f>
        <v/>
      </c>
      <c r="E3" s="17" t="str">
        <f>IFERROR(VLOOKUP($A3, carteira!$A:$C, 3, FALSE), "")</f>
        <v/>
      </c>
      <c r="F3" s="18" t="str">
        <f t="shared" ref="F3:F100" si="1">IFERROR((H3-E3)/E3, "")</f>
        <v/>
      </c>
      <c r="G3" s="19"/>
      <c r="H3" s="20" t="str">
        <f>IFERROR(__xludf.DUMMYFUNCTION("IF(ISBLANK(A3), """", HYPERLINK(""https://br.tradingview.com/chart/hAM5aSQ3/?symbol=BMFBOVESPA%3A"" &amp; $A3,GOOGLEFINANCE(""BVMF:""&amp;$A3, ""price"")))"),"")</f>
        <v/>
      </c>
      <c r="I3" s="18" t="str">
        <f>IFERROR(__xludf.DUMMYFUNCTION("IF($H3, ($H3 - INDEX(SORT(GOOGLEFINANCE(""BVMF:""&amp;$A3,""close"", $B$1-7, $B$1), 1, false), 3,2))/$H3, """")"),"")</f>
        <v/>
      </c>
      <c r="J3" s="21" t="str">
        <f>IFERROR(__xludf.DUMMYFUNCTION("IF(ISBLANK(A3), """", SPARKLINE(INDEX(GOOGLEFINANCE(""BVMF:""&amp;$A3, ""price"", EDATE($B$1, -1), $B$1), ,2)))"),"")</f>
        <v/>
      </c>
      <c r="K3" s="18" t="str">
        <f>IFERROR(__xludf.DUMMYFUNCTION("IF($H3, ($H3 - INDEX(GOOGLEFINANCE(""BVMF:""&amp;$A3,""close"", $B$1-30, $B$1), 2,2))/$H3, """")"),"")</f>
        <v/>
      </c>
      <c r="L3" s="21" t="str">
        <f>IFERROR(__xludf.DUMMYFUNCTION("IF(ISBLANK(A3), """", SPARKLINE(INDEX(GOOGLEFINANCE(""BVMF:""&amp;$A3, ""price"", EDATE($B$1, -12), $B$1), ,2)))"),"")</f>
        <v/>
      </c>
      <c r="M3" s="18" t="str">
        <f>IFERROR(__xludf.DUMMYFUNCTION("IF($H3, ($H3 - INDEX(GOOGLEFINANCE(""BVMF:""&amp;$A3,""close"", $B$1-365, $B$1), 2,2))/$H3, """")"),"")</f>
        <v/>
      </c>
      <c r="N3" s="21" t="str">
        <f>IFERROR(__xludf.DUMMYFUNCTION("IF(ISBLANK(A3), """", SPARKLINE(INDEX(GOOGLEFINANCE(""BVMF:""&amp;$A3, ""price"", EDATE($B$1, -60), $B$1), ,2)))"),"")</f>
        <v/>
      </c>
      <c r="O3" s="18" t="str">
        <f>IFERROR(__xludf.DUMMYFUNCTION("IF($H3, ($H3 - INDEX(GOOGLEFINANCE(""BVMF:""&amp;$A3,""close"", $B$1-1825, $B$1), 2,2))/$H3, """")"),"")</f>
        <v/>
      </c>
      <c r="P3" s="22" t="str">
        <f t="shared" ref="P3:P100" si="2">IF(ISBLANK($A3), "", HYPERLINK("https://www.fundamentus.com.br/detalhes.php?papel=" &amp; $A3, "fundamentus"))</f>
        <v/>
      </c>
      <c r="Q3" s="23" t="str">
        <f t="shared" ref="Q3:Q100" si="3">IF(ISBLANK($A3), "", HYPERLINK("https://statusinvest.com.br/fundos-imobiliarios/" &amp; $A3, "statusinvest"))</f>
        <v/>
      </c>
      <c r="R3" s="24" t="s">
        <v>20</v>
      </c>
      <c r="S3" s="25" t="str">
        <f>IFERROR(VLOOKUP($A3, fundamentus!$A:$M, 2, FALSE), "")</f>
        <v/>
      </c>
      <c r="T3" s="26" t="str">
        <f>IFERROR(VLOOKUP($A3, fundamentus!$A:$M, 8, FALSE)/1000000, "")</f>
        <v/>
      </c>
      <c r="U3" s="27" t="str">
        <f>IFERROR(VLOOKUP($A3, fundamentus!$A:$M, 6, FALSE), "")</f>
        <v/>
      </c>
      <c r="V3" s="28" t="str">
        <f>IFERROR(IF(S3&lt;&gt;"Títulos e Val Mob", VLOOKUP($A3, fundamentus!$A:$M, 9, FALSE), ""), "")</f>
        <v/>
      </c>
      <c r="W3" s="18" t="str">
        <f>IFERROR(IF(S3&lt;&gt;"Títulos e Val Mob", VLOOKUP($A3, fundamentus!$A:$M, 13, FALSE)/100, ""),"")</f>
        <v/>
      </c>
      <c r="X3" s="29" t="str">
        <f>IFERROR(VLOOKUP($A3, fundamentus!$A:$M, 5, FALSE)/100, "")</f>
        <v/>
      </c>
    </row>
    <row r="4">
      <c r="B4" s="15"/>
      <c r="D4" s="16" t="str">
        <f>IFERROR(VLOOKUP($A4, carteira!$A:$F, 6, FALSE)*H4, "")</f>
        <v/>
      </c>
      <c r="E4" s="17" t="str">
        <f>IFERROR(VLOOKUP($A4, carteira!$A:$C, 3, FALSE), "")</f>
        <v/>
      </c>
      <c r="F4" s="18" t="str">
        <f t="shared" si="1"/>
        <v/>
      </c>
      <c r="G4" s="19"/>
      <c r="H4" s="20" t="str">
        <f>IFERROR(__xludf.DUMMYFUNCTION("IF(ISBLANK(A4), """", HYPERLINK(""https://br.tradingview.com/chart/hAM5aSQ3/?symbol=BMFBOVESPA%3A"" &amp; $A4,GOOGLEFINANCE(""BVMF:""&amp;$A4, ""price"")))"),"")</f>
        <v/>
      </c>
      <c r="I4" s="18" t="str">
        <f>IFERROR(__xludf.DUMMYFUNCTION("IF($H4, ($H4 - INDEX(SORT(GOOGLEFINANCE(""BVMF:""&amp;$A4,""close"", $B$1-7, $B$1), 1, false), 3,2))/$H4, """")"),"")</f>
        <v/>
      </c>
      <c r="J4" s="21" t="str">
        <f>IFERROR(__xludf.DUMMYFUNCTION("IF(ISBLANK(A4), """", SPARKLINE(INDEX(GOOGLEFINANCE(""BVMF:""&amp;$A4, ""price"", EDATE($B$1, -1), $B$1), ,2)))"),"")</f>
        <v/>
      </c>
      <c r="K4" s="18" t="str">
        <f>IFERROR(__xludf.DUMMYFUNCTION("IF($H4, ($H4 - INDEX(GOOGLEFINANCE(""BVMF:""&amp;$A4,""close"", $B$1-30, $B$1), 2,2))/$H4, """")"),"")</f>
        <v/>
      </c>
      <c r="L4" s="21" t="str">
        <f>IFERROR(__xludf.DUMMYFUNCTION("IF(ISBLANK(A4), """", SPARKLINE(INDEX(GOOGLEFINANCE(""BVMF:""&amp;$A4, ""price"", EDATE($B$1, -12), $B$1), ,2)))"),"")</f>
        <v/>
      </c>
      <c r="M4" s="18" t="str">
        <f>IFERROR(__xludf.DUMMYFUNCTION("IF($H4, ($H4 - INDEX(GOOGLEFINANCE(""BVMF:""&amp;$A4,""close"", $B$1-365, $B$1), 2,2))/$H4, """")"),"")</f>
        <v/>
      </c>
      <c r="N4" s="21" t="str">
        <f>IFERROR(__xludf.DUMMYFUNCTION("IF(ISBLANK(A4), """", SPARKLINE(INDEX(GOOGLEFINANCE(""BVMF:""&amp;$A4, ""price"", EDATE($B$1, -60), $B$1), ,2)))"),"")</f>
        <v/>
      </c>
      <c r="O4" s="18" t="str">
        <f>IFERROR(__xludf.DUMMYFUNCTION("IF($H4, ($H4 - INDEX(GOOGLEFINANCE(""BVMF:""&amp;$A4,""close"", $B$1-1825, $B$1), 2,2))/$H4, """")"),"")</f>
        <v/>
      </c>
      <c r="P4" s="22" t="str">
        <f t="shared" si="2"/>
        <v/>
      </c>
      <c r="Q4" s="23" t="str">
        <f t="shared" si="3"/>
        <v/>
      </c>
      <c r="R4" s="24" t="s">
        <v>20</v>
      </c>
      <c r="S4" s="25" t="str">
        <f>IFERROR(VLOOKUP($A4, fundamentus!$A:$M, 2, FALSE), "")</f>
        <v/>
      </c>
      <c r="T4" s="26" t="str">
        <f>IFERROR(VLOOKUP($A4, fundamentus!$A:$M, 8, FALSE)/1000000, "")</f>
        <v/>
      </c>
      <c r="U4" s="27" t="str">
        <f>IFERROR(VLOOKUP($A4, fundamentus!$A:$M, 6, FALSE), "")</f>
        <v/>
      </c>
      <c r="V4" s="28" t="str">
        <f>IFERROR(IF(S4&lt;&gt;"Títulos e Val Mob", VLOOKUP($A4, fundamentus!$A:$M, 9, FALSE), ""), "")</f>
        <v/>
      </c>
      <c r="W4" s="18" t="str">
        <f>IFERROR(IF(S4&lt;&gt;"Títulos e Val Mob", VLOOKUP($A4, fundamentus!$A:$M, 13, FALSE)/100, ""),"")</f>
        <v/>
      </c>
      <c r="X4" s="29" t="str">
        <f>IFERROR(VLOOKUP($A4, fundamentus!$A:$M, 5, FALSE)/100, "")</f>
        <v/>
      </c>
    </row>
    <row r="5">
      <c r="B5" s="30"/>
      <c r="D5" s="16" t="str">
        <f>IFERROR(VLOOKUP($A5, carteira!$A:$F, 6, FALSE)*H5, "")</f>
        <v/>
      </c>
      <c r="E5" s="17" t="str">
        <f>IFERROR(VLOOKUP($A5, carteira!$A:$C, 3, FALSE), "")</f>
        <v/>
      </c>
      <c r="F5" s="18" t="str">
        <f t="shared" si="1"/>
        <v/>
      </c>
      <c r="G5" s="19"/>
      <c r="H5" s="20" t="str">
        <f>IFERROR(__xludf.DUMMYFUNCTION("IF(ISBLANK(A5), """", HYPERLINK(""https://br.tradingview.com/chart/hAM5aSQ3/?symbol=BMFBOVESPA%3A"" &amp; $A5,GOOGLEFINANCE(""BVMF:""&amp;$A5, ""price"")))"),"")</f>
        <v/>
      </c>
      <c r="I5" s="18" t="str">
        <f>IFERROR(__xludf.DUMMYFUNCTION("IF($H5, ($H5 - INDEX(SORT(GOOGLEFINANCE(""BVMF:""&amp;$A5,""close"", $B$1-7, $B$1), 1, false), 3,2))/$H5, """")"),"")</f>
        <v/>
      </c>
      <c r="J5" s="21" t="str">
        <f>IFERROR(__xludf.DUMMYFUNCTION("IF(ISBLANK(A5), """", SPARKLINE(INDEX(GOOGLEFINANCE(""BVMF:""&amp;$A5, ""price"", EDATE($B$1, -1), $B$1), ,2)))"),"")</f>
        <v/>
      </c>
      <c r="K5" s="18" t="str">
        <f>IFERROR(__xludf.DUMMYFUNCTION("IF($H5, ($H5 - INDEX(GOOGLEFINANCE(""BVMF:""&amp;$A5,""close"", $B$1-30, $B$1), 2,2))/$H5, """")"),"")</f>
        <v/>
      </c>
      <c r="L5" s="21" t="str">
        <f>IFERROR(__xludf.DUMMYFUNCTION("IF(ISBLANK(A5), """", SPARKLINE(INDEX(GOOGLEFINANCE(""BVMF:""&amp;$A5, ""price"", EDATE($B$1, -12), $B$1), ,2)))"),"")</f>
        <v/>
      </c>
      <c r="M5" s="18" t="str">
        <f>IFERROR(__xludf.DUMMYFUNCTION("IF($H5, ($H5 - INDEX(GOOGLEFINANCE(""BVMF:""&amp;$A5,""close"", $B$1-365, $B$1), 2,2))/$H5, """")"),"")</f>
        <v/>
      </c>
      <c r="N5" s="21" t="str">
        <f>IFERROR(__xludf.DUMMYFUNCTION("IF(ISBLANK(A5), """", SPARKLINE(INDEX(GOOGLEFINANCE(""BVMF:""&amp;$A5, ""price"", EDATE($B$1, -60), $B$1), ,2)))"),"")</f>
        <v/>
      </c>
      <c r="O5" s="18" t="str">
        <f>IFERROR(__xludf.DUMMYFUNCTION("IF($H5, ($H5 - INDEX(GOOGLEFINANCE(""BVMF:""&amp;$A5,""close"", $B$1-1825, $B$1), 2,2))/$H5, """")"),"")</f>
        <v/>
      </c>
      <c r="P5" s="22" t="str">
        <f t="shared" si="2"/>
        <v/>
      </c>
      <c r="Q5" s="23" t="str">
        <f t="shared" si="3"/>
        <v/>
      </c>
      <c r="R5" s="24" t="s">
        <v>20</v>
      </c>
      <c r="S5" s="25" t="str">
        <f>IFERROR(VLOOKUP($A5, fundamentus!$A:$M, 2, FALSE), "")</f>
        <v/>
      </c>
      <c r="T5" s="26" t="str">
        <f>IFERROR(VLOOKUP($A5, fundamentus!$A:$M, 8, FALSE)/1000000, "")</f>
        <v/>
      </c>
      <c r="U5" s="27" t="str">
        <f>IFERROR(VLOOKUP($A5, fundamentus!$A:$M, 6, FALSE), "")</f>
        <v/>
      </c>
      <c r="V5" s="28" t="str">
        <f>IFERROR(IF(S5&lt;&gt;"Títulos e Val Mob", VLOOKUP($A5, fundamentus!$A:$M, 9, FALSE), ""), "")</f>
        <v/>
      </c>
      <c r="W5" s="18" t="str">
        <f>IFERROR(IF(S5&lt;&gt;"Títulos e Val Mob", VLOOKUP($A5, fundamentus!$A:$M, 13, FALSE)/100, ""),"")</f>
        <v/>
      </c>
      <c r="X5" s="29" t="str">
        <f>IFERROR(VLOOKUP($A5, fundamentus!$A:$M, 5, FALSE)/100, "")</f>
        <v/>
      </c>
    </row>
    <row r="6">
      <c r="B6" s="30"/>
      <c r="D6" s="16" t="str">
        <f>IFERROR(VLOOKUP($A6, carteira!$A:$F, 6, FALSE)*H6, "")</f>
        <v/>
      </c>
      <c r="E6" s="17" t="str">
        <f>IFERROR(VLOOKUP($A6, carteira!$A:$C, 3, FALSE), "")</f>
        <v/>
      </c>
      <c r="F6" s="18" t="str">
        <f t="shared" si="1"/>
        <v/>
      </c>
      <c r="G6" s="19"/>
      <c r="H6" s="20" t="str">
        <f>IFERROR(__xludf.DUMMYFUNCTION("IF(ISBLANK(A6), """", HYPERLINK(""https://br.tradingview.com/chart/hAM5aSQ3/?symbol=BMFBOVESPA%3A"" &amp; $A6,GOOGLEFINANCE(""BVMF:""&amp;$A6, ""price"")))"),"")</f>
        <v/>
      </c>
      <c r="I6" s="18" t="str">
        <f>IFERROR(__xludf.DUMMYFUNCTION("IF($H6, ($H6 - INDEX(SORT(GOOGLEFINANCE(""BVMF:""&amp;$A6,""close"", $B$1-7, $B$1), 1, false), 3,2))/$H6, """")"),"")</f>
        <v/>
      </c>
      <c r="J6" s="21" t="str">
        <f>IFERROR(__xludf.DUMMYFUNCTION("IF(ISBLANK(A6), """", SPARKLINE(INDEX(GOOGLEFINANCE(""BVMF:""&amp;$A6, ""price"", EDATE($B$1, -1), $B$1), ,2)))"),"")</f>
        <v/>
      </c>
      <c r="K6" s="18" t="str">
        <f>IFERROR(__xludf.DUMMYFUNCTION("IF($H6, ($H6 - INDEX(GOOGLEFINANCE(""BVMF:""&amp;$A6,""close"", $B$1-30, $B$1), 2,2))/$H6, """")"),"")</f>
        <v/>
      </c>
      <c r="L6" s="21" t="str">
        <f>IFERROR(__xludf.DUMMYFUNCTION("IF(ISBLANK(A6), """", SPARKLINE(INDEX(GOOGLEFINANCE(""BVMF:""&amp;$A6, ""price"", EDATE($B$1, -12), $B$1), ,2)))"),"")</f>
        <v/>
      </c>
      <c r="M6" s="18" t="str">
        <f>IFERROR(__xludf.DUMMYFUNCTION("IF($H6, ($H6 - INDEX(GOOGLEFINANCE(""BVMF:""&amp;$A6,""close"", $B$1-365, $B$1), 2,2))/$H6, """")"),"")</f>
        <v/>
      </c>
      <c r="N6" s="21" t="str">
        <f>IFERROR(__xludf.DUMMYFUNCTION("IF(ISBLANK(A6), """", SPARKLINE(INDEX(GOOGLEFINANCE(""BVMF:""&amp;$A6, ""price"", EDATE($B$1, -60), $B$1), ,2)))"),"")</f>
        <v/>
      </c>
      <c r="O6" s="18" t="str">
        <f>IFERROR(__xludf.DUMMYFUNCTION("IF($H6, ($H6 - INDEX(GOOGLEFINANCE(""BVMF:""&amp;$A6,""close"", $B$1-1825, $B$1), 2,2))/$H6, """")"),"")</f>
        <v/>
      </c>
      <c r="P6" s="22" t="str">
        <f t="shared" si="2"/>
        <v/>
      </c>
      <c r="Q6" s="23" t="str">
        <f t="shared" si="3"/>
        <v/>
      </c>
      <c r="R6" s="24" t="s">
        <v>20</v>
      </c>
      <c r="S6" s="25" t="str">
        <f>IFERROR(VLOOKUP($A6, fundamentus!$A:$M, 2, FALSE), "")</f>
        <v/>
      </c>
      <c r="T6" s="26" t="str">
        <f>IFERROR(VLOOKUP($A6, fundamentus!$A:$M, 8, FALSE)/1000000, "")</f>
        <v/>
      </c>
      <c r="U6" s="27" t="str">
        <f>IFERROR(VLOOKUP($A6, fundamentus!$A:$M, 6, FALSE), "")</f>
        <v/>
      </c>
      <c r="V6" s="28" t="str">
        <f>IFERROR(IF(S6&lt;&gt;"Títulos e Val Mob", VLOOKUP($A6, fundamentus!$A:$M, 9, FALSE), ""), "")</f>
        <v/>
      </c>
      <c r="W6" s="18" t="str">
        <f>IFERROR(IF(S6&lt;&gt;"Títulos e Val Mob", VLOOKUP($A6, fundamentus!$A:$M, 13, FALSE)/100, ""),"")</f>
        <v/>
      </c>
      <c r="X6" s="29" t="str">
        <f>IFERROR(VLOOKUP($A6, fundamentus!$A:$M, 5, FALSE)/100, "")</f>
        <v/>
      </c>
    </row>
    <row r="7">
      <c r="A7" s="31"/>
      <c r="B7" s="15"/>
      <c r="D7" s="16" t="str">
        <f>IFERROR(VLOOKUP($A7, carteira!$A:$F, 6, FALSE)*H7, "")</f>
        <v/>
      </c>
      <c r="E7" s="17" t="str">
        <f>IFERROR(VLOOKUP($A7, carteira!$A:$C, 3, FALSE), "")</f>
        <v/>
      </c>
      <c r="F7" s="18" t="str">
        <f t="shared" si="1"/>
        <v/>
      </c>
      <c r="G7" s="19"/>
      <c r="H7" s="20" t="str">
        <f>IFERROR(__xludf.DUMMYFUNCTION("IF(ISBLANK(A7), """", HYPERLINK(""https://br.tradingview.com/chart/hAM5aSQ3/?symbol=BMFBOVESPA%3A"" &amp; $A7,GOOGLEFINANCE(""BVMF:""&amp;$A7, ""price"")))"),"")</f>
        <v/>
      </c>
      <c r="I7" s="18" t="str">
        <f>IFERROR(__xludf.DUMMYFUNCTION("IF($H7, ($H7 - INDEX(SORT(GOOGLEFINANCE(""BVMF:""&amp;$A7,""close"", $B$1-7, $B$1), 1, false), 3,2))/$H7, """")"),"")</f>
        <v/>
      </c>
      <c r="J7" s="21" t="str">
        <f>IFERROR(__xludf.DUMMYFUNCTION("IF(ISBLANK(A7), """", SPARKLINE(INDEX(GOOGLEFINANCE(""BVMF:""&amp;$A7, ""price"", EDATE($B$1, -1), $B$1), ,2)))"),"")</f>
        <v/>
      </c>
      <c r="K7" s="18" t="str">
        <f>IFERROR(__xludf.DUMMYFUNCTION("IF($H7, ($H7 - INDEX(GOOGLEFINANCE(""BVMF:""&amp;$A7,""close"", $B$1-30, $B$1), 2,2))/$H7, """")"),"")</f>
        <v/>
      </c>
      <c r="L7" s="21" t="str">
        <f>IFERROR(__xludf.DUMMYFUNCTION("IF(ISBLANK(A7), """", SPARKLINE(INDEX(GOOGLEFINANCE(""BVMF:""&amp;$A7, ""price"", EDATE($B$1, -12), $B$1), ,2)))"),"")</f>
        <v/>
      </c>
      <c r="M7" s="18" t="str">
        <f>IFERROR(__xludf.DUMMYFUNCTION("IF($H7, ($H7 - INDEX(GOOGLEFINANCE(""BVMF:""&amp;$A7,""close"", $B$1-365, $B$1), 2,2))/$H7, """")"),"")</f>
        <v/>
      </c>
      <c r="N7" s="21" t="str">
        <f>IFERROR(__xludf.DUMMYFUNCTION("IF(ISBLANK(A7), """", SPARKLINE(INDEX(GOOGLEFINANCE(""BVMF:""&amp;$A7, ""price"", EDATE($B$1, -60), $B$1), ,2)))"),"")</f>
        <v/>
      </c>
      <c r="O7" s="18" t="str">
        <f>IFERROR(__xludf.DUMMYFUNCTION("IF($H7, ($H7 - INDEX(GOOGLEFINANCE(""BVMF:""&amp;$A7,""close"", $B$1-1825, $B$1), 2,2))/$H7, """")"),"")</f>
        <v/>
      </c>
      <c r="P7" s="22" t="str">
        <f t="shared" si="2"/>
        <v/>
      </c>
      <c r="Q7" s="23" t="str">
        <f t="shared" si="3"/>
        <v/>
      </c>
      <c r="R7" s="24" t="s">
        <v>20</v>
      </c>
      <c r="S7" s="25" t="str">
        <f>IFERROR(VLOOKUP($A7, fundamentus!$A:$M, 2, FALSE), "")</f>
        <v/>
      </c>
      <c r="T7" s="26" t="str">
        <f>IFERROR(VLOOKUP($A7, fundamentus!$A:$M, 8, FALSE)/1000000, "")</f>
        <v/>
      </c>
      <c r="U7" s="27" t="str">
        <f>IFERROR(VLOOKUP($A7, fundamentus!$A:$M, 6, FALSE), "")</f>
        <v/>
      </c>
      <c r="V7" s="28" t="str">
        <f>IFERROR(IF(S7&lt;&gt;"Títulos e Val Mob", VLOOKUP($A7, fundamentus!$A:$M, 9, FALSE), ""), "")</f>
        <v/>
      </c>
      <c r="W7" s="18" t="str">
        <f>IFERROR(IF(S7&lt;&gt;"Títulos e Val Mob", VLOOKUP($A7, fundamentus!$A:$M, 13, FALSE)/100, ""),"")</f>
        <v/>
      </c>
      <c r="X7" s="29" t="str">
        <f>IFERROR(VLOOKUP($A7, fundamentus!$A:$M, 5, FALSE)/100, "")</f>
        <v/>
      </c>
    </row>
    <row r="8">
      <c r="A8" s="31"/>
      <c r="B8" s="15"/>
      <c r="D8" s="16" t="str">
        <f>IFERROR(VLOOKUP($A8, carteira!$A:$F, 6, FALSE)*H8, "")</f>
        <v/>
      </c>
      <c r="E8" s="17" t="str">
        <f>IFERROR(VLOOKUP($A8, carteira!$A:$C, 3, FALSE), "")</f>
        <v/>
      </c>
      <c r="F8" s="18" t="str">
        <f t="shared" si="1"/>
        <v/>
      </c>
      <c r="G8" s="19"/>
      <c r="H8" s="20" t="str">
        <f>IFERROR(__xludf.DUMMYFUNCTION("IF(ISBLANK(A8), """", HYPERLINK(""https://br.tradingview.com/chart/hAM5aSQ3/?symbol=BMFBOVESPA%3A"" &amp; $A8,GOOGLEFINANCE(""BVMF:""&amp;$A8, ""price"")))"),"")</f>
        <v/>
      </c>
      <c r="I8" s="18" t="str">
        <f>IFERROR(__xludf.DUMMYFUNCTION("IF($H8, ($H8 - INDEX(SORT(GOOGLEFINANCE(""BVMF:""&amp;$A8,""close"", $B$1-7, $B$1), 1, false), 3,2))/$H8, """")"),"")</f>
        <v/>
      </c>
      <c r="J8" s="21" t="str">
        <f>IFERROR(__xludf.DUMMYFUNCTION("IF(ISBLANK(A8), """", SPARKLINE(INDEX(GOOGLEFINANCE(""BVMF:""&amp;$A8, ""price"", EDATE($B$1, -1), $B$1), ,2)))"),"")</f>
        <v/>
      </c>
      <c r="K8" s="18" t="str">
        <f>IFERROR(__xludf.DUMMYFUNCTION("IF($H8, ($H8 - INDEX(GOOGLEFINANCE(""BVMF:""&amp;$A8,""close"", $B$1-30, $B$1), 2,2))/$H8, """")"),"")</f>
        <v/>
      </c>
      <c r="L8" s="21" t="str">
        <f>IFERROR(__xludf.DUMMYFUNCTION("IF(ISBLANK(A8), """", SPARKLINE(INDEX(GOOGLEFINANCE(""BVMF:""&amp;$A8, ""price"", EDATE($B$1, -12), $B$1), ,2)))"),"")</f>
        <v/>
      </c>
      <c r="M8" s="18" t="str">
        <f>IFERROR(__xludf.DUMMYFUNCTION("IF($H8, ($H8 - INDEX(GOOGLEFINANCE(""BVMF:""&amp;$A8,""close"", $B$1-365, $B$1), 2,2))/$H8, """")"),"")</f>
        <v/>
      </c>
      <c r="N8" s="21" t="str">
        <f>IFERROR(__xludf.DUMMYFUNCTION("IF(ISBLANK(A8), """", SPARKLINE(INDEX(GOOGLEFINANCE(""BVMF:""&amp;$A8, ""price"", EDATE($B$1, -60), $B$1), ,2)))"),"")</f>
        <v/>
      </c>
      <c r="O8" s="18" t="str">
        <f>IFERROR(__xludf.DUMMYFUNCTION("IF($H8, ($H8 - INDEX(GOOGLEFINANCE(""BVMF:""&amp;$A8,""close"", $B$1-1825, $B$1), 2,2))/$H8, """")"),"")</f>
        <v/>
      </c>
      <c r="P8" s="22" t="str">
        <f t="shared" si="2"/>
        <v/>
      </c>
      <c r="Q8" s="23" t="str">
        <f t="shared" si="3"/>
        <v/>
      </c>
      <c r="R8" s="24" t="s">
        <v>20</v>
      </c>
      <c r="S8" s="25" t="str">
        <f>IFERROR(VLOOKUP($A8, fundamentus!$A:$M, 2, FALSE), "")</f>
        <v/>
      </c>
      <c r="T8" s="26" t="str">
        <f>IFERROR(VLOOKUP($A8, fundamentus!$A:$M, 8, FALSE)/1000000, "")</f>
        <v/>
      </c>
      <c r="U8" s="27" t="str">
        <f>IFERROR(VLOOKUP($A8, fundamentus!$A:$M, 6, FALSE), "")</f>
        <v/>
      </c>
      <c r="V8" s="28" t="str">
        <f>IFERROR(IF(S8&lt;&gt;"Títulos e Val Mob", VLOOKUP($A8, fundamentus!$A:$M, 9, FALSE), ""), "")</f>
        <v/>
      </c>
      <c r="W8" s="18" t="str">
        <f>IFERROR(IF(S8&lt;&gt;"Títulos e Val Mob", VLOOKUP($A8, fundamentus!$A:$M, 13, FALSE)/100, ""),"")</f>
        <v/>
      </c>
      <c r="X8" s="29" t="str">
        <f>IFERROR(VLOOKUP($A8, fundamentus!$A:$M, 5, FALSE)/100, "")</f>
        <v/>
      </c>
    </row>
    <row r="9">
      <c r="A9" s="31"/>
      <c r="B9" s="15"/>
      <c r="D9" s="16" t="str">
        <f>IFERROR(VLOOKUP($A9, carteira!$A:$F, 6, FALSE)*H9, "")</f>
        <v/>
      </c>
      <c r="E9" s="17" t="str">
        <f>IFERROR(VLOOKUP($A9, carteira!$A:$C, 3, FALSE), "")</f>
        <v/>
      </c>
      <c r="F9" s="18" t="str">
        <f t="shared" si="1"/>
        <v/>
      </c>
      <c r="G9" s="19"/>
      <c r="H9" s="20" t="str">
        <f>IFERROR(__xludf.DUMMYFUNCTION("IF(ISBLANK(A9), """", HYPERLINK(""https://br.tradingview.com/chart/hAM5aSQ3/?symbol=BMFBOVESPA%3A"" &amp; $A9,GOOGLEFINANCE(""BVMF:""&amp;$A9, ""price"")))"),"")</f>
        <v/>
      </c>
      <c r="I9" s="18" t="str">
        <f>IFERROR(__xludf.DUMMYFUNCTION("IF($H9, ($H9 - INDEX(SORT(GOOGLEFINANCE(""BVMF:""&amp;$A9,""close"", $B$1-7, $B$1), 1, false), 3,2))/$H9, """")"),"")</f>
        <v/>
      </c>
      <c r="J9" s="21" t="str">
        <f>IFERROR(__xludf.DUMMYFUNCTION("IF(ISBLANK(A9), """", SPARKLINE(INDEX(GOOGLEFINANCE(""BVMF:""&amp;$A9, ""price"", EDATE($B$1, -1), $B$1), ,2)))"),"")</f>
        <v/>
      </c>
      <c r="K9" s="18" t="str">
        <f>IFERROR(__xludf.DUMMYFUNCTION("IF($H9, ($H9 - INDEX(GOOGLEFINANCE(""BVMF:""&amp;$A9,""close"", $B$1-30, $B$1), 2,2))/$H9, """")"),"")</f>
        <v/>
      </c>
      <c r="L9" s="21" t="str">
        <f>IFERROR(__xludf.DUMMYFUNCTION("IF(ISBLANK(A9), """", SPARKLINE(INDEX(GOOGLEFINANCE(""BVMF:""&amp;$A9, ""price"", EDATE($B$1, -12), $B$1), ,2)))"),"")</f>
        <v/>
      </c>
      <c r="M9" s="18" t="str">
        <f>IFERROR(__xludf.DUMMYFUNCTION("IF($H9, ($H9 - INDEX(GOOGLEFINANCE(""BVMF:""&amp;$A9,""close"", $B$1-365, $B$1), 2,2))/$H9, """")"),"")</f>
        <v/>
      </c>
      <c r="N9" s="21" t="str">
        <f>IFERROR(__xludf.DUMMYFUNCTION("IF(ISBLANK(A9), """", SPARKLINE(INDEX(GOOGLEFINANCE(""BVMF:""&amp;$A9, ""price"", EDATE($B$1, -60), $B$1), ,2)))"),"")</f>
        <v/>
      </c>
      <c r="O9" s="18" t="str">
        <f>IFERROR(__xludf.DUMMYFUNCTION("IF($H9, ($H9 - INDEX(GOOGLEFINANCE(""BVMF:""&amp;$A9,""close"", $B$1-1825, $B$1), 2,2))/$H9, """")"),"")</f>
        <v/>
      </c>
      <c r="P9" s="22" t="str">
        <f t="shared" si="2"/>
        <v/>
      </c>
      <c r="Q9" s="23" t="str">
        <f t="shared" si="3"/>
        <v/>
      </c>
      <c r="R9" s="24" t="s">
        <v>20</v>
      </c>
      <c r="S9" s="25" t="str">
        <f>IFERROR(VLOOKUP($A9, fundamentus!$A:$M, 2, FALSE), "")</f>
        <v/>
      </c>
      <c r="T9" s="26" t="str">
        <f>IFERROR(VLOOKUP($A9, fundamentus!$A:$M, 8, FALSE)/1000000, "")</f>
        <v/>
      </c>
      <c r="U9" s="27" t="str">
        <f>IFERROR(VLOOKUP($A9, fundamentus!$A:$M, 6, FALSE), "")</f>
        <v/>
      </c>
      <c r="V9" s="28" t="str">
        <f>IFERROR(IF(S9&lt;&gt;"Títulos e Val Mob", VLOOKUP($A9, fundamentus!$A:$M, 9, FALSE), ""), "")</f>
        <v/>
      </c>
      <c r="W9" s="18" t="str">
        <f>IFERROR(IF(S9&lt;&gt;"Títulos e Val Mob", VLOOKUP($A9, fundamentus!$A:$M, 13, FALSE)/100, ""),"")</f>
        <v/>
      </c>
      <c r="X9" s="29" t="str">
        <f>IFERROR(VLOOKUP($A9, fundamentus!$A:$M, 5, FALSE)/100, "")</f>
        <v/>
      </c>
    </row>
    <row r="10">
      <c r="B10" s="32"/>
      <c r="D10" s="16" t="str">
        <f>IFERROR(VLOOKUP($A10, carteira!$A:$F, 6, FALSE)*H10, "")</f>
        <v/>
      </c>
      <c r="E10" s="17" t="str">
        <f>IFERROR(VLOOKUP($A10, carteira!$A:$C, 3, FALSE), "")</f>
        <v/>
      </c>
      <c r="F10" s="18" t="str">
        <f t="shared" si="1"/>
        <v/>
      </c>
      <c r="G10" s="19"/>
      <c r="H10" s="20" t="str">
        <f>IFERROR(__xludf.DUMMYFUNCTION("IF(ISBLANK(A10), """", HYPERLINK(""https://br.tradingview.com/chart/hAM5aSQ3/?symbol=BMFBOVESPA%3A"" &amp; $A10,GOOGLEFINANCE(""BVMF:""&amp;$A10, ""price"")))"),"")</f>
        <v/>
      </c>
      <c r="I10" s="18" t="str">
        <f>IFERROR(__xludf.DUMMYFUNCTION("IF($H10, ($H10 - INDEX(SORT(GOOGLEFINANCE(""BVMF:""&amp;$A10,""close"", $B$1-7, $B$1), 1, false), 3,2))/$H10, """")"),"")</f>
        <v/>
      </c>
      <c r="J10" s="21" t="str">
        <f>IFERROR(__xludf.DUMMYFUNCTION("IF(ISBLANK(A10), """", SPARKLINE(INDEX(GOOGLEFINANCE(""BVMF:""&amp;$A10, ""price"", EDATE($B$1, -1), $B$1), ,2)))"),"")</f>
        <v/>
      </c>
      <c r="K10" s="18" t="str">
        <f>IFERROR(__xludf.DUMMYFUNCTION("IF($H10, ($H10 - INDEX(GOOGLEFINANCE(""BVMF:""&amp;$A10,""close"", $B$1-30, $B$1), 2,2))/$H10, """")"),"")</f>
        <v/>
      </c>
      <c r="L10" s="21" t="str">
        <f>IFERROR(__xludf.DUMMYFUNCTION("IF(ISBLANK(A10), """", SPARKLINE(INDEX(GOOGLEFINANCE(""BVMF:""&amp;$A10, ""price"", EDATE($B$1, -12), $B$1), ,2)))"),"")</f>
        <v/>
      </c>
      <c r="M10" s="18" t="str">
        <f>IFERROR(__xludf.DUMMYFUNCTION("IF($H10, ($H10 - INDEX(GOOGLEFINANCE(""BVMF:""&amp;$A10,""close"", $B$1-365, $B$1), 2,2))/$H10, """")"),"")</f>
        <v/>
      </c>
      <c r="N10" s="21" t="str">
        <f>IFERROR(__xludf.DUMMYFUNCTION("IF(ISBLANK(A10), """", SPARKLINE(INDEX(GOOGLEFINANCE(""BVMF:""&amp;$A10, ""price"", EDATE($B$1, -60), $B$1), ,2)))"),"")</f>
        <v/>
      </c>
      <c r="O10" s="18" t="str">
        <f>IFERROR(__xludf.DUMMYFUNCTION("IF($H10, ($H10 - INDEX(GOOGLEFINANCE(""BVMF:""&amp;$A10,""close"", $B$1-1825, $B$1), 2,2))/$H10, """")"),"")</f>
        <v/>
      </c>
      <c r="P10" s="22" t="str">
        <f t="shared" si="2"/>
        <v/>
      </c>
      <c r="Q10" s="23" t="str">
        <f t="shared" si="3"/>
        <v/>
      </c>
      <c r="R10" s="24" t="s">
        <v>20</v>
      </c>
      <c r="S10" s="25" t="str">
        <f>IFERROR(VLOOKUP($A10, fundamentus!$A:$M, 2, FALSE), "")</f>
        <v/>
      </c>
      <c r="T10" s="26" t="str">
        <f>IFERROR(VLOOKUP($A10, fundamentus!$A:$M, 8, FALSE)/1000000, "")</f>
        <v/>
      </c>
      <c r="U10" s="27" t="str">
        <f>IFERROR(VLOOKUP($A10, fundamentus!$A:$M, 6, FALSE), "")</f>
        <v/>
      </c>
      <c r="V10" s="28" t="str">
        <f>IFERROR(IF(S10&lt;&gt;"Títulos e Val Mob", VLOOKUP($A10, fundamentus!$A:$M, 9, FALSE), ""), "")</f>
        <v/>
      </c>
      <c r="W10" s="18" t="str">
        <f>IFERROR(IF(S10&lt;&gt;"Títulos e Val Mob", VLOOKUP($A10, fundamentus!$A:$M, 13, FALSE)/100, ""),"")</f>
        <v/>
      </c>
      <c r="X10" s="29" t="str">
        <f>IFERROR(VLOOKUP($A10, fundamentus!$A:$M, 5, FALSE)/100, "")</f>
        <v/>
      </c>
    </row>
    <row r="11">
      <c r="A11" s="31"/>
      <c r="B11" s="32"/>
      <c r="D11" s="16" t="str">
        <f>IFERROR(VLOOKUP($A11, carteira!$A:$F, 6, FALSE)*H11, "")</f>
        <v/>
      </c>
      <c r="E11" s="17" t="str">
        <f>IFERROR(VLOOKUP($A11, carteira!$A:$C, 3, FALSE), "")</f>
        <v/>
      </c>
      <c r="F11" s="18" t="str">
        <f t="shared" si="1"/>
        <v/>
      </c>
      <c r="G11" s="19"/>
      <c r="H11" s="20" t="str">
        <f>IFERROR(__xludf.DUMMYFUNCTION("IF(ISBLANK(A11), """", HYPERLINK(""https://br.tradingview.com/chart/hAM5aSQ3/?symbol=BMFBOVESPA%3A"" &amp; $A11,GOOGLEFINANCE(""BVMF:""&amp;$A11, ""price"")))"),"")</f>
        <v/>
      </c>
      <c r="I11" s="18" t="str">
        <f>IFERROR(__xludf.DUMMYFUNCTION("IF($H11, ($H11 - INDEX(SORT(GOOGLEFINANCE(""BVMF:""&amp;$A11,""close"", $B$1-7, $B$1), 1, false), 3,2))/$H11, """")"),"")</f>
        <v/>
      </c>
      <c r="J11" s="21" t="str">
        <f>IFERROR(__xludf.DUMMYFUNCTION("IF(ISBLANK(A11), """", SPARKLINE(INDEX(GOOGLEFINANCE(""BVMF:""&amp;$A11, ""price"", EDATE($B$1, -1), $B$1), ,2)))"),"")</f>
        <v/>
      </c>
      <c r="K11" s="18" t="str">
        <f>IFERROR(__xludf.DUMMYFUNCTION("IF($H11, ($H11 - INDEX(GOOGLEFINANCE(""BVMF:""&amp;$A11,""close"", $B$1-30, $B$1), 2,2))/$H11, """")"),"")</f>
        <v/>
      </c>
      <c r="L11" s="21" t="str">
        <f>IFERROR(__xludf.DUMMYFUNCTION("IF(ISBLANK(A11), """", SPARKLINE(INDEX(GOOGLEFINANCE(""BVMF:""&amp;$A11, ""price"", EDATE($B$1, -12), $B$1), ,2)))"),"")</f>
        <v/>
      </c>
      <c r="M11" s="18" t="str">
        <f>IFERROR(__xludf.DUMMYFUNCTION("IF($H11, ($H11 - INDEX(GOOGLEFINANCE(""BVMF:""&amp;$A11,""close"", $B$1-365, $B$1), 2,2))/$H11, """")"),"")</f>
        <v/>
      </c>
      <c r="N11" s="21" t="str">
        <f>IFERROR(__xludf.DUMMYFUNCTION("IF(ISBLANK(A11), """", SPARKLINE(INDEX(GOOGLEFINANCE(""BVMF:""&amp;$A11, ""price"", EDATE($B$1, -60), $B$1), ,2)))"),"")</f>
        <v/>
      </c>
      <c r="O11" s="18" t="str">
        <f>IFERROR(__xludf.DUMMYFUNCTION("IF($H11, ($H11 - INDEX(GOOGLEFINANCE(""BVMF:""&amp;$A11,""close"", $B$1-1825, $B$1), 2,2))/$H11, """")"),"")</f>
        <v/>
      </c>
      <c r="P11" s="22" t="str">
        <f t="shared" si="2"/>
        <v/>
      </c>
      <c r="Q11" s="23" t="str">
        <f t="shared" si="3"/>
        <v/>
      </c>
      <c r="R11" s="24" t="s">
        <v>20</v>
      </c>
      <c r="S11" s="25" t="str">
        <f>IFERROR(VLOOKUP($A11, fundamentus!$A:$M, 2, FALSE), "")</f>
        <v/>
      </c>
      <c r="T11" s="26" t="str">
        <f>IFERROR(VLOOKUP($A11, fundamentus!$A:$M, 8, FALSE)/1000000, "")</f>
        <v/>
      </c>
      <c r="U11" s="27" t="str">
        <f>IFERROR(VLOOKUP($A11, fundamentus!$A:$M, 6, FALSE), "")</f>
        <v/>
      </c>
      <c r="V11" s="28" t="str">
        <f>IFERROR(IF(S11&lt;&gt;"Títulos e Val Mob", VLOOKUP($A11, fundamentus!$A:$M, 9, FALSE), ""), "")</f>
        <v/>
      </c>
      <c r="W11" s="18" t="str">
        <f>IFERROR(IF(S11&lt;&gt;"Títulos e Val Mob", VLOOKUP($A11, fundamentus!$A:$M, 13, FALSE)/100, ""),"")</f>
        <v/>
      </c>
      <c r="X11" s="29" t="str">
        <f>IFERROR(VLOOKUP($A11, fundamentus!$A:$M, 5, FALSE)/100, "")</f>
        <v/>
      </c>
    </row>
    <row r="12">
      <c r="A12" s="31"/>
      <c r="B12" s="33"/>
      <c r="D12" s="16" t="str">
        <f>IFERROR(VLOOKUP($A12, carteira!$A:$F, 6, FALSE)*H12, "")</f>
        <v/>
      </c>
      <c r="E12" s="17" t="str">
        <f>IFERROR(VLOOKUP($A12, carteira!$A:$C, 3, FALSE), "")</f>
        <v/>
      </c>
      <c r="F12" s="18" t="str">
        <f t="shared" si="1"/>
        <v/>
      </c>
      <c r="G12" s="19"/>
      <c r="H12" s="20" t="str">
        <f>IFERROR(__xludf.DUMMYFUNCTION("IF(ISBLANK(A12), """", HYPERLINK(""https://br.tradingview.com/chart/hAM5aSQ3/?symbol=BMFBOVESPA%3A"" &amp; $A12,GOOGLEFINANCE(""BVMF:""&amp;$A12, ""price"")))"),"")</f>
        <v/>
      </c>
      <c r="I12" s="18" t="str">
        <f>IFERROR(__xludf.DUMMYFUNCTION("IF($H12, ($H12 - INDEX(SORT(GOOGLEFINANCE(""BVMF:""&amp;$A12,""close"", $B$1-7, $B$1), 1, false), 3,2))/$H12, """")"),"")</f>
        <v/>
      </c>
      <c r="J12" s="21" t="str">
        <f>IFERROR(__xludf.DUMMYFUNCTION("IF(ISBLANK(A12), """", SPARKLINE(INDEX(GOOGLEFINANCE(""BVMF:""&amp;$A12, ""price"", EDATE($B$1, -1), $B$1), ,2)))"),"")</f>
        <v/>
      </c>
      <c r="K12" s="18" t="str">
        <f>IFERROR(__xludf.DUMMYFUNCTION("IF($H12, ($H12 - INDEX(GOOGLEFINANCE(""BVMF:""&amp;$A12,""close"", $B$1-30, $B$1), 2,2))/$H12, """")"),"")</f>
        <v/>
      </c>
      <c r="L12" s="21" t="str">
        <f>IFERROR(__xludf.DUMMYFUNCTION("IF(ISBLANK(A12), """", SPARKLINE(INDEX(GOOGLEFINANCE(""BVMF:""&amp;$A12, ""price"", EDATE($B$1, -12), $B$1), ,2)))"),"")</f>
        <v/>
      </c>
      <c r="M12" s="18" t="str">
        <f>IFERROR(__xludf.DUMMYFUNCTION("IF($H12, ($H12 - INDEX(GOOGLEFINANCE(""BVMF:""&amp;$A12,""close"", $B$1-365, $B$1), 2,2))/$H12, """")"),"")</f>
        <v/>
      </c>
      <c r="N12" s="21" t="str">
        <f>IFERROR(__xludf.DUMMYFUNCTION("IF(ISBLANK(A12), """", SPARKLINE(INDEX(GOOGLEFINANCE(""BVMF:""&amp;$A12, ""price"", EDATE($B$1, -60), $B$1), ,2)))"),"")</f>
        <v/>
      </c>
      <c r="O12" s="18" t="str">
        <f>IFERROR(__xludf.DUMMYFUNCTION("IF($H12, ($H12 - INDEX(GOOGLEFINANCE(""BVMF:""&amp;$A12,""close"", $B$1-1825, $B$1), 2,2))/$H12, """")"),"")</f>
        <v/>
      </c>
      <c r="P12" s="22" t="str">
        <f t="shared" si="2"/>
        <v/>
      </c>
      <c r="Q12" s="23" t="str">
        <f t="shared" si="3"/>
        <v/>
      </c>
      <c r="R12" s="24" t="s">
        <v>20</v>
      </c>
      <c r="S12" s="25" t="str">
        <f>IFERROR(VLOOKUP($A12, fundamentus!$A:$M, 2, FALSE), "")</f>
        <v/>
      </c>
      <c r="T12" s="26" t="str">
        <f>IFERROR(VLOOKUP($A12, fundamentus!$A:$M, 8, FALSE)/1000000, "")</f>
        <v/>
      </c>
      <c r="U12" s="27" t="str">
        <f>IFERROR(VLOOKUP($A12, fundamentus!$A:$M, 6, FALSE), "")</f>
        <v/>
      </c>
      <c r="V12" s="28" t="str">
        <f>IFERROR(IF(S12&lt;&gt;"Títulos e Val Mob", VLOOKUP($A12, fundamentus!$A:$M, 9, FALSE), ""), "")</f>
        <v/>
      </c>
      <c r="W12" s="18" t="str">
        <f>IFERROR(IF(S12&lt;&gt;"Títulos e Val Mob", VLOOKUP($A12, fundamentus!$A:$M, 13, FALSE)/100, ""),"")</f>
        <v/>
      </c>
      <c r="X12" s="29" t="str">
        <f>IFERROR(VLOOKUP($A12, fundamentus!$A:$M, 5, FALSE)/100, "")</f>
        <v/>
      </c>
    </row>
    <row r="13">
      <c r="B13" s="34"/>
      <c r="D13" s="16" t="str">
        <f>IFERROR(VLOOKUP($A13, carteira!$A:$F, 6, FALSE)*H13, "")</f>
        <v/>
      </c>
      <c r="E13" s="17" t="str">
        <f>IFERROR(VLOOKUP($A13, carteira!$A:$C, 3, FALSE), "")</f>
        <v/>
      </c>
      <c r="F13" s="18" t="str">
        <f t="shared" si="1"/>
        <v/>
      </c>
      <c r="G13" s="19"/>
      <c r="H13" s="20" t="str">
        <f>IFERROR(__xludf.DUMMYFUNCTION("IF(ISBLANK(A13), """", HYPERLINK(""https://br.tradingview.com/chart/hAM5aSQ3/?symbol=BMFBOVESPA%3A"" &amp; $A13,GOOGLEFINANCE(""BVMF:""&amp;$A13, ""price"")))"),"")</f>
        <v/>
      </c>
      <c r="I13" s="18" t="str">
        <f>IFERROR(__xludf.DUMMYFUNCTION("IF($H13, ($H13 - INDEX(SORT(GOOGLEFINANCE(""BVMF:""&amp;$A13,""close"", $B$1-7, $B$1), 1, false), 3,2))/$H13, """")"),"")</f>
        <v/>
      </c>
      <c r="J13" s="21" t="str">
        <f>IFERROR(__xludf.DUMMYFUNCTION("IF(ISBLANK(A13), """", SPARKLINE(INDEX(GOOGLEFINANCE(""BVMF:""&amp;$A13, ""price"", EDATE($B$1, -1), $B$1), ,2)))"),"")</f>
        <v/>
      </c>
      <c r="K13" s="18" t="str">
        <f>IFERROR(__xludf.DUMMYFUNCTION("IF($H13, ($H13 - INDEX(GOOGLEFINANCE(""BVMF:""&amp;$A13,""close"", $B$1-30, $B$1), 2,2))/$H13, """")"),"")</f>
        <v/>
      </c>
      <c r="L13" s="21" t="str">
        <f>IFERROR(__xludf.DUMMYFUNCTION("IF(ISBLANK(A13), """", SPARKLINE(INDEX(GOOGLEFINANCE(""BVMF:""&amp;$A13, ""price"", EDATE($B$1, -12), $B$1), ,2)))"),"")</f>
        <v/>
      </c>
      <c r="M13" s="18" t="str">
        <f>IFERROR(__xludf.DUMMYFUNCTION("IF($H13, ($H13 - INDEX(GOOGLEFINANCE(""BVMF:""&amp;$A13,""close"", $B$1-365, $B$1), 2,2))/$H13, """")"),"")</f>
        <v/>
      </c>
      <c r="N13" s="21" t="str">
        <f>IFERROR(__xludf.DUMMYFUNCTION("IF(ISBLANK(A13), """", SPARKLINE(INDEX(GOOGLEFINANCE(""BVMF:""&amp;$A13, ""price"", EDATE($B$1, -60), $B$1), ,2)))"),"")</f>
        <v/>
      </c>
      <c r="O13" s="18" t="str">
        <f>IFERROR(__xludf.DUMMYFUNCTION("IF($H13, ($H13 - INDEX(GOOGLEFINANCE(""BVMF:""&amp;$A13,""close"", $B$1-1825, $B$1), 2,2))/$H13, """")"),"")</f>
        <v/>
      </c>
      <c r="P13" s="22" t="str">
        <f t="shared" si="2"/>
        <v/>
      </c>
      <c r="Q13" s="23" t="str">
        <f t="shared" si="3"/>
        <v/>
      </c>
      <c r="R13" s="24" t="s">
        <v>20</v>
      </c>
      <c r="S13" s="25" t="str">
        <f>IFERROR(VLOOKUP($A13, fundamentus!$A:$M, 2, FALSE), "")</f>
        <v/>
      </c>
      <c r="T13" s="26" t="str">
        <f>IFERROR(VLOOKUP($A13, fundamentus!$A:$M, 8, FALSE)/1000000, "")</f>
        <v/>
      </c>
      <c r="U13" s="27" t="str">
        <f>IFERROR(VLOOKUP($A13, fundamentus!$A:$M, 6, FALSE), "")</f>
        <v/>
      </c>
      <c r="V13" s="28" t="str">
        <f>IFERROR(IF(S13&lt;&gt;"Títulos e Val Mob", VLOOKUP($A13, fundamentus!$A:$M, 9, FALSE), ""), "")</f>
        <v/>
      </c>
      <c r="W13" s="18" t="str">
        <f>IFERROR(IF(S13&lt;&gt;"Títulos e Val Mob", VLOOKUP($A13, fundamentus!$A:$M, 13, FALSE)/100, ""),"")</f>
        <v/>
      </c>
      <c r="X13" s="29" t="str">
        <f>IFERROR(VLOOKUP($A13, fundamentus!$A:$M, 5, FALSE)/100, "")</f>
        <v/>
      </c>
    </row>
    <row r="14">
      <c r="B14" s="33"/>
      <c r="D14" s="16" t="str">
        <f>IFERROR(VLOOKUP($A14, carteira!$A:$F, 6, FALSE)*H14, "")</f>
        <v/>
      </c>
      <c r="E14" s="17" t="str">
        <f>IFERROR(VLOOKUP($A14, carteira!$A:$C, 3, FALSE), "")</f>
        <v/>
      </c>
      <c r="F14" s="18" t="str">
        <f t="shared" si="1"/>
        <v/>
      </c>
      <c r="G14" s="19"/>
      <c r="H14" s="20" t="str">
        <f>IFERROR(__xludf.DUMMYFUNCTION("IF(ISBLANK(A14), """", HYPERLINK(""https://br.tradingview.com/chart/hAM5aSQ3/?symbol=BMFBOVESPA%3A"" &amp; $A14,GOOGLEFINANCE(""BVMF:""&amp;$A14, ""price"")))"),"")</f>
        <v/>
      </c>
      <c r="I14" s="18" t="str">
        <f>IFERROR(__xludf.DUMMYFUNCTION("IF($H14, ($H14 - INDEX(SORT(GOOGLEFINANCE(""BVMF:""&amp;$A14,""close"", $B$1-7, $B$1), 1, false), 3,2))/$H14, """")"),"")</f>
        <v/>
      </c>
      <c r="J14" s="21" t="str">
        <f>IFERROR(__xludf.DUMMYFUNCTION("IF(ISBLANK(A14), """", SPARKLINE(INDEX(GOOGLEFINANCE(""BVMF:""&amp;$A14, ""price"", EDATE($B$1, -1), $B$1), ,2)))"),"")</f>
        <v/>
      </c>
      <c r="K14" s="18" t="str">
        <f>IFERROR(__xludf.DUMMYFUNCTION("IF($H14, ($H14 - INDEX(GOOGLEFINANCE(""BVMF:""&amp;$A14,""close"", $B$1-30, $B$1), 2,2))/$H14, """")"),"")</f>
        <v/>
      </c>
      <c r="L14" s="21" t="str">
        <f>IFERROR(__xludf.DUMMYFUNCTION("IF(ISBLANK(A14), """", SPARKLINE(INDEX(GOOGLEFINANCE(""BVMF:""&amp;$A14, ""price"", EDATE($B$1, -12), $B$1), ,2)))"),"")</f>
        <v/>
      </c>
      <c r="M14" s="18" t="str">
        <f>IFERROR(__xludf.DUMMYFUNCTION("IF($H14, ($H14 - INDEX(GOOGLEFINANCE(""BVMF:""&amp;$A14,""close"", $B$1-365, $B$1), 2,2))/$H14, """")"),"")</f>
        <v/>
      </c>
      <c r="N14" s="21" t="str">
        <f>IFERROR(__xludf.DUMMYFUNCTION("IF(ISBLANK(A14), """", SPARKLINE(INDEX(GOOGLEFINANCE(""BVMF:""&amp;$A14, ""price"", EDATE($B$1, -60), $B$1), ,2)))"),"")</f>
        <v/>
      </c>
      <c r="O14" s="18" t="str">
        <f>IFERROR(__xludf.DUMMYFUNCTION("IF($H14, ($H14 - INDEX(GOOGLEFINANCE(""BVMF:""&amp;$A14,""close"", $B$1-1825, $B$1), 2,2))/$H14, """")"),"")</f>
        <v/>
      </c>
      <c r="P14" s="22" t="str">
        <f t="shared" si="2"/>
        <v/>
      </c>
      <c r="Q14" s="23" t="str">
        <f t="shared" si="3"/>
        <v/>
      </c>
      <c r="R14" s="24" t="s">
        <v>20</v>
      </c>
      <c r="S14" s="25" t="str">
        <f>IFERROR(VLOOKUP($A14, fundamentus!$A:$M, 2, FALSE), "")</f>
        <v/>
      </c>
      <c r="T14" s="26" t="str">
        <f>IFERROR(VLOOKUP($A14, fundamentus!$A:$M, 8, FALSE)/1000000, "")</f>
        <v/>
      </c>
      <c r="U14" s="27" t="str">
        <f>IFERROR(VLOOKUP($A14, fundamentus!$A:$M, 6, FALSE), "")</f>
        <v/>
      </c>
      <c r="V14" s="28" t="str">
        <f>IFERROR(IF(S14&lt;&gt;"Títulos e Val Mob", VLOOKUP($A14, fundamentus!$A:$M, 9, FALSE), ""), "")</f>
        <v/>
      </c>
      <c r="W14" s="18" t="str">
        <f>IFERROR(IF(S14&lt;&gt;"Títulos e Val Mob", VLOOKUP($A14, fundamentus!$A:$M, 13, FALSE)/100, ""),"")</f>
        <v/>
      </c>
      <c r="X14" s="29" t="str">
        <f>IFERROR(VLOOKUP($A14, fundamentus!$A:$M, 5, FALSE)/100, "")</f>
        <v/>
      </c>
    </row>
    <row r="15">
      <c r="B15" s="32"/>
      <c r="D15" s="16" t="str">
        <f>IFERROR(VLOOKUP($A15, carteira!$A:$F, 6, FALSE)*H15, "")</f>
        <v/>
      </c>
      <c r="E15" s="17" t="str">
        <f>IFERROR(VLOOKUP($A15, carteira!$A:$C, 3, FALSE), "")</f>
        <v/>
      </c>
      <c r="F15" s="18" t="str">
        <f t="shared" si="1"/>
        <v/>
      </c>
      <c r="G15" s="19"/>
      <c r="H15" s="20" t="str">
        <f>IFERROR(__xludf.DUMMYFUNCTION("IF(ISBLANK(A15), """", HYPERLINK(""https://br.tradingview.com/chart/hAM5aSQ3/?symbol=BMFBOVESPA%3A"" &amp; $A15,GOOGLEFINANCE(""BVMF:""&amp;$A15, ""price"")))"),"")</f>
        <v/>
      </c>
      <c r="I15" s="18" t="str">
        <f>IFERROR(__xludf.DUMMYFUNCTION("IF($H15, ($H15 - INDEX(SORT(GOOGLEFINANCE(""BVMF:""&amp;$A15,""close"", $B$1-7, $B$1), 1, false), 3,2))/$H15, """")"),"")</f>
        <v/>
      </c>
      <c r="J15" s="21" t="str">
        <f>IFERROR(__xludf.DUMMYFUNCTION("IF(ISBLANK(A15), """", SPARKLINE(INDEX(GOOGLEFINANCE(""BVMF:""&amp;$A15, ""price"", EDATE($B$1, -1), $B$1), ,2)))"),"")</f>
        <v/>
      </c>
      <c r="K15" s="18" t="str">
        <f>IFERROR(__xludf.DUMMYFUNCTION("IF($H15, ($H15 - INDEX(GOOGLEFINANCE(""BVMF:""&amp;$A15,""close"", $B$1-30, $B$1), 2,2))/$H15, """")"),"")</f>
        <v/>
      </c>
      <c r="L15" s="21" t="str">
        <f>IFERROR(__xludf.DUMMYFUNCTION("IF(ISBLANK(A15), """", SPARKLINE(INDEX(GOOGLEFINANCE(""BVMF:""&amp;$A15, ""price"", EDATE($B$1, -12), $B$1), ,2)))"),"")</f>
        <v/>
      </c>
      <c r="M15" s="18" t="str">
        <f>IFERROR(__xludf.DUMMYFUNCTION("IF($H15, ($H15 - INDEX(GOOGLEFINANCE(""BVMF:""&amp;$A15,""close"", $B$1-365, $B$1), 2,2))/$H15, """")"),"")</f>
        <v/>
      </c>
      <c r="N15" s="21" t="str">
        <f>IFERROR(__xludf.DUMMYFUNCTION("IF(ISBLANK(A15), """", SPARKLINE(INDEX(GOOGLEFINANCE(""BVMF:""&amp;$A15, ""price"", EDATE($B$1, -60), $B$1), ,2)))"),"")</f>
        <v/>
      </c>
      <c r="O15" s="18" t="str">
        <f>IFERROR(__xludf.DUMMYFUNCTION("IF($H15, ($H15 - INDEX(GOOGLEFINANCE(""BVMF:""&amp;$A15,""close"", $B$1-1825, $B$1), 2,2))/$H15, """")"),"")</f>
        <v/>
      </c>
      <c r="P15" s="22" t="str">
        <f t="shared" si="2"/>
        <v/>
      </c>
      <c r="Q15" s="23" t="str">
        <f t="shared" si="3"/>
        <v/>
      </c>
      <c r="R15" s="24" t="s">
        <v>20</v>
      </c>
      <c r="S15" s="25" t="str">
        <f>IFERROR(VLOOKUP($A15, fundamentus!$A:$M, 2, FALSE), "")</f>
        <v/>
      </c>
      <c r="T15" s="26" t="str">
        <f>IFERROR(VLOOKUP($A15, fundamentus!$A:$M, 8, FALSE)/1000000, "")</f>
        <v/>
      </c>
      <c r="U15" s="27" t="str">
        <f>IFERROR(VLOOKUP($A15, fundamentus!$A:$M, 6, FALSE), "")</f>
        <v/>
      </c>
      <c r="V15" s="28" t="str">
        <f>IFERROR(IF(S15&lt;&gt;"Títulos e Val Mob", VLOOKUP($A15, fundamentus!$A:$M, 9, FALSE), ""), "")</f>
        <v/>
      </c>
      <c r="W15" s="18" t="str">
        <f>IFERROR(IF(S15&lt;&gt;"Títulos e Val Mob", VLOOKUP($A15, fundamentus!$A:$M, 13, FALSE)/100, ""),"")</f>
        <v/>
      </c>
      <c r="X15" s="29" t="str">
        <f>IFERROR(VLOOKUP($A15, fundamentus!$A:$M, 5, FALSE)/100, "")</f>
        <v/>
      </c>
    </row>
    <row r="16">
      <c r="B16" s="30"/>
      <c r="D16" s="16" t="str">
        <f>IFERROR(VLOOKUP($A16, carteira!$A:$F, 6, FALSE)*H16, "")</f>
        <v/>
      </c>
      <c r="E16" s="17" t="str">
        <f>IFERROR(VLOOKUP($A16, carteira!$A:$C, 3, FALSE), "")</f>
        <v/>
      </c>
      <c r="F16" s="18" t="str">
        <f t="shared" si="1"/>
        <v/>
      </c>
      <c r="G16" s="19"/>
      <c r="H16" s="20" t="str">
        <f>IFERROR(__xludf.DUMMYFUNCTION("IF(ISBLANK(A16), """", HYPERLINK(""https://br.tradingview.com/chart/hAM5aSQ3/?symbol=BMFBOVESPA%3A"" &amp; $A16,GOOGLEFINANCE(""BVMF:""&amp;$A16, ""price"")))"),"")</f>
        <v/>
      </c>
      <c r="I16" s="18" t="str">
        <f>IFERROR(__xludf.DUMMYFUNCTION("IF($H16, ($H16 - INDEX(SORT(GOOGLEFINANCE(""BVMF:""&amp;$A16,""close"", $B$1-7, $B$1), 1, false), 3,2))/$H16, """")"),"")</f>
        <v/>
      </c>
      <c r="J16" s="21" t="str">
        <f>IFERROR(__xludf.DUMMYFUNCTION("IF(ISBLANK(A16), """", SPARKLINE(INDEX(GOOGLEFINANCE(""BVMF:""&amp;$A16, ""price"", EDATE($B$1, -1), $B$1), ,2)))"),"")</f>
        <v/>
      </c>
      <c r="K16" s="18" t="str">
        <f>IFERROR(__xludf.DUMMYFUNCTION("IF($H16, ($H16 - INDEX(GOOGLEFINANCE(""BVMF:""&amp;$A16,""close"", $B$1-30, $B$1), 2,2))/$H16, """")"),"")</f>
        <v/>
      </c>
      <c r="L16" s="21" t="str">
        <f>IFERROR(__xludf.DUMMYFUNCTION("IF(ISBLANK(A16), """", SPARKLINE(INDEX(GOOGLEFINANCE(""BVMF:""&amp;$A16, ""price"", EDATE($B$1, -12), $B$1), ,2)))"),"")</f>
        <v/>
      </c>
      <c r="M16" s="18" t="str">
        <f>IFERROR(__xludf.DUMMYFUNCTION("IF($H16, ($H16 - INDEX(GOOGLEFINANCE(""BVMF:""&amp;$A16,""close"", $B$1-365, $B$1), 2,2))/$H16, """")"),"")</f>
        <v/>
      </c>
      <c r="N16" s="21" t="str">
        <f>IFERROR(__xludf.DUMMYFUNCTION("IF(ISBLANK(A16), """", SPARKLINE(INDEX(GOOGLEFINANCE(""BVMF:""&amp;$A16, ""price"", EDATE($B$1, -60), $B$1), ,2)))"),"")</f>
        <v/>
      </c>
      <c r="O16" s="18" t="str">
        <f>IFERROR(__xludf.DUMMYFUNCTION("IF($H16, ($H16 - INDEX(GOOGLEFINANCE(""BVMF:""&amp;$A16,""close"", $B$1-1825, $B$1), 2,2))/$H16, """")"),"")</f>
        <v/>
      </c>
      <c r="P16" s="22" t="str">
        <f t="shared" si="2"/>
        <v/>
      </c>
      <c r="Q16" s="23" t="str">
        <f t="shared" si="3"/>
        <v/>
      </c>
      <c r="R16" s="24" t="s">
        <v>20</v>
      </c>
      <c r="S16" s="25" t="str">
        <f>IFERROR(VLOOKUP($A16, fundamentus!$A:$M, 2, FALSE), "")</f>
        <v/>
      </c>
      <c r="T16" s="26" t="str">
        <f>IFERROR(VLOOKUP($A16, fundamentus!$A:$M, 8, FALSE)/1000000, "")</f>
        <v/>
      </c>
      <c r="U16" s="27" t="str">
        <f>IFERROR(VLOOKUP($A16, fundamentus!$A:$M, 6, FALSE), "")</f>
        <v/>
      </c>
      <c r="V16" s="28" t="str">
        <f>IFERROR(IF(S16&lt;&gt;"Títulos e Val Mob", VLOOKUP($A16, fundamentus!$A:$M, 9, FALSE), ""), "")</f>
        <v/>
      </c>
      <c r="W16" s="18" t="str">
        <f>IFERROR(IF(S16&lt;&gt;"Títulos e Val Mob", VLOOKUP($A16, fundamentus!$A:$M, 13, FALSE)/100, ""),"")</f>
        <v/>
      </c>
      <c r="X16" s="29" t="str">
        <f>IFERROR(VLOOKUP($A16, fundamentus!$A:$M, 5, FALSE)/100, "")</f>
        <v/>
      </c>
    </row>
    <row r="17">
      <c r="B17" s="30"/>
      <c r="D17" s="16" t="str">
        <f>IFERROR(VLOOKUP($A17, carteira!$A:$F, 6, FALSE)*H17, "")</f>
        <v/>
      </c>
      <c r="E17" s="17" t="str">
        <f>IFERROR(VLOOKUP($A17, carteira!$A:$C, 3, FALSE), "")</f>
        <v/>
      </c>
      <c r="F17" s="18" t="str">
        <f t="shared" si="1"/>
        <v/>
      </c>
      <c r="G17" s="19"/>
      <c r="H17" s="20" t="str">
        <f>IFERROR(__xludf.DUMMYFUNCTION("IF(ISBLANK(A17), """", HYPERLINK(""https://br.tradingview.com/chart/hAM5aSQ3/?symbol=BMFBOVESPA%3A"" &amp; $A17,GOOGLEFINANCE(""BVMF:""&amp;$A17, ""price"")))"),"")</f>
        <v/>
      </c>
      <c r="I17" s="18" t="str">
        <f>IFERROR(__xludf.DUMMYFUNCTION("IF($H17, ($H17 - INDEX(SORT(GOOGLEFINANCE(""BVMF:""&amp;$A17,""close"", $B$1-7, $B$1), 1, false), 3,2))/$H17, """")"),"")</f>
        <v/>
      </c>
      <c r="J17" s="21" t="str">
        <f>IFERROR(__xludf.DUMMYFUNCTION("IF(ISBLANK(A17), """", SPARKLINE(INDEX(GOOGLEFINANCE(""BVMF:""&amp;$A17, ""price"", EDATE($B$1, -1), $B$1), ,2)))"),"")</f>
        <v/>
      </c>
      <c r="K17" s="18" t="str">
        <f>IFERROR(__xludf.DUMMYFUNCTION("IF($H17, ($H17 - INDEX(GOOGLEFINANCE(""BVMF:""&amp;$A17,""close"", $B$1-30, $B$1), 2,2))/$H17, """")"),"")</f>
        <v/>
      </c>
      <c r="L17" s="21" t="str">
        <f>IFERROR(__xludf.DUMMYFUNCTION("IF(ISBLANK(A17), """", SPARKLINE(INDEX(GOOGLEFINANCE(""BVMF:""&amp;$A17, ""price"", EDATE($B$1, -12), $B$1), ,2)))"),"")</f>
        <v/>
      </c>
      <c r="M17" s="18" t="str">
        <f>IFERROR(__xludf.DUMMYFUNCTION("IF($H17, ($H17 - INDEX(GOOGLEFINANCE(""BVMF:""&amp;$A17,""close"", $B$1-365, $B$1), 2,2))/$H17, """")"),"")</f>
        <v/>
      </c>
      <c r="N17" s="21" t="str">
        <f>IFERROR(__xludf.DUMMYFUNCTION("IF(ISBLANK(A17), """", SPARKLINE(INDEX(GOOGLEFINANCE(""BVMF:""&amp;$A17, ""price"", EDATE($B$1, -60), $B$1), ,2)))"),"")</f>
        <v/>
      </c>
      <c r="O17" s="18" t="str">
        <f>IFERROR(__xludf.DUMMYFUNCTION("IF($H17, ($H17 - INDEX(GOOGLEFINANCE(""BVMF:""&amp;$A17,""close"", $B$1-1825, $B$1), 2,2))/$H17, """")"),"")</f>
        <v/>
      </c>
      <c r="P17" s="22" t="str">
        <f t="shared" si="2"/>
        <v/>
      </c>
      <c r="Q17" s="23" t="str">
        <f t="shared" si="3"/>
        <v/>
      </c>
      <c r="R17" s="24" t="s">
        <v>20</v>
      </c>
      <c r="S17" s="25" t="str">
        <f>IFERROR(VLOOKUP($A17, fundamentus!$A:$M, 2, FALSE), "")</f>
        <v/>
      </c>
      <c r="T17" s="26" t="str">
        <f>IFERROR(VLOOKUP($A17, fundamentus!$A:$M, 8, FALSE)/1000000, "")</f>
        <v/>
      </c>
      <c r="U17" s="27" t="str">
        <f>IFERROR(VLOOKUP($A17, fundamentus!$A:$M, 6, FALSE), "")</f>
        <v/>
      </c>
      <c r="V17" s="28" t="str">
        <f>IFERROR(IF(S17&lt;&gt;"Títulos e Val Mob", VLOOKUP($A17, fundamentus!$A:$M, 9, FALSE), ""), "")</f>
        <v/>
      </c>
      <c r="W17" s="18" t="str">
        <f>IFERROR(IF(S17&lt;&gt;"Títulos e Val Mob", VLOOKUP($A17, fundamentus!$A:$M, 13, FALSE)/100, ""),"")</f>
        <v/>
      </c>
      <c r="X17" s="29" t="str">
        <f>IFERROR(VLOOKUP($A17, fundamentus!$A:$M, 5, FALSE)/100, "")</f>
        <v/>
      </c>
    </row>
    <row r="18">
      <c r="B18" s="30"/>
      <c r="D18" s="16" t="str">
        <f>IFERROR(VLOOKUP($A18, carteira!$A:$F, 6, FALSE)*H18, "")</f>
        <v/>
      </c>
      <c r="E18" s="17" t="str">
        <f>IFERROR(VLOOKUP($A18, carteira!$A:$C, 3, FALSE), "")</f>
        <v/>
      </c>
      <c r="F18" s="18" t="str">
        <f t="shared" si="1"/>
        <v/>
      </c>
      <c r="G18" s="19"/>
      <c r="H18" s="20" t="str">
        <f>IFERROR(__xludf.DUMMYFUNCTION("IF(ISBLANK(A18), """", HYPERLINK(""https://br.tradingview.com/chart/hAM5aSQ3/?symbol=BMFBOVESPA%3A"" &amp; $A18,GOOGLEFINANCE(""BVMF:""&amp;$A18, ""price"")))"),"")</f>
        <v/>
      </c>
      <c r="I18" s="18" t="str">
        <f>IFERROR(__xludf.DUMMYFUNCTION("IF($H18, ($H18 - INDEX(SORT(GOOGLEFINANCE(""BVMF:""&amp;$A18,""close"", $B$1-7, $B$1), 1, false), 3,2))/$H18, """")"),"")</f>
        <v/>
      </c>
      <c r="J18" s="21" t="str">
        <f>IFERROR(__xludf.DUMMYFUNCTION("IF(ISBLANK(A18), """", SPARKLINE(INDEX(GOOGLEFINANCE(""BVMF:""&amp;$A18, ""price"", EDATE($B$1, -1), $B$1), ,2)))"),"")</f>
        <v/>
      </c>
      <c r="K18" s="18" t="str">
        <f>IFERROR(__xludf.DUMMYFUNCTION("IF($H18, ($H18 - INDEX(GOOGLEFINANCE(""BVMF:""&amp;$A18,""close"", $B$1-30, $B$1), 2,2))/$H18, """")"),"")</f>
        <v/>
      </c>
      <c r="L18" s="21" t="str">
        <f>IFERROR(__xludf.DUMMYFUNCTION("IF(ISBLANK(A18), """", SPARKLINE(INDEX(GOOGLEFINANCE(""BVMF:""&amp;$A18, ""price"", EDATE($B$1, -12), $B$1), ,2)))"),"")</f>
        <v/>
      </c>
      <c r="M18" s="18" t="str">
        <f>IFERROR(__xludf.DUMMYFUNCTION("IF($H18, ($H18 - INDEX(GOOGLEFINANCE(""BVMF:""&amp;$A18,""close"", $B$1-365, $B$1), 2,2))/$H18, """")"),"")</f>
        <v/>
      </c>
      <c r="N18" s="21" t="str">
        <f>IFERROR(__xludf.DUMMYFUNCTION("IF(ISBLANK(A18), """", SPARKLINE(INDEX(GOOGLEFINANCE(""BVMF:""&amp;$A18, ""price"", EDATE($B$1, -60), $B$1), ,2)))"),"")</f>
        <v/>
      </c>
      <c r="O18" s="18" t="str">
        <f>IFERROR(__xludf.DUMMYFUNCTION("IF($H18, ($H18 - INDEX(GOOGLEFINANCE(""BVMF:""&amp;$A18,""close"", $B$1-1825, $B$1), 2,2))/$H18, """")"),"")</f>
        <v/>
      </c>
      <c r="P18" s="22" t="str">
        <f t="shared" si="2"/>
        <v/>
      </c>
      <c r="Q18" s="23" t="str">
        <f t="shared" si="3"/>
        <v/>
      </c>
      <c r="R18" s="24" t="s">
        <v>20</v>
      </c>
      <c r="S18" s="25" t="str">
        <f>IFERROR(VLOOKUP($A18, fundamentus!$A:$M, 2, FALSE), "")</f>
        <v/>
      </c>
      <c r="T18" s="26" t="str">
        <f>IFERROR(VLOOKUP($A18, fundamentus!$A:$M, 8, FALSE)/1000000, "")</f>
        <v/>
      </c>
      <c r="U18" s="27" t="str">
        <f>IFERROR(VLOOKUP($A18, fundamentus!$A:$M, 6, FALSE), "")</f>
        <v/>
      </c>
      <c r="V18" s="28" t="str">
        <f>IFERROR(IF(S18&lt;&gt;"Títulos e Val Mob", VLOOKUP($A18, fundamentus!$A:$M, 9, FALSE), ""), "")</f>
        <v/>
      </c>
      <c r="W18" s="18" t="str">
        <f>IFERROR(IF(S18&lt;&gt;"Títulos e Val Mob", VLOOKUP($A18, fundamentus!$A:$M, 13, FALSE)/100, ""),"")</f>
        <v/>
      </c>
      <c r="X18" s="29" t="str">
        <f>IFERROR(VLOOKUP($A18, fundamentus!$A:$M, 5, FALSE)/100, "")</f>
        <v/>
      </c>
    </row>
    <row r="19">
      <c r="B19" s="30"/>
      <c r="D19" s="16" t="str">
        <f>IFERROR(VLOOKUP($A19, carteira!$A:$F, 6, FALSE)*H19, "")</f>
        <v/>
      </c>
      <c r="E19" s="17" t="str">
        <f>IFERROR(VLOOKUP($A19, carteira!$A:$C, 3, FALSE), "")</f>
        <v/>
      </c>
      <c r="F19" s="18" t="str">
        <f t="shared" si="1"/>
        <v/>
      </c>
      <c r="G19" s="19"/>
      <c r="H19" s="20" t="str">
        <f>IFERROR(__xludf.DUMMYFUNCTION("IF(ISBLANK(A19), """", HYPERLINK(""https://br.tradingview.com/chart/hAM5aSQ3/?symbol=BMFBOVESPA%3A"" &amp; $A19,GOOGLEFINANCE(""BVMF:""&amp;$A19, ""price"")))"),"")</f>
        <v/>
      </c>
      <c r="I19" s="18" t="str">
        <f>IFERROR(__xludf.DUMMYFUNCTION("IF($H19, ($H19 - INDEX(SORT(GOOGLEFINANCE(""BVMF:""&amp;$A19,""close"", $B$1-7, $B$1), 1, false), 3,2))/$H19, """")"),"")</f>
        <v/>
      </c>
      <c r="J19" s="21" t="str">
        <f>IFERROR(__xludf.DUMMYFUNCTION("IF(ISBLANK(A19), """", SPARKLINE(INDEX(GOOGLEFINANCE(""BVMF:""&amp;$A19, ""price"", EDATE($B$1, -1), $B$1), ,2)))"),"")</f>
        <v/>
      </c>
      <c r="K19" s="18" t="str">
        <f>IFERROR(__xludf.DUMMYFUNCTION("IF($H19, ($H19 - INDEX(GOOGLEFINANCE(""BVMF:""&amp;$A19,""close"", $B$1-30, $B$1), 2,2))/$H19, """")"),"")</f>
        <v/>
      </c>
      <c r="L19" s="21" t="str">
        <f>IFERROR(__xludf.DUMMYFUNCTION("IF(ISBLANK(A19), """", SPARKLINE(INDEX(GOOGLEFINANCE(""BVMF:""&amp;$A19, ""price"", EDATE($B$1, -12), $B$1), ,2)))"),"")</f>
        <v/>
      </c>
      <c r="M19" s="18" t="str">
        <f>IFERROR(__xludf.DUMMYFUNCTION("IF($H19, ($H19 - INDEX(GOOGLEFINANCE(""BVMF:""&amp;$A19,""close"", $B$1-365, $B$1), 2,2))/$H19, """")"),"")</f>
        <v/>
      </c>
      <c r="N19" s="21" t="str">
        <f>IFERROR(__xludf.DUMMYFUNCTION("IF(ISBLANK(A19), """", SPARKLINE(INDEX(GOOGLEFINANCE(""BVMF:""&amp;$A19, ""price"", EDATE($B$1, -60), $B$1), ,2)))"),"")</f>
        <v/>
      </c>
      <c r="O19" s="18" t="str">
        <f>IFERROR(__xludf.DUMMYFUNCTION("IF($H19, ($H19 - INDEX(GOOGLEFINANCE(""BVMF:""&amp;$A19,""close"", $B$1-1825, $B$1), 2,2))/$H19, """")"),"")</f>
        <v/>
      </c>
      <c r="P19" s="22" t="str">
        <f t="shared" si="2"/>
        <v/>
      </c>
      <c r="Q19" s="23" t="str">
        <f t="shared" si="3"/>
        <v/>
      </c>
      <c r="R19" s="24" t="s">
        <v>20</v>
      </c>
      <c r="S19" s="25" t="str">
        <f>IFERROR(VLOOKUP($A19, fundamentus!$A:$M, 2, FALSE), "")</f>
        <v/>
      </c>
      <c r="T19" s="26" t="str">
        <f>IFERROR(VLOOKUP($A19, fundamentus!$A:$M, 8, FALSE)/1000000, "")</f>
        <v/>
      </c>
      <c r="U19" s="27" t="str">
        <f>IFERROR(VLOOKUP($A19, fundamentus!$A:$M, 6, FALSE), "")</f>
        <v/>
      </c>
      <c r="V19" s="28" t="str">
        <f>IFERROR(IF(S19&lt;&gt;"Títulos e Val Mob", VLOOKUP($A19, fundamentus!$A:$M, 9, FALSE), ""), "")</f>
        <v/>
      </c>
      <c r="W19" s="18" t="str">
        <f>IFERROR(IF(S19&lt;&gt;"Títulos e Val Mob", VLOOKUP($A19, fundamentus!$A:$M, 13, FALSE)/100, ""),"")</f>
        <v/>
      </c>
      <c r="X19" s="29" t="str">
        <f>IFERROR(VLOOKUP($A19, fundamentus!$A:$M, 5, FALSE)/100, "")</f>
        <v/>
      </c>
    </row>
    <row r="20">
      <c r="B20" s="15"/>
      <c r="D20" s="16" t="str">
        <f>IFERROR(VLOOKUP($A20, carteira!$A:$F, 6, FALSE)*H20, "")</f>
        <v/>
      </c>
      <c r="E20" s="17" t="str">
        <f>IFERROR(VLOOKUP($A20, carteira!$A:$C, 3, FALSE), "")</f>
        <v/>
      </c>
      <c r="F20" s="18" t="str">
        <f t="shared" si="1"/>
        <v/>
      </c>
      <c r="G20" s="19"/>
      <c r="H20" s="20" t="str">
        <f>IFERROR(__xludf.DUMMYFUNCTION("IF(ISBLANK(A20), """", HYPERLINK(""https://br.tradingview.com/chart/hAM5aSQ3/?symbol=BMFBOVESPA%3A"" &amp; $A20,GOOGLEFINANCE(""BVMF:""&amp;$A20, ""price"")))"),"")</f>
        <v/>
      </c>
      <c r="I20" s="18" t="str">
        <f>IFERROR(__xludf.DUMMYFUNCTION("IF($H20, ($H20 - INDEX(SORT(GOOGLEFINANCE(""BVMF:""&amp;$A20,""close"", $B$1-7, $B$1), 1, false), 3,2))/$H20, """")"),"")</f>
        <v/>
      </c>
      <c r="J20" s="21" t="str">
        <f>IFERROR(__xludf.DUMMYFUNCTION("IF(ISBLANK(A20), """", SPARKLINE(INDEX(GOOGLEFINANCE(""BVMF:""&amp;$A20, ""price"", EDATE($B$1, -1), $B$1), ,2)))"),"")</f>
        <v/>
      </c>
      <c r="K20" s="18" t="str">
        <f>IFERROR(__xludf.DUMMYFUNCTION("IF($H20, ($H20 - INDEX(GOOGLEFINANCE(""BVMF:""&amp;$A20,""close"", $B$1-30, $B$1), 2,2))/$H20, """")"),"")</f>
        <v/>
      </c>
      <c r="L20" s="21" t="str">
        <f>IFERROR(__xludf.DUMMYFUNCTION("IF(ISBLANK(A20), """", SPARKLINE(INDEX(GOOGLEFINANCE(""BVMF:""&amp;$A20, ""price"", EDATE($B$1, -12), $B$1), ,2)))"),"")</f>
        <v/>
      </c>
      <c r="M20" s="18" t="str">
        <f>IFERROR(__xludf.DUMMYFUNCTION("IF($H20, ($H20 - INDEX(GOOGLEFINANCE(""BVMF:""&amp;$A20,""close"", $B$1-365, $B$1), 2,2))/$H20, """")"),"")</f>
        <v/>
      </c>
      <c r="N20" s="21" t="str">
        <f>IFERROR(__xludf.DUMMYFUNCTION("IF(ISBLANK(A20), """", SPARKLINE(INDEX(GOOGLEFINANCE(""BVMF:""&amp;$A20, ""price"", EDATE($B$1, -60), $B$1), ,2)))"),"")</f>
        <v/>
      </c>
      <c r="O20" s="18" t="str">
        <f>IFERROR(__xludf.DUMMYFUNCTION("IF($H20, ($H20 - INDEX(GOOGLEFINANCE(""BVMF:""&amp;$A20,""close"", $B$1-1825, $B$1), 2,2))/$H20, """")"),"")</f>
        <v/>
      </c>
      <c r="P20" s="22" t="str">
        <f t="shared" si="2"/>
        <v/>
      </c>
      <c r="Q20" s="23" t="str">
        <f t="shared" si="3"/>
        <v/>
      </c>
      <c r="R20" s="24" t="s">
        <v>20</v>
      </c>
      <c r="S20" s="25" t="str">
        <f>IFERROR(VLOOKUP($A20, fundamentus!$A:$M, 2, FALSE), "")</f>
        <v/>
      </c>
      <c r="T20" s="26" t="str">
        <f>IFERROR(VLOOKUP($A20, fundamentus!$A:$M, 8, FALSE)/1000000, "")</f>
        <v/>
      </c>
      <c r="U20" s="27" t="str">
        <f>IFERROR(VLOOKUP($A20, fundamentus!$A:$M, 6, FALSE), "")</f>
        <v/>
      </c>
      <c r="V20" s="28" t="str">
        <f>IFERROR(IF(S20&lt;&gt;"Títulos e Val Mob", VLOOKUP($A20, fundamentus!$A:$M, 9, FALSE), ""), "")</f>
        <v/>
      </c>
      <c r="W20" s="18" t="str">
        <f>IFERROR(IF(S20&lt;&gt;"Títulos e Val Mob", VLOOKUP($A20, fundamentus!$A:$M, 13, FALSE)/100, ""),"")</f>
        <v/>
      </c>
      <c r="X20" s="29" t="str">
        <f>IFERROR(VLOOKUP($A20, fundamentus!$A:$M, 5, FALSE)/100, "")</f>
        <v/>
      </c>
    </row>
    <row r="21">
      <c r="B21" s="15"/>
      <c r="D21" s="16" t="str">
        <f>IFERROR(VLOOKUP($A21, carteira!$A:$F, 6, FALSE)*H21, "")</f>
        <v/>
      </c>
      <c r="E21" s="17" t="str">
        <f>IFERROR(VLOOKUP($A21, carteira!$A:$C, 3, FALSE), "")</f>
        <v/>
      </c>
      <c r="F21" s="18" t="str">
        <f t="shared" si="1"/>
        <v/>
      </c>
      <c r="G21" s="19"/>
      <c r="H21" s="20" t="str">
        <f>IFERROR(__xludf.DUMMYFUNCTION("IF(ISBLANK(A21), """", HYPERLINK(""https://br.tradingview.com/chart/hAM5aSQ3/?symbol=BMFBOVESPA%3A"" &amp; $A21,GOOGLEFINANCE(""BVMF:""&amp;$A21, ""price"")))"),"")</f>
        <v/>
      </c>
      <c r="I21" s="18" t="str">
        <f>IFERROR(__xludf.DUMMYFUNCTION("IF($H21, ($H21 - INDEX(SORT(GOOGLEFINANCE(""BVMF:""&amp;$A21,""close"", $B$1-7, $B$1), 1, false), 3,2))/$H21, """")"),"")</f>
        <v/>
      </c>
      <c r="J21" s="21" t="str">
        <f>IFERROR(__xludf.DUMMYFUNCTION("IF(ISBLANK(A21), """", SPARKLINE(INDEX(GOOGLEFINANCE(""BVMF:""&amp;$A21, ""price"", EDATE($B$1, -1), $B$1), ,2)))"),"")</f>
        <v/>
      </c>
      <c r="K21" s="18" t="str">
        <f>IFERROR(__xludf.DUMMYFUNCTION("IF($H21, ($H21 - INDEX(GOOGLEFINANCE(""BVMF:""&amp;$A21,""close"", $B$1-30, $B$1), 2,2))/$H21, """")"),"")</f>
        <v/>
      </c>
      <c r="L21" s="21" t="str">
        <f>IFERROR(__xludf.DUMMYFUNCTION("IF(ISBLANK(A21), """", SPARKLINE(INDEX(GOOGLEFINANCE(""BVMF:""&amp;$A21, ""price"", EDATE($B$1, -12), $B$1), ,2)))"),"")</f>
        <v/>
      </c>
      <c r="M21" s="18" t="str">
        <f>IFERROR(__xludf.DUMMYFUNCTION("IF($H21, ($H21 - INDEX(GOOGLEFINANCE(""BVMF:""&amp;$A21,""close"", $B$1-365, $B$1), 2,2))/$H21, """")"),"")</f>
        <v/>
      </c>
      <c r="N21" s="21" t="str">
        <f>IFERROR(__xludf.DUMMYFUNCTION("IF(ISBLANK(A21), """", SPARKLINE(INDEX(GOOGLEFINANCE(""BVMF:""&amp;$A21, ""price"", EDATE($B$1, -60), $B$1), ,2)))"),"")</f>
        <v/>
      </c>
      <c r="O21" s="18" t="str">
        <f>IFERROR(__xludf.DUMMYFUNCTION("IF($H21, ($H21 - INDEX(GOOGLEFINANCE(""BVMF:""&amp;$A21,""close"", $B$1-1825, $B$1), 2,2))/$H21, """")"),"")</f>
        <v/>
      </c>
      <c r="P21" s="22" t="str">
        <f t="shared" si="2"/>
        <v/>
      </c>
      <c r="Q21" s="23" t="str">
        <f t="shared" si="3"/>
        <v/>
      </c>
      <c r="R21" s="24" t="s">
        <v>20</v>
      </c>
      <c r="S21" s="25" t="str">
        <f>IFERROR(VLOOKUP($A21, fundamentus!$A:$M, 2, FALSE), "")</f>
        <v/>
      </c>
      <c r="T21" s="26" t="str">
        <f>IFERROR(VLOOKUP($A21, fundamentus!$A:$M, 8, FALSE)/1000000, "")</f>
        <v/>
      </c>
      <c r="U21" s="27" t="str">
        <f>IFERROR(VLOOKUP($A21, fundamentus!$A:$M, 6, FALSE), "")</f>
        <v/>
      </c>
      <c r="V21" s="28" t="str">
        <f>IFERROR(IF(S21&lt;&gt;"Títulos e Val Mob", VLOOKUP($A21, fundamentus!$A:$M, 9, FALSE), ""), "")</f>
        <v/>
      </c>
      <c r="W21" s="18" t="str">
        <f>IFERROR(IF(S21&lt;&gt;"Títulos e Val Mob", VLOOKUP($A21, fundamentus!$A:$M, 13, FALSE)/100, ""),"")</f>
        <v/>
      </c>
      <c r="X21" s="29" t="str">
        <f>IFERROR(VLOOKUP($A21, fundamentus!$A:$M, 5, FALSE)/100, "")</f>
        <v/>
      </c>
    </row>
    <row r="22">
      <c r="B22" s="30"/>
      <c r="D22" s="16" t="str">
        <f>IFERROR(VLOOKUP($A22, carteira!$A:$F, 6, FALSE)*H22, "")</f>
        <v/>
      </c>
      <c r="E22" s="17" t="str">
        <f>IFERROR(VLOOKUP($A22, carteira!$A:$C, 3, FALSE), "")</f>
        <v/>
      </c>
      <c r="F22" s="18" t="str">
        <f t="shared" si="1"/>
        <v/>
      </c>
      <c r="G22" s="19"/>
      <c r="H22" s="20" t="str">
        <f>IFERROR(__xludf.DUMMYFUNCTION("IF(ISBLANK(A22), """", HYPERLINK(""https://br.tradingview.com/chart/hAM5aSQ3/?symbol=BMFBOVESPA%3A"" &amp; $A22,GOOGLEFINANCE(""BVMF:""&amp;$A22, ""price"")))"),"")</f>
        <v/>
      </c>
      <c r="I22" s="18" t="str">
        <f>IFERROR(__xludf.DUMMYFUNCTION("IF($H22, ($H22 - INDEX(SORT(GOOGLEFINANCE(""BVMF:""&amp;$A22,""close"", $B$1-7, $B$1), 1, false), 3,2))/$H22, """")"),"")</f>
        <v/>
      </c>
      <c r="J22" s="21" t="str">
        <f>IFERROR(__xludf.DUMMYFUNCTION("IF(ISBLANK(A22), """", SPARKLINE(INDEX(GOOGLEFINANCE(""BVMF:""&amp;$A22, ""price"", EDATE($B$1, -1), $B$1), ,2)))"),"")</f>
        <v/>
      </c>
      <c r="K22" s="18" t="str">
        <f>IFERROR(__xludf.DUMMYFUNCTION("IF($H22, ($H22 - INDEX(GOOGLEFINANCE(""BVMF:""&amp;$A22,""close"", $B$1-30, $B$1), 2,2))/$H22, """")"),"")</f>
        <v/>
      </c>
      <c r="L22" s="21" t="str">
        <f>IFERROR(__xludf.DUMMYFUNCTION("IF(ISBLANK(A22), """", SPARKLINE(INDEX(GOOGLEFINANCE(""BVMF:""&amp;$A22, ""price"", EDATE($B$1, -12), $B$1), ,2)))"),"")</f>
        <v/>
      </c>
      <c r="M22" s="18" t="str">
        <f>IFERROR(__xludf.DUMMYFUNCTION("IF($H22, ($H22 - INDEX(GOOGLEFINANCE(""BVMF:""&amp;$A22,""close"", $B$1-365, $B$1), 2,2))/$H22, """")"),"")</f>
        <v/>
      </c>
      <c r="N22" s="21" t="str">
        <f>IFERROR(__xludf.DUMMYFUNCTION("IF(ISBLANK(A22), """", SPARKLINE(INDEX(GOOGLEFINANCE(""BVMF:""&amp;$A22, ""price"", EDATE($B$1, -60), $B$1), ,2)))"),"")</f>
        <v/>
      </c>
      <c r="O22" s="18" t="str">
        <f>IFERROR(__xludf.DUMMYFUNCTION("IF($H22, ($H22 - INDEX(GOOGLEFINANCE(""BVMF:""&amp;$A22,""close"", $B$1-1825, $B$1), 2,2))/$H22, """")"),"")</f>
        <v/>
      </c>
      <c r="P22" s="22" t="str">
        <f t="shared" si="2"/>
        <v/>
      </c>
      <c r="Q22" s="23" t="str">
        <f t="shared" si="3"/>
        <v/>
      </c>
      <c r="R22" s="24" t="s">
        <v>20</v>
      </c>
      <c r="S22" s="25" t="str">
        <f>IFERROR(VLOOKUP($A22, fundamentus!$A:$M, 2, FALSE), "")</f>
        <v/>
      </c>
      <c r="T22" s="26" t="str">
        <f>IFERROR(VLOOKUP($A22, fundamentus!$A:$M, 8, FALSE)/1000000, "")</f>
        <v/>
      </c>
      <c r="U22" s="27" t="str">
        <f>IFERROR(VLOOKUP($A22, fundamentus!$A:$M, 6, FALSE), "")</f>
        <v/>
      </c>
      <c r="V22" s="28" t="str">
        <f>IFERROR(IF(S22&lt;&gt;"Títulos e Val Mob", VLOOKUP($A22, fundamentus!$A:$M, 9, FALSE), ""), "")</f>
        <v/>
      </c>
      <c r="W22" s="18" t="str">
        <f>IFERROR(IF(S22&lt;&gt;"Títulos e Val Mob", VLOOKUP($A22, fundamentus!$A:$M, 13, FALSE)/100, ""),"")</f>
        <v/>
      </c>
      <c r="X22" s="29" t="str">
        <f>IFERROR(VLOOKUP($A22, fundamentus!$A:$M, 5, FALSE)/100, "")</f>
        <v/>
      </c>
    </row>
    <row r="23">
      <c r="A23" s="31"/>
      <c r="B23" s="15"/>
      <c r="D23" s="16" t="str">
        <f>IFERROR(VLOOKUP($A23, carteira!$A:$F, 6, FALSE)*H23, "")</f>
        <v/>
      </c>
      <c r="E23" s="17" t="str">
        <f>IFERROR(VLOOKUP($A23, carteira!$A:$C, 3, FALSE), "")</f>
        <v/>
      </c>
      <c r="F23" s="18" t="str">
        <f t="shared" si="1"/>
        <v/>
      </c>
      <c r="G23" s="19"/>
      <c r="H23" s="20" t="str">
        <f>IFERROR(__xludf.DUMMYFUNCTION("IF(ISBLANK(A23), """", HYPERLINK(""https://br.tradingview.com/chart/hAM5aSQ3/?symbol=BMFBOVESPA%3A"" &amp; $A23,GOOGLEFINANCE(""BVMF:""&amp;$A23, ""price"")))"),"")</f>
        <v/>
      </c>
      <c r="I23" s="18" t="str">
        <f>IFERROR(__xludf.DUMMYFUNCTION("IF($H23, ($H23 - INDEX(SORT(GOOGLEFINANCE(""BVMF:""&amp;$A23,""close"", $B$1-7, $B$1), 1, false), 3,2))/$H23, """")"),"")</f>
        <v/>
      </c>
      <c r="J23" s="21" t="str">
        <f>IFERROR(__xludf.DUMMYFUNCTION("IF(ISBLANK(A23), """", SPARKLINE(INDEX(GOOGLEFINANCE(""BVMF:""&amp;$A23, ""price"", EDATE($B$1, -1), $B$1), ,2)))"),"")</f>
        <v/>
      </c>
      <c r="K23" s="18" t="str">
        <f>IFERROR(__xludf.DUMMYFUNCTION("IF($H23, ($H23 - INDEX(GOOGLEFINANCE(""BVMF:""&amp;$A23,""close"", $B$1-30, $B$1), 2,2))/$H23, """")"),"")</f>
        <v/>
      </c>
      <c r="L23" s="21" t="str">
        <f>IFERROR(__xludf.DUMMYFUNCTION("IF(ISBLANK(A23), """", SPARKLINE(INDEX(GOOGLEFINANCE(""BVMF:""&amp;$A23, ""price"", EDATE($B$1, -12), $B$1), ,2)))"),"")</f>
        <v/>
      </c>
      <c r="M23" s="18" t="str">
        <f>IFERROR(__xludf.DUMMYFUNCTION("IF($H23, ($H23 - INDEX(GOOGLEFINANCE(""BVMF:""&amp;$A23,""close"", $B$1-365, $B$1), 2,2))/$H23, """")"),"")</f>
        <v/>
      </c>
      <c r="N23" s="21" t="str">
        <f>IFERROR(__xludf.DUMMYFUNCTION("IF(ISBLANK(A23), """", SPARKLINE(INDEX(GOOGLEFINANCE(""BVMF:""&amp;$A23, ""price"", EDATE($B$1, -60), $B$1), ,2)))"),"")</f>
        <v/>
      </c>
      <c r="O23" s="18" t="str">
        <f>IFERROR(__xludf.DUMMYFUNCTION("IF($H23, ($H23 - INDEX(GOOGLEFINANCE(""BVMF:""&amp;$A23,""close"", $B$1-1825, $B$1), 2,2))/$H23, """")"),"")</f>
        <v/>
      </c>
      <c r="P23" s="22" t="str">
        <f t="shared" si="2"/>
        <v/>
      </c>
      <c r="Q23" s="23" t="str">
        <f t="shared" si="3"/>
        <v/>
      </c>
      <c r="R23" s="24" t="s">
        <v>20</v>
      </c>
      <c r="S23" s="25" t="str">
        <f>IFERROR(VLOOKUP($A23, fundamentus!$A:$M, 2, FALSE), "")</f>
        <v/>
      </c>
      <c r="T23" s="26" t="str">
        <f>IFERROR(VLOOKUP($A23, fundamentus!$A:$M, 8, FALSE)/1000000, "")</f>
        <v/>
      </c>
      <c r="U23" s="27" t="str">
        <f>IFERROR(VLOOKUP($A23, fundamentus!$A:$M, 6, FALSE), "")</f>
        <v/>
      </c>
      <c r="V23" s="28" t="str">
        <f>IFERROR(IF(S23&lt;&gt;"Títulos e Val Mob", VLOOKUP($A23, fundamentus!$A:$M, 9, FALSE), ""), "")</f>
        <v/>
      </c>
      <c r="W23" s="18" t="str">
        <f>IFERROR(IF(S23&lt;&gt;"Títulos e Val Mob", VLOOKUP($A23, fundamentus!$A:$M, 13, FALSE)/100, ""),"")</f>
        <v/>
      </c>
      <c r="X23" s="29" t="str">
        <f>IFERROR(VLOOKUP($A23, fundamentus!$A:$M, 5, FALSE)/100, "")</f>
        <v/>
      </c>
    </row>
    <row r="24">
      <c r="B24" s="15"/>
      <c r="D24" s="16" t="str">
        <f>IFERROR(VLOOKUP($A24, carteira!$A:$F, 6, FALSE)*H24, "")</f>
        <v/>
      </c>
      <c r="E24" s="17" t="str">
        <f>IFERROR(VLOOKUP($A24, carteira!$A:$C, 3, FALSE), "")</f>
        <v/>
      </c>
      <c r="F24" s="18" t="str">
        <f t="shared" si="1"/>
        <v/>
      </c>
      <c r="G24" s="19"/>
      <c r="H24" s="20" t="str">
        <f>IFERROR(__xludf.DUMMYFUNCTION("IF(ISBLANK(A24), """", HYPERLINK(""https://br.tradingview.com/chart/hAM5aSQ3/?symbol=BMFBOVESPA%3A"" &amp; $A24,GOOGLEFINANCE(""BVMF:""&amp;$A24, ""price"")))"),"")</f>
        <v/>
      </c>
      <c r="I24" s="18" t="str">
        <f>IFERROR(__xludf.DUMMYFUNCTION("IF($H24, ($H24 - INDEX(SORT(GOOGLEFINANCE(""BVMF:""&amp;$A24,""close"", $B$1-7, $B$1), 1, false), 3,2))/$H24, """")"),"")</f>
        <v/>
      </c>
      <c r="J24" s="21" t="str">
        <f>IFERROR(__xludf.DUMMYFUNCTION("IF(ISBLANK(A24), """", SPARKLINE(INDEX(GOOGLEFINANCE(""BVMF:""&amp;$A24, ""price"", EDATE($B$1, -1), $B$1), ,2)))"),"")</f>
        <v/>
      </c>
      <c r="K24" s="18" t="str">
        <f>IFERROR(__xludf.DUMMYFUNCTION("IF($H24, ($H24 - INDEX(GOOGLEFINANCE(""BVMF:""&amp;$A24,""close"", $B$1-30, $B$1), 2,2))/$H24, """")"),"")</f>
        <v/>
      </c>
      <c r="L24" s="21" t="str">
        <f>IFERROR(__xludf.DUMMYFUNCTION("IF(ISBLANK(A24), """", SPARKLINE(INDEX(GOOGLEFINANCE(""BVMF:""&amp;$A24, ""price"", EDATE($B$1, -12), $B$1), ,2)))"),"")</f>
        <v/>
      </c>
      <c r="M24" s="18" t="str">
        <f>IFERROR(__xludf.DUMMYFUNCTION("IF($H24, ($H24 - INDEX(GOOGLEFINANCE(""BVMF:""&amp;$A24,""close"", $B$1-365, $B$1), 2,2))/$H24, """")"),"")</f>
        <v/>
      </c>
      <c r="N24" s="21" t="str">
        <f>IFERROR(__xludf.DUMMYFUNCTION("IF(ISBLANK(A24), """", SPARKLINE(INDEX(GOOGLEFINANCE(""BVMF:""&amp;$A24, ""price"", EDATE($B$1, -60), $B$1), ,2)))"),"")</f>
        <v/>
      </c>
      <c r="O24" s="18" t="str">
        <f>IFERROR(__xludf.DUMMYFUNCTION("IF($H24, ($H24 - INDEX(GOOGLEFINANCE(""BVMF:""&amp;$A24,""close"", $B$1-1825, $B$1), 2,2))/$H24, """")"),"")</f>
        <v/>
      </c>
      <c r="P24" s="22" t="str">
        <f t="shared" si="2"/>
        <v/>
      </c>
      <c r="Q24" s="23" t="str">
        <f t="shared" si="3"/>
        <v/>
      </c>
      <c r="R24" s="24" t="s">
        <v>20</v>
      </c>
      <c r="S24" s="25" t="str">
        <f>IFERROR(VLOOKUP($A24, fundamentus!$A:$M, 2, FALSE), "")</f>
        <v/>
      </c>
      <c r="T24" s="26" t="str">
        <f>IFERROR(VLOOKUP($A24, fundamentus!$A:$M, 8, FALSE)/1000000, "")</f>
        <v/>
      </c>
      <c r="U24" s="27" t="str">
        <f>IFERROR(VLOOKUP($A24, fundamentus!$A:$M, 6, FALSE), "")</f>
        <v/>
      </c>
      <c r="V24" s="28" t="str">
        <f>IFERROR(IF(S24&lt;&gt;"Títulos e Val Mob", VLOOKUP($A24, fundamentus!$A:$M, 9, FALSE), ""), "")</f>
        <v/>
      </c>
      <c r="W24" s="18" t="str">
        <f>IFERROR(IF(S24&lt;&gt;"Títulos e Val Mob", VLOOKUP($A24, fundamentus!$A:$M, 13, FALSE)/100, ""),"")</f>
        <v/>
      </c>
      <c r="X24" s="29" t="str">
        <f>IFERROR(VLOOKUP($A24, fundamentus!$A:$M, 5, FALSE)/100, "")</f>
        <v/>
      </c>
    </row>
    <row r="25">
      <c r="B25" s="15"/>
      <c r="D25" s="16" t="str">
        <f>IFERROR(VLOOKUP($A25, carteira!$A:$F, 6, FALSE)*H25, "")</f>
        <v/>
      </c>
      <c r="E25" s="17" t="str">
        <f>IFERROR(VLOOKUP($A25, carteira!$A:$C, 3, FALSE), "")</f>
        <v/>
      </c>
      <c r="F25" s="18" t="str">
        <f t="shared" si="1"/>
        <v/>
      </c>
      <c r="G25" s="19"/>
      <c r="H25" s="20" t="str">
        <f>IFERROR(__xludf.DUMMYFUNCTION("IF(ISBLANK(A25), """", HYPERLINK(""https://br.tradingview.com/chart/hAM5aSQ3/?symbol=BMFBOVESPA%3A"" &amp; $A25,GOOGLEFINANCE(""BVMF:""&amp;$A25, ""price"")))"),"")</f>
        <v/>
      </c>
      <c r="I25" s="18" t="str">
        <f>IFERROR(__xludf.DUMMYFUNCTION("IF($H25, ($H25 - INDEX(SORT(GOOGLEFINANCE(""BVMF:""&amp;$A25,""close"", $B$1-7, $B$1), 1, false), 3,2))/$H25, """")"),"")</f>
        <v/>
      </c>
      <c r="J25" s="21" t="str">
        <f>IFERROR(__xludf.DUMMYFUNCTION("IF(ISBLANK(A25), """", SPARKLINE(INDEX(GOOGLEFINANCE(""BVMF:""&amp;$A25, ""price"", EDATE($B$1, -1), $B$1), ,2)))"),"")</f>
        <v/>
      </c>
      <c r="K25" s="18" t="str">
        <f>IFERROR(__xludf.DUMMYFUNCTION("IF($H25, ($H25 - INDEX(GOOGLEFINANCE(""BVMF:""&amp;$A25,""close"", $B$1-30, $B$1), 2,2))/$H25, """")"),"")</f>
        <v/>
      </c>
      <c r="L25" s="21" t="str">
        <f>IFERROR(__xludf.DUMMYFUNCTION("IF(ISBLANK(A25), """", SPARKLINE(INDEX(GOOGLEFINANCE(""BVMF:""&amp;$A25, ""price"", EDATE($B$1, -12), $B$1), ,2)))"),"")</f>
        <v/>
      </c>
      <c r="M25" s="18" t="str">
        <f>IFERROR(__xludf.DUMMYFUNCTION("IF($H25, ($H25 - INDEX(GOOGLEFINANCE(""BVMF:""&amp;$A25,""close"", $B$1-365, $B$1), 2,2))/$H25, """")"),"")</f>
        <v/>
      </c>
      <c r="N25" s="21" t="str">
        <f>IFERROR(__xludf.DUMMYFUNCTION("IF(ISBLANK(A25), """", SPARKLINE(INDEX(GOOGLEFINANCE(""BVMF:""&amp;$A25, ""price"", EDATE($B$1, -60), $B$1), ,2)))"),"")</f>
        <v/>
      </c>
      <c r="O25" s="18" t="str">
        <f>IFERROR(__xludf.DUMMYFUNCTION("IF($H25, ($H25 - INDEX(GOOGLEFINANCE(""BVMF:""&amp;$A25,""close"", $B$1-1825, $B$1), 2,2))/$H25, """")"),"")</f>
        <v/>
      </c>
      <c r="P25" s="22" t="str">
        <f t="shared" si="2"/>
        <v/>
      </c>
      <c r="Q25" s="23" t="str">
        <f t="shared" si="3"/>
        <v/>
      </c>
      <c r="R25" s="24" t="s">
        <v>20</v>
      </c>
      <c r="S25" s="25" t="str">
        <f>IFERROR(VLOOKUP($A25, fundamentus!$A:$M, 2, FALSE), "")</f>
        <v/>
      </c>
      <c r="T25" s="26" t="str">
        <f>IFERROR(VLOOKUP($A25, fundamentus!$A:$M, 8, FALSE)/1000000, "")</f>
        <v/>
      </c>
      <c r="U25" s="27" t="str">
        <f>IFERROR(VLOOKUP($A25, fundamentus!$A:$M, 6, FALSE), "")</f>
        <v/>
      </c>
      <c r="V25" s="28" t="str">
        <f>IFERROR(IF(S25&lt;&gt;"Títulos e Val Mob", VLOOKUP($A25, fundamentus!$A:$M, 9, FALSE), ""), "")</f>
        <v/>
      </c>
      <c r="W25" s="18" t="str">
        <f>IFERROR(IF(S25&lt;&gt;"Títulos e Val Mob", VLOOKUP($A25, fundamentus!$A:$M, 13, FALSE)/100, ""),"")</f>
        <v/>
      </c>
      <c r="X25" s="29" t="str">
        <f>IFERROR(VLOOKUP($A25, fundamentus!$A:$M, 5, FALSE)/100, "")</f>
        <v/>
      </c>
    </row>
    <row r="26">
      <c r="B26" s="35"/>
      <c r="D26" s="16" t="str">
        <f>IFERROR(VLOOKUP($A26, carteira!$A:$F, 6, FALSE)*H26, "")</f>
        <v/>
      </c>
      <c r="E26" s="17" t="str">
        <f>IFERROR(VLOOKUP($A26, carteira!$A:$C, 3, FALSE), "")</f>
        <v/>
      </c>
      <c r="F26" s="18" t="str">
        <f t="shared" si="1"/>
        <v/>
      </c>
      <c r="G26" s="19"/>
      <c r="H26" s="20" t="str">
        <f>IFERROR(__xludf.DUMMYFUNCTION("IF(ISBLANK(A26), """", HYPERLINK(""https://br.tradingview.com/chart/hAM5aSQ3/?symbol=BMFBOVESPA%3A"" &amp; $A26,GOOGLEFINANCE(""BVMF:""&amp;$A26, ""price"")))"),"")</f>
        <v/>
      </c>
      <c r="I26" s="18" t="str">
        <f>IFERROR(__xludf.DUMMYFUNCTION("IF($H26, ($H26 - INDEX(SORT(GOOGLEFINANCE(""BVMF:""&amp;$A26,""close"", $B$1-7, $B$1), 1, false), 3,2))/$H26, """")"),"")</f>
        <v/>
      </c>
      <c r="J26" s="21" t="str">
        <f>IFERROR(__xludf.DUMMYFUNCTION("IF(ISBLANK(A26), """", SPARKLINE(INDEX(GOOGLEFINANCE(""BVMF:""&amp;$A26, ""price"", EDATE($B$1, -1), $B$1), ,2)))"),"")</f>
        <v/>
      </c>
      <c r="K26" s="18" t="str">
        <f>IFERROR(__xludf.DUMMYFUNCTION("IF($H26, ($H26 - INDEX(GOOGLEFINANCE(""BVMF:""&amp;$A26,""close"", $B$1-30, $B$1), 2,2))/$H26, """")"),"")</f>
        <v/>
      </c>
      <c r="L26" s="21" t="str">
        <f>IFERROR(__xludf.DUMMYFUNCTION("IF(ISBLANK(A26), """", SPARKLINE(INDEX(GOOGLEFINANCE(""BVMF:""&amp;$A26, ""price"", EDATE($B$1, -12), $B$1), ,2)))"),"")</f>
        <v/>
      </c>
      <c r="M26" s="18" t="str">
        <f>IFERROR(__xludf.DUMMYFUNCTION("IF($H26, ($H26 - INDEX(GOOGLEFINANCE(""BVMF:""&amp;$A26,""close"", $B$1-365, $B$1), 2,2))/$H26, """")"),"")</f>
        <v/>
      </c>
      <c r="N26" s="21" t="str">
        <f>IFERROR(__xludf.DUMMYFUNCTION("IF(ISBLANK(A26), """", SPARKLINE(INDEX(GOOGLEFINANCE(""BVMF:""&amp;$A26, ""price"", EDATE($B$1, -60), $B$1), ,2)))"),"")</f>
        <v/>
      </c>
      <c r="O26" s="18" t="str">
        <f>IFERROR(__xludf.DUMMYFUNCTION("IF($H26, ($H26 - INDEX(GOOGLEFINANCE(""BVMF:""&amp;$A26,""close"", $B$1-1825, $B$1), 2,2))/$H26, """")"),"")</f>
        <v/>
      </c>
      <c r="P26" s="22" t="str">
        <f t="shared" si="2"/>
        <v/>
      </c>
      <c r="Q26" s="23" t="str">
        <f t="shared" si="3"/>
        <v/>
      </c>
      <c r="R26" s="24" t="s">
        <v>20</v>
      </c>
      <c r="S26" s="25" t="str">
        <f>IFERROR(VLOOKUP($A26, fundamentus!$A:$M, 2, FALSE), "")</f>
        <v/>
      </c>
      <c r="T26" s="26" t="str">
        <f>IFERROR(VLOOKUP($A26, fundamentus!$A:$M, 8, FALSE)/1000000, "")</f>
        <v/>
      </c>
      <c r="U26" s="27" t="str">
        <f>IFERROR(VLOOKUP($A26, fundamentus!$A:$M, 6, FALSE), "")</f>
        <v/>
      </c>
      <c r="V26" s="28" t="str">
        <f>IFERROR(IF(S26&lt;&gt;"Títulos e Val Mob", VLOOKUP($A26, fundamentus!$A:$M, 9, FALSE), ""), "")</f>
        <v/>
      </c>
      <c r="W26" s="18" t="str">
        <f>IFERROR(IF(S26&lt;&gt;"Títulos e Val Mob", VLOOKUP($A26, fundamentus!$A:$M, 13, FALSE)/100, ""),"")</f>
        <v/>
      </c>
      <c r="X26" s="29" t="str">
        <f>IFERROR(VLOOKUP($A26, fundamentus!$A:$M, 5, FALSE)/100, "")</f>
        <v/>
      </c>
    </row>
    <row r="27">
      <c r="B27" s="15"/>
      <c r="D27" s="16" t="str">
        <f>IFERROR(VLOOKUP($A27, carteira!$A:$F, 6, FALSE)*H27, "")</f>
        <v/>
      </c>
      <c r="E27" s="17" t="str">
        <f>IFERROR(VLOOKUP($A27, carteira!$A:$C, 3, FALSE), "")</f>
        <v/>
      </c>
      <c r="F27" s="18" t="str">
        <f t="shared" si="1"/>
        <v/>
      </c>
      <c r="G27" s="19"/>
      <c r="H27" s="20" t="str">
        <f>IFERROR(__xludf.DUMMYFUNCTION("IF(ISBLANK(A27), """", HYPERLINK(""https://br.tradingview.com/chart/hAM5aSQ3/?symbol=BMFBOVESPA%3A"" &amp; $A27,GOOGLEFINANCE(""BVMF:""&amp;$A27, ""price"")))"),"")</f>
        <v/>
      </c>
      <c r="I27" s="18" t="str">
        <f>IFERROR(__xludf.DUMMYFUNCTION("IF($H27, ($H27 - INDEX(SORT(GOOGLEFINANCE(""BVMF:""&amp;$A27,""close"", $B$1-7, $B$1), 1, false), 3,2))/$H27, """")"),"")</f>
        <v/>
      </c>
      <c r="J27" s="21" t="str">
        <f>IFERROR(__xludf.DUMMYFUNCTION("IF(ISBLANK(A27), """", SPARKLINE(INDEX(GOOGLEFINANCE(""BVMF:""&amp;$A27, ""price"", EDATE($B$1, -1), $B$1), ,2)))"),"")</f>
        <v/>
      </c>
      <c r="K27" s="18" t="str">
        <f>IFERROR(__xludf.DUMMYFUNCTION("IF($H27, ($H27 - INDEX(GOOGLEFINANCE(""BVMF:""&amp;$A27,""close"", $B$1-30, $B$1), 2,2))/$H27, """")"),"")</f>
        <v/>
      </c>
      <c r="L27" s="21" t="str">
        <f>IFERROR(__xludf.DUMMYFUNCTION("IF(ISBLANK(A27), """", SPARKLINE(INDEX(GOOGLEFINANCE(""BVMF:""&amp;$A27, ""price"", EDATE($B$1, -12), $B$1), ,2)))"),"")</f>
        <v/>
      </c>
      <c r="M27" s="18" t="str">
        <f>IFERROR(__xludf.DUMMYFUNCTION("IF($H27, ($H27 - INDEX(GOOGLEFINANCE(""BVMF:""&amp;$A27,""close"", $B$1-365, $B$1), 2,2))/$H27, """")"),"")</f>
        <v/>
      </c>
      <c r="N27" s="21" t="str">
        <f>IFERROR(__xludf.DUMMYFUNCTION("IF(ISBLANK(A27), """", SPARKLINE(INDEX(GOOGLEFINANCE(""BVMF:""&amp;$A27, ""price"", EDATE($B$1, -60), $B$1), ,2)))"),"")</f>
        <v/>
      </c>
      <c r="O27" s="18" t="str">
        <f>IFERROR(__xludf.DUMMYFUNCTION("IF($H27, ($H27 - INDEX(GOOGLEFINANCE(""BVMF:""&amp;$A27,""close"", $B$1-1825, $B$1), 2,2))/$H27, """")"),"")</f>
        <v/>
      </c>
      <c r="P27" s="22" t="str">
        <f t="shared" si="2"/>
        <v/>
      </c>
      <c r="Q27" s="23" t="str">
        <f t="shared" si="3"/>
        <v/>
      </c>
      <c r="R27" s="24" t="s">
        <v>20</v>
      </c>
      <c r="S27" s="25" t="str">
        <f>IFERROR(VLOOKUP($A27, fundamentus!$A:$M, 2, FALSE), "")</f>
        <v/>
      </c>
      <c r="T27" s="26" t="str">
        <f>IFERROR(VLOOKUP($A27, fundamentus!$A:$M, 8, FALSE)/1000000, "")</f>
        <v/>
      </c>
      <c r="U27" s="27" t="str">
        <f>IFERROR(VLOOKUP($A27, fundamentus!$A:$M, 6, FALSE), "")</f>
        <v/>
      </c>
      <c r="V27" s="28" t="str">
        <f>IFERROR(IF(S27&lt;&gt;"Títulos e Val Mob", VLOOKUP($A27, fundamentus!$A:$M, 9, FALSE), ""), "")</f>
        <v/>
      </c>
      <c r="W27" s="18" t="str">
        <f>IFERROR(IF(S27&lt;&gt;"Títulos e Val Mob", VLOOKUP($A27, fundamentus!$A:$M, 13, FALSE)/100, ""),"")</f>
        <v/>
      </c>
      <c r="X27" s="29" t="str">
        <f>IFERROR(VLOOKUP($A27, fundamentus!$A:$M, 5, FALSE)/100, "")</f>
        <v/>
      </c>
    </row>
    <row r="28">
      <c r="B28" s="15"/>
      <c r="D28" s="16" t="str">
        <f>IFERROR(VLOOKUP($A28, carteira!$A:$F, 6, FALSE)*H28, "")</f>
        <v/>
      </c>
      <c r="E28" s="17" t="str">
        <f>IFERROR(VLOOKUP($A28, carteira!$A:$C, 3, FALSE), "")</f>
        <v/>
      </c>
      <c r="F28" s="18" t="str">
        <f t="shared" si="1"/>
        <v/>
      </c>
      <c r="G28" s="19"/>
      <c r="H28" s="20" t="str">
        <f>IFERROR(__xludf.DUMMYFUNCTION("IF(ISBLANK(A28), """", HYPERLINK(""https://br.tradingview.com/chart/hAM5aSQ3/?symbol=BMFBOVESPA%3A"" &amp; $A28,GOOGLEFINANCE(""BVMF:""&amp;$A28, ""price"")))"),"")</f>
        <v/>
      </c>
      <c r="I28" s="18" t="str">
        <f>IFERROR(__xludf.DUMMYFUNCTION("IF($H28, ($H28 - INDEX(SORT(GOOGLEFINANCE(""BVMF:""&amp;$A28,""close"", $B$1-7, $B$1), 1, false), 3,2))/$H28, """")"),"")</f>
        <v/>
      </c>
      <c r="J28" s="21" t="str">
        <f>IFERROR(__xludf.DUMMYFUNCTION("IF(ISBLANK(A28), """", SPARKLINE(INDEX(GOOGLEFINANCE(""BVMF:""&amp;$A28, ""price"", EDATE($B$1, -1), $B$1), ,2)))"),"")</f>
        <v/>
      </c>
      <c r="K28" s="18" t="str">
        <f>IFERROR(__xludf.DUMMYFUNCTION("IF($H28, ($H28 - INDEX(GOOGLEFINANCE(""BVMF:""&amp;$A28,""close"", $B$1-30, $B$1), 2,2))/$H28, """")"),"")</f>
        <v/>
      </c>
      <c r="L28" s="21" t="str">
        <f>IFERROR(__xludf.DUMMYFUNCTION("IF(ISBLANK(A28), """", SPARKLINE(INDEX(GOOGLEFINANCE(""BVMF:""&amp;$A28, ""price"", EDATE($B$1, -12), $B$1), ,2)))"),"")</f>
        <v/>
      </c>
      <c r="M28" s="18" t="str">
        <f>IFERROR(__xludf.DUMMYFUNCTION("IF($H28, ($H28 - INDEX(GOOGLEFINANCE(""BVMF:""&amp;$A28,""close"", $B$1-365, $B$1), 2,2))/$H28, """")"),"")</f>
        <v/>
      </c>
      <c r="N28" s="21" t="str">
        <f>IFERROR(__xludf.DUMMYFUNCTION("IF(ISBLANK(A28), """", SPARKLINE(INDEX(GOOGLEFINANCE(""BVMF:""&amp;$A28, ""price"", EDATE($B$1, -60), $B$1), ,2)))"),"")</f>
        <v/>
      </c>
      <c r="O28" s="18" t="str">
        <f>IFERROR(__xludf.DUMMYFUNCTION("IF($H28, ($H28 - INDEX(GOOGLEFINANCE(""BVMF:""&amp;$A28,""close"", $B$1-1825, $B$1), 2,2))/$H28, """")"),"")</f>
        <v/>
      </c>
      <c r="P28" s="22" t="str">
        <f t="shared" si="2"/>
        <v/>
      </c>
      <c r="Q28" s="23" t="str">
        <f t="shared" si="3"/>
        <v/>
      </c>
      <c r="R28" s="24" t="s">
        <v>20</v>
      </c>
      <c r="S28" s="25" t="str">
        <f>IFERROR(VLOOKUP($A28, fundamentus!$A:$M, 2, FALSE), "")</f>
        <v/>
      </c>
      <c r="T28" s="26" t="str">
        <f>IFERROR(VLOOKUP($A28, fundamentus!$A:$M, 8, FALSE)/1000000, "")</f>
        <v/>
      </c>
      <c r="U28" s="27" t="str">
        <f>IFERROR(VLOOKUP($A28, fundamentus!$A:$M, 6, FALSE), "")</f>
        <v/>
      </c>
      <c r="V28" s="28" t="str">
        <f>IFERROR(IF(S28&lt;&gt;"Títulos e Val Mob", VLOOKUP($A28, fundamentus!$A:$M, 9, FALSE), ""), "")</f>
        <v/>
      </c>
      <c r="W28" s="18" t="str">
        <f>IFERROR(IF(S28&lt;&gt;"Títulos e Val Mob", VLOOKUP($A28, fundamentus!$A:$M, 13, FALSE)/100, ""),"")</f>
        <v/>
      </c>
      <c r="X28" s="29" t="str">
        <f>IFERROR(VLOOKUP($A28, fundamentus!$A:$M, 5, FALSE)/100, "")</f>
        <v/>
      </c>
    </row>
    <row r="29">
      <c r="B29" s="36"/>
      <c r="D29" s="16" t="str">
        <f>IFERROR(VLOOKUP($A29, carteira!$A:$F, 6, FALSE)*H29, "")</f>
        <v/>
      </c>
      <c r="E29" s="17" t="str">
        <f>IFERROR(VLOOKUP($A29, carteira!$A:$C, 3, FALSE), "")</f>
        <v/>
      </c>
      <c r="F29" s="18" t="str">
        <f t="shared" si="1"/>
        <v/>
      </c>
      <c r="G29" s="19"/>
      <c r="H29" s="20" t="str">
        <f>IFERROR(__xludf.DUMMYFUNCTION("IF(ISBLANK(A29), """", HYPERLINK(""https://br.tradingview.com/chart/hAM5aSQ3/?symbol=BMFBOVESPA%3A"" &amp; $A29,GOOGLEFINANCE(""BVMF:""&amp;$A29, ""price"")))"),"")</f>
        <v/>
      </c>
      <c r="I29" s="18" t="str">
        <f>IFERROR(__xludf.DUMMYFUNCTION("IF($H29, ($H29 - INDEX(SORT(GOOGLEFINANCE(""BVMF:""&amp;$A29,""close"", $B$1-7, $B$1), 1, false), 3,2))/$H29, """")"),"")</f>
        <v/>
      </c>
      <c r="J29" s="21" t="str">
        <f>IFERROR(__xludf.DUMMYFUNCTION("IF(ISBLANK(A29), """", SPARKLINE(INDEX(GOOGLEFINANCE(""BVMF:""&amp;$A29, ""price"", EDATE($B$1, -1), $B$1), ,2)))"),"")</f>
        <v/>
      </c>
      <c r="K29" s="18" t="str">
        <f>IFERROR(__xludf.DUMMYFUNCTION("IF($H29, ($H29 - INDEX(GOOGLEFINANCE(""BVMF:""&amp;$A29,""close"", $B$1-30, $B$1), 2,2))/$H29, """")"),"")</f>
        <v/>
      </c>
      <c r="L29" s="21" t="str">
        <f>IFERROR(__xludf.DUMMYFUNCTION("IF(ISBLANK(A29), """", SPARKLINE(INDEX(GOOGLEFINANCE(""BVMF:""&amp;$A29, ""price"", EDATE($B$1, -12), $B$1), ,2)))"),"")</f>
        <v/>
      </c>
      <c r="M29" s="18" t="str">
        <f>IFERROR(__xludf.DUMMYFUNCTION("IF($H29, ($H29 - INDEX(GOOGLEFINANCE(""BVMF:""&amp;$A29,""close"", $B$1-365, $B$1), 2,2))/$H29, """")"),"")</f>
        <v/>
      </c>
      <c r="N29" s="21" t="str">
        <f>IFERROR(__xludf.DUMMYFUNCTION("IF(ISBLANK(A29), """", SPARKLINE(INDEX(GOOGLEFINANCE(""BVMF:""&amp;$A29, ""price"", EDATE($B$1, -60), $B$1), ,2)))"),"")</f>
        <v/>
      </c>
      <c r="O29" s="18" t="str">
        <f>IFERROR(__xludf.DUMMYFUNCTION("IF($H29, ($H29 - INDEX(GOOGLEFINANCE(""BVMF:""&amp;$A29,""close"", $B$1-1825, $B$1), 2,2))/$H29, """")"),"")</f>
        <v/>
      </c>
      <c r="P29" s="22" t="str">
        <f t="shared" si="2"/>
        <v/>
      </c>
      <c r="Q29" s="23" t="str">
        <f t="shared" si="3"/>
        <v/>
      </c>
      <c r="R29" s="24" t="s">
        <v>20</v>
      </c>
      <c r="S29" s="25" t="str">
        <f>IFERROR(VLOOKUP($A29, fundamentus!$A:$M, 2, FALSE), "")</f>
        <v/>
      </c>
      <c r="T29" s="26" t="str">
        <f>IFERROR(VLOOKUP($A29, fundamentus!$A:$M, 8, FALSE)/1000000, "")</f>
        <v/>
      </c>
      <c r="U29" s="27" t="str">
        <f>IFERROR(VLOOKUP($A29, fundamentus!$A:$M, 6, FALSE), "")</f>
        <v/>
      </c>
      <c r="V29" s="28" t="str">
        <f>IFERROR(IF(S29&lt;&gt;"Títulos e Val Mob", VLOOKUP($A29, fundamentus!$A:$M, 9, FALSE), ""), "")</f>
        <v/>
      </c>
      <c r="W29" s="18" t="str">
        <f>IFERROR(IF(S29&lt;&gt;"Títulos e Val Mob", VLOOKUP($A29, fundamentus!$A:$M, 13, FALSE)/100, ""),"")</f>
        <v/>
      </c>
      <c r="X29" s="29" t="str">
        <f>IFERROR(VLOOKUP($A29, fundamentus!$A:$M, 5, FALSE)/100, "")</f>
        <v/>
      </c>
    </row>
    <row r="30">
      <c r="B30" s="32"/>
      <c r="D30" s="16" t="str">
        <f>IFERROR(VLOOKUP($A30, carteira!$A:$F, 6, FALSE)*H30, "")</f>
        <v/>
      </c>
      <c r="E30" s="17" t="str">
        <f>IFERROR(VLOOKUP($A30, carteira!$A:$C, 3, FALSE), "")</f>
        <v/>
      </c>
      <c r="F30" s="18" t="str">
        <f t="shared" si="1"/>
        <v/>
      </c>
      <c r="G30" s="19"/>
      <c r="H30" s="20" t="str">
        <f>IFERROR(__xludf.DUMMYFUNCTION("IF(ISBLANK(A30), """", HYPERLINK(""https://br.tradingview.com/chart/hAM5aSQ3/?symbol=BMFBOVESPA%3A"" &amp; $A30,GOOGLEFINANCE(""BVMF:""&amp;$A30, ""price"")))"),"")</f>
        <v/>
      </c>
      <c r="I30" s="18" t="str">
        <f>IFERROR(__xludf.DUMMYFUNCTION("IF($H30, ($H30 - INDEX(SORT(GOOGLEFINANCE(""BVMF:""&amp;$A30,""close"", $B$1-7, $B$1), 1, false), 3,2))/$H30, """")"),"")</f>
        <v/>
      </c>
      <c r="J30" s="21" t="str">
        <f>IFERROR(__xludf.DUMMYFUNCTION("IF(ISBLANK(A30), """", SPARKLINE(INDEX(GOOGLEFINANCE(""BVMF:""&amp;$A30, ""price"", EDATE($B$1, -1), $B$1), ,2)))"),"")</f>
        <v/>
      </c>
      <c r="K30" s="18" t="str">
        <f>IFERROR(__xludf.DUMMYFUNCTION("IF($H30, ($H30 - INDEX(GOOGLEFINANCE(""BVMF:""&amp;$A30,""close"", $B$1-30, $B$1), 2,2))/$H30, """")"),"")</f>
        <v/>
      </c>
      <c r="L30" s="21" t="str">
        <f>IFERROR(__xludf.DUMMYFUNCTION("IF(ISBLANK(A30), """", SPARKLINE(INDEX(GOOGLEFINANCE(""BVMF:""&amp;$A30, ""price"", EDATE($B$1, -12), $B$1), ,2)))"),"")</f>
        <v/>
      </c>
      <c r="M30" s="18" t="str">
        <f>IFERROR(__xludf.DUMMYFUNCTION("IF($H30, ($H30 - INDEX(GOOGLEFINANCE(""BVMF:""&amp;$A30,""close"", $B$1-365, $B$1), 2,2))/$H30, """")"),"")</f>
        <v/>
      </c>
      <c r="N30" s="21" t="str">
        <f>IFERROR(__xludf.DUMMYFUNCTION("IF(ISBLANK(A30), """", SPARKLINE(INDEX(GOOGLEFINANCE(""BVMF:""&amp;$A30, ""price"", EDATE($B$1, -60), $B$1), ,2)))"),"")</f>
        <v/>
      </c>
      <c r="O30" s="18" t="str">
        <f>IFERROR(__xludf.DUMMYFUNCTION("IF($H30, ($H30 - INDEX(GOOGLEFINANCE(""BVMF:""&amp;$A30,""close"", $B$1-1825, $B$1), 2,2))/$H30, """")"),"")</f>
        <v/>
      </c>
      <c r="P30" s="22" t="str">
        <f t="shared" si="2"/>
        <v/>
      </c>
      <c r="Q30" s="23" t="str">
        <f t="shared" si="3"/>
        <v/>
      </c>
      <c r="R30" s="24" t="s">
        <v>20</v>
      </c>
      <c r="S30" s="25" t="str">
        <f>IFERROR(VLOOKUP($A30, fundamentus!$A:$M, 2, FALSE), "")</f>
        <v/>
      </c>
      <c r="T30" s="26" t="str">
        <f>IFERROR(VLOOKUP($A30, fundamentus!$A:$M, 8, FALSE)/1000000, "")</f>
        <v/>
      </c>
      <c r="U30" s="27" t="str">
        <f>IFERROR(VLOOKUP($A30, fundamentus!$A:$M, 6, FALSE), "")</f>
        <v/>
      </c>
      <c r="V30" s="28" t="str">
        <f>IFERROR(IF(S30&lt;&gt;"Títulos e Val Mob", VLOOKUP($A30, fundamentus!$A:$M, 9, FALSE), ""), "")</f>
        <v/>
      </c>
      <c r="W30" s="18" t="str">
        <f>IFERROR(IF(S30&lt;&gt;"Títulos e Val Mob", VLOOKUP($A30, fundamentus!$A:$M, 13, FALSE)/100, ""),"")</f>
        <v/>
      </c>
      <c r="X30" s="29" t="str">
        <f>IFERROR(VLOOKUP($A30, fundamentus!$A:$M, 5, FALSE)/100, "")</f>
        <v/>
      </c>
    </row>
    <row r="31">
      <c r="B31" s="35"/>
      <c r="D31" s="16" t="str">
        <f>IFERROR(VLOOKUP($A31, carteira!$A:$F, 6, FALSE)*H31, "")</f>
        <v/>
      </c>
      <c r="E31" s="17" t="str">
        <f>IFERROR(VLOOKUP($A31, carteira!$A:$C, 3, FALSE), "")</f>
        <v/>
      </c>
      <c r="F31" s="18" t="str">
        <f t="shared" si="1"/>
        <v/>
      </c>
      <c r="G31" s="19"/>
      <c r="H31" s="20" t="str">
        <f>IFERROR(__xludf.DUMMYFUNCTION("IF(ISBLANK(A31), """", HYPERLINK(""https://br.tradingview.com/chart/hAM5aSQ3/?symbol=BMFBOVESPA%3A"" &amp; $A31,GOOGLEFINANCE(""BVMF:""&amp;$A31, ""price"")))"),"")</f>
        <v/>
      </c>
      <c r="I31" s="18" t="str">
        <f>IFERROR(__xludf.DUMMYFUNCTION("IF($H31, ($H31 - INDEX(SORT(GOOGLEFINANCE(""BVMF:""&amp;$A31,""close"", $B$1-7, $B$1), 1, false), 3,2))/$H31, """")"),"")</f>
        <v/>
      </c>
      <c r="J31" s="21" t="str">
        <f>IFERROR(__xludf.DUMMYFUNCTION("IF(ISBLANK(A31), """", SPARKLINE(INDEX(GOOGLEFINANCE(""BVMF:""&amp;$A31, ""price"", EDATE($B$1, -1), $B$1), ,2)))"),"")</f>
        <v/>
      </c>
      <c r="K31" s="18" t="str">
        <f>IFERROR(__xludf.DUMMYFUNCTION("IF($H31, ($H31 - INDEX(GOOGLEFINANCE(""BVMF:""&amp;$A31,""close"", $B$1-30, $B$1), 2,2))/$H31, """")"),"")</f>
        <v/>
      </c>
      <c r="L31" s="21" t="str">
        <f>IFERROR(__xludf.DUMMYFUNCTION("IF(ISBLANK(A31), """", SPARKLINE(INDEX(GOOGLEFINANCE(""BVMF:""&amp;$A31, ""price"", EDATE($B$1, -12), $B$1), ,2)))"),"")</f>
        <v/>
      </c>
      <c r="M31" s="18" t="str">
        <f>IFERROR(__xludf.DUMMYFUNCTION("IF($H31, ($H31 - INDEX(GOOGLEFINANCE(""BVMF:""&amp;$A31,""close"", $B$1-365, $B$1), 2,2))/$H31, """")"),"")</f>
        <v/>
      </c>
      <c r="N31" s="21" t="str">
        <f>IFERROR(__xludf.DUMMYFUNCTION("IF(ISBLANK(A31), """", SPARKLINE(INDEX(GOOGLEFINANCE(""BVMF:""&amp;$A31, ""price"", EDATE($B$1, -60), $B$1), ,2)))"),"")</f>
        <v/>
      </c>
      <c r="O31" s="18" t="str">
        <f>IFERROR(__xludf.DUMMYFUNCTION("IF($H31, ($H31 - INDEX(GOOGLEFINANCE(""BVMF:""&amp;$A31,""close"", $B$1-1825, $B$1), 2,2))/$H31, """")"),"")</f>
        <v/>
      </c>
      <c r="P31" s="22" t="str">
        <f t="shared" si="2"/>
        <v/>
      </c>
      <c r="Q31" s="23" t="str">
        <f t="shared" si="3"/>
        <v/>
      </c>
      <c r="R31" s="24" t="s">
        <v>20</v>
      </c>
      <c r="S31" s="25" t="str">
        <f>IFERROR(VLOOKUP($A31, fundamentus!$A:$M, 2, FALSE), "")</f>
        <v/>
      </c>
      <c r="T31" s="26" t="str">
        <f>IFERROR(VLOOKUP($A31, fundamentus!$A:$M, 8, FALSE)/1000000, "")</f>
        <v/>
      </c>
      <c r="U31" s="27" t="str">
        <f>IFERROR(VLOOKUP($A31, fundamentus!$A:$M, 6, FALSE), "")</f>
        <v/>
      </c>
      <c r="V31" s="28" t="str">
        <f>IFERROR(IF(S31&lt;&gt;"Títulos e Val Mob", VLOOKUP($A31, fundamentus!$A:$M, 9, FALSE), ""), "")</f>
        <v/>
      </c>
      <c r="W31" s="18" t="str">
        <f>IFERROR(IF(S31&lt;&gt;"Títulos e Val Mob", VLOOKUP($A31, fundamentus!$A:$M, 13, FALSE)/100, ""),"")</f>
        <v/>
      </c>
      <c r="X31" s="29" t="str">
        <f>IFERROR(VLOOKUP($A31, fundamentus!$A:$M, 5, FALSE)/100, "")</f>
        <v/>
      </c>
    </row>
    <row r="32">
      <c r="B32" s="30"/>
      <c r="D32" s="16" t="str">
        <f>IFERROR(VLOOKUP($A32, carteira!$A:$F, 6, FALSE)*H32, "")</f>
        <v/>
      </c>
      <c r="E32" s="17" t="str">
        <f>IFERROR(VLOOKUP($A32, carteira!$A:$C, 3, FALSE), "")</f>
        <v/>
      </c>
      <c r="F32" s="18" t="str">
        <f t="shared" si="1"/>
        <v/>
      </c>
      <c r="G32" s="19"/>
      <c r="H32" s="20" t="str">
        <f>IFERROR(__xludf.DUMMYFUNCTION("IF(ISBLANK(A32), """", HYPERLINK(""https://br.tradingview.com/chart/hAM5aSQ3/?symbol=BMFBOVESPA%3A"" &amp; $A32,GOOGLEFINANCE(""BVMF:""&amp;$A32, ""price"")))"),"")</f>
        <v/>
      </c>
      <c r="I32" s="18" t="str">
        <f>IFERROR(__xludf.DUMMYFUNCTION("IF($H32, ($H32 - INDEX(SORT(GOOGLEFINANCE(""BVMF:""&amp;$A32,""close"", $B$1-7, $B$1), 1, false), 3,2))/$H32, """")"),"")</f>
        <v/>
      </c>
      <c r="J32" s="21" t="str">
        <f>IFERROR(__xludf.DUMMYFUNCTION("IF(ISBLANK(A32), """", SPARKLINE(INDEX(GOOGLEFINANCE(""BVMF:""&amp;$A32, ""price"", EDATE($B$1, -1), $B$1), ,2)))"),"")</f>
        <v/>
      </c>
      <c r="K32" s="18" t="str">
        <f>IFERROR(__xludf.DUMMYFUNCTION("IF($H32, ($H32 - INDEX(GOOGLEFINANCE(""BVMF:""&amp;$A32,""close"", $B$1-30, $B$1), 2,2))/$H32, """")"),"")</f>
        <v/>
      </c>
      <c r="L32" s="21" t="str">
        <f>IFERROR(__xludf.DUMMYFUNCTION("IF(ISBLANK(A32), """", SPARKLINE(INDEX(GOOGLEFINANCE(""BVMF:""&amp;$A32, ""price"", EDATE($B$1, -12), $B$1), ,2)))"),"")</f>
        <v/>
      </c>
      <c r="M32" s="18" t="str">
        <f>IFERROR(__xludf.DUMMYFUNCTION("IF($H32, ($H32 - INDEX(GOOGLEFINANCE(""BVMF:""&amp;$A32,""close"", $B$1-365, $B$1), 2,2))/$H32, """")"),"")</f>
        <v/>
      </c>
      <c r="N32" s="21" t="str">
        <f>IFERROR(__xludf.DUMMYFUNCTION("IF(ISBLANK(A32), """", SPARKLINE(INDEX(GOOGLEFINANCE(""BVMF:""&amp;$A32, ""price"", EDATE($B$1, -60), $B$1), ,2)))"),"")</f>
        <v/>
      </c>
      <c r="O32" s="18" t="str">
        <f>IFERROR(__xludf.DUMMYFUNCTION("IF($H32, ($H32 - INDEX(GOOGLEFINANCE(""BVMF:""&amp;$A32,""close"", $B$1-1825, $B$1), 2,2))/$H32, """")"),"")</f>
        <v/>
      </c>
      <c r="P32" s="22" t="str">
        <f t="shared" si="2"/>
        <v/>
      </c>
      <c r="Q32" s="23" t="str">
        <f t="shared" si="3"/>
        <v/>
      </c>
      <c r="R32" s="24" t="s">
        <v>20</v>
      </c>
      <c r="S32" s="25" t="str">
        <f>IFERROR(VLOOKUP($A32, fundamentus!$A:$M, 2, FALSE), "")</f>
        <v/>
      </c>
      <c r="T32" s="26" t="str">
        <f>IFERROR(VLOOKUP($A32, fundamentus!$A:$M, 8, FALSE)/1000000, "")</f>
        <v/>
      </c>
      <c r="U32" s="27" t="str">
        <f>IFERROR(VLOOKUP($A32, fundamentus!$A:$M, 6, FALSE), "")</f>
        <v/>
      </c>
      <c r="V32" s="28" t="str">
        <f>IFERROR(IF(S32&lt;&gt;"Títulos e Val Mob", VLOOKUP($A32, fundamentus!$A:$M, 9, FALSE), ""), "")</f>
        <v/>
      </c>
      <c r="W32" s="18" t="str">
        <f>IFERROR(IF(S32&lt;&gt;"Títulos e Val Mob", VLOOKUP($A32, fundamentus!$A:$M, 13, FALSE)/100, ""),"")</f>
        <v/>
      </c>
      <c r="X32" s="29" t="str">
        <f>IFERROR(VLOOKUP($A32, fundamentus!$A:$M, 5, FALSE)/100, "")</f>
        <v/>
      </c>
    </row>
    <row r="33">
      <c r="B33" s="30"/>
      <c r="D33" s="16" t="str">
        <f>IFERROR(VLOOKUP($A33, carteira!$A:$F, 6, FALSE)*H33, "")</f>
        <v/>
      </c>
      <c r="E33" s="17" t="str">
        <f>IFERROR(VLOOKUP($A33, carteira!$A:$C, 3, FALSE), "")</f>
        <v/>
      </c>
      <c r="F33" s="18" t="str">
        <f t="shared" si="1"/>
        <v/>
      </c>
      <c r="G33" s="19"/>
      <c r="H33" s="20" t="str">
        <f>IFERROR(__xludf.DUMMYFUNCTION("IF(ISBLANK(A33), """", HYPERLINK(""https://br.tradingview.com/chart/hAM5aSQ3/?symbol=BMFBOVESPA%3A"" &amp; $A33,GOOGLEFINANCE(""BVMF:""&amp;$A33, ""price"")))"),"")</f>
        <v/>
      </c>
      <c r="I33" s="18" t="str">
        <f>IFERROR(__xludf.DUMMYFUNCTION("IF($H33, ($H33 - INDEX(SORT(GOOGLEFINANCE(""BVMF:""&amp;$A33,""close"", $B$1-7, $B$1), 1, false), 3,2))/$H33, """")"),"")</f>
        <v/>
      </c>
      <c r="J33" s="21" t="str">
        <f>IFERROR(__xludf.DUMMYFUNCTION("IF(ISBLANK(A33), """", SPARKLINE(INDEX(GOOGLEFINANCE(""BVMF:""&amp;$A33, ""price"", EDATE($B$1, -1), $B$1), ,2)))"),"")</f>
        <v/>
      </c>
      <c r="K33" s="18" t="str">
        <f>IFERROR(__xludf.DUMMYFUNCTION("IF($H33, ($H33 - INDEX(GOOGLEFINANCE(""BVMF:""&amp;$A33,""close"", $B$1-30, $B$1), 2,2))/$H33, """")"),"")</f>
        <v/>
      </c>
      <c r="L33" s="21" t="str">
        <f>IFERROR(__xludf.DUMMYFUNCTION("IF(ISBLANK(A33), """", SPARKLINE(INDEX(GOOGLEFINANCE(""BVMF:""&amp;$A33, ""price"", EDATE($B$1, -12), $B$1), ,2)))"),"")</f>
        <v/>
      </c>
      <c r="M33" s="18" t="str">
        <f>IFERROR(__xludf.DUMMYFUNCTION("IF($H33, ($H33 - INDEX(GOOGLEFINANCE(""BVMF:""&amp;$A33,""close"", $B$1-365, $B$1), 2,2))/$H33, """")"),"")</f>
        <v/>
      </c>
      <c r="N33" s="21" t="str">
        <f>IFERROR(__xludf.DUMMYFUNCTION("IF(ISBLANK(A33), """", SPARKLINE(INDEX(GOOGLEFINANCE(""BVMF:""&amp;$A33, ""price"", EDATE($B$1, -60), $B$1), ,2)))"),"")</f>
        <v/>
      </c>
      <c r="O33" s="18" t="str">
        <f>IFERROR(__xludf.DUMMYFUNCTION("IF($H33, ($H33 - INDEX(GOOGLEFINANCE(""BVMF:""&amp;$A33,""close"", $B$1-1825, $B$1), 2,2))/$H33, """")"),"")</f>
        <v/>
      </c>
      <c r="P33" s="22" t="str">
        <f t="shared" si="2"/>
        <v/>
      </c>
      <c r="Q33" s="23" t="str">
        <f t="shared" si="3"/>
        <v/>
      </c>
      <c r="R33" s="24" t="s">
        <v>20</v>
      </c>
      <c r="S33" s="25" t="str">
        <f>IFERROR(VLOOKUP($A33, fundamentus!$A:$M, 2, FALSE), "")</f>
        <v/>
      </c>
      <c r="T33" s="26" t="str">
        <f>IFERROR(VLOOKUP($A33, fundamentus!$A:$M, 8, FALSE)/1000000, "")</f>
        <v/>
      </c>
      <c r="U33" s="27" t="str">
        <f>IFERROR(VLOOKUP($A33, fundamentus!$A:$M, 6, FALSE), "")</f>
        <v/>
      </c>
      <c r="V33" s="28" t="str">
        <f>IFERROR(IF(S33&lt;&gt;"Títulos e Val Mob", VLOOKUP($A33, fundamentus!$A:$M, 9, FALSE), ""), "")</f>
        <v/>
      </c>
      <c r="W33" s="18" t="str">
        <f>IFERROR(IF(S33&lt;&gt;"Títulos e Val Mob", VLOOKUP($A33, fundamentus!$A:$M, 13, FALSE)/100, ""),"")</f>
        <v/>
      </c>
      <c r="X33" s="29" t="str">
        <f>IFERROR(VLOOKUP($A33, fundamentus!$A:$M, 5, FALSE)/100, "")</f>
        <v/>
      </c>
    </row>
    <row r="34">
      <c r="B34" s="15"/>
      <c r="D34" s="16" t="str">
        <f>IFERROR(VLOOKUP($A34, carteira!$A:$F, 6, FALSE)*H34, "")</f>
        <v/>
      </c>
      <c r="E34" s="17" t="str">
        <f>IFERROR(VLOOKUP($A34, carteira!$A:$C, 3, FALSE), "")</f>
        <v/>
      </c>
      <c r="F34" s="18" t="str">
        <f t="shared" si="1"/>
        <v/>
      </c>
      <c r="G34" s="19"/>
      <c r="H34" s="20" t="str">
        <f>IFERROR(__xludf.DUMMYFUNCTION("IF(ISBLANK(A34), """", HYPERLINK(""https://br.tradingview.com/chart/hAM5aSQ3/?symbol=BMFBOVESPA%3A"" &amp; $A34,GOOGLEFINANCE(""BVMF:""&amp;$A34, ""price"")))"),"")</f>
        <v/>
      </c>
      <c r="I34" s="18" t="str">
        <f>IFERROR(__xludf.DUMMYFUNCTION("IF($H34, ($H34 - INDEX(SORT(GOOGLEFINANCE(""BVMF:""&amp;$A34,""close"", $B$1-7, $B$1), 1, false), 3,2))/$H34, """")"),"")</f>
        <v/>
      </c>
      <c r="J34" s="21" t="str">
        <f>IFERROR(__xludf.DUMMYFUNCTION("IF(ISBLANK(A34), """", SPARKLINE(INDEX(GOOGLEFINANCE(""BVMF:""&amp;$A34, ""price"", EDATE($B$1, -1), $B$1), ,2)))"),"")</f>
        <v/>
      </c>
      <c r="K34" s="18" t="str">
        <f>IFERROR(__xludf.DUMMYFUNCTION("IF($H34, ($H34 - INDEX(GOOGLEFINANCE(""BVMF:""&amp;$A34,""close"", $B$1-30, $B$1), 2,2))/$H34, """")"),"")</f>
        <v/>
      </c>
      <c r="L34" s="21" t="str">
        <f>IFERROR(__xludf.DUMMYFUNCTION("IF(ISBLANK(A34), """", SPARKLINE(INDEX(GOOGLEFINANCE(""BVMF:""&amp;$A34, ""price"", EDATE($B$1, -12), $B$1), ,2)))"),"")</f>
        <v/>
      </c>
      <c r="M34" s="18" t="str">
        <f>IFERROR(__xludf.DUMMYFUNCTION("IF($H34, ($H34 - INDEX(GOOGLEFINANCE(""BVMF:""&amp;$A34,""close"", $B$1-365, $B$1), 2,2))/$H34, """")"),"")</f>
        <v/>
      </c>
      <c r="N34" s="21" t="str">
        <f>IFERROR(__xludf.DUMMYFUNCTION("IF(ISBLANK(A34), """", SPARKLINE(INDEX(GOOGLEFINANCE(""BVMF:""&amp;$A34, ""price"", EDATE($B$1, -60), $B$1), ,2)))"),"")</f>
        <v/>
      </c>
      <c r="O34" s="18" t="str">
        <f>IFERROR(__xludf.DUMMYFUNCTION("IF($H34, ($H34 - INDEX(GOOGLEFINANCE(""BVMF:""&amp;$A34,""close"", $B$1-1825, $B$1), 2,2))/$H34, """")"),"")</f>
        <v/>
      </c>
      <c r="P34" s="22" t="str">
        <f t="shared" si="2"/>
        <v/>
      </c>
      <c r="Q34" s="23" t="str">
        <f t="shared" si="3"/>
        <v/>
      </c>
      <c r="R34" s="24" t="s">
        <v>20</v>
      </c>
      <c r="S34" s="25" t="str">
        <f>IFERROR(VLOOKUP($A34, fundamentus!$A:$M, 2, FALSE), "")</f>
        <v/>
      </c>
      <c r="T34" s="26" t="str">
        <f>IFERROR(VLOOKUP($A34, fundamentus!$A:$M, 8, FALSE)/1000000, "")</f>
        <v/>
      </c>
      <c r="U34" s="27" t="str">
        <f>IFERROR(VLOOKUP($A34, fundamentus!$A:$M, 6, FALSE), "")</f>
        <v/>
      </c>
      <c r="V34" s="28" t="str">
        <f>IFERROR(IF(S34&lt;&gt;"Títulos e Val Mob", VLOOKUP($A34, fundamentus!$A:$M, 9, FALSE), ""), "")</f>
        <v/>
      </c>
      <c r="W34" s="18" t="str">
        <f>IFERROR(IF(S34&lt;&gt;"Títulos e Val Mob", VLOOKUP($A34, fundamentus!$A:$M, 13, FALSE)/100, ""),"")</f>
        <v/>
      </c>
      <c r="X34" s="29" t="str">
        <f>IFERROR(VLOOKUP($A34, fundamentus!$A:$M, 5, FALSE)/100, "")</f>
        <v/>
      </c>
    </row>
    <row r="35">
      <c r="B35" s="30"/>
      <c r="D35" s="16" t="str">
        <f>IFERROR(VLOOKUP($A35, carteira!$A:$F, 6, FALSE)*H35, "")</f>
        <v/>
      </c>
      <c r="E35" s="17" t="str">
        <f>IFERROR(VLOOKUP($A35, carteira!$A:$C, 3, FALSE), "")</f>
        <v/>
      </c>
      <c r="F35" s="18" t="str">
        <f t="shared" si="1"/>
        <v/>
      </c>
      <c r="G35" s="19"/>
      <c r="H35" s="20" t="str">
        <f>IFERROR(__xludf.DUMMYFUNCTION("IF(ISBLANK(A35), """", HYPERLINK(""https://br.tradingview.com/chart/hAM5aSQ3/?symbol=BMFBOVESPA%3A"" &amp; $A35,GOOGLEFINANCE(""BVMF:""&amp;$A35, ""price"")))"),"")</f>
        <v/>
      </c>
      <c r="I35" s="18" t="str">
        <f>IFERROR(__xludf.DUMMYFUNCTION("IF($H35, ($H35 - INDEX(SORT(GOOGLEFINANCE(""BVMF:""&amp;$A35,""close"", $B$1-7, $B$1), 1, false), 3,2))/$H35, """")"),"")</f>
        <v/>
      </c>
      <c r="J35" s="21" t="str">
        <f>IFERROR(__xludf.DUMMYFUNCTION("IF(ISBLANK(A35), """", SPARKLINE(INDEX(GOOGLEFINANCE(""BVMF:""&amp;$A35, ""price"", EDATE($B$1, -1), $B$1), ,2)))"),"")</f>
        <v/>
      </c>
      <c r="K35" s="18" t="str">
        <f>IFERROR(__xludf.DUMMYFUNCTION("IF($H35, ($H35 - INDEX(GOOGLEFINANCE(""BVMF:""&amp;$A35,""close"", $B$1-30, $B$1), 2,2))/$H35, """")"),"")</f>
        <v/>
      </c>
      <c r="L35" s="21" t="str">
        <f>IFERROR(__xludf.DUMMYFUNCTION("IF(ISBLANK(A35), """", SPARKLINE(INDEX(GOOGLEFINANCE(""BVMF:""&amp;$A35, ""price"", EDATE($B$1, -12), $B$1), ,2)))"),"")</f>
        <v/>
      </c>
      <c r="M35" s="18" t="str">
        <f>IFERROR(__xludf.DUMMYFUNCTION("IF($H35, ($H35 - INDEX(GOOGLEFINANCE(""BVMF:""&amp;$A35,""close"", $B$1-365, $B$1), 2,2))/$H35, """")"),"")</f>
        <v/>
      </c>
      <c r="N35" s="21" t="str">
        <f>IFERROR(__xludf.DUMMYFUNCTION("IF(ISBLANK(A35), """", SPARKLINE(INDEX(GOOGLEFINANCE(""BVMF:""&amp;$A35, ""price"", EDATE($B$1, -60), $B$1), ,2)))"),"")</f>
        <v/>
      </c>
      <c r="O35" s="18" t="str">
        <f>IFERROR(__xludf.DUMMYFUNCTION("IF($H35, ($H35 - INDEX(GOOGLEFINANCE(""BVMF:""&amp;$A35,""close"", $B$1-1825, $B$1), 2,2))/$H35, """")"),"")</f>
        <v/>
      </c>
      <c r="P35" s="22" t="str">
        <f t="shared" si="2"/>
        <v/>
      </c>
      <c r="Q35" s="23" t="str">
        <f t="shared" si="3"/>
        <v/>
      </c>
      <c r="R35" s="24" t="s">
        <v>20</v>
      </c>
      <c r="S35" s="25" t="str">
        <f>IFERROR(VLOOKUP($A35, fundamentus!$A:$M, 2, FALSE), "")</f>
        <v/>
      </c>
      <c r="T35" s="26" t="str">
        <f>IFERROR(VLOOKUP($A35, fundamentus!$A:$M, 8, FALSE)/1000000, "")</f>
        <v/>
      </c>
      <c r="U35" s="27" t="str">
        <f>IFERROR(VLOOKUP($A35, fundamentus!$A:$M, 6, FALSE), "")</f>
        <v/>
      </c>
      <c r="V35" s="28" t="str">
        <f>IFERROR(IF(S35&lt;&gt;"Títulos e Val Mob", VLOOKUP($A35, fundamentus!$A:$M, 9, FALSE), ""), "")</f>
        <v/>
      </c>
      <c r="W35" s="18" t="str">
        <f>IFERROR(IF(S35&lt;&gt;"Títulos e Val Mob", VLOOKUP($A35, fundamentus!$A:$M, 13, FALSE)/100, ""),"")</f>
        <v/>
      </c>
      <c r="X35" s="29" t="str">
        <f>IFERROR(VLOOKUP($A35, fundamentus!$A:$M, 5, FALSE)/100, "")</f>
        <v/>
      </c>
    </row>
    <row r="36">
      <c r="B36" s="35"/>
      <c r="D36" s="16" t="str">
        <f>IFERROR(VLOOKUP($A36, carteira!$A:$F, 6, FALSE)*H36, "")</f>
        <v/>
      </c>
      <c r="E36" s="17" t="str">
        <f>IFERROR(VLOOKUP($A36, carteira!$A:$C, 3, FALSE), "")</f>
        <v/>
      </c>
      <c r="F36" s="18" t="str">
        <f t="shared" si="1"/>
        <v/>
      </c>
      <c r="G36" s="19"/>
      <c r="H36" s="20" t="str">
        <f>IFERROR(__xludf.DUMMYFUNCTION("IF(ISBLANK(A36), """", HYPERLINK(""https://br.tradingview.com/chart/hAM5aSQ3/?symbol=BMFBOVESPA%3A"" &amp; $A36,GOOGLEFINANCE(""BVMF:""&amp;$A36, ""price"")))"),"")</f>
        <v/>
      </c>
      <c r="I36" s="18" t="str">
        <f>IFERROR(__xludf.DUMMYFUNCTION("IF($H36, ($H36 - INDEX(SORT(GOOGLEFINANCE(""BVMF:""&amp;$A36,""close"", $B$1-7, $B$1), 1, false), 3,2))/$H36, """")"),"")</f>
        <v/>
      </c>
      <c r="J36" s="21" t="str">
        <f>IFERROR(__xludf.DUMMYFUNCTION("IF(ISBLANK(A36), """", SPARKLINE(INDEX(GOOGLEFINANCE(""BVMF:""&amp;$A36, ""price"", EDATE($B$1, -1), $B$1), ,2)))"),"")</f>
        <v/>
      </c>
      <c r="K36" s="18" t="str">
        <f>IFERROR(__xludf.DUMMYFUNCTION("IF($H36, ($H36 - INDEX(GOOGLEFINANCE(""BVMF:""&amp;$A36,""close"", $B$1-30, $B$1), 2,2))/$H36, """")"),"")</f>
        <v/>
      </c>
      <c r="L36" s="21" t="str">
        <f>IFERROR(__xludf.DUMMYFUNCTION("IF(ISBLANK(A36), """", SPARKLINE(INDEX(GOOGLEFINANCE(""BVMF:""&amp;$A36, ""price"", EDATE($B$1, -12), $B$1), ,2)))"),"")</f>
        <v/>
      </c>
      <c r="M36" s="18" t="str">
        <f>IFERROR(__xludf.DUMMYFUNCTION("IF($H36, ($H36 - INDEX(GOOGLEFINANCE(""BVMF:""&amp;$A36,""close"", $B$1-365, $B$1), 2,2))/$H36, """")"),"")</f>
        <v/>
      </c>
      <c r="N36" s="21" t="str">
        <f>IFERROR(__xludf.DUMMYFUNCTION("IF(ISBLANK(A36), """", SPARKLINE(INDEX(GOOGLEFINANCE(""BVMF:""&amp;$A36, ""price"", EDATE($B$1, -60), $B$1), ,2)))"),"")</f>
        <v/>
      </c>
      <c r="O36" s="18" t="str">
        <f>IFERROR(__xludf.DUMMYFUNCTION("IF($H36, ($H36 - INDEX(GOOGLEFINANCE(""BVMF:""&amp;$A36,""close"", $B$1-1825, $B$1), 2,2))/$H36, """")"),"")</f>
        <v/>
      </c>
      <c r="P36" s="22" t="str">
        <f t="shared" si="2"/>
        <v/>
      </c>
      <c r="Q36" s="23" t="str">
        <f t="shared" si="3"/>
        <v/>
      </c>
      <c r="R36" s="24" t="s">
        <v>20</v>
      </c>
      <c r="S36" s="25" t="str">
        <f>IFERROR(VLOOKUP($A36, fundamentus!$A:$M, 2, FALSE), "")</f>
        <v/>
      </c>
      <c r="T36" s="26" t="str">
        <f>IFERROR(VLOOKUP($A36, fundamentus!$A:$M, 8, FALSE)/1000000, "")</f>
        <v/>
      </c>
      <c r="U36" s="27" t="str">
        <f>IFERROR(VLOOKUP($A36, fundamentus!$A:$M, 6, FALSE), "")</f>
        <v/>
      </c>
      <c r="V36" s="28" t="str">
        <f>IFERROR(IF(S36&lt;&gt;"Títulos e Val Mob", VLOOKUP($A36, fundamentus!$A:$M, 9, FALSE), ""), "")</f>
        <v/>
      </c>
      <c r="W36" s="18" t="str">
        <f>IFERROR(IF(S36&lt;&gt;"Títulos e Val Mob", VLOOKUP($A36, fundamentus!$A:$M, 13, FALSE)/100, ""),"")</f>
        <v/>
      </c>
      <c r="X36" s="29" t="str">
        <f>IFERROR(VLOOKUP($A36, fundamentus!$A:$M, 5, FALSE)/100, "")</f>
        <v/>
      </c>
    </row>
    <row r="37">
      <c r="B37" s="35"/>
      <c r="D37" s="16" t="str">
        <f>IFERROR(VLOOKUP($A37, carteira!$A:$F, 6, FALSE)*H37, "")</f>
        <v/>
      </c>
      <c r="E37" s="17" t="str">
        <f>IFERROR(VLOOKUP($A37, carteira!$A:$C, 3, FALSE), "")</f>
        <v/>
      </c>
      <c r="F37" s="18" t="str">
        <f t="shared" si="1"/>
        <v/>
      </c>
      <c r="G37" s="19"/>
      <c r="H37" s="20" t="str">
        <f>IFERROR(__xludf.DUMMYFUNCTION("IF(ISBLANK(A37), """", HYPERLINK(""https://br.tradingview.com/chart/hAM5aSQ3/?symbol=BMFBOVESPA%3A"" &amp; $A37,GOOGLEFINANCE(""BVMF:""&amp;$A37, ""price"")))"),"")</f>
        <v/>
      </c>
      <c r="I37" s="18" t="str">
        <f>IFERROR(__xludf.DUMMYFUNCTION("IF($H37, ($H37 - INDEX(SORT(GOOGLEFINANCE(""BVMF:""&amp;$A37,""close"", $B$1-7, $B$1), 1, false), 3,2))/$H37, """")"),"")</f>
        <v/>
      </c>
      <c r="J37" s="21" t="str">
        <f>IFERROR(__xludf.DUMMYFUNCTION("IF(ISBLANK(A37), """", SPARKLINE(INDEX(GOOGLEFINANCE(""BVMF:""&amp;$A37, ""price"", EDATE($B$1, -1), $B$1), ,2)))"),"")</f>
        <v/>
      </c>
      <c r="K37" s="18" t="str">
        <f>IFERROR(__xludf.DUMMYFUNCTION("IF($H37, ($H37 - INDEX(GOOGLEFINANCE(""BVMF:""&amp;$A37,""close"", $B$1-30, $B$1), 2,2))/$H37, """")"),"")</f>
        <v/>
      </c>
      <c r="L37" s="21" t="str">
        <f>IFERROR(__xludf.DUMMYFUNCTION("IF(ISBLANK(A37), """", SPARKLINE(INDEX(GOOGLEFINANCE(""BVMF:""&amp;$A37, ""price"", EDATE($B$1, -12), $B$1), ,2)))"),"")</f>
        <v/>
      </c>
      <c r="M37" s="18" t="str">
        <f>IFERROR(__xludf.DUMMYFUNCTION("IF($H37, ($H37 - INDEX(GOOGLEFINANCE(""BVMF:""&amp;$A37,""close"", $B$1-365, $B$1), 2,2))/$H37, """")"),"")</f>
        <v/>
      </c>
      <c r="N37" s="21" t="str">
        <f>IFERROR(__xludf.DUMMYFUNCTION("IF(ISBLANK(A37), """", SPARKLINE(INDEX(GOOGLEFINANCE(""BVMF:""&amp;$A37, ""price"", EDATE($B$1, -60), $B$1), ,2)))"),"")</f>
        <v/>
      </c>
      <c r="O37" s="18" t="str">
        <f>IFERROR(__xludf.DUMMYFUNCTION("IF($H37, ($H37 - INDEX(GOOGLEFINANCE(""BVMF:""&amp;$A37,""close"", $B$1-1825, $B$1), 2,2))/$H37, """")"),"")</f>
        <v/>
      </c>
      <c r="P37" s="22" t="str">
        <f t="shared" si="2"/>
        <v/>
      </c>
      <c r="Q37" s="23" t="str">
        <f t="shared" si="3"/>
        <v/>
      </c>
      <c r="R37" s="24" t="s">
        <v>20</v>
      </c>
      <c r="S37" s="25" t="str">
        <f>IFERROR(VLOOKUP($A37, fundamentus!$A:$M, 2, FALSE), "")</f>
        <v/>
      </c>
      <c r="T37" s="26" t="str">
        <f>IFERROR(VLOOKUP($A37, fundamentus!$A:$M, 8, FALSE)/1000000, "")</f>
        <v/>
      </c>
      <c r="U37" s="27" t="str">
        <f>IFERROR(VLOOKUP($A37, fundamentus!$A:$M, 6, FALSE), "")</f>
        <v/>
      </c>
      <c r="V37" s="28" t="str">
        <f>IFERROR(IF(S37&lt;&gt;"Títulos e Val Mob", VLOOKUP($A37, fundamentus!$A:$M, 9, FALSE), ""), "")</f>
        <v/>
      </c>
      <c r="W37" s="18" t="str">
        <f>IFERROR(IF(S37&lt;&gt;"Títulos e Val Mob", VLOOKUP($A37, fundamentus!$A:$M, 13, FALSE)/100, ""),"")</f>
        <v/>
      </c>
      <c r="X37" s="29" t="str">
        <f>IFERROR(VLOOKUP($A37, fundamentus!$A:$M, 5, FALSE)/100, "")</f>
        <v/>
      </c>
    </row>
    <row r="38">
      <c r="B38" s="35"/>
      <c r="D38" s="16" t="str">
        <f>IFERROR(VLOOKUP($A38, carteira!$A:$F, 6, FALSE)*H38, "")</f>
        <v/>
      </c>
      <c r="E38" s="17" t="str">
        <f>IFERROR(VLOOKUP($A38, carteira!$A:$C, 3, FALSE), "")</f>
        <v/>
      </c>
      <c r="F38" s="18" t="str">
        <f t="shared" si="1"/>
        <v/>
      </c>
      <c r="G38" s="19"/>
      <c r="H38" s="20" t="str">
        <f>IFERROR(__xludf.DUMMYFUNCTION("IF(ISBLANK(A38), """", HYPERLINK(""https://br.tradingview.com/chart/hAM5aSQ3/?symbol=BMFBOVESPA%3A"" &amp; $A38,GOOGLEFINANCE(""BVMF:""&amp;$A38, ""price"")))"),"")</f>
        <v/>
      </c>
      <c r="I38" s="18" t="str">
        <f>IFERROR(__xludf.DUMMYFUNCTION("IF($H38, ($H38 - INDEX(SORT(GOOGLEFINANCE(""BVMF:""&amp;$A38,""close"", $B$1-7, $B$1), 1, false), 3,2))/$H38, """")"),"")</f>
        <v/>
      </c>
      <c r="J38" s="21" t="str">
        <f>IFERROR(__xludf.DUMMYFUNCTION("IF(ISBLANK(A38), """", SPARKLINE(INDEX(GOOGLEFINANCE(""BVMF:""&amp;$A38, ""price"", EDATE($B$1, -1), $B$1), ,2)))"),"")</f>
        <v/>
      </c>
      <c r="K38" s="18" t="str">
        <f>IFERROR(__xludf.DUMMYFUNCTION("IF($H38, ($H38 - INDEX(GOOGLEFINANCE(""BVMF:""&amp;$A38,""close"", $B$1-30, $B$1), 2,2))/$H38, """")"),"")</f>
        <v/>
      </c>
      <c r="L38" s="21" t="str">
        <f>IFERROR(__xludf.DUMMYFUNCTION("IF(ISBLANK(A38), """", SPARKLINE(INDEX(GOOGLEFINANCE(""BVMF:""&amp;$A38, ""price"", EDATE($B$1, -12), $B$1), ,2)))"),"")</f>
        <v/>
      </c>
      <c r="M38" s="18" t="str">
        <f>IFERROR(__xludf.DUMMYFUNCTION("IF($H38, ($H38 - INDEX(GOOGLEFINANCE(""BVMF:""&amp;$A38,""close"", $B$1-365, $B$1), 2,2))/$H38, """")"),"")</f>
        <v/>
      </c>
      <c r="N38" s="21" t="str">
        <f>IFERROR(__xludf.DUMMYFUNCTION("IF(ISBLANK(A38), """", SPARKLINE(INDEX(GOOGLEFINANCE(""BVMF:""&amp;$A38, ""price"", EDATE($B$1, -60), $B$1), ,2)))"),"")</f>
        <v/>
      </c>
      <c r="O38" s="18" t="str">
        <f>IFERROR(__xludf.DUMMYFUNCTION("IF($H38, ($H38 - INDEX(GOOGLEFINANCE(""BVMF:""&amp;$A38,""close"", $B$1-1825, $B$1), 2,2))/$H38, """")"),"")</f>
        <v/>
      </c>
      <c r="P38" s="22" t="str">
        <f t="shared" si="2"/>
        <v/>
      </c>
      <c r="Q38" s="23" t="str">
        <f t="shared" si="3"/>
        <v/>
      </c>
      <c r="R38" s="24" t="s">
        <v>20</v>
      </c>
      <c r="S38" s="25" t="str">
        <f>IFERROR(VLOOKUP($A38, fundamentus!$A:$M, 2, FALSE), "")</f>
        <v/>
      </c>
      <c r="T38" s="26" t="str">
        <f>IFERROR(VLOOKUP($A38, fundamentus!$A:$M, 8, FALSE)/1000000, "")</f>
        <v/>
      </c>
      <c r="U38" s="27" t="str">
        <f>IFERROR(VLOOKUP($A38, fundamentus!$A:$M, 6, FALSE), "")</f>
        <v/>
      </c>
      <c r="V38" s="28" t="str">
        <f>IFERROR(IF(S38&lt;&gt;"Títulos e Val Mob", VLOOKUP($A38, fundamentus!$A:$M, 9, FALSE), ""), "")</f>
        <v/>
      </c>
      <c r="W38" s="18" t="str">
        <f>IFERROR(IF(S38&lt;&gt;"Títulos e Val Mob", VLOOKUP($A38, fundamentus!$A:$M, 13, FALSE)/100, ""),"")</f>
        <v/>
      </c>
      <c r="X38" s="29" t="str">
        <f>IFERROR(VLOOKUP($A38, fundamentus!$A:$M, 5, FALSE)/100, "")</f>
        <v/>
      </c>
    </row>
    <row r="39">
      <c r="B39" s="35"/>
      <c r="D39" s="16" t="str">
        <f>IFERROR(VLOOKUP($A39, carteira!$A:$F, 6, FALSE)*H39, "")</f>
        <v/>
      </c>
      <c r="E39" s="17" t="str">
        <f>IFERROR(VLOOKUP($A39, carteira!$A:$C, 3, FALSE), "")</f>
        <v/>
      </c>
      <c r="F39" s="18" t="str">
        <f t="shared" si="1"/>
        <v/>
      </c>
      <c r="G39" s="19"/>
      <c r="H39" s="20" t="str">
        <f>IFERROR(__xludf.DUMMYFUNCTION("IF(ISBLANK(A39), """", HYPERLINK(""https://br.tradingview.com/chart/hAM5aSQ3/?symbol=BMFBOVESPA%3A"" &amp; $A39,GOOGLEFINANCE(""BVMF:""&amp;$A39, ""price"")))"),"")</f>
        <v/>
      </c>
      <c r="I39" s="18" t="str">
        <f>IFERROR(__xludf.DUMMYFUNCTION("IF($H39, ($H39 - INDEX(SORT(GOOGLEFINANCE(""BVMF:""&amp;$A39,""close"", $B$1-7, $B$1), 1, false), 3,2))/$H39, """")"),"")</f>
        <v/>
      </c>
      <c r="J39" s="21" t="str">
        <f>IFERROR(__xludf.DUMMYFUNCTION("IF(ISBLANK(A39), """", SPARKLINE(INDEX(GOOGLEFINANCE(""BVMF:""&amp;$A39, ""price"", EDATE($B$1, -1), $B$1), ,2)))"),"")</f>
        <v/>
      </c>
      <c r="K39" s="18" t="str">
        <f>IFERROR(__xludf.DUMMYFUNCTION("IF($H39, ($H39 - INDEX(GOOGLEFINANCE(""BVMF:""&amp;$A39,""close"", $B$1-30, $B$1), 2,2))/$H39, """")"),"")</f>
        <v/>
      </c>
      <c r="L39" s="21" t="str">
        <f>IFERROR(__xludf.DUMMYFUNCTION("IF(ISBLANK(A39), """", SPARKLINE(INDEX(GOOGLEFINANCE(""BVMF:""&amp;$A39, ""price"", EDATE($B$1, -12), $B$1), ,2)))"),"")</f>
        <v/>
      </c>
      <c r="M39" s="18" t="str">
        <f>IFERROR(__xludf.DUMMYFUNCTION("IF($H39, ($H39 - INDEX(GOOGLEFINANCE(""BVMF:""&amp;$A39,""close"", $B$1-365, $B$1), 2,2))/$H39, """")"),"")</f>
        <v/>
      </c>
      <c r="N39" s="21" t="str">
        <f>IFERROR(__xludf.DUMMYFUNCTION("IF(ISBLANK(A39), """", SPARKLINE(INDEX(GOOGLEFINANCE(""BVMF:""&amp;$A39, ""price"", EDATE($B$1, -60), $B$1), ,2)))"),"")</f>
        <v/>
      </c>
      <c r="O39" s="18" t="str">
        <f>IFERROR(__xludf.DUMMYFUNCTION("IF($H39, ($H39 - INDEX(GOOGLEFINANCE(""BVMF:""&amp;$A39,""close"", $B$1-1825, $B$1), 2,2))/$H39, """")"),"")</f>
        <v/>
      </c>
      <c r="P39" s="22" t="str">
        <f t="shared" si="2"/>
        <v/>
      </c>
      <c r="Q39" s="23" t="str">
        <f t="shared" si="3"/>
        <v/>
      </c>
      <c r="R39" s="24" t="s">
        <v>20</v>
      </c>
      <c r="S39" s="25" t="str">
        <f>IFERROR(VLOOKUP($A39, fundamentus!$A:$M, 2, FALSE), "")</f>
        <v/>
      </c>
      <c r="T39" s="26" t="str">
        <f>IFERROR(VLOOKUP($A39, fundamentus!$A:$M, 8, FALSE)/1000000, "")</f>
        <v/>
      </c>
      <c r="U39" s="27" t="str">
        <f>IFERROR(VLOOKUP($A39, fundamentus!$A:$M, 6, FALSE), "")</f>
        <v/>
      </c>
      <c r="V39" s="28" t="str">
        <f>IFERROR(IF(S39&lt;&gt;"Títulos e Val Mob", VLOOKUP($A39, fundamentus!$A:$M, 9, FALSE), ""), "")</f>
        <v/>
      </c>
      <c r="W39" s="18" t="str">
        <f>IFERROR(IF(S39&lt;&gt;"Títulos e Val Mob", VLOOKUP($A39, fundamentus!$A:$M, 13, FALSE)/100, ""),"")</f>
        <v/>
      </c>
      <c r="X39" s="29" t="str">
        <f>IFERROR(VLOOKUP($A39, fundamentus!$A:$M, 5, FALSE)/100, "")</f>
        <v/>
      </c>
    </row>
    <row r="40">
      <c r="B40" s="35"/>
      <c r="D40" s="16" t="str">
        <f>IFERROR(VLOOKUP($A40, carteira!$A:$F, 6, FALSE)*H40, "")</f>
        <v/>
      </c>
      <c r="E40" s="17" t="str">
        <f>IFERROR(VLOOKUP($A40, carteira!$A:$C, 3, FALSE), "")</f>
        <v/>
      </c>
      <c r="F40" s="18" t="str">
        <f t="shared" si="1"/>
        <v/>
      </c>
      <c r="G40" s="19"/>
      <c r="H40" s="20" t="str">
        <f>IFERROR(__xludf.DUMMYFUNCTION("IF(ISBLANK(A40), """", HYPERLINK(""https://br.tradingview.com/chart/hAM5aSQ3/?symbol=BMFBOVESPA%3A"" &amp; $A40,GOOGLEFINANCE(""BVMF:""&amp;$A40, ""price"")))"),"")</f>
        <v/>
      </c>
      <c r="I40" s="18" t="str">
        <f>IFERROR(__xludf.DUMMYFUNCTION("IF($H40, ($H40 - INDEX(SORT(GOOGLEFINANCE(""BVMF:""&amp;$A40,""close"", $B$1-7, $B$1), 1, false), 3,2))/$H40, """")"),"")</f>
        <v/>
      </c>
      <c r="J40" s="21" t="str">
        <f>IFERROR(__xludf.DUMMYFUNCTION("IF(ISBLANK(A40), """", SPARKLINE(INDEX(GOOGLEFINANCE(""BVMF:""&amp;$A40, ""price"", EDATE($B$1, -1), $B$1), ,2)))"),"")</f>
        <v/>
      </c>
      <c r="K40" s="18" t="str">
        <f>IFERROR(__xludf.DUMMYFUNCTION("IF($H40, ($H40 - INDEX(GOOGLEFINANCE(""BVMF:""&amp;$A40,""close"", $B$1-30, $B$1), 2,2))/$H40, """")"),"")</f>
        <v/>
      </c>
      <c r="L40" s="21" t="str">
        <f>IFERROR(__xludf.DUMMYFUNCTION("IF(ISBLANK(A40), """", SPARKLINE(INDEX(GOOGLEFINANCE(""BVMF:""&amp;$A40, ""price"", EDATE($B$1, -12), $B$1), ,2)))"),"")</f>
        <v/>
      </c>
      <c r="M40" s="18" t="str">
        <f>IFERROR(__xludf.DUMMYFUNCTION("IF($H40, ($H40 - INDEX(GOOGLEFINANCE(""BVMF:""&amp;$A40,""close"", $B$1-365, $B$1), 2,2))/$H40, """")"),"")</f>
        <v/>
      </c>
      <c r="N40" s="21" t="str">
        <f>IFERROR(__xludf.DUMMYFUNCTION("IF(ISBLANK(A40), """", SPARKLINE(INDEX(GOOGLEFINANCE(""BVMF:""&amp;$A40, ""price"", EDATE($B$1, -60), $B$1), ,2)))"),"")</f>
        <v/>
      </c>
      <c r="O40" s="18" t="str">
        <f>IFERROR(__xludf.DUMMYFUNCTION("IF($H40, ($H40 - INDEX(GOOGLEFINANCE(""BVMF:""&amp;$A40,""close"", $B$1-1825, $B$1), 2,2))/$H40, """")"),"")</f>
        <v/>
      </c>
      <c r="P40" s="22" t="str">
        <f t="shared" si="2"/>
        <v/>
      </c>
      <c r="Q40" s="23" t="str">
        <f t="shared" si="3"/>
        <v/>
      </c>
      <c r="R40" s="24" t="s">
        <v>20</v>
      </c>
      <c r="S40" s="25" t="str">
        <f>IFERROR(VLOOKUP($A40, fundamentus!$A:$M, 2, FALSE), "")</f>
        <v/>
      </c>
      <c r="T40" s="26" t="str">
        <f>IFERROR(VLOOKUP($A40, fundamentus!$A:$M, 8, FALSE)/1000000, "")</f>
        <v/>
      </c>
      <c r="U40" s="27" t="str">
        <f>IFERROR(VLOOKUP($A40, fundamentus!$A:$M, 6, FALSE), "")</f>
        <v/>
      </c>
      <c r="V40" s="28" t="str">
        <f>IFERROR(IF(S40&lt;&gt;"Títulos e Val Mob", VLOOKUP($A40, fundamentus!$A:$M, 9, FALSE), ""), "")</f>
        <v/>
      </c>
      <c r="W40" s="18" t="str">
        <f>IFERROR(IF(S40&lt;&gt;"Títulos e Val Mob", VLOOKUP($A40, fundamentus!$A:$M, 13, FALSE)/100, ""),"")</f>
        <v/>
      </c>
      <c r="X40" s="29" t="str">
        <f>IFERROR(VLOOKUP($A40, fundamentus!$A:$M, 5, FALSE)/100, "")</f>
        <v/>
      </c>
    </row>
    <row r="41">
      <c r="B41" s="35"/>
      <c r="D41" s="16" t="str">
        <f>IFERROR(VLOOKUP($A41, carteira!$A:$F, 6, FALSE)*H41, "")</f>
        <v/>
      </c>
      <c r="E41" s="17" t="str">
        <f>IFERROR(VLOOKUP($A41, carteira!$A:$C, 3, FALSE), "")</f>
        <v/>
      </c>
      <c r="F41" s="18" t="str">
        <f t="shared" si="1"/>
        <v/>
      </c>
      <c r="G41" s="19"/>
      <c r="H41" s="20" t="str">
        <f>IFERROR(__xludf.DUMMYFUNCTION("IF(ISBLANK(A41), """", HYPERLINK(""https://br.tradingview.com/chart/hAM5aSQ3/?symbol=BMFBOVESPA%3A"" &amp; $A41,GOOGLEFINANCE(""BVMF:""&amp;$A41, ""price"")))"),"")</f>
        <v/>
      </c>
      <c r="I41" s="18" t="str">
        <f>IFERROR(__xludf.DUMMYFUNCTION("IF($H41, ($H41 - INDEX(SORT(GOOGLEFINANCE(""BVMF:""&amp;$A41,""close"", $B$1-7, $B$1), 1, false), 3,2))/$H41, """")"),"")</f>
        <v/>
      </c>
      <c r="J41" s="21" t="str">
        <f>IFERROR(__xludf.DUMMYFUNCTION("IF(ISBLANK(A41), """", SPARKLINE(INDEX(GOOGLEFINANCE(""BVMF:""&amp;$A41, ""price"", EDATE($B$1, -1), $B$1), ,2)))"),"")</f>
        <v/>
      </c>
      <c r="K41" s="18" t="str">
        <f>IFERROR(__xludf.DUMMYFUNCTION("IF($H41, ($H41 - INDEX(GOOGLEFINANCE(""BVMF:""&amp;$A41,""close"", $B$1-30, $B$1), 2,2))/$H41, """")"),"")</f>
        <v/>
      </c>
      <c r="L41" s="21" t="str">
        <f>IFERROR(__xludf.DUMMYFUNCTION("IF(ISBLANK(A41), """", SPARKLINE(INDEX(GOOGLEFINANCE(""BVMF:""&amp;$A41, ""price"", EDATE($B$1, -12), $B$1), ,2)))"),"")</f>
        <v/>
      </c>
      <c r="M41" s="18" t="str">
        <f>IFERROR(__xludf.DUMMYFUNCTION("IF($H41, ($H41 - INDEX(GOOGLEFINANCE(""BVMF:""&amp;$A41,""close"", $B$1-365, $B$1), 2,2))/$H41, """")"),"")</f>
        <v/>
      </c>
      <c r="N41" s="21" t="str">
        <f>IFERROR(__xludf.DUMMYFUNCTION("IF(ISBLANK(A41), """", SPARKLINE(INDEX(GOOGLEFINANCE(""BVMF:""&amp;$A41, ""price"", EDATE($B$1, -60), $B$1), ,2)))"),"")</f>
        <v/>
      </c>
      <c r="O41" s="18" t="str">
        <f>IFERROR(__xludf.DUMMYFUNCTION("IF($H41, ($H41 - INDEX(GOOGLEFINANCE(""BVMF:""&amp;$A41,""close"", $B$1-1825, $B$1), 2,2))/$H41, """")"),"")</f>
        <v/>
      </c>
      <c r="P41" s="22" t="str">
        <f t="shared" si="2"/>
        <v/>
      </c>
      <c r="Q41" s="23" t="str">
        <f t="shared" si="3"/>
        <v/>
      </c>
      <c r="R41" s="24" t="s">
        <v>20</v>
      </c>
      <c r="S41" s="25" t="str">
        <f>IFERROR(VLOOKUP($A41, fundamentus!$A:$M, 2, FALSE), "")</f>
        <v/>
      </c>
      <c r="T41" s="26" t="str">
        <f>IFERROR(VLOOKUP($A41, fundamentus!$A:$M, 8, FALSE)/1000000, "")</f>
        <v/>
      </c>
      <c r="U41" s="27" t="str">
        <f>IFERROR(VLOOKUP($A41, fundamentus!$A:$M, 6, FALSE), "")</f>
        <v/>
      </c>
      <c r="V41" s="28" t="str">
        <f>IFERROR(IF(S41&lt;&gt;"Títulos e Val Mob", VLOOKUP($A41, fundamentus!$A:$M, 9, FALSE), ""), "")</f>
        <v/>
      </c>
      <c r="W41" s="18" t="str">
        <f>IFERROR(IF(S41&lt;&gt;"Títulos e Val Mob", VLOOKUP($A41, fundamentus!$A:$M, 13, FALSE)/100, ""),"")</f>
        <v/>
      </c>
      <c r="X41" s="29" t="str">
        <f>IFERROR(VLOOKUP($A41, fundamentus!$A:$M, 5, FALSE)/100, "")</f>
        <v/>
      </c>
    </row>
    <row r="42">
      <c r="B42" s="35"/>
      <c r="D42" s="16" t="str">
        <f>IFERROR(VLOOKUP($A42, carteira!$A:$F, 6, FALSE)*H42, "")</f>
        <v/>
      </c>
      <c r="E42" s="17" t="str">
        <f>IFERROR(VLOOKUP($A42, carteira!$A:$C, 3, FALSE), "")</f>
        <v/>
      </c>
      <c r="F42" s="18" t="str">
        <f t="shared" si="1"/>
        <v/>
      </c>
      <c r="G42" s="19"/>
      <c r="H42" s="20" t="str">
        <f>IFERROR(__xludf.DUMMYFUNCTION("IF(ISBLANK(A42), """", HYPERLINK(""https://br.tradingview.com/chart/hAM5aSQ3/?symbol=BMFBOVESPA%3A"" &amp; $A42,GOOGLEFINANCE(""BVMF:""&amp;$A42, ""price"")))"),"")</f>
        <v/>
      </c>
      <c r="I42" s="18" t="str">
        <f>IFERROR(__xludf.DUMMYFUNCTION("IF($H42, ($H42 - INDEX(SORT(GOOGLEFINANCE(""BVMF:""&amp;$A42,""close"", $B$1-7, $B$1), 1, false), 3,2))/$H42, """")"),"")</f>
        <v/>
      </c>
      <c r="J42" s="21" t="str">
        <f>IFERROR(__xludf.DUMMYFUNCTION("IF(ISBLANK(A42), """", SPARKLINE(INDEX(GOOGLEFINANCE(""BVMF:""&amp;$A42, ""price"", EDATE($B$1, -1), $B$1), ,2)))"),"")</f>
        <v/>
      </c>
      <c r="K42" s="18" t="str">
        <f>IFERROR(__xludf.DUMMYFUNCTION("IF($H42, ($H42 - INDEX(GOOGLEFINANCE(""BVMF:""&amp;$A42,""close"", $B$1-30, $B$1), 2,2))/$H42, """")"),"")</f>
        <v/>
      </c>
      <c r="L42" s="21" t="str">
        <f>IFERROR(__xludf.DUMMYFUNCTION("IF(ISBLANK(A42), """", SPARKLINE(INDEX(GOOGLEFINANCE(""BVMF:""&amp;$A42, ""price"", EDATE($B$1, -12), $B$1), ,2)))"),"")</f>
        <v/>
      </c>
      <c r="M42" s="18" t="str">
        <f>IFERROR(__xludf.DUMMYFUNCTION("IF($H42, ($H42 - INDEX(GOOGLEFINANCE(""BVMF:""&amp;$A42,""close"", $B$1-365, $B$1), 2,2))/$H42, """")"),"")</f>
        <v/>
      </c>
      <c r="N42" s="21" t="str">
        <f>IFERROR(__xludf.DUMMYFUNCTION("IF(ISBLANK(A42), """", SPARKLINE(INDEX(GOOGLEFINANCE(""BVMF:""&amp;$A42, ""price"", EDATE($B$1, -60), $B$1), ,2)))"),"")</f>
        <v/>
      </c>
      <c r="O42" s="18" t="str">
        <f>IFERROR(__xludf.DUMMYFUNCTION("IF($H42, ($H42 - INDEX(GOOGLEFINANCE(""BVMF:""&amp;$A42,""close"", $B$1-1825, $B$1), 2,2))/$H42, """")"),"")</f>
        <v/>
      </c>
      <c r="P42" s="22" t="str">
        <f t="shared" si="2"/>
        <v/>
      </c>
      <c r="Q42" s="23" t="str">
        <f t="shared" si="3"/>
        <v/>
      </c>
      <c r="R42" s="24" t="s">
        <v>20</v>
      </c>
      <c r="S42" s="25" t="str">
        <f>IFERROR(VLOOKUP($A42, fundamentus!$A:$M, 2, FALSE), "")</f>
        <v/>
      </c>
      <c r="T42" s="26" t="str">
        <f>IFERROR(VLOOKUP($A42, fundamentus!$A:$M, 8, FALSE)/1000000, "")</f>
        <v/>
      </c>
      <c r="U42" s="27" t="str">
        <f>IFERROR(VLOOKUP($A42, fundamentus!$A:$M, 6, FALSE), "")</f>
        <v/>
      </c>
      <c r="V42" s="28" t="str">
        <f>IFERROR(IF(S42&lt;&gt;"Títulos e Val Mob", VLOOKUP($A42, fundamentus!$A:$M, 9, FALSE), ""), "")</f>
        <v/>
      </c>
      <c r="W42" s="18" t="str">
        <f>IFERROR(IF(S42&lt;&gt;"Títulos e Val Mob", VLOOKUP($A42, fundamentus!$A:$M, 13, FALSE)/100, ""),"")</f>
        <v/>
      </c>
      <c r="X42" s="29" t="str">
        <f>IFERROR(VLOOKUP($A42, fundamentus!$A:$M, 5, FALSE)/100, "")</f>
        <v/>
      </c>
    </row>
    <row r="43">
      <c r="B43" s="35"/>
      <c r="D43" s="16" t="str">
        <f>IFERROR(VLOOKUP($A43, carteira!$A:$F, 6, FALSE)*H43, "")</f>
        <v/>
      </c>
      <c r="E43" s="17" t="str">
        <f>IFERROR(VLOOKUP($A43, carteira!$A:$C, 3, FALSE), "")</f>
        <v/>
      </c>
      <c r="F43" s="18" t="str">
        <f t="shared" si="1"/>
        <v/>
      </c>
      <c r="G43" s="19"/>
      <c r="H43" s="20" t="str">
        <f>IFERROR(__xludf.DUMMYFUNCTION("IF(ISBLANK(A43), """", HYPERLINK(""https://br.tradingview.com/chart/hAM5aSQ3/?symbol=BMFBOVESPA%3A"" &amp; $A43,GOOGLEFINANCE(""BVMF:""&amp;$A43, ""price"")))"),"")</f>
        <v/>
      </c>
      <c r="I43" s="18" t="str">
        <f>IFERROR(__xludf.DUMMYFUNCTION("IF($H43, ($H43 - INDEX(SORT(GOOGLEFINANCE(""BVMF:""&amp;$A43,""close"", $B$1-7, $B$1), 1, false), 3,2))/$H43, """")"),"")</f>
        <v/>
      </c>
      <c r="J43" s="21" t="str">
        <f>IFERROR(__xludf.DUMMYFUNCTION("IF(ISBLANK(A43), """", SPARKLINE(INDEX(GOOGLEFINANCE(""BVMF:""&amp;$A43, ""price"", EDATE($B$1, -1), $B$1), ,2)))"),"")</f>
        <v/>
      </c>
      <c r="K43" s="18" t="str">
        <f>IFERROR(__xludf.DUMMYFUNCTION("IF($H43, ($H43 - INDEX(GOOGLEFINANCE(""BVMF:""&amp;$A43,""close"", $B$1-30, $B$1), 2,2))/$H43, """")"),"")</f>
        <v/>
      </c>
      <c r="L43" s="21" t="str">
        <f>IFERROR(__xludf.DUMMYFUNCTION("IF(ISBLANK(A43), """", SPARKLINE(INDEX(GOOGLEFINANCE(""BVMF:""&amp;$A43, ""price"", EDATE($B$1, -12), $B$1), ,2)))"),"")</f>
        <v/>
      </c>
      <c r="M43" s="18" t="str">
        <f>IFERROR(__xludf.DUMMYFUNCTION("IF($H43, ($H43 - INDEX(GOOGLEFINANCE(""BVMF:""&amp;$A43,""close"", $B$1-365, $B$1), 2,2))/$H43, """")"),"")</f>
        <v/>
      </c>
      <c r="N43" s="21" t="str">
        <f>IFERROR(__xludf.DUMMYFUNCTION("IF(ISBLANK(A43), """", SPARKLINE(INDEX(GOOGLEFINANCE(""BVMF:""&amp;$A43, ""price"", EDATE($B$1, -60), $B$1), ,2)))"),"")</f>
        <v/>
      </c>
      <c r="O43" s="18" t="str">
        <f>IFERROR(__xludf.DUMMYFUNCTION("IF($H43, ($H43 - INDEX(GOOGLEFINANCE(""BVMF:""&amp;$A43,""close"", $B$1-1825, $B$1), 2,2))/$H43, """")"),"")</f>
        <v/>
      </c>
      <c r="P43" s="22" t="str">
        <f t="shared" si="2"/>
        <v/>
      </c>
      <c r="Q43" s="23" t="str">
        <f t="shared" si="3"/>
        <v/>
      </c>
      <c r="R43" s="24" t="s">
        <v>20</v>
      </c>
      <c r="S43" s="25" t="str">
        <f>IFERROR(VLOOKUP($A43, fundamentus!$A:$M, 2, FALSE), "")</f>
        <v/>
      </c>
      <c r="T43" s="26" t="str">
        <f>IFERROR(VLOOKUP($A43, fundamentus!$A:$M, 8, FALSE)/1000000, "")</f>
        <v/>
      </c>
      <c r="U43" s="27" t="str">
        <f>IFERROR(VLOOKUP($A43, fundamentus!$A:$M, 6, FALSE), "")</f>
        <v/>
      </c>
      <c r="V43" s="28" t="str">
        <f>IFERROR(IF(S43&lt;&gt;"Títulos e Val Mob", VLOOKUP($A43, fundamentus!$A:$M, 9, FALSE), ""), "")</f>
        <v/>
      </c>
      <c r="W43" s="18" t="str">
        <f>IFERROR(IF(S43&lt;&gt;"Títulos e Val Mob", VLOOKUP($A43, fundamentus!$A:$M, 13, FALSE)/100, ""),"")</f>
        <v/>
      </c>
      <c r="X43" s="29" t="str">
        <f>IFERROR(VLOOKUP($A43, fundamentus!$A:$M, 5, FALSE)/100, "")</f>
        <v/>
      </c>
    </row>
    <row r="44">
      <c r="B44" s="30"/>
      <c r="D44" s="16" t="str">
        <f>IFERROR(VLOOKUP($A44, carteira!$A:$F, 6, FALSE)*H44, "")</f>
        <v/>
      </c>
      <c r="E44" s="17" t="str">
        <f>IFERROR(VLOOKUP($A44, carteira!$A:$C, 3, FALSE), "")</f>
        <v/>
      </c>
      <c r="F44" s="18" t="str">
        <f t="shared" si="1"/>
        <v/>
      </c>
      <c r="G44" s="19"/>
      <c r="H44" s="20" t="str">
        <f>IFERROR(__xludf.DUMMYFUNCTION("IF(ISBLANK(A44), """", HYPERLINK(""https://br.tradingview.com/chart/hAM5aSQ3/?symbol=BMFBOVESPA%3A"" &amp; $A44,GOOGLEFINANCE(""BVMF:""&amp;$A44, ""price"")))"),"")</f>
        <v/>
      </c>
      <c r="I44" s="18" t="str">
        <f>IFERROR(__xludf.DUMMYFUNCTION("IF($H44, ($H44 - INDEX(SORT(GOOGLEFINANCE(""BVMF:""&amp;$A44,""close"", $B$1-7, $B$1), 1, false), 3,2))/$H44, """")"),"")</f>
        <v/>
      </c>
      <c r="J44" s="21" t="str">
        <f>IFERROR(__xludf.DUMMYFUNCTION("IF(ISBLANK(A44), """", SPARKLINE(INDEX(GOOGLEFINANCE(""BVMF:""&amp;$A44, ""price"", EDATE($B$1, -1), $B$1), ,2)))"),"")</f>
        <v/>
      </c>
      <c r="K44" s="18" t="str">
        <f>IFERROR(__xludf.DUMMYFUNCTION("IF($H44, ($H44 - INDEX(GOOGLEFINANCE(""BVMF:""&amp;$A44,""close"", $B$1-30, $B$1), 2,2))/$H44, """")"),"")</f>
        <v/>
      </c>
      <c r="L44" s="21" t="str">
        <f>IFERROR(__xludf.DUMMYFUNCTION("IF(ISBLANK(A44), """", SPARKLINE(INDEX(GOOGLEFINANCE(""BVMF:""&amp;$A44, ""price"", EDATE($B$1, -12), $B$1), ,2)))"),"")</f>
        <v/>
      </c>
      <c r="M44" s="18" t="str">
        <f>IFERROR(__xludf.DUMMYFUNCTION("IF($H44, ($H44 - INDEX(GOOGLEFINANCE(""BVMF:""&amp;$A44,""close"", $B$1-365, $B$1), 2,2))/$H44, """")"),"")</f>
        <v/>
      </c>
      <c r="N44" s="21" t="str">
        <f>IFERROR(__xludf.DUMMYFUNCTION("IF(ISBLANK(A44), """", SPARKLINE(INDEX(GOOGLEFINANCE(""BVMF:""&amp;$A44, ""price"", EDATE($B$1, -60), $B$1), ,2)))"),"")</f>
        <v/>
      </c>
      <c r="O44" s="18" t="str">
        <f>IFERROR(__xludf.DUMMYFUNCTION("IF($H44, ($H44 - INDEX(GOOGLEFINANCE(""BVMF:""&amp;$A44,""close"", $B$1-1825, $B$1), 2,2))/$H44, """")"),"")</f>
        <v/>
      </c>
      <c r="P44" s="22" t="str">
        <f t="shared" si="2"/>
        <v/>
      </c>
      <c r="Q44" s="23" t="str">
        <f t="shared" si="3"/>
        <v/>
      </c>
      <c r="R44" s="24" t="s">
        <v>20</v>
      </c>
      <c r="S44" s="25" t="str">
        <f>IFERROR(VLOOKUP($A44, fundamentus!$A:$M, 2, FALSE), "")</f>
        <v/>
      </c>
      <c r="T44" s="26" t="str">
        <f>IFERROR(VLOOKUP($A44, fundamentus!$A:$M, 8, FALSE)/1000000, "")</f>
        <v/>
      </c>
      <c r="U44" s="27" t="str">
        <f>IFERROR(VLOOKUP($A44, fundamentus!$A:$M, 6, FALSE), "")</f>
        <v/>
      </c>
      <c r="V44" s="28" t="str">
        <f>IFERROR(IF(S44&lt;&gt;"Títulos e Val Mob", VLOOKUP($A44, fundamentus!$A:$M, 9, FALSE), ""), "")</f>
        <v/>
      </c>
      <c r="W44" s="18" t="str">
        <f>IFERROR(IF(S44&lt;&gt;"Títulos e Val Mob", VLOOKUP($A44, fundamentus!$A:$M, 13, FALSE)/100, ""),"")</f>
        <v/>
      </c>
      <c r="X44" s="29" t="str">
        <f>IFERROR(VLOOKUP($A44, fundamentus!$A:$M, 5, FALSE)/100, "")</f>
        <v/>
      </c>
    </row>
    <row r="45">
      <c r="B45" s="15"/>
      <c r="D45" s="16" t="str">
        <f>IFERROR(VLOOKUP($A45, carteira!$A:$F, 6, FALSE)*H45, "")</f>
        <v/>
      </c>
      <c r="E45" s="17" t="str">
        <f>IFERROR(VLOOKUP($A45, carteira!$A:$C, 3, FALSE), "")</f>
        <v/>
      </c>
      <c r="F45" s="18" t="str">
        <f t="shared" si="1"/>
        <v/>
      </c>
      <c r="G45" s="19"/>
      <c r="H45" s="20" t="str">
        <f>IFERROR(__xludf.DUMMYFUNCTION("IF(ISBLANK(A45), """", HYPERLINK(""https://br.tradingview.com/chart/hAM5aSQ3/?symbol=BMFBOVESPA%3A"" &amp; $A45,GOOGLEFINANCE(""BVMF:""&amp;$A45, ""price"")))"),"")</f>
        <v/>
      </c>
      <c r="I45" s="18" t="str">
        <f>IFERROR(__xludf.DUMMYFUNCTION("IF($H45, ($H45 - INDEX(SORT(GOOGLEFINANCE(""BVMF:""&amp;$A45,""close"", $B$1-7, $B$1), 1, false), 3,2))/$H45, """")"),"")</f>
        <v/>
      </c>
      <c r="J45" s="21" t="str">
        <f>IFERROR(__xludf.DUMMYFUNCTION("IF(ISBLANK(A45), """", SPARKLINE(INDEX(GOOGLEFINANCE(""BVMF:""&amp;$A45, ""price"", EDATE($B$1, -1), $B$1), ,2)))"),"")</f>
        <v/>
      </c>
      <c r="K45" s="18" t="str">
        <f>IFERROR(__xludf.DUMMYFUNCTION("IF($H45, ($H45 - INDEX(GOOGLEFINANCE(""BVMF:""&amp;$A45,""close"", $B$1-30, $B$1), 2,2))/$H45, """")"),"")</f>
        <v/>
      </c>
      <c r="L45" s="21" t="str">
        <f>IFERROR(__xludf.DUMMYFUNCTION("IF(ISBLANK(A45), """", SPARKLINE(INDEX(GOOGLEFINANCE(""BVMF:""&amp;$A45, ""price"", EDATE($B$1, -12), $B$1), ,2)))"),"")</f>
        <v/>
      </c>
      <c r="M45" s="18" t="str">
        <f>IFERROR(__xludf.DUMMYFUNCTION("IF($H45, ($H45 - INDEX(GOOGLEFINANCE(""BVMF:""&amp;$A45,""close"", $B$1-365, $B$1), 2,2))/$H45, """")"),"")</f>
        <v/>
      </c>
      <c r="N45" s="21" t="str">
        <f>IFERROR(__xludf.DUMMYFUNCTION("IF(ISBLANK(A45), """", SPARKLINE(INDEX(GOOGLEFINANCE(""BVMF:""&amp;$A45, ""price"", EDATE($B$1, -60), $B$1), ,2)))"),"")</f>
        <v/>
      </c>
      <c r="O45" s="18" t="str">
        <f>IFERROR(__xludf.DUMMYFUNCTION("IF($H45, ($H45 - INDEX(GOOGLEFINANCE(""BVMF:""&amp;$A45,""close"", $B$1-1825, $B$1), 2,2))/$H45, """")"),"")</f>
        <v/>
      </c>
      <c r="P45" s="22" t="str">
        <f t="shared" si="2"/>
        <v/>
      </c>
      <c r="Q45" s="23" t="str">
        <f t="shared" si="3"/>
        <v/>
      </c>
      <c r="R45" s="24" t="s">
        <v>20</v>
      </c>
      <c r="S45" s="25" t="str">
        <f>IFERROR(VLOOKUP($A45, fundamentus!$A:$M, 2, FALSE), "")</f>
        <v/>
      </c>
      <c r="T45" s="26" t="str">
        <f>IFERROR(VLOOKUP($A45, fundamentus!$A:$M, 8, FALSE)/1000000, "")</f>
        <v/>
      </c>
      <c r="U45" s="27" t="str">
        <f>IFERROR(VLOOKUP($A45, fundamentus!$A:$M, 6, FALSE), "")</f>
        <v/>
      </c>
      <c r="V45" s="28" t="str">
        <f>IFERROR(IF(S45&lt;&gt;"Títulos e Val Mob", VLOOKUP($A45, fundamentus!$A:$M, 9, FALSE), ""), "")</f>
        <v/>
      </c>
      <c r="W45" s="18" t="str">
        <f>IFERROR(IF(S45&lt;&gt;"Títulos e Val Mob", VLOOKUP($A45, fundamentus!$A:$M, 13, FALSE)/100, ""),"")</f>
        <v/>
      </c>
      <c r="X45" s="29" t="str">
        <f>IFERROR(VLOOKUP($A45, fundamentus!$A:$M, 5, FALSE)/100, "")</f>
        <v/>
      </c>
    </row>
    <row r="46">
      <c r="B46" s="15"/>
      <c r="D46" s="16" t="str">
        <f>IFERROR(VLOOKUP($A46, carteira!$A:$F, 6, FALSE)*H46, "")</f>
        <v/>
      </c>
      <c r="E46" s="17" t="str">
        <f>IFERROR(VLOOKUP($A46, carteira!$A:$C, 3, FALSE), "")</f>
        <v/>
      </c>
      <c r="F46" s="18" t="str">
        <f t="shared" si="1"/>
        <v/>
      </c>
      <c r="G46" s="19"/>
      <c r="H46" s="20" t="str">
        <f>IFERROR(__xludf.DUMMYFUNCTION("IF(ISBLANK(A46), """", HYPERLINK(""https://br.tradingview.com/chart/hAM5aSQ3/?symbol=BMFBOVESPA%3A"" &amp; $A46,GOOGLEFINANCE(""BVMF:""&amp;$A46, ""price"")))"),"")</f>
        <v/>
      </c>
      <c r="I46" s="18" t="str">
        <f>IFERROR(__xludf.DUMMYFUNCTION("IF($H46, ($H46 - INDEX(SORT(GOOGLEFINANCE(""BVMF:""&amp;$A46,""close"", $B$1-7, $B$1), 1, false), 3,2))/$H46, """")"),"")</f>
        <v/>
      </c>
      <c r="J46" s="21" t="str">
        <f>IFERROR(__xludf.DUMMYFUNCTION("IF(ISBLANK(A46), """", SPARKLINE(INDEX(GOOGLEFINANCE(""BVMF:""&amp;$A46, ""price"", EDATE($B$1, -1), $B$1), ,2)))"),"")</f>
        <v/>
      </c>
      <c r="K46" s="18" t="str">
        <f>IFERROR(__xludf.DUMMYFUNCTION("IF($H46, ($H46 - INDEX(GOOGLEFINANCE(""BVMF:""&amp;$A46,""close"", $B$1-30, $B$1), 2,2))/$H46, """")"),"")</f>
        <v/>
      </c>
      <c r="L46" s="21" t="str">
        <f>IFERROR(__xludf.DUMMYFUNCTION("IF(ISBLANK(A46), """", SPARKLINE(INDEX(GOOGLEFINANCE(""BVMF:""&amp;$A46, ""price"", EDATE($B$1, -12), $B$1), ,2)))"),"")</f>
        <v/>
      </c>
      <c r="M46" s="18" t="str">
        <f>IFERROR(__xludf.DUMMYFUNCTION("IF($H46, ($H46 - INDEX(GOOGLEFINANCE(""BVMF:""&amp;$A46,""close"", $B$1-365, $B$1), 2,2))/$H46, """")"),"")</f>
        <v/>
      </c>
      <c r="N46" s="21" t="str">
        <f>IFERROR(__xludf.DUMMYFUNCTION("IF(ISBLANK(A46), """", SPARKLINE(INDEX(GOOGLEFINANCE(""BVMF:""&amp;$A46, ""price"", EDATE($B$1, -60), $B$1), ,2)))"),"")</f>
        <v/>
      </c>
      <c r="O46" s="18" t="str">
        <f>IFERROR(__xludf.DUMMYFUNCTION("IF($H46, ($H46 - INDEX(GOOGLEFINANCE(""BVMF:""&amp;$A46,""close"", $B$1-1825, $B$1), 2,2))/$H46, """")"),"")</f>
        <v/>
      </c>
      <c r="P46" s="22" t="str">
        <f t="shared" si="2"/>
        <v/>
      </c>
      <c r="Q46" s="23" t="str">
        <f t="shared" si="3"/>
        <v/>
      </c>
      <c r="R46" s="24" t="s">
        <v>20</v>
      </c>
      <c r="S46" s="25" t="str">
        <f>IFERROR(VLOOKUP($A46, fundamentus!$A:$M, 2, FALSE), "")</f>
        <v/>
      </c>
      <c r="T46" s="26" t="str">
        <f>IFERROR(VLOOKUP($A46, fundamentus!$A:$M, 8, FALSE)/1000000, "")</f>
        <v/>
      </c>
      <c r="U46" s="27" t="str">
        <f>IFERROR(VLOOKUP($A46, fundamentus!$A:$M, 6, FALSE), "")</f>
        <v/>
      </c>
      <c r="V46" s="28" t="str">
        <f>IFERROR(IF(S46&lt;&gt;"Títulos e Val Mob", VLOOKUP($A46, fundamentus!$A:$M, 9, FALSE), ""), "")</f>
        <v/>
      </c>
      <c r="W46" s="18" t="str">
        <f>IFERROR(IF(S46&lt;&gt;"Títulos e Val Mob", VLOOKUP($A46, fundamentus!$A:$M, 13, FALSE)/100, ""),"")</f>
        <v/>
      </c>
      <c r="X46" s="29" t="str">
        <f>IFERROR(VLOOKUP($A46, fundamentus!$A:$M, 5, FALSE)/100, "")</f>
        <v/>
      </c>
    </row>
    <row r="47">
      <c r="B47" s="30"/>
      <c r="D47" s="16" t="str">
        <f>IFERROR(VLOOKUP($A47, carteira!$A:$F, 6, FALSE)*H47, "")</f>
        <v/>
      </c>
      <c r="E47" s="17" t="str">
        <f>IFERROR(VLOOKUP($A47, carteira!$A:$C, 3, FALSE), "")</f>
        <v/>
      </c>
      <c r="F47" s="18" t="str">
        <f t="shared" si="1"/>
        <v/>
      </c>
      <c r="G47" s="19"/>
      <c r="H47" s="20" t="str">
        <f>IFERROR(__xludf.DUMMYFUNCTION("IF(ISBLANK(A47), """", HYPERLINK(""https://br.tradingview.com/chart/hAM5aSQ3/?symbol=BMFBOVESPA%3A"" &amp; $A47,GOOGLEFINANCE(""BVMF:""&amp;$A47, ""price"")))"),"")</f>
        <v/>
      </c>
      <c r="I47" s="18" t="str">
        <f>IFERROR(__xludf.DUMMYFUNCTION("IF($H47, ($H47 - INDEX(SORT(GOOGLEFINANCE(""BVMF:""&amp;$A47,""close"", $B$1-7, $B$1), 1, false), 3,2))/$H47, """")"),"")</f>
        <v/>
      </c>
      <c r="J47" s="21" t="str">
        <f>IFERROR(__xludf.DUMMYFUNCTION("IF(ISBLANK(A47), """", SPARKLINE(INDEX(GOOGLEFINANCE(""BVMF:""&amp;$A47, ""price"", EDATE($B$1, -1), $B$1), ,2)))"),"")</f>
        <v/>
      </c>
      <c r="K47" s="18" t="str">
        <f>IFERROR(__xludf.DUMMYFUNCTION("IF($H47, ($H47 - INDEX(GOOGLEFINANCE(""BVMF:""&amp;$A47,""close"", $B$1-30, $B$1), 2,2))/$H47, """")"),"")</f>
        <v/>
      </c>
      <c r="L47" s="21" t="str">
        <f>IFERROR(__xludf.DUMMYFUNCTION("IF(ISBLANK(A47), """", SPARKLINE(INDEX(GOOGLEFINANCE(""BVMF:""&amp;$A47, ""price"", EDATE($B$1, -12), $B$1), ,2)))"),"")</f>
        <v/>
      </c>
      <c r="M47" s="18" t="str">
        <f>IFERROR(__xludf.DUMMYFUNCTION("IF($H47, ($H47 - INDEX(GOOGLEFINANCE(""BVMF:""&amp;$A47,""close"", $B$1-365, $B$1), 2,2))/$H47, """")"),"")</f>
        <v/>
      </c>
      <c r="N47" s="21" t="str">
        <f>IFERROR(__xludf.DUMMYFUNCTION("IF(ISBLANK(A47), """", SPARKLINE(INDEX(GOOGLEFINANCE(""BVMF:""&amp;$A47, ""price"", EDATE($B$1, -60), $B$1), ,2)))"),"")</f>
        <v/>
      </c>
      <c r="O47" s="18" t="str">
        <f>IFERROR(__xludf.DUMMYFUNCTION("IF($H47, ($H47 - INDEX(GOOGLEFINANCE(""BVMF:""&amp;$A47,""close"", $B$1-1825, $B$1), 2,2))/$H47, """")"),"")</f>
        <v/>
      </c>
      <c r="P47" s="22" t="str">
        <f t="shared" si="2"/>
        <v/>
      </c>
      <c r="Q47" s="23" t="str">
        <f t="shared" si="3"/>
        <v/>
      </c>
      <c r="R47" s="24" t="s">
        <v>20</v>
      </c>
      <c r="S47" s="25" t="str">
        <f>IFERROR(VLOOKUP($A47, fundamentus!$A:$M, 2, FALSE), "")</f>
        <v/>
      </c>
      <c r="T47" s="26" t="str">
        <f>IFERROR(VLOOKUP($A47, fundamentus!$A:$M, 8, FALSE)/1000000, "")</f>
        <v/>
      </c>
      <c r="U47" s="27" t="str">
        <f>IFERROR(VLOOKUP($A47, fundamentus!$A:$M, 6, FALSE), "")</f>
        <v/>
      </c>
      <c r="V47" s="28" t="str">
        <f>IFERROR(IF(S47&lt;&gt;"Títulos e Val Mob", VLOOKUP($A47, fundamentus!$A:$M, 9, FALSE), ""), "")</f>
        <v/>
      </c>
      <c r="W47" s="18" t="str">
        <f>IFERROR(IF(S47&lt;&gt;"Títulos e Val Mob", VLOOKUP($A47, fundamentus!$A:$M, 13, FALSE)/100, ""),"")</f>
        <v/>
      </c>
      <c r="X47" s="29" t="str">
        <f>IFERROR(VLOOKUP($A47, fundamentus!$A:$M, 5, FALSE)/100, "")</f>
        <v/>
      </c>
    </row>
    <row r="48">
      <c r="B48" s="30"/>
      <c r="D48" s="16" t="str">
        <f>IFERROR(VLOOKUP($A48, carteira!$A:$F, 6, FALSE)*H48, "")</f>
        <v/>
      </c>
      <c r="E48" s="17" t="str">
        <f>IFERROR(VLOOKUP($A48, carteira!$A:$C, 3, FALSE), "")</f>
        <v/>
      </c>
      <c r="F48" s="18" t="str">
        <f t="shared" si="1"/>
        <v/>
      </c>
      <c r="G48" s="19"/>
      <c r="H48" s="20" t="str">
        <f>IFERROR(__xludf.DUMMYFUNCTION("IF(ISBLANK(A48), """", HYPERLINK(""https://br.tradingview.com/chart/hAM5aSQ3/?symbol=BMFBOVESPA%3A"" &amp; $A48,GOOGLEFINANCE(""BVMF:""&amp;$A48, ""price"")))"),"")</f>
        <v/>
      </c>
      <c r="I48" s="18" t="str">
        <f>IFERROR(__xludf.DUMMYFUNCTION("IF($H48, ($H48 - INDEX(SORT(GOOGLEFINANCE(""BVMF:""&amp;$A48,""close"", $B$1-7, $B$1), 1, false), 3,2))/$H48, """")"),"")</f>
        <v/>
      </c>
      <c r="J48" s="21" t="str">
        <f>IFERROR(__xludf.DUMMYFUNCTION("IF(ISBLANK(A48), """", SPARKLINE(INDEX(GOOGLEFINANCE(""BVMF:""&amp;$A48, ""price"", EDATE($B$1, -1), $B$1), ,2)))"),"")</f>
        <v/>
      </c>
      <c r="K48" s="18" t="str">
        <f>IFERROR(__xludf.DUMMYFUNCTION("IF($H48, ($H48 - INDEX(GOOGLEFINANCE(""BVMF:""&amp;$A48,""close"", $B$1-30, $B$1), 2,2))/$H48, """")"),"")</f>
        <v/>
      </c>
      <c r="L48" s="21" t="str">
        <f>IFERROR(__xludf.DUMMYFUNCTION("IF(ISBLANK(A48), """", SPARKLINE(INDEX(GOOGLEFINANCE(""BVMF:""&amp;$A48, ""price"", EDATE($B$1, -12), $B$1), ,2)))"),"")</f>
        <v/>
      </c>
      <c r="M48" s="18" t="str">
        <f>IFERROR(__xludf.DUMMYFUNCTION("IF($H48, ($H48 - INDEX(GOOGLEFINANCE(""BVMF:""&amp;$A48,""close"", $B$1-365, $B$1), 2,2))/$H48, """")"),"")</f>
        <v/>
      </c>
      <c r="N48" s="21" t="str">
        <f>IFERROR(__xludf.DUMMYFUNCTION("IF(ISBLANK(A48), """", SPARKLINE(INDEX(GOOGLEFINANCE(""BVMF:""&amp;$A48, ""price"", EDATE($B$1, -60), $B$1), ,2)))"),"")</f>
        <v/>
      </c>
      <c r="O48" s="18" t="str">
        <f>IFERROR(__xludf.DUMMYFUNCTION("IF($H48, ($H48 - INDEX(GOOGLEFINANCE(""BVMF:""&amp;$A48,""close"", $B$1-1825, $B$1), 2,2))/$H48, """")"),"")</f>
        <v/>
      </c>
      <c r="P48" s="22" t="str">
        <f t="shared" si="2"/>
        <v/>
      </c>
      <c r="Q48" s="23" t="str">
        <f t="shared" si="3"/>
        <v/>
      </c>
      <c r="R48" s="24" t="s">
        <v>20</v>
      </c>
      <c r="S48" s="25" t="str">
        <f>IFERROR(VLOOKUP($A48, fundamentus!$A:$M, 2, FALSE), "")</f>
        <v/>
      </c>
      <c r="T48" s="26" t="str">
        <f>IFERROR(VLOOKUP($A48, fundamentus!$A:$M, 8, FALSE)/1000000, "")</f>
        <v/>
      </c>
      <c r="U48" s="27" t="str">
        <f>IFERROR(VLOOKUP($A48, fundamentus!$A:$M, 6, FALSE), "")</f>
        <v/>
      </c>
      <c r="V48" s="28" t="str">
        <f>IFERROR(IF(S48&lt;&gt;"Títulos e Val Mob", VLOOKUP($A48, fundamentus!$A:$M, 9, FALSE), ""), "")</f>
        <v/>
      </c>
      <c r="W48" s="18" t="str">
        <f>IFERROR(IF(S48&lt;&gt;"Títulos e Val Mob", VLOOKUP($A48, fundamentus!$A:$M, 13, FALSE)/100, ""),"")</f>
        <v/>
      </c>
      <c r="X48" s="29" t="str">
        <f>IFERROR(VLOOKUP($A48, fundamentus!$A:$M, 5, FALSE)/100, "")</f>
        <v/>
      </c>
    </row>
    <row r="49">
      <c r="B49" s="30"/>
      <c r="D49" s="16" t="str">
        <f>IFERROR(VLOOKUP($A49, carteira!$A:$F, 6, FALSE)*H49, "")</f>
        <v/>
      </c>
      <c r="E49" s="17" t="str">
        <f>IFERROR(VLOOKUP($A49, carteira!$A:$C, 3, FALSE), "")</f>
        <v/>
      </c>
      <c r="F49" s="18" t="str">
        <f t="shared" si="1"/>
        <v/>
      </c>
      <c r="G49" s="19"/>
      <c r="H49" s="20" t="str">
        <f>IFERROR(__xludf.DUMMYFUNCTION("IF(ISBLANK(A49), """", HYPERLINK(""https://br.tradingview.com/chart/hAM5aSQ3/?symbol=BMFBOVESPA%3A"" &amp; $A49,GOOGLEFINANCE(""BVMF:""&amp;$A49, ""price"")))"),"")</f>
        <v/>
      </c>
      <c r="I49" s="18" t="str">
        <f>IFERROR(__xludf.DUMMYFUNCTION("IF($H49, ($H49 - INDEX(SORT(GOOGLEFINANCE(""BVMF:""&amp;$A49,""close"", $B$1-7, $B$1), 1, false), 3,2))/$H49, """")"),"")</f>
        <v/>
      </c>
      <c r="J49" s="21" t="str">
        <f>IFERROR(__xludf.DUMMYFUNCTION("IF(ISBLANK(A49), """", SPARKLINE(INDEX(GOOGLEFINANCE(""BVMF:""&amp;$A49, ""price"", EDATE($B$1, -1), $B$1), ,2)))"),"")</f>
        <v/>
      </c>
      <c r="K49" s="18" t="str">
        <f>IFERROR(__xludf.DUMMYFUNCTION("IF($H49, ($H49 - INDEX(GOOGLEFINANCE(""BVMF:""&amp;$A49,""close"", $B$1-30, $B$1), 2,2))/$H49, """")"),"")</f>
        <v/>
      </c>
      <c r="L49" s="21" t="str">
        <f>IFERROR(__xludf.DUMMYFUNCTION("IF(ISBLANK(A49), """", SPARKLINE(INDEX(GOOGLEFINANCE(""BVMF:""&amp;$A49, ""price"", EDATE($B$1, -12), $B$1), ,2)))"),"")</f>
        <v/>
      </c>
      <c r="M49" s="18" t="str">
        <f>IFERROR(__xludf.DUMMYFUNCTION("IF($H49, ($H49 - INDEX(GOOGLEFINANCE(""BVMF:""&amp;$A49,""close"", $B$1-365, $B$1), 2,2))/$H49, """")"),"")</f>
        <v/>
      </c>
      <c r="N49" s="21" t="str">
        <f>IFERROR(__xludf.DUMMYFUNCTION("IF(ISBLANK(A49), """", SPARKLINE(INDEX(GOOGLEFINANCE(""BVMF:""&amp;$A49, ""price"", EDATE($B$1, -60), $B$1), ,2)))"),"")</f>
        <v/>
      </c>
      <c r="O49" s="18" t="str">
        <f>IFERROR(__xludf.DUMMYFUNCTION("IF($H49, ($H49 - INDEX(GOOGLEFINANCE(""BVMF:""&amp;$A49,""close"", $B$1-1825, $B$1), 2,2))/$H49, """")"),"")</f>
        <v/>
      </c>
      <c r="P49" s="22" t="str">
        <f t="shared" si="2"/>
        <v/>
      </c>
      <c r="Q49" s="23" t="str">
        <f t="shared" si="3"/>
        <v/>
      </c>
      <c r="R49" s="24" t="s">
        <v>20</v>
      </c>
      <c r="S49" s="25" t="str">
        <f>IFERROR(VLOOKUP($A49, fundamentus!$A:$M, 2, FALSE), "")</f>
        <v/>
      </c>
      <c r="T49" s="26" t="str">
        <f>IFERROR(VLOOKUP($A49, fundamentus!$A:$M, 8, FALSE)/1000000, "")</f>
        <v/>
      </c>
      <c r="U49" s="27" t="str">
        <f>IFERROR(VLOOKUP($A49, fundamentus!$A:$M, 6, FALSE), "")</f>
        <v/>
      </c>
      <c r="V49" s="28" t="str">
        <f>IFERROR(IF(S49&lt;&gt;"Títulos e Val Mob", VLOOKUP($A49, fundamentus!$A:$M, 9, FALSE), ""), "")</f>
        <v/>
      </c>
      <c r="W49" s="18" t="str">
        <f>IFERROR(IF(S49&lt;&gt;"Títulos e Val Mob", VLOOKUP($A49, fundamentus!$A:$M, 13, FALSE)/100, ""),"")</f>
        <v/>
      </c>
      <c r="X49" s="29" t="str">
        <f>IFERROR(VLOOKUP($A49, fundamentus!$A:$M, 5, FALSE)/100, "")</f>
        <v/>
      </c>
    </row>
    <row r="50">
      <c r="B50" s="30"/>
      <c r="D50" s="16" t="str">
        <f>IFERROR(VLOOKUP($A50, carteira!$A:$F, 6, FALSE)*H50, "")</f>
        <v/>
      </c>
      <c r="E50" s="17" t="str">
        <f>IFERROR(VLOOKUP($A50, carteira!$A:$C, 3, FALSE), "")</f>
        <v/>
      </c>
      <c r="F50" s="18" t="str">
        <f t="shared" si="1"/>
        <v/>
      </c>
      <c r="G50" s="19"/>
      <c r="H50" s="20" t="str">
        <f>IFERROR(__xludf.DUMMYFUNCTION("IF(ISBLANK(A50), """", HYPERLINK(""https://br.tradingview.com/chart/hAM5aSQ3/?symbol=BMFBOVESPA%3A"" &amp; $A50,GOOGLEFINANCE(""BVMF:""&amp;$A50, ""price"")))"),"")</f>
        <v/>
      </c>
      <c r="I50" s="18" t="str">
        <f>IFERROR(__xludf.DUMMYFUNCTION("IF($H50, ($H50 - INDEX(SORT(GOOGLEFINANCE(""BVMF:""&amp;$A50,""close"", $B$1-7, $B$1), 1, false), 3,2))/$H50, """")"),"")</f>
        <v/>
      </c>
      <c r="J50" s="21" t="str">
        <f>IFERROR(__xludf.DUMMYFUNCTION("IF(ISBLANK(A50), """", SPARKLINE(INDEX(GOOGLEFINANCE(""BVMF:""&amp;$A50, ""price"", EDATE($B$1, -1), $B$1), ,2)))"),"")</f>
        <v/>
      </c>
      <c r="K50" s="18" t="str">
        <f>IFERROR(__xludf.DUMMYFUNCTION("IF($H50, ($H50 - INDEX(GOOGLEFINANCE(""BVMF:""&amp;$A50,""close"", $B$1-30, $B$1), 2,2))/$H50, """")"),"")</f>
        <v/>
      </c>
      <c r="L50" s="21" t="str">
        <f>IFERROR(__xludf.DUMMYFUNCTION("IF(ISBLANK(A50), """", SPARKLINE(INDEX(GOOGLEFINANCE(""BVMF:""&amp;$A50, ""price"", EDATE($B$1, -12), $B$1), ,2)))"),"")</f>
        <v/>
      </c>
      <c r="M50" s="18" t="str">
        <f>IFERROR(__xludf.DUMMYFUNCTION("IF($H50, ($H50 - INDEX(GOOGLEFINANCE(""BVMF:""&amp;$A50,""close"", $B$1-365, $B$1), 2,2))/$H50, """")"),"")</f>
        <v/>
      </c>
      <c r="N50" s="21" t="str">
        <f>IFERROR(__xludf.DUMMYFUNCTION("IF(ISBLANK(A50), """", SPARKLINE(INDEX(GOOGLEFINANCE(""BVMF:""&amp;$A50, ""price"", EDATE($B$1, -60), $B$1), ,2)))"),"")</f>
        <v/>
      </c>
      <c r="O50" s="18" t="str">
        <f>IFERROR(__xludf.DUMMYFUNCTION("IF($H50, ($H50 - INDEX(GOOGLEFINANCE(""BVMF:""&amp;$A50,""close"", $B$1-1825, $B$1), 2,2))/$H50, """")"),"")</f>
        <v/>
      </c>
      <c r="P50" s="22" t="str">
        <f t="shared" si="2"/>
        <v/>
      </c>
      <c r="Q50" s="23" t="str">
        <f t="shared" si="3"/>
        <v/>
      </c>
      <c r="R50" s="24" t="s">
        <v>20</v>
      </c>
      <c r="S50" s="25" t="str">
        <f>IFERROR(VLOOKUP($A50, fundamentus!$A:$M, 2, FALSE), "")</f>
        <v/>
      </c>
      <c r="T50" s="26" t="str">
        <f>IFERROR(VLOOKUP($A50, fundamentus!$A:$M, 8, FALSE)/1000000, "")</f>
        <v/>
      </c>
      <c r="U50" s="27" t="str">
        <f>IFERROR(VLOOKUP($A50, fundamentus!$A:$M, 6, FALSE), "")</f>
        <v/>
      </c>
      <c r="V50" s="28" t="str">
        <f>IFERROR(IF(S50&lt;&gt;"Títulos e Val Mob", VLOOKUP($A50, fundamentus!$A:$M, 9, FALSE), ""), "")</f>
        <v/>
      </c>
      <c r="W50" s="18" t="str">
        <f>IFERROR(IF(S50&lt;&gt;"Títulos e Val Mob", VLOOKUP($A50, fundamentus!$A:$M, 13, FALSE)/100, ""),"")</f>
        <v/>
      </c>
      <c r="X50" s="29" t="str">
        <f>IFERROR(VLOOKUP($A50, fundamentus!$A:$M, 5, FALSE)/100, "")</f>
        <v/>
      </c>
    </row>
    <row r="51">
      <c r="B51" s="30"/>
      <c r="D51" s="16" t="str">
        <f>IFERROR(VLOOKUP($A51, carteira!$A:$F, 6, FALSE)*H51, "")</f>
        <v/>
      </c>
      <c r="E51" s="17" t="str">
        <f>IFERROR(VLOOKUP($A51, carteira!$A:$C, 3, FALSE), "")</f>
        <v/>
      </c>
      <c r="F51" s="18" t="str">
        <f t="shared" si="1"/>
        <v/>
      </c>
      <c r="G51" s="19"/>
      <c r="H51" s="20" t="str">
        <f>IFERROR(__xludf.DUMMYFUNCTION("IF(ISBLANK(A51), """", HYPERLINK(""https://br.tradingview.com/chart/hAM5aSQ3/?symbol=BMFBOVESPA%3A"" &amp; $A51,GOOGLEFINANCE(""BVMF:""&amp;$A51, ""price"")))"),"")</f>
        <v/>
      </c>
      <c r="I51" s="18" t="str">
        <f>IFERROR(__xludf.DUMMYFUNCTION("IF($H51, ($H51 - INDEX(SORT(GOOGLEFINANCE(""BVMF:""&amp;$A51,""close"", $B$1-7, $B$1), 1, false), 3,2))/$H51, """")"),"")</f>
        <v/>
      </c>
      <c r="J51" s="21" t="str">
        <f>IFERROR(__xludf.DUMMYFUNCTION("IF(ISBLANK(A51), """", SPARKLINE(INDEX(GOOGLEFINANCE(""BVMF:""&amp;$A51, ""price"", EDATE($B$1, -1), $B$1), ,2)))"),"")</f>
        <v/>
      </c>
      <c r="K51" s="18" t="str">
        <f>IFERROR(__xludf.DUMMYFUNCTION("IF($H51, ($H51 - INDEX(GOOGLEFINANCE(""BVMF:""&amp;$A51,""close"", $B$1-30, $B$1), 2,2))/$H51, """")"),"")</f>
        <v/>
      </c>
      <c r="L51" s="21" t="str">
        <f>IFERROR(__xludf.DUMMYFUNCTION("IF(ISBLANK(A51), """", SPARKLINE(INDEX(GOOGLEFINANCE(""BVMF:""&amp;$A51, ""price"", EDATE($B$1, -12), $B$1), ,2)))"),"")</f>
        <v/>
      </c>
      <c r="M51" s="18" t="str">
        <f>IFERROR(__xludf.DUMMYFUNCTION("IF($H51, ($H51 - INDEX(GOOGLEFINANCE(""BVMF:""&amp;$A51,""close"", $B$1-365, $B$1), 2,2))/$H51, """")"),"")</f>
        <v/>
      </c>
      <c r="N51" s="21" t="str">
        <f>IFERROR(__xludf.DUMMYFUNCTION("IF(ISBLANK(A51), """", SPARKLINE(INDEX(GOOGLEFINANCE(""BVMF:""&amp;$A51, ""price"", EDATE($B$1, -60), $B$1), ,2)))"),"")</f>
        <v/>
      </c>
      <c r="O51" s="18" t="str">
        <f>IFERROR(__xludf.DUMMYFUNCTION("IF($H51, ($H51 - INDEX(GOOGLEFINANCE(""BVMF:""&amp;$A51,""close"", $B$1-1825, $B$1), 2,2))/$H51, """")"),"")</f>
        <v/>
      </c>
      <c r="P51" s="22" t="str">
        <f t="shared" si="2"/>
        <v/>
      </c>
      <c r="Q51" s="23" t="str">
        <f t="shared" si="3"/>
        <v/>
      </c>
      <c r="R51" s="24" t="s">
        <v>20</v>
      </c>
      <c r="S51" s="25" t="str">
        <f>IFERROR(VLOOKUP($A51, fundamentus!$A:$M, 2, FALSE), "")</f>
        <v/>
      </c>
      <c r="T51" s="26" t="str">
        <f>IFERROR(VLOOKUP($A51, fundamentus!$A:$M, 8, FALSE)/1000000, "")</f>
        <v/>
      </c>
      <c r="U51" s="27" t="str">
        <f>IFERROR(VLOOKUP($A51, fundamentus!$A:$M, 6, FALSE), "")</f>
        <v/>
      </c>
      <c r="V51" s="28" t="str">
        <f>IFERROR(IF(S51&lt;&gt;"Títulos e Val Mob", VLOOKUP($A51, fundamentus!$A:$M, 9, FALSE), ""), "")</f>
        <v/>
      </c>
      <c r="W51" s="18" t="str">
        <f>IFERROR(IF(S51&lt;&gt;"Títulos e Val Mob", VLOOKUP($A51, fundamentus!$A:$M, 13, FALSE)/100, ""),"")</f>
        <v/>
      </c>
      <c r="X51" s="29" t="str">
        <f>IFERROR(VLOOKUP($A51, fundamentus!$A:$M, 5, FALSE)/100, "")</f>
        <v/>
      </c>
    </row>
    <row r="52">
      <c r="B52" s="30"/>
      <c r="D52" s="16" t="str">
        <f>IFERROR(VLOOKUP($A52, carteira!$A:$F, 6, FALSE)*H52, "")</f>
        <v/>
      </c>
      <c r="E52" s="17" t="str">
        <f>IFERROR(VLOOKUP($A52, carteira!$A:$C, 3, FALSE), "")</f>
        <v/>
      </c>
      <c r="F52" s="18" t="str">
        <f t="shared" si="1"/>
        <v/>
      </c>
      <c r="G52" s="19"/>
      <c r="H52" s="20" t="str">
        <f>IFERROR(__xludf.DUMMYFUNCTION("IF(ISBLANK(A52), """", HYPERLINK(""https://br.tradingview.com/chart/hAM5aSQ3/?symbol=BMFBOVESPA%3A"" &amp; $A52,GOOGLEFINANCE(""BVMF:""&amp;$A52, ""price"")))"),"")</f>
        <v/>
      </c>
      <c r="I52" s="18" t="str">
        <f>IFERROR(__xludf.DUMMYFUNCTION("IF($H52, ($H52 - INDEX(SORT(GOOGLEFINANCE(""BVMF:""&amp;$A52,""close"", $B$1-7, $B$1), 1, false), 3,2))/$H52, """")"),"")</f>
        <v/>
      </c>
      <c r="J52" s="21" t="str">
        <f>IFERROR(__xludf.DUMMYFUNCTION("IF(ISBLANK(A52), """", SPARKLINE(INDEX(GOOGLEFINANCE(""BVMF:""&amp;$A52, ""price"", EDATE($B$1, -1), $B$1), ,2)))"),"")</f>
        <v/>
      </c>
      <c r="K52" s="18" t="str">
        <f>IFERROR(__xludf.DUMMYFUNCTION("IF($H52, ($H52 - INDEX(GOOGLEFINANCE(""BVMF:""&amp;$A52,""close"", $B$1-30, $B$1), 2,2))/$H52, """")"),"")</f>
        <v/>
      </c>
      <c r="L52" s="21" t="str">
        <f>IFERROR(__xludf.DUMMYFUNCTION("IF(ISBLANK(A52), """", SPARKLINE(INDEX(GOOGLEFINANCE(""BVMF:""&amp;$A52, ""price"", EDATE($B$1, -12), $B$1), ,2)))"),"")</f>
        <v/>
      </c>
      <c r="M52" s="18" t="str">
        <f>IFERROR(__xludf.DUMMYFUNCTION("IF($H52, ($H52 - INDEX(GOOGLEFINANCE(""BVMF:""&amp;$A52,""close"", $B$1-365, $B$1), 2,2))/$H52, """")"),"")</f>
        <v/>
      </c>
      <c r="N52" s="21" t="str">
        <f>IFERROR(__xludf.DUMMYFUNCTION("IF(ISBLANK(A52), """", SPARKLINE(INDEX(GOOGLEFINANCE(""BVMF:""&amp;$A52, ""price"", EDATE($B$1, -60), $B$1), ,2)))"),"")</f>
        <v/>
      </c>
      <c r="O52" s="18" t="str">
        <f>IFERROR(__xludf.DUMMYFUNCTION("IF($H52, ($H52 - INDEX(GOOGLEFINANCE(""BVMF:""&amp;$A52,""close"", $B$1-1825, $B$1), 2,2))/$H52, """")"),"")</f>
        <v/>
      </c>
      <c r="P52" s="22" t="str">
        <f t="shared" si="2"/>
        <v/>
      </c>
      <c r="Q52" s="23" t="str">
        <f t="shared" si="3"/>
        <v/>
      </c>
      <c r="R52" s="24" t="s">
        <v>20</v>
      </c>
      <c r="S52" s="25" t="str">
        <f>IFERROR(VLOOKUP($A52, fundamentus!$A:$M, 2, FALSE), "")</f>
        <v/>
      </c>
      <c r="T52" s="26" t="str">
        <f>IFERROR(VLOOKUP($A52, fundamentus!$A:$M, 8, FALSE)/1000000, "")</f>
        <v/>
      </c>
      <c r="U52" s="27" t="str">
        <f>IFERROR(VLOOKUP($A52, fundamentus!$A:$M, 6, FALSE), "")</f>
        <v/>
      </c>
      <c r="V52" s="28" t="str">
        <f>IFERROR(IF(S52&lt;&gt;"Títulos e Val Mob", VLOOKUP($A52, fundamentus!$A:$M, 9, FALSE), ""), "")</f>
        <v/>
      </c>
      <c r="W52" s="18" t="str">
        <f>IFERROR(IF(S52&lt;&gt;"Títulos e Val Mob", VLOOKUP($A52, fundamentus!$A:$M, 13, FALSE)/100, ""),"")</f>
        <v/>
      </c>
      <c r="X52" s="29" t="str">
        <f>IFERROR(VLOOKUP($A52, fundamentus!$A:$M, 5, FALSE)/100, "")</f>
        <v/>
      </c>
    </row>
    <row r="53">
      <c r="B53" s="30"/>
      <c r="D53" s="16" t="str">
        <f>IFERROR(VLOOKUP($A53, carteira!$A:$F, 6, FALSE)*H53, "")</f>
        <v/>
      </c>
      <c r="E53" s="17" t="str">
        <f>IFERROR(VLOOKUP($A53, carteira!$A:$C, 3, FALSE), "")</f>
        <v/>
      </c>
      <c r="F53" s="18" t="str">
        <f t="shared" si="1"/>
        <v/>
      </c>
      <c r="G53" s="19"/>
      <c r="H53" s="20" t="str">
        <f>IFERROR(__xludf.DUMMYFUNCTION("IF(ISBLANK(A53), """", HYPERLINK(""https://br.tradingview.com/chart/hAM5aSQ3/?symbol=BMFBOVESPA%3A"" &amp; $A53,GOOGLEFINANCE(""BVMF:""&amp;$A53, ""price"")))"),"")</f>
        <v/>
      </c>
      <c r="I53" s="18" t="str">
        <f>IFERROR(__xludf.DUMMYFUNCTION("IF($H53, ($H53 - INDEX(SORT(GOOGLEFINANCE(""BVMF:""&amp;$A53,""close"", $B$1-7, $B$1), 1, false), 3,2))/$H53, """")"),"")</f>
        <v/>
      </c>
      <c r="J53" s="21" t="str">
        <f>IFERROR(__xludf.DUMMYFUNCTION("IF(ISBLANK(A53), """", SPARKLINE(INDEX(GOOGLEFINANCE(""BVMF:""&amp;$A53, ""price"", EDATE($B$1, -1), $B$1), ,2)))"),"")</f>
        <v/>
      </c>
      <c r="K53" s="18" t="str">
        <f>IFERROR(__xludf.DUMMYFUNCTION("IF($H53, ($H53 - INDEX(GOOGLEFINANCE(""BVMF:""&amp;$A53,""close"", $B$1-30, $B$1), 2,2))/$H53, """")"),"")</f>
        <v/>
      </c>
      <c r="L53" s="21" t="str">
        <f>IFERROR(__xludf.DUMMYFUNCTION("IF(ISBLANK(A53), """", SPARKLINE(INDEX(GOOGLEFINANCE(""BVMF:""&amp;$A53, ""price"", EDATE($B$1, -12), $B$1), ,2)))"),"")</f>
        <v/>
      </c>
      <c r="M53" s="18" t="str">
        <f>IFERROR(__xludf.DUMMYFUNCTION("IF($H53, ($H53 - INDEX(GOOGLEFINANCE(""BVMF:""&amp;$A53,""close"", $B$1-365, $B$1), 2,2))/$H53, """")"),"")</f>
        <v/>
      </c>
      <c r="N53" s="21" t="str">
        <f>IFERROR(__xludf.DUMMYFUNCTION("IF(ISBLANK(A53), """", SPARKLINE(INDEX(GOOGLEFINANCE(""BVMF:""&amp;$A53, ""price"", EDATE($B$1, -60), $B$1), ,2)))"),"")</f>
        <v/>
      </c>
      <c r="O53" s="18" t="str">
        <f>IFERROR(__xludf.DUMMYFUNCTION("IF($H53, ($H53 - INDEX(GOOGLEFINANCE(""BVMF:""&amp;$A53,""close"", $B$1-1825, $B$1), 2,2))/$H53, """")"),"")</f>
        <v/>
      </c>
      <c r="P53" s="22" t="str">
        <f t="shared" si="2"/>
        <v/>
      </c>
      <c r="Q53" s="23" t="str">
        <f t="shared" si="3"/>
        <v/>
      </c>
      <c r="R53" s="24" t="s">
        <v>20</v>
      </c>
      <c r="S53" s="25" t="str">
        <f>IFERROR(VLOOKUP($A53, fundamentus!$A:$M, 2, FALSE), "")</f>
        <v/>
      </c>
      <c r="T53" s="26" t="str">
        <f>IFERROR(VLOOKUP($A53, fundamentus!$A:$M, 8, FALSE)/1000000, "")</f>
        <v/>
      </c>
      <c r="U53" s="27" t="str">
        <f>IFERROR(VLOOKUP($A53, fundamentus!$A:$M, 6, FALSE), "")</f>
        <v/>
      </c>
      <c r="V53" s="28" t="str">
        <f>IFERROR(IF(S53&lt;&gt;"Títulos e Val Mob", VLOOKUP($A53, fundamentus!$A:$M, 9, FALSE), ""), "")</f>
        <v/>
      </c>
      <c r="W53" s="18" t="str">
        <f>IFERROR(IF(S53&lt;&gt;"Títulos e Val Mob", VLOOKUP($A53, fundamentus!$A:$M, 13, FALSE)/100, ""),"")</f>
        <v/>
      </c>
      <c r="X53" s="29" t="str">
        <f>IFERROR(VLOOKUP($A53, fundamentus!$A:$M, 5, FALSE)/100, "")</f>
        <v/>
      </c>
    </row>
    <row r="54">
      <c r="B54" s="30"/>
      <c r="D54" s="16" t="str">
        <f>IFERROR(VLOOKUP($A54, carteira!$A:$F, 6, FALSE)*H54, "")</f>
        <v/>
      </c>
      <c r="E54" s="17" t="str">
        <f>IFERROR(VLOOKUP($A54, carteira!$A:$C, 3, FALSE), "")</f>
        <v/>
      </c>
      <c r="F54" s="18" t="str">
        <f t="shared" si="1"/>
        <v/>
      </c>
      <c r="G54" s="19"/>
      <c r="H54" s="20" t="str">
        <f>IFERROR(__xludf.DUMMYFUNCTION("IF(ISBLANK(A54), """", HYPERLINK(""https://br.tradingview.com/chart/hAM5aSQ3/?symbol=BMFBOVESPA%3A"" &amp; $A54,GOOGLEFINANCE(""BVMF:""&amp;$A54, ""price"")))"),"")</f>
        <v/>
      </c>
      <c r="I54" s="18" t="str">
        <f>IFERROR(__xludf.DUMMYFUNCTION("IF($H54, ($H54 - INDEX(SORT(GOOGLEFINANCE(""BVMF:""&amp;$A54,""close"", $B$1-7, $B$1), 1, false), 3,2))/$H54, """")"),"")</f>
        <v/>
      </c>
      <c r="J54" s="21" t="str">
        <f>IFERROR(__xludf.DUMMYFUNCTION("IF(ISBLANK(A54), """", SPARKLINE(INDEX(GOOGLEFINANCE(""BVMF:""&amp;$A54, ""price"", EDATE($B$1, -1), $B$1), ,2)))"),"")</f>
        <v/>
      </c>
      <c r="K54" s="18" t="str">
        <f>IFERROR(__xludf.DUMMYFUNCTION("IF($H54, ($H54 - INDEX(GOOGLEFINANCE(""BVMF:""&amp;$A54,""close"", $B$1-30, $B$1), 2,2))/$H54, """")"),"")</f>
        <v/>
      </c>
      <c r="L54" s="21" t="str">
        <f>IFERROR(__xludf.DUMMYFUNCTION("IF(ISBLANK(A54), """", SPARKLINE(INDEX(GOOGLEFINANCE(""BVMF:""&amp;$A54, ""price"", EDATE($B$1, -12), $B$1), ,2)))"),"")</f>
        <v/>
      </c>
      <c r="M54" s="18" t="str">
        <f>IFERROR(__xludf.DUMMYFUNCTION("IF($H54, ($H54 - INDEX(GOOGLEFINANCE(""BVMF:""&amp;$A54,""close"", $B$1-365, $B$1), 2,2))/$H54, """")"),"")</f>
        <v/>
      </c>
      <c r="N54" s="21" t="str">
        <f>IFERROR(__xludf.DUMMYFUNCTION("IF(ISBLANK(A54), """", SPARKLINE(INDEX(GOOGLEFINANCE(""BVMF:""&amp;$A54, ""price"", EDATE($B$1, -60), $B$1), ,2)))"),"")</f>
        <v/>
      </c>
      <c r="O54" s="18" t="str">
        <f>IFERROR(__xludf.DUMMYFUNCTION("IF($H54, ($H54 - INDEX(GOOGLEFINANCE(""BVMF:""&amp;$A54,""close"", $B$1-1825, $B$1), 2,2))/$H54, """")"),"")</f>
        <v/>
      </c>
      <c r="P54" s="22" t="str">
        <f t="shared" si="2"/>
        <v/>
      </c>
      <c r="Q54" s="23" t="str">
        <f t="shared" si="3"/>
        <v/>
      </c>
      <c r="R54" s="24" t="s">
        <v>20</v>
      </c>
      <c r="S54" s="25" t="str">
        <f>IFERROR(VLOOKUP($A54, fundamentus!$A:$M, 2, FALSE), "")</f>
        <v/>
      </c>
      <c r="T54" s="26" t="str">
        <f>IFERROR(VLOOKUP($A54, fundamentus!$A:$M, 8, FALSE)/1000000, "")</f>
        <v/>
      </c>
      <c r="U54" s="27" t="str">
        <f>IFERROR(VLOOKUP($A54, fundamentus!$A:$M, 6, FALSE), "")</f>
        <v/>
      </c>
      <c r="V54" s="28" t="str">
        <f>IFERROR(IF(S54&lt;&gt;"Títulos e Val Mob", VLOOKUP($A54, fundamentus!$A:$M, 9, FALSE), ""), "")</f>
        <v/>
      </c>
      <c r="W54" s="18" t="str">
        <f>IFERROR(IF(S54&lt;&gt;"Títulos e Val Mob", VLOOKUP($A54, fundamentus!$A:$M, 13, FALSE)/100, ""),"")</f>
        <v/>
      </c>
      <c r="X54" s="29" t="str">
        <f>IFERROR(VLOOKUP($A54, fundamentus!$A:$M, 5, FALSE)/100, "")</f>
        <v/>
      </c>
    </row>
    <row r="55">
      <c r="B55" s="30"/>
      <c r="D55" s="16" t="str">
        <f>IFERROR(VLOOKUP($A55, carteira!$A:$F, 6, FALSE)*H55, "")</f>
        <v/>
      </c>
      <c r="E55" s="17" t="str">
        <f>IFERROR(VLOOKUP($A55, carteira!$A:$C, 3, FALSE), "")</f>
        <v/>
      </c>
      <c r="F55" s="18" t="str">
        <f t="shared" si="1"/>
        <v/>
      </c>
      <c r="G55" s="19"/>
      <c r="H55" s="20" t="str">
        <f>IFERROR(__xludf.DUMMYFUNCTION("IF(ISBLANK(A55), """", HYPERLINK(""https://br.tradingview.com/chart/hAM5aSQ3/?symbol=BMFBOVESPA%3A"" &amp; $A55,GOOGLEFINANCE(""BVMF:""&amp;$A55, ""price"")))"),"")</f>
        <v/>
      </c>
      <c r="I55" s="18" t="str">
        <f>IFERROR(__xludf.DUMMYFUNCTION("IF($H55, ($H55 - INDEX(SORT(GOOGLEFINANCE(""BVMF:""&amp;$A55,""close"", $B$1-7, $B$1), 1, false), 3,2))/$H55, """")"),"")</f>
        <v/>
      </c>
      <c r="J55" s="21" t="str">
        <f>IFERROR(__xludf.DUMMYFUNCTION("IF(ISBLANK(A55), """", SPARKLINE(INDEX(GOOGLEFINANCE(""BVMF:""&amp;$A55, ""price"", EDATE($B$1, -1), $B$1), ,2)))"),"")</f>
        <v/>
      </c>
      <c r="K55" s="18" t="str">
        <f>IFERROR(__xludf.DUMMYFUNCTION("IF($H55, ($H55 - INDEX(GOOGLEFINANCE(""BVMF:""&amp;$A55,""close"", $B$1-30, $B$1), 2,2))/$H55, """")"),"")</f>
        <v/>
      </c>
      <c r="L55" s="21" t="str">
        <f>IFERROR(__xludf.DUMMYFUNCTION("IF(ISBLANK(A55), """", SPARKLINE(INDEX(GOOGLEFINANCE(""BVMF:""&amp;$A55, ""price"", EDATE($B$1, -12), $B$1), ,2)))"),"")</f>
        <v/>
      </c>
      <c r="M55" s="18" t="str">
        <f>IFERROR(__xludf.DUMMYFUNCTION("IF($H55, ($H55 - INDEX(GOOGLEFINANCE(""BVMF:""&amp;$A55,""close"", $B$1-365, $B$1), 2,2))/$H55, """")"),"")</f>
        <v/>
      </c>
      <c r="N55" s="21" t="str">
        <f>IFERROR(__xludf.DUMMYFUNCTION("IF(ISBLANK(A55), """", SPARKLINE(INDEX(GOOGLEFINANCE(""BVMF:""&amp;$A55, ""price"", EDATE($B$1, -60), $B$1), ,2)))"),"")</f>
        <v/>
      </c>
      <c r="O55" s="18" t="str">
        <f>IFERROR(__xludf.DUMMYFUNCTION("IF($H55, ($H55 - INDEX(GOOGLEFINANCE(""BVMF:""&amp;$A55,""close"", $B$1-1825, $B$1), 2,2))/$H55, """")"),"")</f>
        <v/>
      </c>
      <c r="P55" s="22" t="str">
        <f t="shared" si="2"/>
        <v/>
      </c>
      <c r="Q55" s="23" t="str">
        <f t="shared" si="3"/>
        <v/>
      </c>
      <c r="R55" s="24" t="s">
        <v>20</v>
      </c>
      <c r="S55" s="25" t="str">
        <f>IFERROR(VLOOKUP($A55, fundamentus!$A:$M, 2, FALSE), "")</f>
        <v/>
      </c>
      <c r="T55" s="26" t="str">
        <f>IFERROR(VLOOKUP($A55, fundamentus!$A:$M, 8, FALSE)/1000000, "")</f>
        <v/>
      </c>
      <c r="U55" s="27" t="str">
        <f>IFERROR(VLOOKUP($A55, fundamentus!$A:$M, 6, FALSE), "")</f>
        <v/>
      </c>
      <c r="V55" s="28" t="str">
        <f>IFERROR(IF(S55&lt;&gt;"Títulos e Val Mob", VLOOKUP($A55, fundamentus!$A:$M, 9, FALSE), ""), "")</f>
        <v/>
      </c>
      <c r="W55" s="18" t="str">
        <f>IFERROR(IF(S55&lt;&gt;"Títulos e Val Mob", VLOOKUP($A55, fundamentus!$A:$M, 13, FALSE)/100, ""),"")</f>
        <v/>
      </c>
      <c r="X55" s="29" t="str">
        <f>IFERROR(VLOOKUP($A55, fundamentus!$A:$M, 5, FALSE)/100, "")</f>
        <v/>
      </c>
    </row>
    <row r="56">
      <c r="B56" s="30"/>
      <c r="D56" s="16" t="str">
        <f>IFERROR(VLOOKUP($A56, carteira!$A:$F, 6, FALSE)*H56, "")</f>
        <v/>
      </c>
      <c r="E56" s="17" t="str">
        <f>IFERROR(VLOOKUP($A56, carteira!$A:$C, 3, FALSE), "")</f>
        <v/>
      </c>
      <c r="F56" s="18" t="str">
        <f t="shared" si="1"/>
        <v/>
      </c>
      <c r="G56" s="19"/>
      <c r="H56" s="20" t="str">
        <f>IFERROR(__xludf.DUMMYFUNCTION("IF(ISBLANK(A56), """", HYPERLINK(""https://br.tradingview.com/chart/hAM5aSQ3/?symbol=BMFBOVESPA%3A"" &amp; $A56,GOOGLEFINANCE(""BVMF:""&amp;$A56, ""price"")))"),"")</f>
        <v/>
      </c>
      <c r="I56" s="18" t="str">
        <f>IFERROR(__xludf.DUMMYFUNCTION("IF($H56, ($H56 - INDEX(SORT(GOOGLEFINANCE(""BVMF:""&amp;$A56,""close"", $B$1-7, $B$1), 1, false), 3,2))/$H56, """")"),"")</f>
        <v/>
      </c>
      <c r="J56" s="21" t="str">
        <f>IFERROR(__xludf.DUMMYFUNCTION("IF(ISBLANK(A56), """", SPARKLINE(INDEX(GOOGLEFINANCE(""BVMF:""&amp;$A56, ""price"", EDATE($B$1, -1), $B$1), ,2)))"),"")</f>
        <v/>
      </c>
      <c r="K56" s="18" t="str">
        <f>IFERROR(__xludf.DUMMYFUNCTION("IF($H56, ($H56 - INDEX(GOOGLEFINANCE(""BVMF:""&amp;$A56,""close"", $B$1-30, $B$1), 2,2))/$H56, """")"),"")</f>
        <v/>
      </c>
      <c r="L56" s="21" t="str">
        <f>IFERROR(__xludf.DUMMYFUNCTION("IF(ISBLANK(A56), """", SPARKLINE(INDEX(GOOGLEFINANCE(""BVMF:""&amp;$A56, ""price"", EDATE($B$1, -12), $B$1), ,2)))"),"")</f>
        <v/>
      </c>
      <c r="M56" s="18" t="str">
        <f>IFERROR(__xludf.DUMMYFUNCTION("IF($H56, ($H56 - INDEX(GOOGLEFINANCE(""BVMF:""&amp;$A56,""close"", $B$1-365, $B$1), 2,2))/$H56, """")"),"")</f>
        <v/>
      </c>
      <c r="N56" s="21" t="str">
        <f>IFERROR(__xludf.DUMMYFUNCTION("IF(ISBLANK(A56), """", SPARKLINE(INDEX(GOOGLEFINANCE(""BVMF:""&amp;$A56, ""price"", EDATE($B$1, -60), $B$1), ,2)))"),"")</f>
        <v/>
      </c>
      <c r="O56" s="18" t="str">
        <f>IFERROR(__xludf.DUMMYFUNCTION("IF($H56, ($H56 - INDEX(GOOGLEFINANCE(""BVMF:""&amp;$A56,""close"", $B$1-1825, $B$1), 2,2))/$H56, """")"),"")</f>
        <v/>
      </c>
      <c r="P56" s="22" t="str">
        <f t="shared" si="2"/>
        <v/>
      </c>
      <c r="Q56" s="23" t="str">
        <f t="shared" si="3"/>
        <v/>
      </c>
      <c r="R56" s="24" t="s">
        <v>20</v>
      </c>
      <c r="S56" s="25" t="str">
        <f>IFERROR(VLOOKUP($A56, fundamentus!$A:$M, 2, FALSE), "")</f>
        <v/>
      </c>
      <c r="T56" s="26" t="str">
        <f>IFERROR(VLOOKUP($A56, fundamentus!$A:$M, 8, FALSE)/1000000, "")</f>
        <v/>
      </c>
      <c r="U56" s="27" t="str">
        <f>IFERROR(VLOOKUP($A56, fundamentus!$A:$M, 6, FALSE), "")</f>
        <v/>
      </c>
      <c r="V56" s="28" t="str">
        <f>IFERROR(IF(S56&lt;&gt;"Títulos e Val Mob", VLOOKUP($A56, fundamentus!$A:$M, 9, FALSE), ""), "")</f>
        <v/>
      </c>
      <c r="W56" s="18" t="str">
        <f>IFERROR(IF(S56&lt;&gt;"Títulos e Val Mob", VLOOKUP($A56, fundamentus!$A:$M, 13, FALSE)/100, ""),"")</f>
        <v/>
      </c>
      <c r="X56" s="29" t="str">
        <f>IFERROR(VLOOKUP($A56, fundamentus!$A:$M, 5, FALSE)/100, "")</f>
        <v/>
      </c>
    </row>
    <row r="57">
      <c r="B57" s="30"/>
      <c r="D57" s="16" t="str">
        <f>IFERROR(VLOOKUP($A57, carteira!$A:$F, 6, FALSE)*H57, "")</f>
        <v/>
      </c>
      <c r="E57" s="17" t="str">
        <f>IFERROR(VLOOKUP($A57, carteira!$A:$C, 3, FALSE), "")</f>
        <v/>
      </c>
      <c r="F57" s="18" t="str">
        <f t="shared" si="1"/>
        <v/>
      </c>
      <c r="G57" s="19"/>
      <c r="H57" s="20" t="str">
        <f>IFERROR(__xludf.DUMMYFUNCTION("IF(ISBLANK(A57), """", HYPERLINK(""https://br.tradingview.com/chart/hAM5aSQ3/?symbol=BMFBOVESPA%3A"" &amp; $A57,GOOGLEFINANCE(""BVMF:""&amp;$A57, ""price"")))"),"")</f>
        <v/>
      </c>
      <c r="I57" s="18" t="str">
        <f>IFERROR(__xludf.DUMMYFUNCTION("IF($H57, ($H57 - INDEX(SORT(GOOGLEFINANCE(""BVMF:""&amp;$A57,""close"", $B$1-7, $B$1), 1, false), 3,2))/$H57, """")"),"")</f>
        <v/>
      </c>
      <c r="J57" s="21" t="str">
        <f>IFERROR(__xludf.DUMMYFUNCTION("IF(ISBLANK(A57), """", SPARKLINE(INDEX(GOOGLEFINANCE(""BVMF:""&amp;$A57, ""price"", EDATE($B$1, -1), $B$1), ,2)))"),"")</f>
        <v/>
      </c>
      <c r="K57" s="18" t="str">
        <f>IFERROR(__xludf.DUMMYFUNCTION("IF($H57, ($H57 - INDEX(GOOGLEFINANCE(""BVMF:""&amp;$A57,""close"", $B$1-30, $B$1), 2,2))/$H57, """")"),"")</f>
        <v/>
      </c>
      <c r="L57" s="21" t="str">
        <f>IFERROR(__xludf.DUMMYFUNCTION("IF(ISBLANK(A57), """", SPARKLINE(INDEX(GOOGLEFINANCE(""BVMF:""&amp;$A57, ""price"", EDATE($B$1, -12), $B$1), ,2)))"),"")</f>
        <v/>
      </c>
      <c r="M57" s="18" t="str">
        <f>IFERROR(__xludf.DUMMYFUNCTION("IF($H57, ($H57 - INDEX(GOOGLEFINANCE(""BVMF:""&amp;$A57,""close"", $B$1-365, $B$1), 2,2))/$H57, """")"),"")</f>
        <v/>
      </c>
      <c r="N57" s="21" t="str">
        <f>IFERROR(__xludf.DUMMYFUNCTION("IF(ISBLANK(A57), """", SPARKLINE(INDEX(GOOGLEFINANCE(""BVMF:""&amp;$A57, ""price"", EDATE($B$1, -60), $B$1), ,2)))"),"")</f>
        <v/>
      </c>
      <c r="O57" s="18" t="str">
        <f>IFERROR(__xludf.DUMMYFUNCTION("IF($H57, ($H57 - INDEX(GOOGLEFINANCE(""BVMF:""&amp;$A57,""close"", $B$1-1825, $B$1), 2,2))/$H57, """")"),"")</f>
        <v/>
      </c>
      <c r="P57" s="22" t="str">
        <f t="shared" si="2"/>
        <v/>
      </c>
      <c r="Q57" s="23" t="str">
        <f t="shared" si="3"/>
        <v/>
      </c>
      <c r="R57" s="24" t="s">
        <v>20</v>
      </c>
      <c r="S57" s="25" t="str">
        <f>IFERROR(VLOOKUP($A57, fundamentus!$A:$M, 2, FALSE), "")</f>
        <v/>
      </c>
      <c r="T57" s="26" t="str">
        <f>IFERROR(VLOOKUP($A57, fundamentus!$A:$M, 8, FALSE)/1000000, "")</f>
        <v/>
      </c>
      <c r="U57" s="27" t="str">
        <f>IFERROR(VLOOKUP($A57, fundamentus!$A:$M, 6, FALSE), "")</f>
        <v/>
      </c>
      <c r="V57" s="28" t="str">
        <f>IFERROR(IF(S57&lt;&gt;"Títulos e Val Mob", VLOOKUP($A57, fundamentus!$A:$M, 9, FALSE), ""), "")</f>
        <v/>
      </c>
      <c r="W57" s="18" t="str">
        <f>IFERROR(IF(S57&lt;&gt;"Títulos e Val Mob", VLOOKUP($A57, fundamentus!$A:$M, 13, FALSE)/100, ""),"")</f>
        <v/>
      </c>
      <c r="X57" s="29" t="str">
        <f>IFERROR(VLOOKUP($A57, fundamentus!$A:$M, 5, FALSE)/100, "")</f>
        <v/>
      </c>
    </row>
    <row r="58">
      <c r="B58" s="30"/>
      <c r="D58" s="16" t="str">
        <f>IFERROR(VLOOKUP($A58, carteira!$A:$F, 6, FALSE)*H58, "")</f>
        <v/>
      </c>
      <c r="E58" s="17" t="str">
        <f>IFERROR(VLOOKUP($A58, carteira!$A:$C, 3, FALSE), "")</f>
        <v/>
      </c>
      <c r="F58" s="18" t="str">
        <f t="shared" si="1"/>
        <v/>
      </c>
      <c r="G58" s="19"/>
      <c r="H58" s="20" t="str">
        <f>IFERROR(__xludf.DUMMYFUNCTION("IF(ISBLANK(A58), """", HYPERLINK(""https://br.tradingview.com/chart/hAM5aSQ3/?symbol=BMFBOVESPA%3A"" &amp; $A58,GOOGLEFINANCE(""BVMF:""&amp;$A58, ""price"")))"),"")</f>
        <v/>
      </c>
      <c r="I58" s="18" t="str">
        <f>IFERROR(__xludf.DUMMYFUNCTION("IF($H58, ($H58 - INDEX(SORT(GOOGLEFINANCE(""BVMF:""&amp;$A58,""close"", $B$1-7, $B$1), 1, false), 3,2))/$H58, """")"),"")</f>
        <v/>
      </c>
      <c r="J58" s="21" t="str">
        <f>IFERROR(__xludf.DUMMYFUNCTION("IF(ISBLANK(A58), """", SPARKLINE(INDEX(GOOGLEFINANCE(""BVMF:""&amp;$A58, ""price"", EDATE($B$1, -1), $B$1), ,2)))"),"")</f>
        <v/>
      </c>
      <c r="K58" s="18" t="str">
        <f>IFERROR(__xludf.DUMMYFUNCTION("IF($H58, ($H58 - INDEX(GOOGLEFINANCE(""BVMF:""&amp;$A58,""close"", $B$1-30, $B$1), 2,2))/$H58, """")"),"")</f>
        <v/>
      </c>
      <c r="L58" s="21" t="str">
        <f>IFERROR(__xludf.DUMMYFUNCTION("IF(ISBLANK(A58), """", SPARKLINE(INDEX(GOOGLEFINANCE(""BVMF:""&amp;$A58, ""price"", EDATE($B$1, -12), $B$1), ,2)))"),"")</f>
        <v/>
      </c>
      <c r="M58" s="18" t="str">
        <f>IFERROR(__xludf.DUMMYFUNCTION("IF($H58, ($H58 - INDEX(GOOGLEFINANCE(""BVMF:""&amp;$A58,""close"", $B$1-365, $B$1), 2,2))/$H58, """")"),"")</f>
        <v/>
      </c>
      <c r="N58" s="21" t="str">
        <f>IFERROR(__xludf.DUMMYFUNCTION("IF(ISBLANK(A58), """", SPARKLINE(INDEX(GOOGLEFINANCE(""BVMF:""&amp;$A58, ""price"", EDATE($B$1, -60), $B$1), ,2)))"),"")</f>
        <v/>
      </c>
      <c r="O58" s="18" t="str">
        <f>IFERROR(__xludf.DUMMYFUNCTION("IF($H58, ($H58 - INDEX(GOOGLEFINANCE(""BVMF:""&amp;$A58,""close"", $B$1-1825, $B$1), 2,2))/$H58, """")"),"")</f>
        <v/>
      </c>
      <c r="P58" s="22" t="str">
        <f t="shared" si="2"/>
        <v/>
      </c>
      <c r="Q58" s="23" t="str">
        <f t="shared" si="3"/>
        <v/>
      </c>
      <c r="R58" s="24" t="s">
        <v>20</v>
      </c>
      <c r="S58" s="25" t="str">
        <f>IFERROR(VLOOKUP($A58, fundamentus!$A:$M, 2, FALSE), "")</f>
        <v/>
      </c>
      <c r="T58" s="26" t="str">
        <f>IFERROR(VLOOKUP($A58, fundamentus!$A:$M, 8, FALSE)/1000000, "")</f>
        <v/>
      </c>
      <c r="U58" s="27" t="str">
        <f>IFERROR(VLOOKUP($A58, fundamentus!$A:$M, 6, FALSE), "")</f>
        <v/>
      </c>
      <c r="V58" s="28" t="str">
        <f>IFERROR(IF(S58&lt;&gt;"Títulos e Val Mob", VLOOKUP($A58, fundamentus!$A:$M, 9, FALSE), ""), "")</f>
        <v/>
      </c>
      <c r="W58" s="18" t="str">
        <f>IFERROR(IF(S58&lt;&gt;"Títulos e Val Mob", VLOOKUP($A58, fundamentus!$A:$M, 13, FALSE)/100, ""),"")</f>
        <v/>
      </c>
      <c r="X58" s="29" t="str">
        <f>IFERROR(VLOOKUP($A58, fundamentus!$A:$M, 5, FALSE)/100, "")</f>
        <v/>
      </c>
    </row>
    <row r="59">
      <c r="B59" s="30"/>
      <c r="D59" s="16" t="str">
        <f>IFERROR(VLOOKUP($A59, carteira!$A:$F, 6, FALSE)*H59, "")</f>
        <v/>
      </c>
      <c r="E59" s="17" t="str">
        <f>IFERROR(VLOOKUP($A59, carteira!$A:$C, 3, FALSE), "")</f>
        <v/>
      </c>
      <c r="F59" s="18" t="str">
        <f t="shared" si="1"/>
        <v/>
      </c>
      <c r="G59" s="19"/>
      <c r="H59" s="20" t="str">
        <f>IFERROR(__xludf.DUMMYFUNCTION("IF(ISBLANK(A59), """", HYPERLINK(""https://br.tradingview.com/chart/hAM5aSQ3/?symbol=BMFBOVESPA%3A"" &amp; $A59,GOOGLEFINANCE(""BVMF:""&amp;$A59, ""price"")))"),"")</f>
        <v/>
      </c>
      <c r="I59" s="18" t="str">
        <f>IFERROR(__xludf.DUMMYFUNCTION("IF($H59, ($H59 - INDEX(SORT(GOOGLEFINANCE(""BVMF:""&amp;$A59,""close"", $B$1-7, $B$1), 1, false), 3,2))/$H59, """")"),"")</f>
        <v/>
      </c>
      <c r="J59" s="21" t="str">
        <f>IFERROR(__xludf.DUMMYFUNCTION("IF(ISBLANK(A59), """", SPARKLINE(INDEX(GOOGLEFINANCE(""BVMF:""&amp;$A59, ""price"", EDATE($B$1, -1), $B$1), ,2)))"),"")</f>
        <v/>
      </c>
      <c r="K59" s="18" t="str">
        <f>IFERROR(__xludf.DUMMYFUNCTION("IF($H59, ($H59 - INDEX(GOOGLEFINANCE(""BVMF:""&amp;$A59,""close"", $B$1-30, $B$1), 2,2))/$H59, """")"),"")</f>
        <v/>
      </c>
      <c r="L59" s="21" t="str">
        <f>IFERROR(__xludf.DUMMYFUNCTION("IF(ISBLANK(A59), """", SPARKLINE(INDEX(GOOGLEFINANCE(""BVMF:""&amp;$A59, ""price"", EDATE($B$1, -12), $B$1), ,2)))"),"")</f>
        <v/>
      </c>
      <c r="M59" s="18" t="str">
        <f>IFERROR(__xludf.DUMMYFUNCTION("IF($H59, ($H59 - INDEX(GOOGLEFINANCE(""BVMF:""&amp;$A59,""close"", $B$1-365, $B$1), 2,2))/$H59, """")"),"")</f>
        <v/>
      </c>
      <c r="N59" s="21" t="str">
        <f>IFERROR(__xludf.DUMMYFUNCTION("IF(ISBLANK(A59), """", SPARKLINE(INDEX(GOOGLEFINANCE(""BVMF:""&amp;$A59, ""price"", EDATE($B$1, -60), $B$1), ,2)))"),"")</f>
        <v/>
      </c>
      <c r="O59" s="18" t="str">
        <f>IFERROR(__xludf.DUMMYFUNCTION("IF($H59, ($H59 - INDEX(GOOGLEFINANCE(""BVMF:""&amp;$A59,""close"", $B$1-1825, $B$1), 2,2))/$H59, """")"),"")</f>
        <v/>
      </c>
      <c r="P59" s="22" t="str">
        <f t="shared" si="2"/>
        <v/>
      </c>
      <c r="Q59" s="23" t="str">
        <f t="shared" si="3"/>
        <v/>
      </c>
      <c r="R59" s="24" t="s">
        <v>20</v>
      </c>
      <c r="S59" s="25" t="str">
        <f>IFERROR(VLOOKUP($A59, fundamentus!$A:$M, 2, FALSE), "")</f>
        <v/>
      </c>
      <c r="T59" s="26" t="str">
        <f>IFERROR(VLOOKUP($A59, fundamentus!$A:$M, 8, FALSE)/1000000, "")</f>
        <v/>
      </c>
      <c r="U59" s="27" t="str">
        <f>IFERROR(VLOOKUP($A59, fundamentus!$A:$M, 6, FALSE), "")</f>
        <v/>
      </c>
      <c r="V59" s="28" t="str">
        <f>IFERROR(IF(S59&lt;&gt;"Títulos e Val Mob", VLOOKUP($A59, fundamentus!$A:$M, 9, FALSE), ""), "")</f>
        <v/>
      </c>
      <c r="W59" s="18" t="str">
        <f>IFERROR(IF(S59&lt;&gt;"Títulos e Val Mob", VLOOKUP($A59, fundamentus!$A:$M, 13, FALSE)/100, ""),"")</f>
        <v/>
      </c>
      <c r="X59" s="29" t="str">
        <f>IFERROR(VLOOKUP($A59, fundamentus!$A:$M, 5, FALSE)/100, "")</f>
        <v/>
      </c>
    </row>
    <row r="60">
      <c r="B60" s="30"/>
      <c r="D60" s="16" t="str">
        <f>IFERROR(VLOOKUP($A60, carteira!$A:$F, 6, FALSE)*H60, "")</f>
        <v/>
      </c>
      <c r="E60" s="17" t="str">
        <f>IFERROR(VLOOKUP($A60, carteira!$A:$C, 3, FALSE), "")</f>
        <v/>
      </c>
      <c r="F60" s="18" t="str">
        <f t="shared" si="1"/>
        <v/>
      </c>
      <c r="G60" s="19"/>
      <c r="H60" s="20" t="str">
        <f>IFERROR(__xludf.DUMMYFUNCTION("IF(ISBLANK(A60), """", HYPERLINK(""https://br.tradingview.com/chart/hAM5aSQ3/?symbol=BMFBOVESPA%3A"" &amp; $A60,GOOGLEFINANCE(""BVMF:""&amp;$A60, ""price"")))"),"")</f>
        <v/>
      </c>
      <c r="I60" s="18" t="str">
        <f>IFERROR(__xludf.DUMMYFUNCTION("IF($H60, ($H60 - INDEX(SORT(GOOGLEFINANCE(""BVMF:""&amp;$A60,""close"", $B$1-7, $B$1), 1, false), 3,2))/$H60, """")"),"")</f>
        <v/>
      </c>
      <c r="J60" s="21" t="str">
        <f>IFERROR(__xludf.DUMMYFUNCTION("IF(ISBLANK(A60), """", SPARKLINE(INDEX(GOOGLEFINANCE(""BVMF:""&amp;$A60, ""price"", EDATE($B$1, -1), $B$1), ,2)))"),"")</f>
        <v/>
      </c>
      <c r="K60" s="18" t="str">
        <f>IFERROR(__xludf.DUMMYFUNCTION("IF($H60, ($H60 - INDEX(GOOGLEFINANCE(""BVMF:""&amp;$A60,""close"", $B$1-30, $B$1), 2,2))/$H60, """")"),"")</f>
        <v/>
      </c>
      <c r="L60" s="21" t="str">
        <f>IFERROR(__xludf.DUMMYFUNCTION("IF(ISBLANK(A60), """", SPARKLINE(INDEX(GOOGLEFINANCE(""BVMF:""&amp;$A60, ""price"", EDATE($B$1, -12), $B$1), ,2)))"),"")</f>
        <v/>
      </c>
      <c r="M60" s="18" t="str">
        <f>IFERROR(__xludf.DUMMYFUNCTION("IF($H60, ($H60 - INDEX(GOOGLEFINANCE(""BVMF:""&amp;$A60,""close"", $B$1-365, $B$1), 2,2))/$H60, """")"),"")</f>
        <v/>
      </c>
      <c r="N60" s="21" t="str">
        <f>IFERROR(__xludf.DUMMYFUNCTION("IF(ISBLANK(A60), """", SPARKLINE(INDEX(GOOGLEFINANCE(""BVMF:""&amp;$A60, ""price"", EDATE($B$1, -60), $B$1), ,2)))"),"")</f>
        <v/>
      </c>
      <c r="O60" s="18" t="str">
        <f>IFERROR(__xludf.DUMMYFUNCTION("IF($H60, ($H60 - INDEX(GOOGLEFINANCE(""BVMF:""&amp;$A60,""close"", $B$1-1825, $B$1), 2,2))/$H60, """")"),"")</f>
        <v/>
      </c>
      <c r="P60" s="22" t="str">
        <f t="shared" si="2"/>
        <v/>
      </c>
      <c r="Q60" s="23" t="str">
        <f t="shared" si="3"/>
        <v/>
      </c>
      <c r="R60" s="24" t="s">
        <v>20</v>
      </c>
      <c r="S60" s="25" t="str">
        <f>IFERROR(VLOOKUP($A60, fundamentus!$A:$M, 2, FALSE), "")</f>
        <v/>
      </c>
      <c r="T60" s="26" t="str">
        <f>IFERROR(VLOOKUP($A60, fundamentus!$A:$M, 8, FALSE)/1000000, "")</f>
        <v/>
      </c>
      <c r="U60" s="27" t="str">
        <f>IFERROR(VLOOKUP($A60, fundamentus!$A:$M, 6, FALSE), "")</f>
        <v/>
      </c>
      <c r="V60" s="28" t="str">
        <f>IFERROR(IF(S60&lt;&gt;"Títulos e Val Mob", VLOOKUP($A60, fundamentus!$A:$M, 9, FALSE), ""), "")</f>
        <v/>
      </c>
      <c r="W60" s="18" t="str">
        <f>IFERROR(IF(S60&lt;&gt;"Títulos e Val Mob", VLOOKUP($A60, fundamentus!$A:$M, 13, FALSE)/100, ""),"")</f>
        <v/>
      </c>
      <c r="X60" s="29" t="str">
        <f>IFERROR(VLOOKUP($A60, fundamentus!$A:$M, 5, FALSE)/100, "")</f>
        <v/>
      </c>
    </row>
    <row r="61">
      <c r="B61" s="30"/>
      <c r="D61" s="16" t="str">
        <f>IFERROR(VLOOKUP($A61, carteira!$A:$F, 6, FALSE)*H61, "")</f>
        <v/>
      </c>
      <c r="E61" s="17" t="str">
        <f>IFERROR(VLOOKUP($A61, carteira!$A:$C, 3, FALSE), "")</f>
        <v/>
      </c>
      <c r="F61" s="18" t="str">
        <f t="shared" si="1"/>
        <v/>
      </c>
      <c r="G61" s="19"/>
      <c r="H61" s="20" t="str">
        <f>IFERROR(__xludf.DUMMYFUNCTION("IF(ISBLANK(A61), """", HYPERLINK(""https://br.tradingview.com/chart/hAM5aSQ3/?symbol=BMFBOVESPA%3A"" &amp; $A61,GOOGLEFINANCE(""BVMF:""&amp;$A61, ""price"")))"),"")</f>
        <v/>
      </c>
      <c r="I61" s="18" t="str">
        <f>IFERROR(__xludf.DUMMYFUNCTION("IF($H61, ($H61 - INDEX(SORT(GOOGLEFINANCE(""BVMF:""&amp;$A61,""close"", $B$1-7, $B$1), 1, false), 3,2))/$H61, """")"),"")</f>
        <v/>
      </c>
      <c r="J61" s="21" t="str">
        <f>IFERROR(__xludf.DUMMYFUNCTION("IF(ISBLANK(A61), """", SPARKLINE(INDEX(GOOGLEFINANCE(""BVMF:""&amp;$A61, ""price"", EDATE($B$1, -1), $B$1), ,2)))"),"")</f>
        <v/>
      </c>
      <c r="K61" s="18" t="str">
        <f>IFERROR(__xludf.DUMMYFUNCTION("IF($H61, ($H61 - INDEX(GOOGLEFINANCE(""BVMF:""&amp;$A61,""close"", $B$1-30, $B$1), 2,2))/$H61, """")"),"")</f>
        <v/>
      </c>
      <c r="L61" s="21" t="str">
        <f>IFERROR(__xludf.DUMMYFUNCTION("IF(ISBLANK(A61), """", SPARKLINE(INDEX(GOOGLEFINANCE(""BVMF:""&amp;$A61, ""price"", EDATE($B$1, -12), $B$1), ,2)))"),"")</f>
        <v/>
      </c>
      <c r="M61" s="18" t="str">
        <f>IFERROR(__xludf.DUMMYFUNCTION("IF($H61, ($H61 - INDEX(GOOGLEFINANCE(""BVMF:""&amp;$A61,""close"", $B$1-365, $B$1), 2,2))/$H61, """")"),"")</f>
        <v/>
      </c>
      <c r="N61" s="21" t="str">
        <f>IFERROR(__xludf.DUMMYFUNCTION("IF(ISBLANK(A61), """", SPARKLINE(INDEX(GOOGLEFINANCE(""BVMF:""&amp;$A61, ""price"", EDATE($B$1, -60), $B$1), ,2)))"),"")</f>
        <v/>
      </c>
      <c r="O61" s="18" t="str">
        <f>IFERROR(__xludf.DUMMYFUNCTION("IF($H61, ($H61 - INDEX(GOOGLEFINANCE(""BVMF:""&amp;$A61,""close"", $B$1-1825, $B$1), 2,2))/$H61, """")"),"")</f>
        <v/>
      </c>
      <c r="P61" s="22" t="str">
        <f t="shared" si="2"/>
        <v/>
      </c>
      <c r="Q61" s="23" t="str">
        <f t="shared" si="3"/>
        <v/>
      </c>
      <c r="R61" s="24" t="s">
        <v>20</v>
      </c>
      <c r="S61" s="25" t="str">
        <f>IFERROR(VLOOKUP($A61, fundamentus!$A:$M, 2, FALSE), "")</f>
        <v/>
      </c>
      <c r="T61" s="26" t="str">
        <f>IFERROR(VLOOKUP($A61, fundamentus!$A:$M, 8, FALSE)/1000000, "")</f>
        <v/>
      </c>
      <c r="U61" s="27" t="str">
        <f>IFERROR(VLOOKUP($A61, fundamentus!$A:$M, 6, FALSE), "")</f>
        <v/>
      </c>
      <c r="V61" s="28" t="str">
        <f>IFERROR(IF(S61&lt;&gt;"Títulos e Val Mob", VLOOKUP($A61, fundamentus!$A:$M, 9, FALSE), ""), "")</f>
        <v/>
      </c>
      <c r="W61" s="18" t="str">
        <f>IFERROR(IF(S61&lt;&gt;"Títulos e Val Mob", VLOOKUP($A61, fundamentus!$A:$M, 13, FALSE)/100, ""),"")</f>
        <v/>
      </c>
      <c r="X61" s="29" t="str">
        <f>IFERROR(VLOOKUP($A61, fundamentus!$A:$M, 5, FALSE)/100, "")</f>
        <v/>
      </c>
    </row>
    <row r="62">
      <c r="B62" s="30"/>
      <c r="D62" s="16" t="str">
        <f>IFERROR(VLOOKUP($A62, carteira!$A:$F, 6, FALSE)*H62, "")</f>
        <v/>
      </c>
      <c r="E62" s="17" t="str">
        <f>IFERROR(VLOOKUP($A62, carteira!$A:$C, 3, FALSE), "")</f>
        <v/>
      </c>
      <c r="F62" s="18" t="str">
        <f t="shared" si="1"/>
        <v/>
      </c>
      <c r="G62" s="19"/>
      <c r="H62" s="20" t="str">
        <f>IFERROR(__xludf.DUMMYFUNCTION("IF(ISBLANK(A62), """", HYPERLINK(""https://br.tradingview.com/chart/hAM5aSQ3/?symbol=BMFBOVESPA%3A"" &amp; $A62,GOOGLEFINANCE(""BVMF:""&amp;$A62, ""price"")))"),"")</f>
        <v/>
      </c>
      <c r="I62" s="18" t="str">
        <f>IFERROR(__xludf.DUMMYFUNCTION("IF($H62, ($H62 - INDEX(SORT(GOOGLEFINANCE(""BVMF:""&amp;$A62,""close"", $B$1-7, $B$1), 1, false), 3,2))/$H62, """")"),"")</f>
        <v/>
      </c>
      <c r="J62" s="21" t="str">
        <f>IFERROR(__xludf.DUMMYFUNCTION("IF(ISBLANK(A62), """", SPARKLINE(INDEX(GOOGLEFINANCE(""BVMF:""&amp;$A62, ""price"", EDATE($B$1, -1), $B$1), ,2)))"),"")</f>
        <v/>
      </c>
      <c r="K62" s="18" t="str">
        <f>IFERROR(__xludf.DUMMYFUNCTION("IF($H62, ($H62 - INDEX(GOOGLEFINANCE(""BVMF:""&amp;$A62,""close"", $B$1-30, $B$1), 2,2))/$H62, """")"),"")</f>
        <v/>
      </c>
      <c r="L62" s="21" t="str">
        <f>IFERROR(__xludf.DUMMYFUNCTION("IF(ISBLANK(A62), """", SPARKLINE(INDEX(GOOGLEFINANCE(""BVMF:""&amp;$A62, ""price"", EDATE($B$1, -12), $B$1), ,2)))"),"")</f>
        <v/>
      </c>
      <c r="M62" s="18" t="str">
        <f>IFERROR(__xludf.DUMMYFUNCTION("IF($H62, ($H62 - INDEX(GOOGLEFINANCE(""BVMF:""&amp;$A62,""close"", $B$1-365, $B$1), 2,2))/$H62, """")"),"")</f>
        <v/>
      </c>
      <c r="N62" s="21" t="str">
        <f>IFERROR(__xludf.DUMMYFUNCTION("IF(ISBLANK(A62), """", SPARKLINE(INDEX(GOOGLEFINANCE(""BVMF:""&amp;$A62, ""price"", EDATE($B$1, -60), $B$1), ,2)))"),"")</f>
        <v/>
      </c>
      <c r="O62" s="18" t="str">
        <f>IFERROR(__xludf.DUMMYFUNCTION("IF($H62, ($H62 - INDEX(GOOGLEFINANCE(""BVMF:""&amp;$A62,""close"", $B$1-1825, $B$1), 2,2))/$H62, """")"),"")</f>
        <v/>
      </c>
      <c r="P62" s="22" t="str">
        <f t="shared" si="2"/>
        <v/>
      </c>
      <c r="Q62" s="23" t="str">
        <f t="shared" si="3"/>
        <v/>
      </c>
      <c r="R62" s="24" t="s">
        <v>20</v>
      </c>
      <c r="S62" s="25" t="str">
        <f>IFERROR(VLOOKUP($A62, fundamentus!$A:$M, 2, FALSE), "")</f>
        <v/>
      </c>
      <c r="T62" s="26" t="str">
        <f>IFERROR(VLOOKUP($A62, fundamentus!$A:$M, 8, FALSE)/1000000, "")</f>
        <v/>
      </c>
      <c r="U62" s="27" t="str">
        <f>IFERROR(VLOOKUP($A62, fundamentus!$A:$M, 6, FALSE), "")</f>
        <v/>
      </c>
      <c r="V62" s="28" t="str">
        <f>IFERROR(IF(S62&lt;&gt;"Títulos e Val Mob", VLOOKUP($A62, fundamentus!$A:$M, 9, FALSE), ""), "")</f>
        <v/>
      </c>
      <c r="W62" s="18" t="str">
        <f>IFERROR(IF(S62&lt;&gt;"Títulos e Val Mob", VLOOKUP($A62, fundamentus!$A:$M, 13, FALSE)/100, ""),"")</f>
        <v/>
      </c>
      <c r="X62" s="29" t="str">
        <f>IFERROR(VLOOKUP($A62, fundamentus!$A:$M, 5, FALSE)/100, "")</f>
        <v/>
      </c>
    </row>
    <row r="63">
      <c r="B63" s="30"/>
      <c r="D63" s="16" t="str">
        <f>IFERROR(VLOOKUP($A63, carteira!$A:$F, 6, FALSE)*H63, "")</f>
        <v/>
      </c>
      <c r="E63" s="17" t="str">
        <f>IFERROR(VLOOKUP($A63, carteira!$A:$C, 3, FALSE), "")</f>
        <v/>
      </c>
      <c r="F63" s="18" t="str">
        <f t="shared" si="1"/>
        <v/>
      </c>
      <c r="G63" s="19"/>
      <c r="H63" s="20" t="str">
        <f>IFERROR(__xludf.DUMMYFUNCTION("IF(ISBLANK(A63), """", HYPERLINK(""https://br.tradingview.com/chart/hAM5aSQ3/?symbol=BMFBOVESPA%3A"" &amp; $A63,GOOGLEFINANCE(""BVMF:""&amp;$A63, ""price"")))"),"")</f>
        <v/>
      </c>
      <c r="I63" s="18" t="str">
        <f>IFERROR(__xludf.DUMMYFUNCTION("IF($H63, ($H63 - INDEX(SORT(GOOGLEFINANCE(""BVMF:""&amp;$A63,""close"", $B$1-7, $B$1), 1, false), 3,2))/$H63, """")"),"")</f>
        <v/>
      </c>
      <c r="J63" s="21" t="str">
        <f>IFERROR(__xludf.DUMMYFUNCTION("IF(ISBLANK(A63), """", SPARKLINE(INDEX(GOOGLEFINANCE(""BVMF:""&amp;$A63, ""price"", EDATE($B$1, -1), $B$1), ,2)))"),"")</f>
        <v/>
      </c>
      <c r="K63" s="18" t="str">
        <f>IFERROR(__xludf.DUMMYFUNCTION("IF($H63, ($H63 - INDEX(GOOGLEFINANCE(""BVMF:""&amp;$A63,""close"", $B$1-30, $B$1), 2,2))/$H63, """")"),"")</f>
        <v/>
      </c>
      <c r="L63" s="21" t="str">
        <f>IFERROR(__xludf.DUMMYFUNCTION("IF(ISBLANK(A63), """", SPARKLINE(INDEX(GOOGLEFINANCE(""BVMF:""&amp;$A63, ""price"", EDATE($B$1, -12), $B$1), ,2)))"),"")</f>
        <v/>
      </c>
      <c r="M63" s="18" t="str">
        <f>IFERROR(__xludf.DUMMYFUNCTION("IF($H63, ($H63 - INDEX(GOOGLEFINANCE(""BVMF:""&amp;$A63,""close"", $B$1-365, $B$1), 2,2))/$H63, """")"),"")</f>
        <v/>
      </c>
      <c r="N63" s="21" t="str">
        <f>IFERROR(__xludf.DUMMYFUNCTION("IF(ISBLANK(A63), """", SPARKLINE(INDEX(GOOGLEFINANCE(""BVMF:""&amp;$A63, ""price"", EDATE($B$1, -60), $B$1), ,2)))"),"")</f>
        <v/>
      </c>
      <c r="O63" s="18" t="str">
        <f>IFERROR(__xludf.DUMMYFUNCTION("IF($H63, ($H63 - INDEX(GOOGLEFINANCE(""BVMF:""&amp;$A63,""close"", $B$1-1825, $B$1), 2,2))/$H63, """")"),"")</f>
        <v/>
      </c>
      <c r="P63" s="22" t="str">
        <f t="shared" si="2"/>
        <v/>
      </c>
      <c r="Q63" s="23" t="str">
        <f t="shared" si="3"/>
        <v/>
      </c>
      <c r="R63" s="24" t="s">
        <v>20</v>
      </c>
      <c r="S63" s="25" t="str">
        <f>IFERROR(VLOOKUP($A63, fundamentus!$A:$M, 2, FALSE), "")</f>
        <v/>
      </c>
      <c r="T63" s="26" t="str">
        <f>IFERROR(VLOOKUP($A63, fundamentus!$A:$M, 8, FALSE)/1000000, "")</f>
        <v/>
      </c>
      <c r="U63" s="27" t="str">
        <f>IFERROR(VLOOKUP($A63, fundamentus!$A:$M, 6, FALSE), "")</f>
        <v/>
      </c>
      <c r="V63" s="28" t="str">
        <f>IFERROR(IF(S63&lt;&gt;"Títulos e Val Mob", VLOOKUP($A63, fundamentus!$A:$M, 9, FALSE), ""), "")</f>
        <v/>
      </c>
      <c r="W63" s="18" t="str">
        <f>IFERROR(IF(S63&lt;&gt;"Títulos e Val Mob", VLOOKUP($A63, fundamentus!$A:$M, 13, FALSE)/100, ""),"")</f>
        <v/>
      </c>
      <c r="X63" s="29" t="str">
        <f>IFERROR(VLOOKUP($A63, fundamentus!$A:$M, 5, FALSE)/100, "")</f>
        <v/>
      </c>
    </row>
    <row r="64">
      <c r="B64" s="30"/>
      <c r="D64" s="16" t="str">
        <f>IFERROR(VLOOKUP($A64, carteira!$A:$F, 6, FALSE)*H64, "")</f>
        <v/>
      </c>
      <c r="E64" s="17" t="str">
        <f>IFERROR(VLOOKUP($A64, carteira!$A:$C, 3, FALSE), "")</f>
        <v/>
      </c>
      <c r="F64" s="18" t="str">
        <f t="shared" si="1"/>
        <v/>
      </c>
      <c r="G64" s="19"/>
      <c r="H64" s="20" t="str">
        <f>IFERROR(__xludf.DUMMYFUNCTION("IF(ISBLANK(A64), """", HYPERLINK(""https://br.tradingview.com/chart/hAM5aSQ3/?symbol=BMFBOVESPA%3A"" &amp; $A64,GOOGLEFINANCE(""BVMF:""&amp;$A64, ""price"")))"),"")</f>
        <v/>
      </c>
      <c r="I64" s="18" t="str">
        <f>IFERROR(__xludf.DUMMYFUNCTION("IF($H64, ($H64 - INDEX(SORT(GOOGLEFINANCE(""BVMF:""&amp;$A64,""close"", $B$1-7, $B$1), 1, false), 3,2))/$H64, """")"),"")</f>
        <v/>
      </c>
      <c r="J64" s="21" t="str">
        <f>IFERROR(__xludf.DUMMYFUNCTION("IF(ISBLANK(A64), """", SPARKLINE(INDEX(GOOGLEFINANCE(""BVMF:""&amp;$A64, ""price"", EDATE($B$1, -1), $B$1), ,2)))"),"")</f>
        <v/>
      </c>
      <c r="K64" s="18" t="str">
        <f>IFERROR(__xludf.DUMMYFUNCTION("IF($H64, ($H64 - INDEX(GOOGLEFINANCE(""BVMF:""&amp;$A64,""close"", $B$1-30, $B$1), 2,2))/$H64, """")"),"")</f>
        <v/>
      </c>
      <c r="L64" s="21" t="str">
        <f>IFERROR(__xludf.DUMMYFUNCTION("IF(ISBLANK(A64), """", SPARKLINE(INDEX(GOOGLEFINANCE(""BVMF:""&amp;$A64, ""price"", EDATE($B$1, -12), $B$1), ,2)))"),"")</f>
        <v/>
      </c>
      <c r="M64" s="18" t="str">
        <f>IFERROR(__xludf.DUMMYFUNCTION("IF($H64, ($H64 - INDEX(GOOGLEFINANCE(""BVMF:""&amp;$A64,""close"", $B$1-365, $B$1), 2,2))/$H64, """")"),"")</f>
        <v/>
      </c>
      <c r="N64" s="21" t="str">
        <f>IFERROR(__xludf.DUMMYFUNCTION("IF(ISBLANK(A64), """", SPARKLINE(INDEX(GOOGLEFINANCE(""BVMF:""&amp;$A64, ""price"", EDATE($B$1, -60), $B$1), ,2)))"),"")</f>
        <v/>
      </c>
      <c r="O64" s="18" t="str">
        <f>IFERROR(__xludf.DUMMYFUNCTION("IF($H64, ($H64 - INDEX(GOOGLEFINANCE(""BVMF:""&amp;$A64,""close"", $B$1-1825, $B$1), 2,2))/$H64, """")"),"")</f>
        <v/>
      </c>
      <c r="P64" s="22" t="str">
        <f t="shared" si="2"/>
        <v/>
      </c>
      <c r="Q64" s="23" t="str">
        <f t="shared" si="3"/>
        <v/>
      </c>
      <c r="R64" s="24" t="s">
        <v>20</v>
      </c>
      <c r="S64" s="25" t="str">
        <f>IFERROR(VLOOKUP($A64, fundamentus!$A:$M, 2, FALSE), "")</f>
        <v/>
      </c>
      <c r="T64" s="26" t="str">
        <f>IFERROR(VLOOKUP($A64, fundamentus!$A:$M, 8, FALSE)/1000000, "")</f>
        <v/>
      </c>
      <c r="U64" s="27" t="str">
        <f>IFERROR(VLOOKUP($A64, fundamentus!$A:$M, 6, FALSE), "")</f>
        <v/>
      </c>
      <c r="V64" s="28" t="str">
        <f>IFERROR(IF(S64&lt;&gt;"Títulos e Val Mob", VLOOKUP($A64, fundamentus!$A:$M, 9, FALSE), ""), "")</f>
        <v/>
      </c>
      <c r="W64" s="18" t="str">
        <f>IFERROR(IF(S64&lt;&gt;"Títulos e Val Mob", VLOOKUP($A64, fundamentus!$A:$M, 13, FALSE)/100, ""),"")</f>
        <v/>
      </c>
      <c r="X64" s="29" t="str">
        <f>IFERROR(VLOOKUP($A64, fundamentus!$A:$M, 5, FALSE)/100, "")</f>
        <v/>
      </c>
    </row>
    <row r="65">
      <c r="B65" s="30"/>
      <c r="D65" s="16" t="str">
        <f>IFERROR(VLOOKUP($A65, carteira!$A:$F, 6, FALSE)*H65, "")</f>
        <v/>
      </c>
      <c r="E65" s="17" t="str">
        <f>IFERROR(VLOOKUP($A65, carteira!$A:$C, 3, FALSE), "")</f>
        <v/>
      </c>
      <c r="F65" s="18" t="str">
        <f t="shared" si="1"/>
        <v/>
      </c>
      <c r="G65" s="19"/>
      <c r="H65" s="20" t="str">
        <f>IFERROR(__xludf.DUMMYFUNCTION("IF(ISBLANK(A65), """", HYPERLINK(""https://br.tradingview.com/chart/hAM5aSQ3/?symbol=BMFBOVESPA%3A"" &amp; $A65,GOOGLEFINANCE(""BVMF:""&amp;$A65, ""price"")))"),"")</f>
        <v/>
      </c>
      <c r="I65" s="18" t="str">
        <f>IFERROR(__xludf.DUMMYFUNCTION("IF($H65, ($H65 - INDEX(SORT(GOOGLEFINANCE(""BVMF:""&amp;$A65,""close"", $B$1-7, $B$1), 1, false), 3,2))/$H65, """")"),"")</f>
        <v/>
      </c>
      <c r="J65" s="21" t="str">
        <f>IFERROR(__xludf.DUMMYFUNCTION("IF(ISBLANK(A65), """", SPARKLINE(INDEX(GOOGLEFINANCE(""BVMF:""&amp;$A65, ""price"", EDATE($B$1, -1), $B$1), ,2)))"),"")</f>
        <v/>
      </c>
      <c r="K65" s="18" t="str">
        <f>IFERROR(__xludf.DUMMYFUNCTION("IF($H65, ($H65 - INDEX(GOOGLEFINANCE(""BVMF:""&amp;$A65,""close"", $B$1-30, $B$1), 2,2))/$H65, """")"),"")</f>
        <v/>
      </c>
      <c r="L65" s="21" t="str">
        <f>IFERROR(__xludf.DUMMYFUNCTION("IF(ISBLANK(A65), """", SPARKLINE(INDEX(GOOGLEFINANCE(""BVMF:""&amp;$A65, ""price"", EDATE($B$1, -12), $B$1), ,2)))"),"")</f>
        <v/>
      </c>
      <c r="M65" s="18" t="str">
        <f>IFERROR(__xludf.DUMMYFUNCTION("IF($H65, ($H65 - INDEX(GOOGLEFINANCE(""BVMF:""&amp;$A65,""close"", $B$1-365, $B$1), 2,2))/$H65, """")"),"")</f>
        <v/>
      </c>
      <c r="N65" s="21" t="str">
        <f>IFERROR(__xludf.DUMMYFUNCTION("IF(ISBLANK(A65), """", SPARKLINE(INDEX(GOOGLEFINANCE(""BVMF:""&amp;$A65, ""price"", EDATE($B$1, -60), $B$1), ,2)))"),"")</f>
        <v/>
      </c>
      <c r="O65" s="18" t="str">
        <f>IFERROR(__xludf.DUMMYFUNCTION("IF($H65, ($H65 - INDEX(GOOGLEFINANCE(""BVMF:""&amp;$A65,""close"", $B$1-1825, $B$1), 2,2))/$H65, """")"),"")</f>
        <v/>
      </c>
      <c r="P65" s="22" t="str">
        <f t="shared" si="2"/>
        <v/>
      </c>
      <c r="Q65" s="23" t="str">
        <f t="shared" si="3"/>
        <v/>
      </c>
      <c r="R65" s="24" t="s">
        <v>20</v>
      </c>
      <c r="S65" s="25" t="str">
        <f>IFERROR(VLOOKUP($A65, fundamentus!$A:$M, 2, FALSE), "")</f>
        <v/>
      </c>
      <c r="T65" s="26" t="str">
        <f>IFERROR(VLOOKUP($A65, fundamentus!$A:$M, 8, FALSE)/1000000, "")</f>
        <v/>
      </c>
      <c r="U65" s="27" t="str">
        <f>IFERROR(VLOOKUP($A65, fundamentus!$A:$M, 6, FALSE), "")</f>
        <v/>
      </c>
      <c r="V65" s="28" t="str">
        <f>IFERROR(IF(S65&lt;&gt;"Títulos e Val Mob", VLOOKUP($A65, fundamentus!$A:$M, 9, FALSE), ""), "")</f>
        <v/>
      </c>
      <c r="W65" s="18" t="str">
        <f>IFERROR(IF(S65&lt;&gt;"Títulos e Val Mob", VLOOKUP($A65, fundamentus!$A:$M, 13, FALSE)/100, ""),"")</f>
        <v/>
      </c>
      <c r="X65" s="29" t="str">
        <f>IFERROR(VLOOKUP($A65, fundamentus!$A:$M, 5, FALSE)/100, "")</f>
        <v/>
      </c>
    </row>
    <row r="66">
      <c r="B66" s="30"/>
      <c r="D66" s="16" t="str">
        <f>IFERROR(VLOOKUP($A66, carteira!$A:$F, 6, FALSE)*H66, "")</f>
        <v/>
      </c>
      <c r="E66" s="17" t="str">
        <f>IFERROR(VLOOKUP($A66, carteira!$A:$C, 3, FALSE), "")</f>
        <v/>
      </c>
      <c r="F66" s="18" t="str">
        <f t="shared" si="1"/>
        <v/>
      </c>
      <c r="G66" s="19"/>
      <c r="H66" s="20" t="str">
        <f>IFERROR(__xludf.DUMMYFUNCTION("IF(ISBLANK(A66), """", HYPERLINK(""https://br.tradingview.com/chart/hAM5aSQ3/?symbol=BMFBOVESPA%3A"" &amp; $A66,GOOGLEFINANCE(""BVMF:""&amp;$A66, ""price"")))"),"")</f>
        <v/>
      </c>
      <c r="I66" s="18" t="str">
        <f>IFERROR(__xludf.DUMMYFUNCTION("IF($H66, ($H66 - INDEX(SORT(GOOGLEFINANCE(""BVMF:""&amp;$A66,""close"", $B$1-7, $B$1), 1, false), 3,2))/$H66, """")"),"")</f>
        <v/>
      </c>
      <c r="J66" s="21" t="str">
        <f>IFERROR(__xludf.DUMMYFUNCTION("IF(ISBLANK(A66), """", SPARKLINE(INDEX(GOOGLEFINANCE(""BVMF:""&amp;$A66, ""price"", EDATE($B$1, -1), $B$1), ,2)))"),"")</f>
        <v/>
      </c>
      <c r="K66" s="18" t="str">
        <f>IFERROR(__xludf.DUMMYFUNCTION("IF($H66, ($H66 - INDEX(GOOGLEFINANCE(""BVMF:""&amp;$A66,""close"", $B$1-30, $B$1), 2,2))/$H66, """")"),"")</f>
        <v/>
      </c>
      <c r="L66" s="21" t="str">
        <f>IFERROR(__xludf.DUMMYFUNCTION("IF(ISBLANK(A66), """", SPARKLINE(INDEX(GOOGLEFINANCE(""BVMF:""&amp;$A66, ""price"", EDATE($B$1, -12), $B$1), ,2)))"),"")</f>
        <v/>
      </c>
      <c r="M66" s="18" t="str">
        <f>IFERROR(__xludf.DUMMYFUNCTION("IF($H66, ($H66 - INDEX(GOOGLEFINANCE(""BVMF:""&amp;$A66,""close"", $B$1-365, $B$1), 2,2))/$H66, """")"),"")</f>
        <v/>
      </c>
      <c r="N66" s="21" t="str">
        <f>IFERROR(__xludf.DUMMYFUNCTION("IF(ISBLANK(A66), """", SPARKLINE(INDEX(GOOGLEFINANCE(""BVMF:""&amp;$A66, ""price"", EDATE($B$1, -60), $B$1), ,2)))"),"")</f>
        <v/>
      </c>
      <c r="O66" s="18" t="str">
        <f>IFERROR(__xludf.DUMMYFUNCTION("IF($H66, ($H66 - INDEX(GOOGLEFINANCE(""BVMF:""&amp;$A66,""close"", $B$1-1825, $B$1), 2,2))/$H66, """")"),"")</f>
        <v/>
      </c>
      <c r="P66" s="22" t="str">
        <f t="shared" si="2"/>
        <v/>
      </c>
      <c r="Q66" s="23" t="str">
        <f t="shared" si="3"/>
        <v/>
      </c>
      <c r="R66" s="24" t="s">
        <v>20</v>
      </c>
      <c r="S66" s="25" t="str">
        <f>IFERROR(VLOOKUP($A66, fundamentus!$A:$M, 2, FALSE), "")</f>
        <v/>
      </c>
      <c r="T66" s="26" t="str">
        <f>IFERROR(VLOOKUP($A66, fundamentus!$A:$M, 8, FALSE)/1000000, "")</f>
        <v/>
      </c>
      <c r="U66" s="27" t="str">
        <f>IFERROR(VLOOKUP($A66, fundamentus!$A:$M, 6, FALSE), "")</f>
        <v/>
      </c>
      <c r="V66" s="28" t="str">
        <f>IFERROR(IF(S66&lt;&gt;"Títulos e Val Mob", VLOOKUP($A66, fundamentus!$A:$M, 9, FALSE), ""), "")</f>
        <v/>
      </c>
      <c r="W66" s="18" t="str">
        <f>IFERROR(IF(S66&lt;&gt;"Títulos e Val Mob", VLOOKUP($A66, fundamentus!$A:$M, 13, FALSE)/100, ""),"")</f>
        <v/>
      </c>
      <c r="X66" s="29" t="str">
        <f>IFERROR(VLOOKUP($A66, fundamentus!$A:$M, 5, FALSE)/100, "")</f>
        <v/>
      </c>
    </row>
    <row r="67">
      <c r="B67" s="30"/>
      <c r="D67" s="16" t="str">
        <f>IFERROR(VLOOKUP($A67, carteira!$A:$F, 6, FALSE)*H67, "")</f>
        <v/>
      </c>
      <c r="E67" s="17" t="str">
        <f>IFERROR(VLOOKUP($A67, carteira!$A:$C, 3, FALSE), "")</f>
        <v/>
      </c>
      <c r="F67" s="18" t="str">
        <f t="shared" si="1"/>
        <v/>
      </c>
      <c r="G67" s="19"/>
      <c r="H67" s="20" t="str">
        <f>IFERROR(__xludf.DUMMYFUNCTION("IF(ISBLANK(A67), """", HYPERLINK(""https://br.tradingview.com/chart/hAM5aSQ3/?symbol=BMFBOVESPA%3A"" &amp; $A67,GOOGLEFINANCE(""BVMF:""&amp;$A67, ""price"")))"),"")</f>
        <v/>
      </c>
      <c r="I67" s="18" t="str">
        <f>IFERROR(__xludf.DUMMYFUNCTION("IF($H67, ($H67 - INDEX(SORT(GOOGLEFINANCE(""BVMF:""&amp;$A67,""close"", $B$1-7, $B$1), 1, false), 3,2))/$H67, """")"),"")</f>
        <v/>
      </c>
      <c r="J67" s="21" t="str">
        <f>IFERROR(__xludf.DUMMYFUNCTION("IF(ISBLANK(A67), """", SPARKLINE(INDEX(GOOGLEFINANCE(""BVMF:""&amp;$A67, ""price"", EDATE($B$1, -1), $B$1), ,2)))"),"")</f>
        <v/>
      </c>
      <c r="K67" s="18" t="str">
        <f>IFERROR(__xludf.DUMMYFUNCTION("IF($H67, ($H67 - INDEX(GOOGLEFINANCE(""BVMF:""&amp;$A67,""close"", $B$1-30, $B$1), 2,2))/$H67, """")"),"")</f>
        <v/>
      </c>
      <c r="L67" s="21" t="str">
        <f>IFERROR(__xludf.DUMMYFUNCTION("IF(ISBLANK(A67), """", SPARKLINE(INDEX(GOOGLEFINANCE(""BVMF:""&amp;$A67, ""price"", EDATE($B$1, -12), $B$1), ,2)))"),"")</f>
        <v/>
      </c>
      <c r="M67" s="18" t="str">
        <f>IFERROR(__xludf.DUMMYFUNCTION("IF($H67, ($H67 - INDEX(GOOGLEFINANCE(""BVMF:""&amp;$A67,""close"", $B$1-365, $B$1), 2,2))/$H67, """")"),"")</f>
        <v/>
      </c>
      <c r="N67" s="21" t="str">
        <f>IFERROR(__xludf.DUMMYFUNCTION("IF(ISBLANK(A67), """", SPARKLINE(INDEX(GOOGLEFINANCE(""BVMF:""&amp;$A67, ""price"", EDATE($B$1, -60), $B$1), ,2)))"),"")</f>
        <v/>
      </c>
      <c r="O67" s="18" t="str">
        <f>IFERROR(__xludf.DUMMYFUNCTION("IF($H67, ($H67 - INDEX(GOOGLEFINANCE(""BVMF:""&amp;$A67,""close"", $B$1-1825, $B$1), 2,2))/$H67, """")"),"")</f>
        <v/>
      </c>
      <c r="P67" s="22" t="str">
        <f t="shared" si="2"/>
        <v/>
      </c>
      <c r="Q67" s="23" t="str">
        <f t="shared" si="3"/>
        <v/>
      </c>
      <c r="R67" s="24" t="s">
        <v>20</v>
      </c>
      <c r="S67" s="25" t="str">
        <f>IFERROR(VLOOKUP($A67, fundamentus!$A:$M, 2, FALSE), "")</f>
        <v/>
      </c>
      <c r="T67" s="26" t="str">
        <f>IFERROR(VLOOKUP($A67, fundamentus!$A:$M, 8, FALSE)/1000000, "")</f>
        <v/>
      </c>
      <c r="U67" s="27" t="str">
        <f>IFERROR(VLOOKUP($A67, fundamentus!$A:$M, 6, FALSE), "")</f>
        <v/>
      </c>
      <c r="V67" s="28" t="str">
        <f>IFERROR(IF(S67&lt;&gt;"Títulos e Val Mob", VLOOKUP($A67, fundamentus!$A:$M, 9, FALSE), ""), "")</f>
        <v/>
      </c>
      <c r="W67" s="18" t="str">
        <f>IFERROR(IF(S67&lt;&gt;"Títulos e Val Mob", VLOOKUP($A67, fundamentus!$A:$M, 13, FALSE)/100, ""),"")</f>
        <v/>
      </c>
      <c r="X67" s="29" t="str">
        <f>IFERROR(VLOOKUP($A67, fundamentus!$A:$M, 5, FALSE)/100, "")</f>
        <v/>
      </c>
    </row>
    <row r="68">
      <c r="B68" s="30"/>
      <c r="D68" s="16" t="str">
        <f>IFERROR(VLOOKUP($A68, carteira!$A:$F, 6, FALSE)*H68, "")</f>
        <v/>
      </c>
      <c r="E68" s="17" t="str">
        <f>IFERROR(VLOOKUP($A68, carteira!$A:$C, 3, FALSE), "")</f>
        <v/>
      </c>
      <c r="F68" s="18" t="str">
        <f t="shared" si="1"/>
        <v/>
      </c>
      <c r="G68" s="19"/>
      <c r="H68" s="20" t="str">
        <f>IFERROR(__xludf.DUMMYFUNCTION("IF(ISBLANK(A68), """", HYPERLINK(""https://br.tradingview.com/chart/hAM5aSQ3/?symbol=BMFBOVESPA%3A"" &amp; $A68,GOOGLEFINANCE(""BVMF:""&amp;$A68, ""price"")))"),"")</f>
        <v/>
      </c>
      <c r="I68" s="18" t="str">
        <f>IFERROR(__xludf.DUMMYFUNCTION("IF($H68, ($H68 - INDEX(SORT(GOOGLEFINANCE(""BVMF:""&amp;$A68,""close"", $B$1-7, $B$1), 1, false), 3,2))/$H68, """")"),"")</f>
        <v/>
      </c>
      <c r="J68" s="21" t="str">
        <f>IFERROR(__xludf.DUMMYFUNCTION("IF(ISBLANK(A68), """", SPARKLINE(INDEX(GOOGLEFINANCE(""BVMF:""&amp;$A68, ""price"", EDATE($B$1, -1), $B$1), ,2)))"),"")</f>
        <v/>
      </c>
      <c r="K68" s="18" t="str">
        <f>IFERROR(__xludf.DUMMYFUNCTION("IF($H68, ($H68 - INDEX(GOOGLEFINANCE(""BVMF:""&amp;$A68,""close"", $B$1-30, $B$1), 2,2))/$H68, """")"),"")</f>
        <v/>
      </c>
      <c r="L68" s="21" t="str">
        <f>IFERROR(__xludf.DUMMYFUNCTION("IF(ISBLANK(A68), """", SPARKLINE(INDEX(GOOGLEFINANCE(""BVMF:""&amp;$A68, ""price"", EDATE($B$1, -12), $B$1), ,2)))"),"")</f>
        <v/>
      </c>
      <c r="M68" s="18" t="str">
        <f>IFERROR(__xludf.DUMMYFUNCTION("IF($H68, ($H68 - INDEX(GOOGLEFINANCE(""BVMF:""&amp;$A68,""close"", $B$1-365, $B$1), 2,2))/$H68, """")"),"")</f>
        <v/>
      </c>
      <c r="N68" s="21" t="str">
        <f>IFERROR(__xludf.DUMMYFUNCTION("IF(ISBLANK(A68), """", SPARKLINE(INDEX(GOOGLEFINANCE(""BVMF:""&amp;$A68, ""price"", EDATE($B$1, -60), $B$1), ,2)))"),"")</f>
        <v/>
      </c>
      <c r="O68" s="18" t="str">
        <f>IFERROR(__xludf.DUMMYFUNCTION("IF($H68, ($H68 - INDEX(GOOGLEFINANCE(""BVMF:""&amp;$A68,""close"", $B$1-1825, $B$1), 2,2))/$H68, """")"),"")</f>
        <v/>
      </c>
      <c r="P68" s="22" t="str">
        <f t="shared" si="2"/>
        <v/>
      </c>
      <c r="Q68" s="23" t="str">
        <f t="shared" si="3"/>
        <v/>
      </c>
      <c r="R68" s="24" t="s">
        <v>20</v>
      </c>
      <c r="S68" s="25" t="str">
        <f>IFERROR(VLOOKUP($A68, fundamentus!$A:$M, 2, FALSE), "")</f>
        <v/>
      </c>
      <c r="T68" s="26" t="str">
        <f>IFERROR(VLOOKUP($A68, fundamentus!$A:$M, 8, FALSE)/1000000, "")</f>
        <v/>
      </c>
      <c r="U68" s="27" t="str">
        <f>IFERROR(VLOOKUP($A68, fundamentus!$A:$M, 6, FALSE), "")</f>
        <v/>
      </c>
      <c r="V68" s="28" t="str">
        <f>IFERROR(IF(S68&lt;&gt;"Títulos e Val Mob", VLOOKUP($A68, fundamentus!$A:$M, 9, FALSE), ""), "")</f>
        <v/>
      </c>
      <c r="W68" s="18" t="str">
        <f>IFERROR(IF(S68&lt;&gt;"Títulos e Val Mob", VLOOKUP($A68, fundamentus!$A:$M, 13, FALSE)/100, ""),"")</f>
        <v/>
      </c>
      <c r="X68" s="29" t="str">
        <f>IFERROR(VLOOKUP($A68, fundamentus!$A:$M, 5, FALSE)/100, "")</f>
        <v/>
      </c>
    </row>
    <row r="69">
      <c r="B69" s="30"/>
      <c r="D69" s="16" t="str">
        <f>IFERROR(VLOOKUP($A69, carteira!$A:$F, 6, FALSE)*H69, "")</f>
        <v/>
      </c>
      <c r="E69" s="17" t="str">
        <f>IFERROR(VLOOKUP($A69, carteira!$A:$C, 3, FALSE), "")</f>
        <v/>
      </c>
      <c r="F69" s="18" t="str">
        <f t="shared" si="1"/>
        <v/>
      </c>
      <c r="G69" s="19"/>
      <c r="H69" s="20" t="str">
        <f>IFERROR(__xludf.DUMMYFUNCTION("IF(ISBLANK(A69), """", HYPERLINK(""https://br.tradingview.com/chart/hAM5aSQ3/?symbol=BMFBOVESPA%3A"" &amp; $A69,GOOGLEFINANCE(""BVMF:""&amp;$A69, ""price"")))"),"")</f>
        <v/>
      </c>
      <c r="I69" s="18" t="str">
        <f>IFERROR(__xludf.DUMMYFUNCTION("IF($H69, ($H69 - INDEX(SORT(GOOGLEFINANCE(""BVMF:""&amp;$A69,""close"", $B$1-7, $B$1), 1, false), 3,2))/$H69, """")"),"")</f>
        <v/>
      </c>
      <c r="J69" s="21" t="str">
        <f>IFERROR(__xludf.DUMMYFUNCTION("IF(ISBLANK(A69), """", SPARKLINE(INDEX(GOOGLEFINANCE(""BVMF:""&amp;$A69, ""price"", EDATE($B$1, -1), $B$1), ,2)))"),"")</f>
        <v/>
      </c>
      <c r="K69" s="18" t="str">
        <f>IFERROR(__xludf.DUMMYFUNCTION("IF($H69, ($H69 - INDEX(GOOGLEFINANCE(""BVMF:""&amp;$A69,""close"", $B$1-30, $B$1), 2,2))/$H69, """")"),"")</f>
        <v/>
      </c>
      <c r="L69" s="21" t="str">
        <f>IFERROR(__xludf.DUMMYFUNCTION("IF(ISBLANK(A69), """", SPARKLINE(INDEX(GOOGLEFINANCE(""BVMF:""&amp;$A69, ""price"", EDATE($B$1, -12), $B$1), ,2)))"),"")</f>
        <v/>
      </c>
      <c r="M69" s="18" t="str">
        <f>IFERROR(__xludf.DUMMYFUNCTION("IF($H69, ($H69 - INDEX(GOOGLEFINANCE(""BVMF:""&amp;$A69,""close"", $B$1-365, $B$1), 2,2))/$H69, """")"),"")</f>
        <v/>
      </c>
      <c r="N69" s="21" t="str">
        <f>IFERROR(__xludf.DUMMYFUNCTION("IF(ISBLANK(A69), """", SPARKLINE(INDEX(GOOGLEFINANCE(""BVMF:""&amp;$A69, ""price"", EDATE($B$1, -60), $B$1), ,2)))"),"")</f>
        <v/>
      </c>
      <c r="O69" s="18" t="str">
        <f>IFERROR(__xludf.DUMMYFUNCTION("IF($H69, ($H69 - INDEX(GOOGLEFINANCE(""BVMF:""&amp;$A69,""close"", $B$1-1825, $B$1), 2,2))/$H69, """")"),"")</f>
        <v/>
      </c>
      <c r="P69" s="22" t="str">
        <f t="shared" si="2"/>
        <v/>
      </c>
      <c r="Q69" s="23" t="str">
        <f t="shared" si="3"/>
        <v/>
      </c>
      <c r="R69" s="24" t="s">
        <v>20</v>
      </c>
      <c r="S69" s="25" t="str">
        <f>IFERROR(VLOOKUP($A69, fundamentus!$A:$M, 2, FALSE), "")</f>
        <v/>
      </c>
      <c r="T69" s="26" t="str">
        <f>IFERROR(VLOOKUP($A69, fundamentus!$A:$M, 8, FALSE)/1000000, "")</f>
        <v/>
      </c>
      <c r="U69" s="27" t="str">
        <f>IFERROR(VLOOKUP($A69, fundamentus!$A:$M, 6, FALSE), "")</f>
        <v/>
      </c>
      <c r="V69" s="28" t="str">
        <f>IFERROR(IF(S69&lt;&gt;"Títulos e Val Mob", VLOOKUP($A69, fundamentus!$A:$M, 9, FALSE), ""), "")</f>
        <v/>
      </c>
      <c r="W69" s="18" t="str">
        <f>IFERROR(IF(S69&lt;&gt;"Títulos e Val Mob", VLOOKUP($A69, fundamentus!$A:$M, 13, FALSE)/100, ""),"")</f>
        <v/>
      </c>
      <c r="X69" s="29" t="str">
        <f>IFERROR(VLOOKUP($A69, fundamentus!$A:$M, 5, FALSE)/100, "")</f>
        <v/>
      </c>
    </row>
    <row r="70">
      <c r="B70" s="30"/>
      <c r="D70" s="16" t="str">
        <f>IFERROR(VLOOKUP($A70, carteira!$A:$F, 6, FALSE)*H70, "")</f>
        <v/>
      </c>
      <c r="E70" s="17" t="str">
        <f>IFERROR(VLOOKUP($A70, carteira!$A:$C, 3, FALSE), "")</f>
        <v/>
      </c>
      <c r="F70" s="18" t="str">
        <f t="shared" si="1"/>
        <v/>
      </c>
      <c r="G70" s="19"/>
      <c r="H70" s="20" t="str">
        <f>IFERROR(__xludf.DUMMYFUNCTION("IF(ISBLANK(A70), """", HYPERLINK(""https://br.tradingview.com/chart/hAM5aSQ3/?symbol=BMFBOVESPA%3A"" &amp; $A70,GOOGLEFINANCE(""BVMF:""&amp;$A70, ""price"")))"),"")</f>
        <v/>
      </c>
      <c r="I70" s="18" t="str">
        <f>IFERROR(__xludf.DUMMYFUNCTION("IF($H70, ($H70 - INDEX(SORT(GOOGLEFINANCE(""BVMF:""&amp;$A70,""close"", $B$1-7, $B$1), 1, false), 3,2))/$H70, """")"),"")</f>
        <v/>
      </c>
      <c r="J70" s="21" t="str">
        <f>IFERROR(__xludf.DUMMYFUNCTION("IF(ISBLANK(A70), """", SPARKLINE(INDEX(GOOGLEFINANCE(""BVMF:""&amp;$A70, ""price"", EDATE($B$1, -1), $B$1), ,2)))"),"")</f>
        <v/>
      </c>
      <c r="K70" s="18" t="str">
        <f>IFERROR(__xludf.DUMMYFUNCTION("IF($H70, ($H70 - INDEX(GOOGLEFINANCE(""BVMF:""&amp;$A70,""close"", $B$1-30, $B$1), 2,2))/$H70, """")"),"")</f>
        <v/>
      </c>
      <c r="L70" s="21" t="str">
        <f>IFERROR(__xludf.DUMMYFUNCTION("IF(ISBLANK(A70), """", SPARKLINE(INDEX(GOOGLEFINANCE(""BVMF:""&amp;$A70, ""price"", EDATE($B$1, -12), $B$1), ,2)))"),"")</f>
        <v/>
      </c>
      <c r="M70" s="18" t="str">
        <f>IFERROR(__xludf.DUMMYFUNCTION("IF($H70, ($H70 - INDEX(GOOGLEFINANCE(""BVMF:""&amp;$A70,""close"", $B$1-365, $B$1), 2,2))/$H70, """")"),"")</f>
        <v/>
      </c>
      <c r="N70" s="21" t="str">
        <f>IFERROR(__xludf.DUMMYFUNCTION("IF(ISBLANK(A70), """", SPARKLINE(INDEX(GOOGLEFINANCE(""BVMF:""&amp;$A70, ""price"", EDATE($B$1, -60), $B$1), ,2)))"),"")</f>
        <v/>
      </c>
      <c r="O70" s="18" t="str">
        <f>IFERROR(__xludf.DUMMYFUNCTION("IF($H70, ($H70 - INDEX(GOOGLEFINANCE(""BVMF:""&amp;$A70,""close"", $B$1-1825, $B$1), 2,2))/$H70, """")"),"")</f>
        <v/>
      </c>
      <c r="P70" s="22" t="str">
        <f t="shared" si="2"/>
        <v/>
      </c>
      <c r="Q70" s="23" t="str">
        <f t="shared" si="3"/>
        <v/>
      </c>
      <c r="R70" s="24" t="s">
        <v>20</v>
      </c>
      <c r="S70" s="25" t="str">
        <f>IFERROR(VLOOKUP($A70, fundamentus!$A:$M, 2, FALSE), "")</f>
        <v/>
      </c>
      <c r="T70" s="26" t="str">
        <f>IFERROR(VLOOKUP($A70, fundamentus!$A:$M, 8, FALSE)/1000000, "")</f>
        <v/>
      </c>
      <c r="U70" s="27" t="str">
        <f>IFERROR(VLOOKUP($A70, fundamentus!$A:$M, 6, FALSE), "")</f>
        <v/>
      </c>
      <c r="V70" s="28" t="str">
        <f>IFERROR(IF(S70&lt;&gt;"Títulos e Val Mob", VLOOKUP($A70, fundamentus!$A:$M, 9, FALSE), ""), "")</f>
        <v/>
      </c>
      <c r="W70" s="18" t="str">
        <f>IFERROR(IF(S70&lt;&gt;"Títulos e Val Mob", VLOOKUP($A70, fundamentus!$A:$M, 13, FALSE)/100, ""),"")</f>
        <v/>
      </c>
      <c r="X70" s="29" t="str">
        <f>IFERROR(VLOOKUP($A70, fundamentus!$A:$M, 5, FALSE)/100, "")</f>
        <v/>
      </c>
    </row>
    <row r="71">
      <c r="B71" s="30"/>
      <c r="D71" s="16" t="str">
        <f>IFERROR(VLOOKUP($A71, carteira!$A:$F, 6, FALSE)*H71, "")</f>
        <v/>
      </c>
      <c r="E71" s="17" t="str">
        <f>IFERROR(VLOOKUP($A71, carteira!$A:$C, 3, FALSE), "")</f>
        <v/>
      </c>
      <c r="F71" s="18" t="str">
        <f t="shared" si="1"/>
        <v/>
      </c>
      <c r="G71" s="19"/>
      <c r="H71" s="20" t="str">
        <f>IFERROR(__xludf.DUMMYFUNCTION("IF(ISBLANK(A71), """", HYPERLINK(""https://br.tradingview.com/chart/hAM5aSQ3/?symbol=BMFBOVESPA%3A"" &amp; $A71,GOOGLEFINANCE(""BVMF:""&amp;$A71, ""price"")))"),"")</f>
        <v/>
      </c>
      <c r="I71" s="18" t="str">
        <f>IFERROR(__xludf.DUMMYFUNCTION("IF($H71, ($H71 - INDEX(SORT(GOOGLEFINANCE(""BVMF:""&amp;$A71,""close"", $B$1-7, $B$1), 1, false), 3,2))/$H71, """")"),"")</f>
        <v/>
      </c>
      <c r="J71" s="21" t="str">
        <f>IFERROR(__xludf.DUMMYFUNCTION("IF(ISBLANK(A71), """", SPARKLINE(INDEX(GOOGLEFINANCE(""BVMF:""&amp;$A71, ""price"", EDATE($B$1, -1), $B$1), ,2)))"),"")</f>
        <v/>
      </c>
      <c r="K71" s="18" t="str">
        <f>IFERROR(__xludf.DUMMYFUNCTION("IF($H71, ($H71 - INDEX(GOOGLEFINANCE(""BVMF:""&amp;$A71,""close"", $B$1-30, $B$1), 2,2))/$H71, """")"),"")</f>
        <v/>
      </c>
      <c r="L71" s="21" t="str">
        <f>IFERROR(__xludf.DUMMYFUNCTION("IF(ISBLANK(A71), """", SPARKLINE(INDEX(GOOGLEFINANCE(""BVMF:""&amp;$A71, ""price"", EDATE($B$1, -12), $B$1), ,2)))"),"")</f>
        <v/>
      </c>
      <c r="M71" s="18" t="str">
        <f>IFERROR(__xludf.DUMMYFUNCTION("IF($H71, ($H71 - INDEX(GOOGLEFINANCE(""BVMF:""&amp;$A71,""close"", $B$1-365, $B$1), 2,2))/$H71, """")"),"")</f>
        <v/>
      </c>
      <c r="N71" s="21" t="str">
        <f>IFERROR(__xludf.DUMMYFUNCTION("IF(ISBLANK(A71), """", SPARKLINE(INDEX(GOOGLEFINANCE(""BVMF:""&amp;$A71, ""price"", EDATE($B$1, -60), $B$1), ,2)))"),"")</f>
        <v/>
      </c>
      <c r="O71" s="18" t="str">
        <f>IFERROR(__xludf.DUMMYFUNCTION("IF($H71, ($H71 - INDEX(GOOGLEFINANCE(""BVMF:""&amp;$A71,""close"", $B$1-1825, $B$1), 2,2))/$H71, """")"),"")</f>
        <v/>
      </c>
      <c r="P71" s="22" t="str">
        <f t="shared" si="2"/>
        <v/>
      </c>
      <c r="Q71" s="23" t="str">
        <f t="shared" si="3"/>
        <v/>
      </c>
      <c r="R71" s="24" t="s">
        <v>20</v>
      </c>
      <c r="S71" s="25" t="str">
        <f>IFERROR(VLOOKUP($A71, fundamentus!$A:$M, 2, FALSE), "")</f>
        <v/>
      </c>
      <c r="T71" s="26" t="str">
        <f>IFERROR(VLOOKUP($A71, fundamentus!$A:$M, 8, FALSE)/1000000, "")</f>
        <v/>
      </c>
      <c r="U71" s="27" t="str">
        <f>IFERROR(VLOOKUP($A71, fundamentus!$A:$M, 6, FALSE), "")</f>
        <v/>
      </c>
      <c r="V71" s="28" t="str">
        <f>IFERROR(IF(S71&lt;&gt;"Títulos e Val Mob", VLOOKUP($A71, fundamentus!$A:$M, 9, FALSE), ""), "")</f>
        <v/>
      </c>
      <c r="W71" s="18" t="str">
        <f>IFERROR(IF(S71&lt;&gt;"Títulos e Val Mob", VLOOKUP($A71, fundamentus!$A:$M, 13, FALSE)/100, ""),"")</f>
        <v/>
      </c>
      <c r="X71" s="29" t="str">
        <f>IFERROR(VLOOKUP($A71, fundamentus!$A:$M, 5, FALSE)/100, "")</f>
        <v/>
      </c>
    </row>
    <row r="72">
      <c r="B72" s="30"/>
      <c r="D72" s="16" t="str">
        <f>IFERROR(VLOOKUP($A72, carteira!$A:$F, 6, FALSE)*H72, "")</f>
        <v/>
      </c>
      <c r="E72" s="17" t="str">
        <f>IFERROR(VLOOKUP($A72, carteira!$A:$C, 3, FALSE), "")</f>
        <v/>
      </c>
      <c r="F72" s="18" t="str">
        <f t="shared" si="1"/>
        <v/>
      </c>
      <c r="G72" s="19"/>
      <c r="H72" s="20" t="str">
        <f>IFERROR(__xludf.DUMMYFUNCTION("IF(ISBLANK(A72), """", HYPERLINK(""https://br.tradingview.com/chart/hAM5aSQ3/?symbol=BMFBOVESPA%3A"" &amp; $A72,GOOGLEFINANCE(""BVMF:""&amp;$A72, ""price"")))"),"")</f>
        <v/>
      </c>
      <c r="I72" s="18" t="str">
        <f>IFERROR(__xludf.DUMMYFUNCTION("IF($H72, ($H72 - INDEX(SORT(GOOGLEFINANCE(""BVMF:""&amp;$A72,""close"", $B$1-7, $B$1), 1, false), 3,2))/$H72, """")"),"")</f>
        <v/>
      </c>
      <c r="J72" s="21" t="str">
        <f>IFERROR(__xludf.DUMMYFUNCTION("IF(ISBLANK(A72), """", SPARKLINE(INDEX(GOOGLEFINANCE(""BVMF:""&amp;$A72, ""price"", EDATE($B$1, -1), $B$1), ,2)))"),"")</f>
        <v/>
      </c>
      <c r="K72" s="18" t="str">
        <f>IFERROR(__xludf.DUMMYFUNCTION("IF($H72, ($H72 - INDEX(GOOGLEFINANCE(""BVMF:""&amp;$A72,""close"", $B$1-30, $B$1), 2,2))/$H72, """")"),"")</f>
        <v/>
      </c>
      <c r="L72" s="21" t="str">
        <f>IFERROR(__xludf.DUMMYFUNCTION("IF(ISBLANK(A72), """", SPARKLINE(INDEX(GOOGLEFINANCE(""BVMF:""&amp;$A72, ""price"", EDATE($B$1, -12), $B$1), ,2)))"),"")</f>
        <v/>
      </c>
      <c r="M72" s="18" t="str">
        <f>IFERROR(__xludf.DUMMYFUNCTION("IF($H72, ($H72 - INDEX(GOOGLEFINANCE(""BVMF:""&amp;$A72,""close"", $B$1-365, $B$1), 2,2))/$H72, """")"),"")</f>
        <v/>
      </c>
      <c r="N72" s="21" t="str">
        <f>IFERROR(__xludf.DUMMYFUNCTION("IF(ISBLANK(A72), """", SPARKLINE(INDEX(GOOGLEFINANCE(""BVMF:""&amp;$A72, ""price"", EDATE($B$1, -60), $B$1), ,2)))"),"")</f>
        <v/>
      </c>
      <c r="O72" s="18" t="str">
        <f>IFERROR(__xludf.DUMMYFUNCTION("IF($H72, ($H72 - INDEX(GOOGLEFINANCE(""BVMF:""&amp;$A72,""close"", $B$1-1825, $B$1), 2,2))/$H72, """")"),"")</f>
        <v/>
      </c>
      <c r="P72" s="22" t="str">
        <f t="shared" si="2"/>
        <v/>
      </c>
      <c r="Q72" s="23" t="str">
        <f t="shared" si="3"/>
        <v/>
      </c>
      <c r="R72" s="24" t="s">
        <v>20</v>
      </c>
      <c r="S72" s="25" t="str">
        <f>IFERROR(VLOOKUP($A72, fundamentus!$A:$M, 2, FALSE), "")</f>
        <v/>
      </c>
      <c r="T72" s="26" t="str">
        <f>IFERROR(VLOOKUP($A72, fundamentus!$A:$M, 8, FALSE)/1000000, "")</f>
        <v/>
      </c>
      <c r="U72" s="27" t="str">
        <f>IFERROR(VLOOKUP($A72, fundamentus!$A:$M, 6, FALSE), "")</f>
        <v/>
      </c>
      <c r="V72" s="28" t="str">
        <f>IFERROR(IF(S72&lt;&gt;"Títulos e Val Mob", VLOOKUP($A72, fundamentus!$A:$M, 9, FALSE), ""), "")</f>
        <v/>
      </c>
      <c r="W72" s="18" t="str">
        <f>IFERROR(IF(S72&lt;&gt;"Títulos e Val Mob", VLOOKUP($A72, fundamentus!$A:$M, 13, FALSE)/100, ""),"")</f>
        <v/>
      </c>
      <c r="X72" s="29" t="str">
        <f>IFERROR(VLOOKUP($A72, fundamentus!$A:$M, 5, FALSE)/100, "")</f>
        <v/>
      </c>
    </row>
    <row r="73">
      <c r="B73" s="30"/>
      <c r="D73" s="16" t="str">
        <f>IFERROR(VLOOKUP($A73, carteira!$A:$F, 6, FALSE)*H73, "")</f>
        <v/>
      </c>
      <c r="E73" s="17" t="str">
        <f>IFERROR(VLOOKUP($A73, carteira!$A:$C, 3, FALSE), "")</f>
        <v/>
      </c>
      <c r="F73" s="18" t="str">
        <f t="shared" si="1"/>
        <v/>
      </c>
      <c r="G73" s="19"/>
      <c r="H73" s="20" t="str">
        <f>IFERROR(__xludf.DUMMYFUNCTION("IF(ISBLANK(A73), """", HYPERLINK(""https://br.tradingview.com/chart/hAM5aSQ3/?symbol=BMFBOVESPA%3A"" &amp; $A73,GOOGLEFINANCE(""BVMF:""&amp;$A73, ""price"")))"),"")</f>
        <v/>
      </c>
      <c r="I73" s="18" t="str">
        <f>IFERROR(__xludf.DUMMYFUNCTION("IF($H73, ($H73 - INDEX(SORT(GOOGLEFINANCE(""BVMF:""&amp;$A73,""close"", $B$1-7, $B$1), 1, false), 3,2))/$H73, """")"),"")</f>
        <v/>
      </c>
      <c r="J73" s="21" t="str">
        <f>IFERROR(__xludf.DUMMYFUNCTION("IF(ISBLANK(A73), """", SPARKLINE(INDEX(GOOGLEFINANCE(""BVMF:""&amp;$A73, ""price"", EDATE($B$1, -1), $B$1), ,2)))"),"")</f>
        <v/>
      </c>
      <c r="K73" s="18" t="str">
        <f>IFERROR(__xludf.DUMMYFUNCTION("IF($H73, ($H73 - INDEX(GOOGLEFINANCE(""BVMF:""&amp;$A73,""close"", $B$1-30, $B$1), 2,2))/$H73, """")"),"")</f>
        <v/>
      </c>
      <c r="L73" s="21" t="str">
        <f>IFERROR(__xludf.DUMMYFUNCTION("IF(ISBLANK(A73), """", SPARKLINE(INDEX(GOOGLEFINANCE(""BVMF:""&amp;$A73, ""price"", EDATE($B$1, -12), $B$1), ,2)))"),"")</f>
        <v/>
      </c>
      <c r="M73" s="18" t="str">
        <f>IFERROR(__xludf.DUMMYFUNCTION("IF($H73, ($H73 - INDEX(GOOGLEFINANCE(""BVMF:""&amp;$A73,""close"", $B$1-365, $B$1), 2,2))/$H73, """")"),"")</f>
        <v/>
      </c>
      <c r="N73" s="21" t="str">
        <f>IFERROR(__xludf.DUMMYFUNCTION("IF(ISBLANK(A73), """", SPARKLINE(INDEX(GOOGLEFINANCE(""BVMF:""&amp;$A73, ""price"", EDATE($B$1, -60), $B$1), ,2)))"),"")</f>
        <v/>
      </c>
      <c r="O73" s="18" t="str">
        <f>IFERROR(__xludf.DUMMYFUNCTION("IF($H73, ($H73 - INDEX(GOOGLEFINANCE(""BVMF:""&amp;$A73,""close"", $B$1-1825, $B$1), 2,2))/$H73, """")"),"")</f>
        <v/>
      </c>
      <c r="P73" s="22" t="str">
        <f t="shared" si="2"/>
        <v/>
      </c>
      <c r="Q73" s="23" t="str">
        <f t="shared" si="3"/>
        <v/>
      </c>
      <c r="R73" s="24" t="s">
        <v>20</v>
      </c>
      <c r="S73" s="25" t="str">
        <f>IFERROR(VLOOKUP($A73, fundamentus!$A:$M, 2, FALSE), "")</f>
        <v/>
      </c>
      <c r="T73" s="26" t="str">
        <f>IFERROR(VLOOKUP($A73, fundamentus!$A:$M, 8, FALSE)/1000000, "")</f>
        <v/>
      </c>
      <c r="U73" s="27" t="str">
        <f>IFERROR(VLOOKUP($A73, fundamentus!$A:$M, 6, FALSE), "")</f>
        <v/>
      </c>
      <c r="V73" s="28" t="str">
        <f>IFERROR(IF(S73&lt;&gt;"Títulos e Val Mob", VLOOKUP($A73, fundamentus!$A:$M, 9, FALSE), ""), "")</f>
        <v/>
      </c>
      <c r="W73" s="18" t="str">
        <f>IFERROR(IF(S73&lt;&gt;"Títulos e Val Mob", VLOOKUP($A73, fundamentus!$A:$M, 13, FALSE)/100, ""),"")</f>
        <v/>
      </c>
      <c r="X73" s="29" t="str">
        <f>IFERROR(VLOOKUP($A73, fundamentus!$A:$M, 5, FALSE)/100, "")</f>
        <v/>
      </c>
    </row>
    <row r="74">
      <c r="B74" s="30"/>
      <c r="D74" s="16" t="str">
        <f>IFERROR(VLOOKUP($A74, carteira!$A:$F, 6, FALSE)*H74, "")</f>
        <v/>
      </c>
      <c r="E74" s="17" t="str">
        <f>IFERROR(VLOOKUP($A74, carteira!$A:$C, 3, FALSE), "")</f>
        <v/>
      </c>
      <c r="F74" s="18" t="str">
        <f t="shared" si="1"/>
        <v/>
      </c>
      <c r="G74" s="19"/>
      <c r="H74" s="20" t="str">
        <f>IFERROR(__xludf.DUMMYFUNCTION("IF(ISBLANK(A74), """", HYPERLINK(""https://br.tradingview.com/chart/hAM5aSQ3/?symbol=BMFBOVESPA%3A"" &amp; $A74,GOOGLEFINANCE(""BVMF:""&amp;$A74, ""price"")))"),"")</f>
        <v/>
      </c>
      <c r="I74" s="18" t="str">
        <f>IFERROR(__xludf.DUMMYFUNCTION("IF($H74, ($H74 - INDEX(SORT(GOOGLEFINANCE(""BVMF:""&amp;$A74,""close"", $B$1-7, $B$1), 1, false), 3,2))/$H74, """")"),"")</f>
        <v/>
      </c>
      <c r="J74" s="21" t="str">
        <f>IFERROR(__xludf.DUMMYFUNCTION("IF(ISBLANK(A74), """", SPARKLINE(INDEX(GOOGLEFINANCE(""BVMF:""&amp;$A74, ""price"", EDATE($B$1, -1), $B$1), ,2)))"),"")</f>
        <v/>
      </c>
      <c r="K74" s="18" t="str">
        <f>IFERROR(__xludf.DUMMYFUNCTION("IF($H74, ($H74 - INDEX(GOOGLEFINANCE(""BVMF:""&amp;$A74,""close"", $B$1-30, $B$1), 2,2))/$H74, """")"),"")</f>
        <v/>
      </c>
      <c r="L74" s="21" t="str">
        <f>IFERROR(__xludf.DUMMYFUNCTION("IF(ISBLANK(A74), """", SPARKLINE(INDEX(GOOGLEFINANCE(""BVMF:""&amp;$A74, ""price"", EDATE($B$1, -12), $B$1), ,2)))"),"")</f>
        <v/>
      </c>
      <c r="M74" s="18" t="str">
        <f>IFERROR(__xludf.DUMMYFUNCTION("IF($H74, ($H74 - INDEX(GOOGLEFINANCE(""BVMF:""&amp;$A74,""close"", $B$1-365, $B$1), 2,2))/$H74, """")"),"")</f>
        <v/>
      </c>
      <c r="N74" s="21" t="str">
        <f>IFERROR(__xludf.DUMMYFUNCTION("IF(ISBLANK(A74), """", SPARKLINE(INDEX(GOOGLEFINANCE(""BVMF:""&amp;$A74, ""price"", EDATE($B$1, -60), $B$1), ,2)))"),"")</f>
        <v/>
      </c>
      <c r="O74" s="18" t="str">
        <f>IFERROR(__xludf.DUMMYFUNCTION("IF($H74, ($H74 - INDEX(GOOGLEFINANCE(""BVMF:""&amp;$A74,""close"", $B$1-1825, $B$1), 2,2))/$H74, """")"),"")</f>
        <v/>
      </c>
      <c r="P74" s="22" t="str">
        <f t="shared" si="2"/>
        <v/>
      </c>
      <c r="Q74" s="23" t="str">
        <f t="shared" si="3"/>
        <v/>
      </c>
      <c r="R74" s="24" t="s">
        <v>20</v>
      </c>
      <c r="S74" s="25" t="str">
        <f>IFERROR(VLOOKUP($A74, fundamentus!$A:$M, 2, FALSE), "")</f>
        <v/>
      </c>
      <c r="T74" s="26" t="str">
        <f>IFERROR(VLOOKUP($A74, fundamentus!$A:$M, 8, FALSE)/1000000, "")</f>
        <v/>
      </c>
      <c r="U74" s="27" t="str">
        <f>IFERROR(VLOOKUP($A74, fundamentus!$A:$M, 6, FALSE), "")</f>
        <v/>
      </c>
      <c r="V74" s="28" t="str">
        <f>IFERROR(IF(S74&lt;&gt;"Títulos e Val Mob", VLOOKUP($A74, fundamentus!$A:$M, 9, FALSE), ""), "")</f>
        <v/>
      </c>
      <c r="W74" s="18" t="str">
        <f>IFERROR(IF(S74&lt;&gt;"Títulos e Val Mob", VLOOKUP($A74, fundamentus!$A:$M, 13, FALSE)/100, ""),"")</f>
        <v/>
      </c>
      <c r="X74" s="29" t="str">
        <f>IFERROR(VLOOKUP($A74, fundamentus!$A:$M, 5, FALSE)/100, "")</f>
        <v/>
      </c>
    </row>
    <row r="75">
      <c r="B75" s="30"/>
      <c r="D75" s="16" t="str">
        <f>IFERROR(VLOOKUP($A75, carteira!$A:$F, 6, FALSE)*H75, "")</f>
        <v/>
      </c>
      <c r="E75" s="17" t="str">
        <f>IFERROR(VLOOKUP($A75, carteira!$A:$C, 3, FALSE), "")</f>
        <v/>
      </c>
      <c r="F75" s="18" t="str">
        <f t="shared" si="1"/>
        <v/>
      </c>
      <c r="G75" s="19"/>
      <c r="H75" s="20" t="str">
        <f>IFERROR(__xludf.DUMMYFUNCTION("IF(ISBLANK(A75), """", HYPERLINK(""https://br.tradingview.com/chart/hAM5aSQ3/?symbol=BMFBOVESPA%3A"" &amp; $A75,GOOGLEFINANCE(""BVMF:""&amp;$A75, ""price"")))"),"")</f>
        <v/>
      </c>
      <c r="I75" s="18" t="str">
        <f>IFERROR(__xludf.DUMMYFUNCTION("IF($H75, ($H75 - INDEX(SORT(GOOGLEFINANCE(""BVMF:""&amp;$A75,""close"", $B$1-7, $B$1), 1, false), 3,2))/$H75, """")"),"")</f>
        <v/>
      </c>
      <c r="J75" s="21" t="str">
        <f>IFERROR(__xludf.DUMMYFUNCTION("IF(ISBLANK(A75), """", SPARKLINE(INDEX(GOOGLEFINANCE(""BVMF:""&amp;$A75, ""price"", EDATE($B$1, -1), $B$1), ,2)))"),"")</f>
        <v/>
      </c>
      <c r="K75" s="18" t="str">
        <f>IFERROR(__xludf.DUMMYFUNCTION("IF($H75, ($H75 - INDEX(GOOGLEFINANCE(""BVMF:""&amp;$A75,""close"", $B$1-30, $B$1), 2,2))/$H75, """")"),"")</f>
        <v/>
      </c>
      <c r="L75" s="21" t="str">
        <f>IFERROR(__xludf.DUMMYFUNCTION("IF(ISBLANK(A75), """", SPARKLINE(INDEX(GOOGLEFINANCE(""BVMF:""&amp;$A75, ""price"", EDATE($B$1, -12), $B$1), ,2)))"),"")</f>
        <v/>
      </c>
      <c r="M75" s="18" t="str">
        <f>IFERROR(__xludf.DUMMYFUNCTION("IF($H75, ($H75 - INDEX(GOOGLEFINANCE(""BVMF:""&amp;$A75,""close"", $B$1-365, $B$1), 2,2))/$H75, """")"),"")</f>
        <v/>
      </c>
      <c r="N75" s="21" t="str">
        <f>IFERROR(__xludf.DUMMYFUNCTION("IF(ISBLANK(A75), """", SPARKLINE(INDEX(GOOGLEFINANCE(""BVMF:""&amp;$A75, ""price"", EDATE($B$1, -60), $B$1), ,2)))"),"")</f>
        <v/>
      </c>
      <c r="O75" s="18" t="str">
        <f>IFERROR(__xludf.DUMMYFUNCTION("IF($H75, ($H75 - INDEX(GOOGLEFINANCE(""BVMF:""&amp;$A75,""close"", $B$1-1825, $B$1), 2,2))/$H75, """")"),"")</f>
        <v/>
      </c>
      <c r="P75" s="22" t="str">
        <f t="shared" si="2"/>
        <v/>
      </c>
      <c r="Q75" s="23" t="str">
        <f t="shared" si="3"/>
        <v/>
      </c>
      <c r="R75" s="24" t="s">
        <v>20</v>
      </c>
      <c r="S75" s="25" t="str">
        <f>IFERROR(VLOOKUP($A75, fundamentus!$A:$M, 2, FALSE), "")</f>
        <v/>
      </c>
      <c r="T75" s="26" t="str">
        <f>IFERROR(VLOOKUP($A75, fundamentus!$A:$M, 8, FALSE)/1000000, "")</f>
        <v/>
      </c>
      <c r="U75" s="27" t="str">
        <f>IFERROR(VLOOKUP($A75, fundamentus!$A:$M, 6, FALSE), "")</f>
        <v/>
      </c>
      <c r="V75" s="28" t="str">
        <f>IFERROR(IF(S75&lt;&gt;"Títulos e Val Mob", VLOOKUP($A75, fundamentus!$A:$M, 9, FALSE), ""), "")</f>
        <v/>
      </c>
      <c r="W75" s="18" t="str">
        <f>IFERROR(IF(S75&lt;&gt;"Títulos e Val Mob", VLOOKUP($A75, fundamentus!$A:$M, 13, FALSE)/100, ""),"")</f>
        <v/>
      </c>
      <c r="X75" s="29" t="str">
        <f>IFERROR(VLOOKUP($A75, fundamentus!$A:$M, 5, FALSE)/100, "")</f>
        <v/>
      </c>
    </row>
    <row r="76">
      <c r="B76" s="30"/>
      <c r="D76" s="16" t="str">
        <f>IFERROR(VLOOKUP($A76, carteira!$A:$F, 6, FALSE)*H76, "")</f>
        <v/>
      </c>
      <c r="E76" s="17" t="str">
        <f>IFERROR(VLOOKUP($A76, carteira!$A:$C, 3, FALSE), "")</f>
        <v/>
      </c>
      <c r="F76" s="18" t="str">
        <f t="shared" si="1"/>
        <v/>
      </c>
      <c r="G76" s="19"/>
      <c r="H76" s="20" t="str">
        <f>IFERROR(__xludf.DUMMYFUNCTION("IF(ISBLANK(A76), """", HYPERLINK(""https://br.tradingview.com/chart/hAM5aSQ3/?symbol=BMFBOVESPA%3A"" &amp; $A76,GOOGLEFINANCE(""BVMF:""&amp;$A76, ""price"")))"),"")</f>
        <v/>
      </c>
      <c r="I76" s="18" t="str">
        <f>IFERROR(__xludf.DUMMYFUNCTION("IF($H76, ($H76 - INDEX(SORT(GOOGLEFINANCE(""BVMF:""&amp;$A76,""close"", $B$1-7, $B$1), 1, false), 3,2))/$H76, """")"),"")</f>
        <v/>
      </c>
      <c r="J76" s="21" t="str">
        <f>IFERROR(__xludf.DUMMYFUNCTION("IF(ISBLANK(A76), """", SPARKLINE(INDEX(GOOGLEFINANCE(""BVMF:""&amp;$A76, ""price"", EDATE($B$1, -1), $B$1), ,2)))"),"")</f>
        <v/>
      </c>
      <c r="K76" s="18" t="str">
        <f>IFERROR(__xludf.DUMMYFUNCTION("IF($H76, ($H76 - INDEX(GOOGLEFINANCE(""BVMF:""&amp;$A76,""close"", $B$1-30, $B$1), 2,2))/$H76, """")"),"")</f>
        <v/>
      </c>
      <c r="L76" s="21" t="str">
        <f>IFERROR(__xludf.DUMMYFUNCTION("IF(ISBLANK(A76), """", SPARKLINE(INDEX(GOOGLEFINANCE(""BVMF:""&amp;$A76, ""price"", EDATE($B$1, -12), $B$1), ,2)))"),"")</f>
        <v/>
      </c>
      <c r="M76" s="18" t="str">
        <f>IFERROR(__xludf.DUMMYFUNCTION("IF($H76, ($H76 - INDEX(GOOGLEFINANCE(""BVMF:""&amp;$A76,""close"", $B$1-365, $B$1), 2,2))/$H76, """")"),"")</f>
        <v/>
      </c>
      <c r="N76" s="21" t="str">
        <f>IFERROR(__xludf.DUMMYFUNCTION("IF(ISBLANK(A76), """", SPARKLINE(INDEX(GOOGLEFINANCE(""BVMF:""&amp;$A76, ""price"", EDATE($B$1, -60), $B$1), ,2)))"),"")</f>
        <v/>
      </c>
      <c r="O76" s="18" t="str">
        <f>IFERROR(__xludf.DUMMYFUNCTION("IF($H76, ($H76 - INDEX(GOOGLEFINANCE(""BVMF:""&amp;$A76,""close"", $B$1-1825, $B$1), 2,2))/$H76, """")"),"")</f>
        <v/>
      </c>
      <c r="P76" s="22" t="str">
        <f t="shared" si="2"/>
        <v/>
      </c>
      <c r="Q76" s="23" t="str">
        <f t="shared" si="3"/>
        <v/>
      </c>
      <c r="R76" s="24" t="s">
        <v>20</v>
      </c>
      <c r="S76" s="25" t="str">
        <f>IFERROR(VLOOKUP($A76, fundamentus!$A:$M, 2, FALSE), "")</f>
        <v/>
      </c>
      <c r="T76" s="26" t="str">
        <f>IFERROR(VLOOKUP($A76, fundamentus!$A:$M, 8, FALSE)/1000000, "")</f>
        <v/>
      </c>
      <c r="U76" s="27" t="str">
        <f>IFERROR(VLOOKUP($A76, fundamentus!$A:$M, 6, FALSE), "")</f>
        <v/>
      </c>
      <c r="V76" s="28" t="str">
        <f>IFERROR(IF(S76&lt;&gt;"Títulos e Val Mob", VLOOKUP($A76, fundamentus!$A:$M, 9, FALSE), ""), "")</f>
        <v/>
      </c>
      <c r="W76" s="18" t="str">
        <f>IFERROR(IF(S76&lt;&gt;"Títulos e Val Mob", VLOOKUP($A76, fundamentus!$A:$M, 13, FALSE)/100, ""),"")</f>
        <v/>
      </c>
      <c r="X76" s="29" t="str">
        <f>IFERROR(VLOOKUP($A76, fundamentus!$A:$M, 5, FALSE)/100, "")</f>
        <v/>
      </c>
    </row>
    <row r="77">
      <c r="B77" s="30"/>
      <c r="D77" s="16" t="str">
        <f>IFERROR(VLOOKUP($A77, carteira!$A:$F, 6, FALSE)*H77, "")</f>
        <v/>
      </c>
      <c r="E77" s="17" t="str">
        <f>IFERROR(VLOOKUP($A77, carteira!$A:$C, 3, FALSE), "")</f>
        <v/>
      </c>
      <c r="F77" s="18" t="str">
        <f t="shared" si="1"/>
        <v/>
      </c>
      <c r="G77" s="19"/>
      <c r="H77" s="20" t="str">
        <f>IFERROR(__xludf.DUMMYFUNCTION("IF(ISBLANK(A77), """", HYPERLINK(""https://br.tradingview.com/chart/hAM5aSQ3/?symbol=BMFBOVESPA%3A"" &amp; $A77,GOOGLEFINANCE(""BVMF:""&amp;$A77, ""price"")))"),"")</f>
        <v/>
      </c>
      <c r="I77" s="18" t="str">
        <f>IFERROR(__xludf.DUMMYFUNCTION("IF($H77, ($H77 - INDEX(SORT(GOOGLEFINANCE(""BVMF:""&amp;$A77,""close"", $B$1-7, $B$1), 1, false), 3,2))/$H77, """")"),"")</f>
        <v/>
      </c>
      <c r="J77" s="21" t="str">
        <f>IFERROR(__xludf.DUMMYFUNCTION("IF(ISBLANK(A77), """", SPARKLINE(INDEX(GOOGLEFINANCE(""BVMF:""&amp;$A77, ""price"", EDATE($B$1, -1), $B$1), ,2)))"),"")</f>
        <v/>
      </c>
      <c r="K77" s="18" t="str">
        <f>IFERROR(__xludf.DUMMYFUNCTION("IF($H77, ($H77 - INDEX(GOOGLEFINANCE(""BVMF:""&amp;$A77,""close"", $B$1-30, $B$1), 2,2))/$H77, """")"),"")</f>
        <v/>
      </c>
      <c r="L77" s="21" t="str">
        <f>IFERROR(__xludf.DUMMYFUNCTION("IF(ISBLANK(A77), """", SPARKLINE(INDEX(GOOGLEFINANCE(""BVMF:""&amp;$A77, ""price"", EDATE($B$1, -12), $B$1), ,2)))"),"")</f>
        <v/>
      </c>
      <c r="M77" s="18" t="str">
        <f>IFERROR(__xludf.DUMMYFUNCTION("IF($H77, ($H77 - INDEX(GOOGLEFINANCE(""BVMF:""&amp;$A77,""close"", $B$1-365, $B$1), 2,2))/$H77, """")"),"")</f>
        <v/>
      </c>
      <c r="N77" s="21" t="str">
        <f>IFERROR(__xludf.DUMMYFUNCTION("IF(ISBLANK(A77), """", SPARKLINE(INDEX(GOOGLEFINANCE(""BVMF:""&amp;$A77, ""price"", EDATE($B$1, -60), $B$1), ,2)))"),"")</f>
        <v/>
      </c>
      <c r="O77" s="18" t="str">
        <f>IFERROR(__xludf.DUMMYFUNCTION("IF($H77, ($H77 - INDEX(GOOGLEFINANCE(""BVMF:""&amp;$A77,""close"", $B$1-1825, $B$1), 2,2))/$H77, """")"),"")</f>
        <v/>
      </c>
      <c r="P77" s="22" t="str">
        <f t="shared" si="2"/>
        <v/>
      </c>
      <c r="Q77" s="23" t="str">
        <f t="shared" si="3"/>
        <v/>
      </c>
      <c r="R77" s="24" t="s">
        <v>20</v>
      </c>
      <c r="S77" s="25" t="str">
        <f>IFERROR(VLOOKUP($A77, fundamentus!$A:$M, 2, FALSE), "")</f>
        <v/>
      </c>
      <c r="T77" s="26" t="str">
        <f>IFERROR(VLOOKUP($A77, fundamentus!$A:$M, 8, FALSE)/1000000, "")</f>
        <v/>
      </c>
      <c r="U77" s="27" t="str">
        <f>IFERROR(VLOOKUP($A77, fundamentus!$A:$M, 6, FALSE), "")</f>
        <v/>
      </c>
      <c r="V77" s="28" t="str">
        <f>IFERROR(IF(S77&lt;&gt;"Títulos e Val Mob", VLOOKUP($A77, fundamentus!$A:$M, 9, FALSE), ""), "")</f>
        <v/>
      </c>
      <c r="W77" s="18" t="str">
        <f>IFERROR(IF(S77&lt;&gt;"Títulos e Val Mob", VLOOKUP($A77, fundamentus!$A:$M, 13, FALSE)/100, ""),"")</f>
        <v/>
      </c>
      <c r="X77" s="29" t="str">
        <f>IFERROR(VLOOKUP($A77, fundamentus!$A:$M, 5, FALSE)/100, "")</f>
        <v/>
      </c>
    </row>
    <row r="78">
      <c r="B78" s="30"/>
      <c r="D78" s="16" t="str">
        <f>IFERROR(VLOOKUP($A78, carteira!$A:$F, 6, FALSE)*H78, "")</f>
        <v/>
      </c>
      <c r="E78" s="17" t="str">
        <f>IFERROR(VLOOKUP($A78, carteira!$A:$C, 3, FALSE), "")</f>
        <v/>
      </c>
      <c r="F78" s="18" t="str">
        <f t="shared" si="1"/>
        <v/>
      </c>
      <c r="G78" s="19"/>
      <c r="H78" s="20" t="str">
        <f>IFERROR(__xludf.DUMMYFUNCTION("IF(ISBLANK(A78), """", HYPERLINK(""https://br.tradingview.com/chart/hAM5aSQ3/?symbol=BMFBOVESPA%3A"" &amp; $A78,GOOGLEFINANCE(""BVMF:""&amp;$A78, ""price"")))"),"")</f>
        <v/>
      </c>
      <c r="I78" s="18" t="str">
        <f>IFERROR(__xludf.DUMMYFUNCTION("IF($H78, ($H78 - INDEX(SORT(GOOGLEFINANCE(""BVMF:""&amp;$A78,""close"", $B$1-7, $B$1), 1, false), 3,2))/$H78, """")"),"")</f>
        <v/>
      </c>
      <c r="J78" s="21" t="str">
        <f>IFERROR(__xludf.DUMMYFUNCTION("IF(ISBLANK(A78), """", SPARKLINE(INDEX(GOOGLEFINANCE(""BVMF:""&amp;$A78, ""price"", EDATE($B$1, -1), $B$1), ,2)))"),"")</f>
        <v/>
      </c>
      <c r="K78" s="18" t="str">
        <f>IFERROR(__xludf.DUMMYFUNCTION("IF($H78, ($H78 - INDEX(GOOGLEFINANCE(""BVMF:""&amp;$A78,""close"", $B$1-30, $B$1), 2,2))/$H78, """")"),"")</f>
        <v/>
      </c>
      <c r="L78" s="21" t="str">
        <f>IFERROR(__xludf.DUMMYFUNCTION("IF(ISBLANK(A78), """", SPARKLINE(INDEX(GOOGLEFINANCE(""BVMF:""&amp;$A78, ""price"", EDATE($B$1, -12), $B$1), ,2)))"),"")</f>
        <v/>
      </c>
      <c r="M78" s="18" t="str">
        <f>IFERROR(__xludf.DUMMYFUNCTION("IF($H78, ($H78 - INDEX(GOOGLEFINANCE(""BVMF:""&amp;$A78,""close"", $B$1-365, $B$1), 2,2))/$H78, """")"),"")</f>
        <v/>
      </c>
      <c r="N78" s="21" t="str">
        <f>IFERROR(__xludf.DUMMYFUNCTION("IF(ISBLANK(A78), """", SPARKLINE(INDEX(GOOGLEFINANCE(""BVMF:""&amp;$A78, ""price"", EDATE($B$1, -60), $B$1), ,2)))"),"")</f>
        <v/>
      </c>
      <c r="O78" s="18" t="str">
        <f>IFERROR(__xludf.DUMMYFUNCTION("IF($H78, ($H78 - INDEX(GOOGLEFINANCE(""BVMF:""&amp;$A78,""close"", $B$1-1825, $B$1), 2,2))/$H78, """")"),"")</f>
        <v/>
      </c>
      <c r="P78" s="22" t="str">
        <f t="shared" si="2"/>
        <v/>
      </c>
      <c r="Q78" s="23" t="str">
        <f t="shared" si="3"/>
        <v/>
      </c>
      <c r="R78" s="24" t="s">
        <v>20</v>
      </c>
      <c r="S78" s="25" t="str">
        <f>IFERROR(VLOOKUP($A78, fundamentus!$A:$M, 2, FALSE), "")</f>
        <v/>
      </c>
      <c r="T78" s="26" t="str">
        <f>IFERROR(VLOOKUP($A78, fundamentus!$A:$M, 8, FALSE)/1000000, "")</f>
        <v/>
      </c>
      <c r="U78" s="27" t="str">
        <f>IFERROR(VLOOKUP($A78, fundamentus!$A:$M, 6, FALSE), "")</f>
        <v/>
      </c>
      <c r="V78" s="28" t="str">
        <f>IFERROR(IF(S78&lt;&gt;"Títulos e Val Mob", VLOOKUP($A78, fundamentus!$A:$M, 9, FALSE), ""), "")</f>
        <v/>
      </c>
      <c r="W78" s="18" t="str">
        <f>IFERROR(IF(S78&lt;&gt;"Títulos e Val Mob", VLOOKUP($A78, fundamentus!$A:$M, 13, FALSE)/100, ""),"")</f>
        <v/>
      </c>
      <c r="X78" s="29" t="str">
        <f>IFERROR(VLOOKUP($A78, fundamentus!$A:$M, 5, FALSE)/100, "")</f>
        <v/>
      </c>
    </row>
    <row r="79">
      <c r="B79" s="30"/>
      <c r="D79" s="16" t="str">
        <f>IFERROR(VLOOKUP($A79, carteira!$A:$F, 6, FALSE)*H79, "")</f>
        <v/>
      </c>
      <c r="E79" s="17" t="str">
        <f>IFERROR(VLOOKUP($A79, carteira!$A:$C, 3, FALSE), "")</f>
        <v/>
      </c>
      <c r="F79" s="18" t="str">
        <f t="shared" si="1"/>
        <v/>
      </c>
      <c r="G79" s="19"/>
      <c r="H79" s="20" t="str">
        <f>IFERROR(__xludf.DUMMYFUNCTION("IF(ISBLANK(A79), """", HYPERLINK(""https://br.tradingview.com/chart/hAM5aSQ3/?symbol=BMFBOVESPA%3A"" &amp; $A79,GOOGLEFINANCE(""BVMF:""&amp;$A79, ""price"")))"),"")</f>
        <v/>
      </c>
      <c r="I79" s="18" t="str">
        <f>IFERROR(__xludf.DUMMYFUNCTION("IF($H79, ($H79 - INDEX(SORT(GOOGLEFINANCE(""BVMF:""&amp;$A79,""close"", $B$1-7, $B$1), 1, false), 3,2))/$H79, """")"),"")</f>
        <v/>
      </c>
      <c r="J79" s="21" t="str">
        <f>IFERROR(__xludf.DUMMYFUNCTION("IF(ISBLANK(A79), """", SPARKLINE(INDEX(GOOGLEFINANCE(""BVMF:""&amp;$A79, ""price"", EDATE($B$1, -1), $B$1), ,2)))"),"")</f>
        <v/>
      </c>
      <c r="K79" s="18" t="str">
        <f>IFERROR(__xludf.DUMMYFUNCTION("IF($H79, ($H79 - INDEX(GOOGLEFINANCE(""BVMF:""&amp;$A79,""close"", $B$1-30, $B$1), 2,2))/$H79, """")"),"")</f>
        <v/>
      </c>
      <c r="L79" s="21" t="str">
        <f>IFERROR(__xludf.DUMMYFUNCTION("IF(ISBLANK(A79), """", SPARKLINE(INDEX(GOOGLEFINANCE(""BVMF:""&amp;$A79, ""price"", EDATE($B$1, -12), $B$1), ,2)))"),"")</f>
        <v/>
      </c>
      <c r="M79" s="18" t="str">
        <f>IFERROR(__xludf.DUMMYFUNCTION("IF($H79, ($H79 - INDEX(GOOGLEFINANCE(""BVMF:""&amp;$A79,""close"", $B$1-365, $B$1), 2,2))/$H79, """")"),"")</f>
        <v/>
      </c>
      <c r="N79" s="21" t="str">
        <f>IFERROR(__xludf.DUMMYFUNCTION("IF(ISBLANK(A79), """", SPARKLINE(INDEX(GOOGLEFINANCE(""BVMF:""&amp;$A79, ""price"", EDATE($B$1, -60), $B$1), ,2)))"),"")</f>
        <v/>
      </c>
      <c r="O79" s="18" t="str">
        <f>IFERROR(__xludf.DUMMYFUNCTION("IF($H79, ($H79 - INDEX(GOOGLEFINANCE(""BVMF:""&amp;$A79,""close"", $B$1-1825, $B$1), 2,2))/$H79, """")"),"")</f>
        <v/>
      </c>
      <c r="P79" s="22" t="str">
        <f t="shared" si="2"/>
        <v/>
      </c>
      <c r="Q79" s="23" t="str">
        <f t="shared" si="3"/>
        <v/>
      </c>
      <c r="R79" s="24" t="s">
        <v>20</v>
      </c>
      <c r="S79" s="25" t="str">
        <f>IFERROR(VLOOKUP($A79, fundamentus!$A:$M, 2, FALSE), "")</f>
        <v/>
      </c>
      <c r="T79" s="26" t="str">
        <f>IFERROR(VLOOKUP($A79, fundamentus!$A:$M, 8, FALSE)/1000000, "")</f>
        <v/>
      </c>
      <c r="U79" s="27" t="str">
        <f>IFERROR(VLOOKUP($A79, fundamentus!$A:$M, 6, FALSE), "")</f>
        <v/>
      </c>
      <c r="V79" s="28" t="str">
        <f>IFERROR(IF(S79&lt;&gt;"Títulos e Val Mob", VLOOKUP($A79, fundamentus!$A:$M, 9, FALSE), ""), "")</f>
        <v/>
      </c>
      <c r="W79" s="18" t="str">
        <f>IFERROR(IF(S79&lt;&gt;"Títulos e Val Mob", VLOOKUP($A79, fundamentus!$A:$M, 13, FALSE)/100, ""),"")</f>
        <v/>
      </c>
      <c r="X79" s="29" t="str">
        <f>IFERROR(VLOOKUP($A79, fundamentus!$A:$M, 5, FALSE)/100, "")</f>
        <v/>
      </c>
    </row>
    <row r="80">
      <c r="B80" s="30"/>
      <c r="D80" s="16" t="str">
        <f>IFERROR(VLOOKUP($A80, carteira!$A:$F, 6, FALSE)*H80, "")</f>
        <v/>
      </c>
      <c r="E80" s="17" t="str">
        <f>IFERROR(VLOOKUP($A80, carteira!$A:$C, 3, FALSE), "")</f>
        <v/>
      </c>
      <c r="F80" s="18" t="str">
        <f t="shared" si="1"/>
        <v/>
      </c>
      <c r="G80" s="19"/>
      <c r="H80" s="20" t="str">
        <f>IFERROR(__xludf.DUMMYFUNCTION("IF(ISBLANK(A80), """", HYPERLINK(""https://br.tradingview.com/chart/hAM5aSQ3/?symbol=BMFBOVESPA%3A"" &amp; $A80,GOOGLEFINANCE(""BVMF:""&amp;$A80, ""price"")))"),"")</f>
        <v/>
      </c>
      <c r="I80" s="18" t="str">
        <f>IFERROR(__xludf.DUMMYFUNCTION("IF($H80, ($H80 - INDEX(SORT(GOOGLEFINANCE(""BVMF:""&amp;$A80,""close"", $B$1-7, $B$1), 1, false), 3,2))/$H80, """")"),"")</f>
        <v/>
      </c>
      <c r="J80" s="21" t="str">
        <f>IFERROR(__xludf.DUMMYFUNCTION("IF(ISBLANK(A80), """", SPARKLINE(INDEX(GOOGLEFINANCE(""BVMF:""&amp;$A80, ""price"", EDATE($B$1, -1), $B$1), ,2)))"),"")</f>
        <v/>
      </c>
      <c r="K80" s="18" t="str">
        <f>IFERROR(__xludf.DUMMYFUNCTION("IF($H80, ($H80 - INDEX(GOOGLEFINANCE(""BVMF:""&amp;$A80,""close"", $B$1-30, $B$1), 2,2))/$H80, """")"),"")</f>
        <v/>
      </c>
      <c r="L80" s="21" t="str">
        <f>IFERROR(__xludf.DUMMYFUNCTION("IF(ISBLANK(A80), """", SPARKLINE(INDEX(GOOGLEFINANCE(""BVMF:""&amp;$A80, ""price"", EDATE($B$1, -12), $B$1), ,2)))"),"")</f>
        <v/>
      </c>
      <c r="M80" s="18" t="str">
        <f>IFERROR(__xludf.DUMMYFUNCTION("IF($H80, ($H80 - INDEX(GOOGLEFINANCE(""BVMF:""&amp;$A80,""close"", $B$1-365, $B$1), 2,2))/$H80, """")"),"")</f>
        <v/>
      </c>
      <c r="N80" s="21" t="str">
        <f>IFERROR(__xludf.DUMMYFUNCTION("IF(ISBLANK(A80), """", SPARKLINE(INDEX(GOOGLEFINANCE(""BVMF:""&amp;$A80, ""price"", EDATE($B$1, -60), $B$1), ,2)))"),"")</f>
        <v/>
      </c>
      <c r="O80" s="18" t="str">
        <f>IFERROR(__xludf.DUMMYFUNCTION("IF($H80, ($H80 - INDEX(GOOGLEFINANCE(""BVMF:""&amp;$A80,""close"", $B$1-1825, $B$1), 2,2))/$H80, """")"),"")</f>
        <v/>
      </c>
      <c r="P80" s="22" t="str">
        <f t="shared" si="2"/>
        <v/>
      </c>
      <c r="Q80" s="23" t="str">
        <f t="shared" si="3"/>
        <v/>
      </c>
      <c r="R80" s="24" t="s">
        <v>20</v>
      </c>
      <c r="S80" s="25" t="str">
        <f>IFERROR(VLOOKUP($A80, fundamentus!$A:$M, 2, FALSE), "")</f>
        <v/>
      </c>
      <c r="T80" s="26" t="str">
        <f>IFERROR(VLOOKUP($A80, fundamentus!$A:$M, 8, FALSE)/1000000, "")</f>
        <v/>
      </c>
      <c r="U80" s="27" t="str">
        <f>IFERROR(VLOOKUP($A80, fundamentus!$A:$M, 6, FALSE), "")</f>
        <v/>
      </c>
      <c r="V80" s="28" t="str">
        <f>IFERROR(IF(S80&lt;&gt;"Títulos e Val Mob", VLOOKUP($A80, fundamentus!$A:$M, 9, FALSE), ""), "")</f>
        <v/>
      </c>
      <c r="W80" s="18" t="str">
        <f>IFERROR(IF(S80&lt;&gt;"Títulos e Val Mob", VLOOKUP($A80, fundamentus!$A:$M, 13, FALSE)/100, ""),"")</f>
        <v/>
      </c>
      <c r="X80" s="29" t="str">
        <f>IFERROR(VLOOKUP($A80, fundamentus!$A:$M, 5, FALSE)/100, "")</f>
        <v/>
      </c>
    </row>
    <row r="81">
      <c r="B81" s="30"/>
      <c r="D81" s="16" t="str">
        <f>IFERROR(VLOOKUP($A81, carteira!$A:$F, 6, FALSE)*H81, "")</f>
        <v/>
      </c>
      <c r="E81" s="17" t="str">
        <f>IFERROR(VLOOKUP($A81, carteira!$A:$C, 3, FALSE), "")</f>
        <v/>
      </c>
      <c r="F81" s="18" t="str">
        <f t="shared" si="1"/>
        <v/>
      </c>
      <c r="G81" s="19"/>
      <c r="H81" s="20" t="str">
        <f>IFERROR(__xludf.DUMMYFUNCTION("IF(ISBLANK(A81), """", HYPERLINK(""https://br.tradingview.com/chart/hAM5aSQ3/?symbol=BMFBOVESPA%3A"" &amp; $A81,GOOGLEFINANCE(""BVMF:""&amp;$A81, ""price"")))"),"")</f>
        <v/>
      </c>
      <c r="I81" s="18" t="str">
        <f>IFERROR(__xludf.DUMMYFUNCTION("IF($H81, ($H81 - INDEX(SORT(GOOGLEFINANCE(""BVMF:""&amp;$A81,""close"", $B$1-7, $B$1), 1, false), 3,2))/$H81, """")"),"")</f>
        <v/>
      </c>
      <c r="J81" s="21" t="str">
        <f>IFERROR(__xludf.DUMMYFUNCTION("IF(ISBLANK(A81), """", SPARKLINE(INDEX(GOOGLEFINANCE(""BVMF:""&amp;$A81, ""price"", EDATE($B$1, -1), $B$1), ,2)))"),"")</f>
        <v/>
      </c>
      <c r="K81" s="18" t="str">
        <f>IFERROR(__xludf.DUMMYFUNCTION("IF($H81, ($H81 - INDEX(GOOGLEFINANCE(""BVMF:""&amp;$A81,""close"", $B$1-30, $B$1), 2,2))/$H81, """")"),"")</f>
        <v/>
      </c>
      <c r="L81" s="21" t="str">
        <f>IFERROR(__xludf.DUMMYFUNCTION("IF(ISBLANK(A81), """", SPARKLINE(INDEX(GOOGLEFINANCE(""BVMF:""&amp;$A81, ""price"", EDATE($B$1, -12), $B$1), ,2)))"),"")</f>
        <v/>
      </c>
      <c r="M81" s="18" t="str">
        <f>IFERROR(__xludf.DUMMYFUNCTION("IF($H81, ($H81 - INDEX(GOOGLEFINANCE(""BVMF:""&amp;$A81,""close"", $B$1-365, $B$1), 2,2))/$H81, """")"),"")</f>
        <v/>
      </c>
      <c r="N81" s="21" t="str">
        <f>IFERROR(__xludf.DUMMYFUNCTION("IF(ISBLANK(A81), """", SPARKLINE(INDEX(GOOGLEFINANCE(""BVMF:""&amp;$A81, ""price"", EDATE($B$1, -60), $B$1), ,2)))"),"")</f>
        <v/>
      </c>
      <c r="O81" s="18" t="str">
        <f>IFERROR(__xludf.DUMMYFUNCTION("IF($H81, ($H81 - INDEX(GOOGLEFINANCE(""BVMF:""&amp;$A81,""close"", $B$1-1825, $B$1), 2,2))/$H81, """")"),"")</f>
        <v/>
      </c>
      <c r="P81" s="22" t="str">
        <f t="shared" si="2"/>
        <v/>
      </c>
      <c r="Q81" s="23" t="str">
        <f t="shared" si="3"/>
        <v/>
      </c>
      <c r="R81" s="24" t="s">
        <v>20</v>
      </c>
      <c r="S81" s="25" t="str">
        <f>IFERROR(VLOOKUP($A81, fundamentus!$A:$M, 2, FALSE), "")</f>
        <v/>
      </c>
      <c r="T81" s="26" t="str">
        <f>IFERROR(VLOOKUP($A81, fundamentus!$A:$M, 8, FALSE)/1000000, "")</f>
        <v/>
      </c>
      <c r="U81" s="27" t="str">
        <f>IFERROR(VLOOKUP($A81, fundamentus!$A:$M, 6, FALSE), "")</f>
        <v/>
      </c>
      <c r="V81" s="28" t="str">
        <f>IFERROR(IF(S81&lt;&gt;"Títulos e Val Mob", VLOOKUP($A81, fundamentus!$A:$M, 9, FALSE), ""), "")</f>
        <v/>
      </c>
      <c r="W81" s="18" t="str">
        <f>IFERROR(IF(S81&lt;&gt;"Títulos e Val Mob", VLOOKUP($A81, fundamentus!$A:$M, 13, FALSE)/100, ""),"")</f>
        <v/>
      </c>
      <c r="X81" s="29" t="str">
        <f>IFERROR(VLOOKUP($A81, fundamentus!$A:$M, 5, FALSE)/100, "")</f>
        <v/>
      </c>
    </row>
    <row r="82">
      <c r="B82" s="30"/>
      <c r="D82" s="16" t="str">
        <f>IFERROR(VLOOKUP($A82, carteira!$A:$F, 6, FALSE)*H82, "")</f>
        <v/>
      </c>
      <c r="E82" s="17" t="str">
        <f>IFERROR(VLOOKUP($A82, carteira!$A:$C, 3, FALSE), "")</f>
        <v/>
      </c>
      <c r="F82" s="18" t="str">
        <f t="shared" si="1"/>
        <v/>
      </c>
      <c r="G82" s="19"/>
      <c r="H82" s="20" t="str">
        <f>IFERROR(__xludf.DUMMYFUNCTION("IF(ISBLANK(A82), """", HYPERLINK(""https://br.tradingview.com/chart/hAM5aSQ3/?symbol=BMFBOVESPA%3A"" &amp; $A82,GOOGLEFINANCE(""BVMF:""&amp;$A82, ""price"")))"),"")</f>
        <v/>
      </c>
      <c r="I82" s="18" t="str">
        <f>IFERROR(__xludf.DUMMYFUNCTION("IF($H82, ($H82 - INDEX(SORT(GOOGLEFINANCE(""BVMF:""&amp;$A82,""close"", $B$1-7, $B$1), 1, false), 3,2))/$H82, """")"),"")</f>
        <v/>
      </c>
      <c r="J82" s="21" t="str">
        <f>IFERROR(__xludf.DUMMYFUNCTION("IF(ISBLANK(A82), """", SPARKLINE(INDEX(GOOGLEFINANCE(""BVMF:""&amp;$A82, ""price"", EDATE($B$1, -1), $B$1), ,2)))"),"")</f>
        <v/>
      </c>
      <c r="K82" s="18" t="str">
        <f>IFERROR(__xludf.DUMMYFUNCTION("IF($H82, ($H82 - INDEX(GOOGLEFINANCE(""BVMF:""&amp;$A82,""close"", $B$1-30, $B$1), 2,2))/$H82, """")"),"")</f>
        <v/>
      </c>
      <c r="L82" s="21" t="str">
        <f>IFERROR(__xludf.DUMMYFUNCTION("IF(ISBLANK(A82), """", SPARKLINE(INDEX(GOOGLEFINANCE(""BVMF:""&amp;$A82, ""price"", EDATE($B$1, -12), $B$1), ,2)))"),"")</f>
        <v/>
      </c>
      <c r="M82" s="18" t="str">
        <f>IFERROR(__xludf.DUMMYFUNCTION("IF($H82, ($H82 - INDEX(GOOGLEFINANCE(""BVMF:""&amp;$A82,""close"", $B$1-365, $B$1), 2,2))/$H82, """")"),"")</f>
        <v/>
      </c>
      <c r="N82" s="21" t="str">
        <f>IFERROR(__xludf.DUMMYFUNCTION("IF(ISBLANK(A82), """", SPARKLINE(INDEX(GOOGLEFINANCE(""BVMF:""&amp;$A82, ""price"", EDATE($B$1, -60), $B$1), ,2)))"),"")</f>
        <v/>
      </c>
      <c r="O82" s="18" t="str">
        <f>IFERROR(__xludf.DUMMYFUNCTION("IF($H82, ($H82 - INDEX(GOOGLEFINANCE(""BVMF:""&amp;$A82,""close"", $B$1-1825, $B$1), 2,2))/$H82, """")"),"")</f>
        <v/>
      </c>
      <c r="P82" s="22" t="str">
        <f t="shared" si="2"/>
        <v/>
      </c>
      <c r="Q82" s="23" t="str">
        <f t="shared" si="3"/>
        <v/>
      </c>
      <c r="R82" s="24" t="s">
        <v>20</v>
      </c>
      <c r="S82" s="25" t="str">
        <f>IFERROR(VLOOKUP($A82, fundamentus!$A:$M, 2, FALSE), "")</f>
        <v/>
      </c>
      <c r="T82" s="26" t="str">
        <f>IFERROR(VLOOKUP($A82, fundamentus!$A:$M, 8, FALSE)/1000000, "")</f>
        <v/>
      </c>
      <c r="U82" s="27" t="str">
        <f>IFERROR(VLOOKUP($A82, fundamentus!$A:$M, 6, FALSE), "")</f>
        <v/>
      </c>
      <c r="V82" s="28" t="str">
        <f>IFERROR(IF(S82&lt;&gt;"Títulos e Val Mob", VLOOKUP($A82, fundamentus!$A:$M, 9, FALSE), ""), "")</f>
        <v/>
      </c>
      <c r="W82" s="18" t="str">
        <f>IFERROR(IF(S82&lt;&gt;"Títulos e Val Mob", VLOOKUP($A82, fundamentus!$A:$M, 13, FALSE)/100, ""),"")</f>
        <v/>
      </c>
      <c r="X82" s="29" t="str">
        <f>IFERROR(VLOOKUP($A82, fundamentus!$A:$M, 5, FALSE)/100, "")</f>
        <v/>
      </c>
    </row>
    <row r="83">
      <c r="B83" s="30"/>
      <c r="D83" s="16" t="str">
        <f>IFERROR(VLOOKUP($A83, carteira!$A:$F, 6, FALSE)*H83, "")</f>
        <v/>
      </c>
      <c r="E83" s="17" t="str">
        <f>IFERROR(VLOOKUP($A83, carteira!$A:$C, 3, FALSE), "")</f>
        <v/>
      </c>
      <c r="F83" s="18" t="str">
        <f t="shared" si="1"/>
        <v/>
      </c>
      <c r="G83" s="19"/>
      <c r="H83" s="20" t="str">
        <f>IFERROR(__xludf.DUMMYFUNCTION("IF(ISBLANK(A83), """", HYPERLINK(""https://br.tradingview.com/chart/hAM5aSQ3/?symbol=BMFBOVESPA%3A"" &amp; $A83,GOOGLEFINANCE(""BVMF:""&amp;$A83, ""price"")))"),"")</f>
        <v/>
      </c>
      <c r="I83" s="18" t="str">
        <f>IFERROR(__xludf.DUMMYFUNCTION("IF($H83, ($H83 - INDEX(SORT(GOOGLEFINANCE(""BVMF:""&amp;$A83,""close"", $B$1-7, $B$1), 1, false), 3,2))/$H83, """")"),"")</f>
        <v/>
      </c>
      <c r="J83" s="21" t="str">
        <f>IFERROR(__xludf.DUMMYFUNCTION("IF(ISBLANK(A83), """", SPARKLINE(INDEX(GOOGLEFINANCE(""BVMF:""&amp;$A83, ""price"", EDATE($B$1, -1), $B$1), ,2)))"),"")</f>
        <v/>
      </c>
      <c r="K83" s="18" t="str">
        <f>IFERROR(__xludf.DUMMYFUNCTION("IF($H83, ($H83 - INDEX(GOOGLEFINANCE(""BVMF:""&amp;$A83,""close"", $B$1-30, $B$1), 2,2))/$H83, """")"),"")</f>
        <v/>
      </c>
      <c r="L83" s="21" t="str">
        <f>IFERROR(__xludf.DUMMYFUNCTION("IF(ISBLANK(A83), """", SPARKLINE(INDEX(GOOGLEFINANCE(""BVMF:""&amp;$A83, ""price"", EDATE($B$1, -12), $B$1), ,2)))"),"")</f>
        <v/>
      </c>
      <c r="M83" s="18" t="str">
        <f>IFERROR(__xludf.DUMMYFUNCTION("IF($H83, ($H83 - INDEX(GOOGLEFINANCE(""BVMF:""&amp;$A83,""close"", $B$1-365, $B$1), 2,2))/$H83, """")"),"")</f>
        <v/>
      </c>
      <c r="N83" s="21" t="str">
        <f>IFERROR(__xludf.DUMMYFUNCTION("IF(ISBLANK(A83), """", SPARKLINE(INDEX(GOOGLEFINANCE(""BVMF:""&amp;$A83, ""price"", EDATE($B$1, -60), $B$1), ,2)))"),"")</f>
        <v/>
      </c>
      <c r="O83" s="18" t="str">
        <f>IFERROR(__xludf.DUMMYFUNCTION("IF($H83, ($H83 - INDEX(GOOGLEFINANCE(""BVMF:""&amp;$A83,""close"", $B$1-1825, $B$1), 2,2))/$H83, """")"),"")</f>
        <v/>
      </c>
      <c r="P83" s="22" t="str">
        <f t="shared" si="2"/>
        <v/>
      </c>
      <c r="Q83" s="23" t="str">
        <f t="shared" si="3"/>
        <v/>
      </c>
      <c r="R83" s="24" t="s">
        <v>20</v>
      </c>
      <c r="S83" s="25" t="str">
        <f>IFERROR(VLOOKUP($A83, fundamentus!$A:$M, 2, FALSE), "")</f>
        <v/>
      </c>
      <c r="T83" s="26" t="str">
        <f>IFERROR(VLOOKUP($A83, fundamentus!$A:$M, 8, FALSE)/1000000, "")</f>
        <v/>
      </c>
      <c r="U83" s="27" t="str">
        <f>IFERROR(VLOOKUP($A83, fundamentus!$A:$M, 6, FALSE), "")</f>
        <v/>
      </c>
      <c r="V83" s="28" t="str">
        <f>IFERROR(IF(S83&lt;&gt;"Títulos e Val Mob", VLOOKUP($A83, fundamentus!$A:$M, 9, FALSE), ""), "")</f>
        <v/>
      </c>
      <c r="W83" s="18" t="str">
        <f>IFERROR(IF(S83&lt;&gt;"Títulos e Val Mob", VLOOKUP($A83, fundamentus!$A:$M, 13, FALSE)/100, ""),"")</f>
        <v/>
      </c>
      <c r="X83" s="29" t="str">
        <f>IFERROR(VLOOKUP($A83, fundamentus!$A:$M, 5, FALSE)/100, "")</f>
        <v/>
      </c>
    </row>
    <row r="84">
      <c r="B84" s="30"/>
      <c r="D84" s="16" t="str">
        <f>IFERROR(VLOOKUP($A84, carteira!$A:$F, 6, FALSE)*H84, "")</f>
        <v/>
      </c>
      <c r="E84" s="17" t="str">
        <f>IFERROR(VLOOKUP($A84, carteira!$A:$C, 3, FALSE), "")</f>
        <v/>
      </c>
      <c r="F84" s="18" t="str">
        <f t="shared" si="1"/>
        <v/>
      </c>
      <c r="G84" s="19"/>
      <c r="H84" s="20" t="str">
        <f>IFERROR(__xludf.DUMMYFUNCTION("IF(ISBLANK(A84), """", HYPERLINK(""https://br.tradingview.com/chart/hAM5aSQ3/?symbol=BMFBOVESPA%3A"" &amp; $A84,GOOGLEFINANCE(""BVMF:""&amp;$A84, ""price"")))"),"")</f>
        <v/>
      </c>
      <c r="I84" s="18" t="str">
        <f>IFERROR(__xludf.DUMMYFUNCTION("IF($H84, ($H84 - INDEX(SORT(GOOGLEFINANCE(""BVMF:""&amp;$A84,""close"", $B$1-7, $B$1), 1, false), 3,2))/$H84, """")"),"")</f>
        <v/>
      </c>
      <c r="J84" s="21" t="str">
        <f>IFERROR(__xludf.DUMMYFUNCTION("IF(ISBLANK(A84), """", SPARKLINE(INDEX(GOOGLEFINANCE(""BVMF:""&amp;$A84, ""price"", EDATE($B$1, -1), $B$1), ,2)))"),"")</f>
        <v/>
      </c>
      <c r="K84" s="18" t="str">
        <f>IFERROR(__xludf.DUMMYFUNCTION("IF($H84, ($H84 - INDEX(GOOGLEFINANCE(""BVMF:""&amp;$A84,""close"", $B$1-30, $B$1), 2,2))/$H84, """")"),"")</f>
        <v/>
      </c>
      <c r="L84" s="21" t="str">
        <f>IFERROR(__xludf.DUMMYFUNCTION("IF(ISBLANK(A84), """", SPARKLINE(INDEX(GOOGLEFINANCE(""BVMF:""&amp;$A84, ""price"", EDATE($B$1, -12), $B$1), ,2)))"),"")</f>
        <v/>
      </c>
      <c r="M84" s="18" t="str">
        <f>IFERROR(__xludf.DUMMYFUNCTION("IF($H84, ($H84 - INDEX(GOOGLEFINANCE(""BVMF:""&amp;$A84,""close"", $B$1-365, $B$1), 2,2))/$H84, """")"),"")</f>
        <v/>
      </c>
      <c r="N84" s="21" t="str">
        <f>IFERROR(__xludf.DUMMYFUNCTION("IF(ISBLANK(A84), """", SPARKLINE(INDEX(GOOGLEFINANCE(""BVMF:""&amp;$A84, ""price"", EDATE($B$1, -60), $B$1), ,2)))"),"")</f>
        <v/>
      </c>
      <c r="O84" s="18" t="str">
        <f>IFERROR(__xludf.DUMMYFUNCTION("IF($H84, ($H84 - INDEX(GOOGLEFINANCE(""BVMF:""&amp;$A84,""close"", $B$1-1825, $B$1), 2,2))/$H84, """")"),"")</f>
        <v/>
      </c>
      <c r="P84" s="22" t="str">
        <f t="shared" si="2"/>
        <v/>
      </c>
      <c r="Q84" s="23" t="str">
        <f t="shared" si="3"/>
        <v/>
      </c>
      <c r="R84" s="24" t="s">
        <v>20</v>
      </c>
      <c r="S84" s="25" t="str">
        <f>IFERROR(VLOOKUP($A84, fundamentus!$A:$M, 2, FALSE), "")</f>
        <v/>
      </c>
      <c r="T84" s="26" t="str">
        <f>IFERROR(VLOOKUP($A84, fundamentus!$A:$M, 8, FALSE)/1000000, "")</f>
        <v/>
      </c>
      <c r="U84" s="27" t="str">
        <f>IFERROR(VLOOKUP($A84, fundamentus!$A:$M, 6, FALSE), "")</f>
        <v/>
      </c>
      <c r="V84" s="28" t="str">
        <f>IFERROR(IF(S84&lt;&gt;"Títulos e Val Mob", VLOOKUP($A84, fundamentus!$A:$M, 9, FALSE), ""), "")</f>
        <v/>
      </c>
      <c r="W84" s="18" t="str">
        <f>IFERROR(IF(S84&lt;&gt;"Títulos e Val Mob", VLOOKUP($A84, fundamentus!$A:$M, 13, FALSE)/100, ""),"")</f>
        <v/>
      </c>
      <c r="X84" s="29" t="str">
        <f>IFERROR(VLOOKUP($A84, fundamentus!$A:$M, 5, FALSE)/100, "")</f>
        <v/>
      </c>
    </row>
    <row r="85">
      <c r="B85" s="30"/>
      <c r="D85" s="16" t="str">
        <f>IFERROR(VLOOKUP($A85, carteira!$A:$F, 6, FALSE)*H85, "")</f>
        <v/>
      </c>
      <c r="E85" s="17" t="str">
        <f>IFERROR(VLOOKUP($A85, carteira!$A:$C, 3, FALSE), "")</f>
        <v/>
      </c>
      <c r="F85" s="18" t="str">
        <f t="shared" si="1"/>
        <v/>
      </c>
      <c r="G85" s="19"/>
      <c r="H85" s="20" t="str">
        <f>IFERROR(__xludf.DUMMYFUNCTION("IF(ISBLANK(A85), """", HYPERLINK(""https://br.tradingview.com/chart/hAM5aSQ3/?symbol=BMFBOVESPA%3A"" &amp; $A85,GOOGLEFINANCE(""BVMF:""&amp;$A85, ""price"")))"),"")</f>
        <v/>
      </c>
      <c r="I85" s="18" t="str">
        <f>IFERROR(__xludf.DUMMYFUNCTION("IF($H85, ($H85 - INDEX(SORT(GOOGLEFINANCE(""BVMF:""&amp;$A85,""close"", $B$1-7, $B$1), 1, false), 3,2))/$H85, """")"),"")</f>
        <v/>
      </c>
      <c r="J85" s="21" t="str">
        <f>IFERROR(__xludf.DUMMYFUNCTION("IF(ISBLANK(A85), """", SPARKLINE(INDEX(GOOGLEFINANCE(""BVMF:""&amp;$A85, ""price"", EDATE($B$1, -1), $B$1), ,2)))"),"")</f>
        <v/>
      </c>
      <c r="K85" s="18" t="str">
        <f>IFERROR(__xludf.DUMMYFUNCTION("IF($H85, ($H85 - INDEX(GOOGLEFINANCE(""BVMF:""&amp;$A85,""close"", $B$1-30, $B$1), 2,2))/$H85, """")"),"")</f>
        <v/>
      </c>
      <c r="L85" s="21" t="str">
        <f>IFERROR(__xludf.DUMMYFUNCTION("IF(ISBLANK(A85), """", SPARKLINE(INDEX(GOOGLEFINANCE(""BVMF:""&amp;$A85, ""price"", EDATE($B$1, -12), $B$1), ,2)))"),"")</f>
        <v/>
      </c>
      <c r="M85" s="18" t="str">
        <f>IFERROR(__xludf.DUMMYFUNCTION("IF($H85, ($H85 - INDEX(GOOGLEFINANCE(""BVMF:""&amp;$A85,""close"", $B$1-365, $B$1), 2,2))/$H85, """")"),"")</f>
        <v/>
      </c>
      <c r="N85" s="21" t="str">
        <f>IFERROR(__xludf.DUMMYFUNCTION("IF(ISBLANK(A85), """", SPARKLINE(INDEX(GOOGLEFINANCE(""BVMF:""&amp;$A85, ""price"", EDATE($B$1, -60), $B$1), ,2)))"),"")</f>
        <v/>
      </c>
      <c r="O85" s="18" t="str">
        <f>IFERROR(__xludf.DUMMYFUNCTION("IF($H85, ($H85 - INDEX(GOOGLEFINANCE(""BVMF:""&amp;$A85,""close"", $B$1-1825, $B$1), 2,2))/$H85, """")"),"")</f>
        <v/>
      </c>
      <c r="P85" s="22" t="str">
        <f t="shared" si="2"/>
        <v/>
      </c>
      <c r="Q85" s="23" t="str">
        <f t="shared" si="3"/>
        <v/>
      </c>
      <c r="R85" s="24" t="s">
        <v>20</v>
      </c>
      <c r="S85" s="25" t="str">
        <f>IFERROR(VLOOKUP($A85, fundamentus!$A:$M, 2, FALSE), "")</f>
        <v/>
      </c>
      <c r="T85" s="26" t="str">
        <f>IFERROR(VLOOKUP($A85, fundamentus!$A:$M, 8, FALSE)/1000000, "")</f>
        <v/>
      </c>
      <c r="U85" s="27" t="str">
        <f>IFERROR(VLOOKUP($A85, fundamentus!$A:$M, 6, FALSE), "")</f>
        <v/>
      </c>
      <c r="V85" s="28" t="str">
        <f>IFERROR(IF(S85&lt;&gt;"Títulos e Val Mob", VLOOKUP($A85, fundamentus!$A:$M, 9, FALSE), ""), "")</f>
        <v/>
      </c>
      <c r="W85" s="18" t="str">
        <f>IFERROR(IF(S85&lt;&gt;"Títulos e Val Mob", VLOOKUP($A85, fundamentus!$A:$M, 13, FALSE)/100, ""),"")</f>
        <v/>
      </c>
      <c r="X85" s="29" t="str">
        <f>IFERROR(VLOOKUP($A85, fundamentus!$A:$M, 5, FALSE)/100, "")</f>
        <v/>
      </c>
    </row>
    <row r="86">
      <c r="B86" s="30"/>
      <c r="D86" s="16" t="str">
        <f>IFERROR(VLOOKUP($A86, carteira!$A:$F, 6, FALSE)*H86, "")</f>
        <v/>
      </c>
      <c r="E86" s="17" t="str">
        <f>IFERROR(VLOOKUP($A86, carteira!$A:$C, 3, FALSE), "")</f>
        <v/>
      </c>
      <c r="F86" s="18" t="str">
        <f t="shared" si="1"/>
        <v/>
      </c>
      <c r="G86" s="19"/>
      <c r="H86" s="20" t="str">
        <f>IFERROR(__xludf.DUMMYFUNCTION("IF(ISBLANK(A86), """", HYPERLINK(""https://br.tradingview.com/chart/hAM5aSQ3/?symbol=BMFBOVESPA%3A"" &amp; $A86,GOOGLEFINANCE(""BVMF:""&amp;$A86, ""price"")))"),"")</f>
        <v/>
      </c>
      <c r="I86" s="18" t="str">
        <f>IFERROR(__xludf.DUMMYFUNCTION("IF($H86, ($H86 - INDEX(SORT(GOOGLEFINANCE(""BVMF:""&amp;$A86,""close"", $B$1-7, $B$1), 1, false), 3,2))/$H86, """")"),"")</f>
        <v/>
      </c>
      <c r="J86" s="21" t="str">
        <f>IFERROR(__xludf.DUMMYFUNCTION("IF(ISBLANK(A86), """", SPARKLINE(INDEX(GOOGLEFINANCE(""BVMF:""&amp;$A86, ""price"", EDATE($B$1, -1), $B$1), ,2)))"),"")</f>
        <v/>
      </c>
      <c r="K86" s="18" t="str">
        <f>IFERROR(__xludf.DUMMYFUNCTION("IF($H86, ($H86 - INDEX(GOOGLEFINANCE(""BVMF:""&amp;$A86,""close"", $B$1-30, $B$1), 2,2))/$H86, """")"),"")</f>
        <v/>
      </c>
      <c r="L86" s="21" t="str">
        <f>IFERROR(__xludf.DUMMYFUNCTION("IF(ISBLANK(A86), """", SPARKLINE(INDEX(GOOGLEFINANCE(""BVMF:""&amp;$A86, ""price"", EDATE($B$1, -12), $B$1), ,2)))"),"")</f>
        <v/>
      </c>
      <c r="M86" s="18" t="str">
        <f>IFERROR(__xludf.DUMMYFUNCTION("IF($H86, ($H86 - INDEX(GOOGLEFINANCE(""BVMF:""&amp;$A86,""close"", $B$1-365, $B$1), 2,2))/$H86, """")"),"")</f>
        <v/>
      </c>
      <c r="N86" s="21" t="str">
        <f>IFERROR(__xludf.DUMMYFUNCTION("IF(ISBLANK(A86), """", SPARKLINE(INDEX(GOOGLEFINANCE(""BVMF:""&amp;$A86, ""price"", EDATE($B$1, -60), $B$1), ,2)))"),"")</f>
        <v/>
      </c>
      <c r="O86" s="18" t="str">
        <f>IFERROR(__xludf.DUMMYFUNCTION("IF($H86, ($H86 - INDEX(GOOGLEFINANCE(""BVMF:""&amp;$A86,""close"", $B$1-1825, $B$1), 2,2))/$H86, """")"),"")</f>
        <v/>
      </c>
      <c r="P86" s="22" t="str">
        <f t="shared" si="2"/>
        <v/>
      </c>
      <c r="Q86" s="23" t="str">
        <f t="shared" si="3"/>
        <v/>
      </c>
      <c r="R86" s="24" t="s">
        <v>20</v>
      </c>
      <c r="S86" s="25" t="str">
        <f>IFERROR(VLOOKUP($A86, fundamentus!$A:$M, 2, FALSE), "")</f>
        <v/>
      </c>
      <c r="T86" s="26" t="str">
        <f>IFERROR(VLOOKUP($A86, fundamentus!$A:$M, 8, FALSE)/1000000, "")</f>
        <v/>
      </c>
      <c r="U86" s="27" t="str">
        <f>IFERROR(VLOOKUP($A86, fundamentus!$A:$M, 6, FALSE), "")</f>
        <v/>
      </c>
      <c r="V86" s="28" t="str">
        <f>IFERROR(IF(S86&lt;&gt;"Títulos e Val Mob", VLOOKUP($A86, fundamentus!$A:$M, 9, FALSE), ""), "")</f>
        <v/>
      </c>
      <c r="W86" s="18" t="str">
        <f>IFERROR(IF(S86&lt;&gt;"Títulos e Val Mob", VLOOKUP($A86, fundamentus!$A:$M, 13, FALSE)/100, ""),"")</f>
        <v/>
      </c>
      <c r="X86" s="29" t="str">
        <f>IFERROR(VLOOKUP($A86, fundamentus!$A:$M, 5, FALSE)/100, "")</f>
        <v/>
      </c>
    </row>
    <row r="87">
      <c r="B87" s="30"/>
      <c r="D87" s="16" t="str">
        <f>IFERROR(VLOOKUP($A87, carteira!$A:$F, 6, FALSE)*H87, "")</f>
        <v/>
      </c>
      <c r="E87" s="17" t="str">
        <f>IFERROR(VLOOKUP($A87, carteira!$A:$C, 3, FALSE), "")</f>
        <v/>
      </c>
      <c r="F87" s="18" t="str">
        <f t="shared" si="1"/>
        <v/>
      </c>
      <c r="G87" s="19"/>
      <c r="H87" s="20" t="str">
        <f>IFERROR(__xludf.DUMMYFUNCTION("IF(ISBLANK(A87), """", HYPERLINK(""https://br.tradingview.com/chart/hAM5aSQ3/?symbol=BMFBOVESPA%3A"" &amp; $A87,GOOGLEFINANCE(""BVMF:""&amp;$A87, ""price"")))"),"")</f>
        <v/>
      </c>
      <c r="I87" s="18" t="str">
        <f>IFERROR(__xludf.DUMMYFUNCTION("IF($H87, ($H87 - INDEX(SORT(GOOGLEFINANCE(""BVMF:""&amp;$A87,""close"", $B$1-7, $B$1), 1, false), 3,2))/$H87, """")"),"")</f>
        <v/>
      </c>
      <c r="J87" s="21" t="str">
        <f>IFERROR(__xludf.DUMMYFUNCTION("IF(ISBLANK(A87), """", SPARKLINE(INDEX(GOOGLEFINANCE(""BVMF:""&amp;$A87, ""price"", EDATE($B$1, -1), $B$1), ,2)))"),"")</f>
        <v/>
      </c>
      <c r="K87" s="18" t="str">
        <f>IFERROR(__xludf.DUMMYFUNCTION("IF($H87, ($H87 - INDEX(GOOGLEFINANCE(""BVMF:""&amp;$A87,""close"", $B$1-30, $B$1), 2,2))/$H87, """")"),"")</f>
        <v/>
      </c>
      <c r="L87" s="21" t="str">
        <f>IFERROR(__xludf.DUMMYFUNCTION("IF(ISBLANK(A87), """", SPARKLINE(INDEX(GOOGLEFINANCE(""BVMF:""&amp;$A87, ""price"", EDATE($B$1, -12), $B$1), ,2)))"),"")</f>
        <v/>
      </c>
      <c r="M87" s="18" t="str">
        <f>IFERROR(__xludf.DUMMYFUNCTION("IF($H87, ($H87 - INDEX(GOOGLEFINANCE(""BVMF:""&amp;$A87,""close"", $B$1-365, $B$1), 2,2))/$H87, """")"),"")</f>
        <v/>
      </c>
      <c r="N87" s="21" t="str">
        <f>IFERROR(__xludf.DUMMYFUNCTION("IF(ISBLANK(A87), """", SPARKLINE(INDEX(GOOGLEFINANCE(""BVMF:""&amp;$A87, ""price"", EDATE($B$1, -60), $B$1), ,2)))"),"")</f>
        <v/>
      </c>
      <c r="O87" s="18" t="str">
        <f>IFERROR(__xludf.DUMMYFUNCTION("IF($H87, ($H87 - INDEX(GOOGLEFINANCE(""BVMF:""&amp;$A87,""close"", $B$1-1825, $B$1), 2,2))/$H87, """")"),"")</f>
        <v/>
      </c>
      <c r="P87" s="22" t="str">
        <f t="shared" si="2"/>
        <v/>
      </c>
      <c r="Q87" s="23" t="str">
        <f t="shared" si="3"/>
        <v/>
      </c>
      <c r="R87" s="24" t="s">
        <v>20</v>
      </c>
      <c r="S87" s="25" t="str">
        <f>IFERROR(VLOOKUP($A87, fundamentus!$A:$M, 2, FALSE), "")</f>
        <v/>
      </c>
      <c r="T87" s="26" t="str">
        <f>IFERROR(VLOOKUP($A87, fundamentus!$A:$M, 8, FALSE)/1000000, "")</f>
        <v/>
      </c>
      <c r="U87" s="27" t="str">
        <f>IFERROR(VLOOKUP($A87, fundamentus!$A:$M, 6, FALSE), "")</f>
        <v/>
      </c>
      <c r="V87" s="28" t="str">
        <f>IFERROR(IF(S87&lt;&gt;"Títulos e Val Mob", VLOOKUP($A87, fundamentus!$A:$M, 9, FALSE), ""), "")</f>
        <v/>
      </c>
      <c r="W87" s="18" t="str">
        <f>IFERROR(IF(S87&lt;&gt;"Títulos e Val Mob", VLOOKUP($A87, fundamentus!$A:$M, 13, FALSE)/100, ""),"")</f>
        <v/>
      </c>
      <c r="X87" s="29" t="str">
        <f>IFERROR(VLOOKUP($A87, fundamentus!$A:$M, 5, FALSE)/100, "")</f>
        <v/>
      </c>
    </row>
    <row r="88">
      <c r="B88" s="30"/>
      <c r="D88" s="16" t="str">
        <f>IFERROR(VLOOKUP($A88, carteira!$A:$F, 6, FALSE)*H88, "")</f>
        <v/>
      </c>
      <c r="E88" s="17" t="str">
        <f>IFERROR(VLOOKUP($A88, carteira!$A:$C, 3, FALSE), "")</f>
        <v/>
      </c>
      <c r="F88" s="18" t="str">
        <f t="shared" si="1"/>
        <v/>
      </c>
      <c r="G88" s="19"/>
      <c r="H88" s="20" t="str">
        <f>IFERROR(__xludf.DUMMYFUNCTION("IF(ISBLANK(A88), """", HYPERLINK(""https://br.tradingview.com/chart/hAM5aSQ3/?symbol=BMFBOVESPA%3A"" &amp; $A88,GOOGLEFINANCE(""BVMF:""&amp;$A88, ""price"")))"),"")</f>
        <v/>
      </c>
      <c r="I88" s="18" t="str">
        <f>IFERROR(__xludf.DUMMYFUNCTION("IF($H88, ($H88 - INDEX(SORT(GOOGLEFINANCE(""BVMF:""&amp;$A88,""close"", $B$1-7, $B$1), 1, false), 3,2))/$H88, """")"),"")</f>
        <v/>
      </c>
      <c r="J88" s="21" t="str">
        <f>IFERROR(__xludf.DUMMYFUNCTION("IF(ISBLANK(A88), """", SPARKLINE(INDEX(GOOGLEFINANCE(""BVMF:""&amp;$A88, ""price"", EDATE($B$1, -1), $B$1), ,2)))"),"")</f>
        <v/>
      </c>
      <c r="K88" s="18" t="str">
        <f>IFERROR(__xludf.DUMMYFUNCTION("IF($H88, ($H88 - INDEX(GOOGLEFINANCE(""BVMF:""&amp;$A88,""close"", $B$1-30, $B$1), 2,2))/$H88, """")"),"")</f>
        <v/>
      </c>
      <c r="L88" s="21" t="str">
        <f>IFERROR(__xludf.DUMMYFUNCTION("IF(ISBLANK(A88), """", SPARKLINE(INDEX(GOOGLEFINANCE(""BVMF:""&amp;$A88, ""price"", EDATE($B$1, -12), $B$1), ,2)))"),"")</f>
        <v/>
      </c>
      <c r="M88" s="18" t="str">
        <f>IFERROR(__xludf.DUMMYFUNCTION("IF($H88, ($H88 - INDEX(GOOGLEFINANCE(""BVMF:""&amp;$A88,""close"", $B$1-365, $B$1), 2,2))/$H88, """")"),"")</f>
        <v/>
      </c>
      <c r="N88" s="21" t="str">
        <f>IFERROR(__xludf.DUMMYFUNCTION("IF(ISBLANK(A88), """", SPARKLINE(INDEX(GOOGLEFINANCE(""BVMF:""&amp;$A88, ""price"", EDATE($B$1, -60), $B$1), ,2)))"),"")</f>
        <v/>
      </c>
      <c r="O88" s="18" t="str">
        <f>IFERROR(__xludf.DUMMYFUNCTION("IF($H88, ($H88 - INDEX(GOOGLEFINANCE(""BVMF:""&amp;$A88,""close"", $B$1-1825, $B$1), 2,2))/$H88, """")"),"")</f>
        <v/>
      </c>
      <c r="P88" s="22" t="str">
        <f t="shared" si="2"/>
        <v/>
      </c>
      <c r="Q88" s="23" t="str">
        <f t="shared" si="3"/>
        <v/>
      </c>
      <c r="R88" s="24" t="s">
        <v>20</v>
      </c>
      <c r="S88" s="25" t="str">
        <f>IFERROR(VLOOKUP($A88, fundamentus!$A:$M, 2, FALSE), "")</f>
        <v/>
      </c>
      <c r="T88" s="26" t="str">
        <f>IFERROR(VLOOKUP($A88, fundamentus!$A:$M, 8, FALSE)/1000000, "")</f>
        <v/>
      </c>
      <c r="U88" s="27" t="str">
        <f>IFERROR(VLOOKUP($A88, fundamentus!$A:$M, 6, FALSE), "")</f>
        <v/>
      </c>
      <c r="V88" s="28" t="str">
        <f>IFERROR(IF(S88&lt;&gt;"Títulos e Val Mob", VLOOKUP($A88, fundamentus!$A:$M, 9, FALSE), ""), "")</f>
        <v/>
      </c>
      <c r="W88" s="18" t="str">
        <f>IFERROR(IF(S88&lt;&gt;"Títulos e Val Mob", VLOOKUP($A88, fundamentus!$A:$M, 13, FALSE)/100, ""),"")</f>
        <v/>
      </c>
      <c r="X88" s="29" t="str">
        <f>IFERROR(VLOOKUP($A88, fundamentus!$A:$M, 5, FALSE)/100, "")</f>
        <v/>
      </c>
    </row>
    <row r="89">
      <c r="B89" s="30"/>
      <c r="D89" s="16" t="str">
        <f>IFERROR(VLOOKUP($A89, carteira!$A:$F, 6, FALSE)*H89, "")</f>
        <v/>
      </c>
      <c r="E89" s="17" t="str">
        <f>IFERROR(VLOOKUP($A89, carteira!$A:$C, 3, FALSE), "")</f>
        <v/>
      </c>
      <c r="F89" s="18" t="str">
        <f t="shared" si="1"/>
        <v/>
      </c>
      <c r="G89" s="19"/>
      <c r="H89" s="20" t="str">
        <f>IFERROR(__xludf.DUMMYFUNCTION("IF(ISBLANK(A89), """", HYPERLINK(""https://br.tradingview.com/chart/hAM5aSQ3/?symbol=BMFBOVESPA%3A"" &amp; $A89,GOOGLEFINANCE(""BVMF:""&amp;$A89, ""price"")))"),"")</f>
        <v/>
      </c>
      <c r="I89" s="18" t="str">
        <f>IFERROR(__xludf.DUMMYFUNCTION("IF($H89, ($H89 - INDEX(SORT(GOOGLEFINANCE(""BVMF:""&amp;$A89,""close"", $B$1-7, $B$1), 1, false), 3,2))/$H89, """")"),"")</f>
        <v/>
      </c>
      <c r="J89" s="21" t="str">
        <f>IFERROR(__xludf.DUMMYFUNCTION("IF(ISBLANK(A89), """", SPARKLINE(INDEX(GOOGLEFINANCE(""BVMF:""&amp;$A89, ""price"", EDATE($B$1, -1), $B$1), ,2)))"),"")</f>
        <v/>
      </c>
      <c r="K89" s="18" t="str">
        <f>IFERROR(__xludf.DUMMYFUNCTION("IF($H89, ($H89 - INDEX(GOOGLEFINANCE(""BVMF:""&amp;$A89,""close"", $B$1-30, $B$1), 2,2))/$H89, """")"),"")</f>
        <v/>
      </c>
      <c r="L89" s="21" t="str">
        <f>IFERROR(__xludf.DUMMYFUNCTION("IF(ISBLANK(A89), """", SPARKLINE(INDEX(GOOGLEFINANCE(""BVMF:""&amp;$A89, ""price"", EDATE($B$1, -12), $B$1), ,2)))"),"")</f>
        <v/>
      </c>
      <c r="M89" s="18" t="str">
        <f>IFERROR(__xludf.DUMMYFUNCTION("IF($H89, ($H89 - INDEX(GOOGLEFINANCE(""BVMF:""&amp;$A89,""close"", $B$1-365, $B$1), 2,2))/$H89, """")"),"")</f>
        <v/>
      </c>
      <c r="N89" s="21" t="str">
        <f>IFERROR(__xludf.DUMMYFUNCTION("IF(ISBLANK(A89), """", SPARKLINE(INDEX(GOOGLEFINANCE(""BVMF:""&amp;$A89, ""price"", EDATE($B$1, -60), $B$1), ,2)))"),"")</f>
        <v/>
      </c>
      <c r="O89" s="18" t="str">
        <f>IFERROR(__xludf.DUMMYFUNCTION("IF($H89, ($H89 - INDEX(GOOGLEFINANCE(""BVMF:""&amp;$A89,""close"", $B$1-1825, $B$1), 2,2))/$H89, """")"),"")</f>
        <v/>
      </c>
      <c r="P89" s="22" t="str">
        <f t="shared" si="2"/>
        <v/>
      </c>
      <c r="Q89" s="23" t="str">
        <f t="shared" si="3"/>
        <v/>
      </c>
      <c r="R89" s="24" t="s">
        <v>20</v>
      </c>
      <c r="S89" s="25" t="str">
        <f>IFERROR(VLOOKUP($A89, fundamentus!$A:$M, 2, FALSE), "")</f>
        <v/>
      </c>
      <c r="T89" s="26" t="str">
        <f>IFERROR(VLOOKUP($A89, fundamentus!$A:$M, 8, FALSE)/1000000, "")</f>
        <v/>
      </c>
      <c r="U89" s="27" t="str">
        <f>IFERROR(VLOOKUP($A89, fundamentus!$A:$M, 6, FALSE), "")</f>
        <v/>
      </c>
      <c r="V89" s="28" t="str">
        <f>IFERROR(IF(S89&lt;&gt;"Títulos e Val Mob", VLOOKUP($A89, fundamentus!$A:$M, 9, FALSE), ""), "")</f>
        <v/>
      </c>
      <c r="W89" s="18" t="str">
        <f>IFERROR(IF(S89&lt;&gt;"Títulos e Val Mob", VLOOKUP($A89, fundamentus!$A:$M, 13, FALSE)/100, ""),"")</f>
        <v/>
      </c>
      <c r="X89" s="29" t="str">
        <f>IFERROR(VLOOKUP($A89, fundamentus!$A:$M, 5, FALSE)/100, "")</f>
        <v/>
      </c>
    </row>
    <row r="90">
      <c r="B90" s="30"/>
      <c r="D90" s="16" t="str">
        <f>IFERROR(VLOOKUP($A90, carteira!$A:$F, 6, FALSE)*H90, "")</f>
        <v/>
      </c>
      <c r="E90" s="17" t="str">
        <f>IFERROR(VLOOKUP($A90, carteira!$A:$C, 3, FALSE), "")</f>
        <v/>
      </c>
      <c r="F90" s="18" t="str">
        <f t="shared" si="1"/>
        <v/>
      </c>
      <c r="G90" s="19"/>
      <c r="H90" s="20" t="str">
        <f>IFERROR(__xludf.DUMMYFUNCTION("IF(ISBLANK(A90), """", HYPERLINK(""https://br.tradingview.com/chart/hAM5aSQ3/?symbol=BMFBOVESPA%3A"" &amp; $A90,GOOGLEFINANCE(""BVMF:""&amp;$A90, ""price"")))"),"")</f>
        <v/>
      </c>
      <c r="I90" s="18" t="str">
        <f>IFERROR(__xludf.DUMMYFUNCTION("IF($H90, ($H90 - INDEX(SORT(GOOGLEFINANCE(""BVMF:""&amp;$A90,""close"", $B$1-7, $B$1), 1, false), 3,2))/$H90, """")"),"")</f>
        <v/>
      </c>
      <c r="J90" s="21" t="str">
        <f>IFERROR(__xludf.DUMMYFUNCTION("IF(ISBLANK(A90), """", SPARKLINE(INDEX(GOOGLEFINANCE(""BVMF:""&amp;$A90, ""price"", EDATE($B$1, -1), $B$1), ,2)))"),"")</f>
        <v/>
      </c>
      <c r="K90" s="18" t="str">
        <f>IFERROR(__xludf.DUMMYFUNCTION("IF($H90, ($H90 - INDEX(GOOGLEFINANCE(""BVMF:""&amp;$A90,""close"", $B$1-30, $B$1), 2,2))/$H90, """")"),"")</f>
        <v/>
      </c>
      <c r="L90" s="21" t="str">
        <f>IFERROR(__xludf.DUMMYFUNCTION("IF(ISBLANK(A90), """", SPARKLINE(INDEX(GOOGLEFINANCE(""BVMF:""&amp;$A90, ""price"", EDATE($B$1, -12), $B$1), ,2)))"),"")</f>
        <v/>
      </c>
      <c r="M90" s="18" t="str">
        <f>IFERROR(__xludf.DUMMYFUNCTION("IF($H90, ($H90 - INDEX(GOOGLEFINANCE(""BVMF:""&amp;$A90,""close"", $B$1-365, $B$1), 2,2))/$H90, """")"),"")</f>
        <v/>
      </c>
      <c r="N90" s="21" t="str">
        <f>IFERROR(__xludf.DUMMYFUNCTION("IF(ISBLANK(A90), """", SPARKLINE(INDEX(GOOGLEFINANCE(""BVMF:""&amp;$A90, ""price"", EDATE($B$1, -60), $B$1), ,2)))"),"")</f>
        <v/>
      </c>
      <c r="O90" s="18" t="str">
        <f>IFERROR(__xludf.DUMMYFUNCTION("IF($H90, ($H90 - INDEX(GOOGLEFINANCE(""BVMF:""&amp;$A90,""close"", $B$1-1825, $B$1), 2,2))/$H90, """")"),"")</f>
        <v/>
      </c>
      <c r="P90" s="22" t="str">
        <f t="shared" si="2"/>
        <v/>
      </c>
      <c r="Q90" s="23" t="str">
        <f t="shared" si="3"/>
        <v/>
      </c>
      <c r="R90" s="24" t="s">
        <v>20</v>
      </c>
      <c r="S90" s="25" t="str">
        <f>IFERROR(VLOOKUP($A90, fundamentus!$A:$M, 2, FALSE), "")</f>
        <v/>
      </c>
      <c r="T90" s="26" t="str">
        <f>IFERROR(VLOOKUP($A90, fundamentus!$A:$M, 8, FALSE)/1000000, "")</f>
        <v/>
      </c>
      <c r="U90" s="27" t="str">
        <f>IFERROR(VLOOKUP($A90, fundamentus!$A:$M, 6, FALSE), "")</f>
        <v/>
      </c>
      <c r="V90" s="28" t="str">
        <f>IFERROR(IF(S90&lt;&gt;"Títulos e Val Mob", VLOOKUP($A90, fundamentus!$A:$M, 9, FALSE), ""), "")</f>
        <v/>
      </c>
      <c r="W90" s="18" t="str">
        <f>IFERROR(IF(S90&lt;&gt;"Títulos e Val Mob", VLOOKUP($A90, fundamentus!$A:$M, 13, FALSE)/100, ""),"")</f>
        <v/>
      </c>
      <c r="X90" s="29" t="str">
        <f>IFERROR(VLOOKUP($A90, fundamentus!$A:$M, 5, FALSE)/100, "")</f>
        <v/>
      </c>
    </row>
    <row r="91">
      <c r="B91" s="30"/>
      <c r="D91" s="16" t="str">
        <f>IFERROR(VLOOKUP($A91, carteira!$A:$F, 6, FALSE)*H91, "")</f>
        <v/>
      </c>
      <c r="E91" s="17" t="str">
        <f>IFERROR(VLOOKUP($A91, carteira!$A:$C, 3, FALSE), "")</f>
        <v/>
      </c>
      <c r="F91" s="18" t="str">
        <f t="shared" si="1"/>
        <v/>
      </c>
      <c r="G91" s="19"/>
      <c r="H91" s="20" t="str">
        <f>IFERROR(__xludf.DUMMYFUNCTION("IF(ISBLANK(A91), """", HYPERLINK(""https://br.tradingview.com/chart/hAM5aSQ3/?symbol=BMFBOVESPA%3A"" &amp; $A91,GOOGLEFINANCE(""BVMF:""&amp;$A91, ""price"")))"),"")</f>
        <v/>
      </c>
      <c r="I91" s="18" t="str">
        <f>IFERROR(__xludf.DUMMYFUNCTION("IF($H91, ($H91 - INDEX(SORT(GOOGLEFINANCE(""BVMF:""&amp;$A91,""close"", $B$1-7, $B$1), 1, false), 3,2))/$H91, """")"),"")</f>
        <v/>
      </c>
      <c r="J91" s="21" t="str">
        <f>IFERROR(__xludf.DUMMYFUNCTION("IF(ISBLANK(A91), """", SPARKLINE(INDEX(GOOGLEFINANCE(""BVMF:""&amp;$A91, ""price"", EDATE($B$1, -1), $B$1), ,2)))"),"")</f>
        <v/>
      </c>
      <c r="K91" s="18" t="str">
        <f>IFERROR(__xludf.DUMMYFUNCTION("IF($H91, ($H91 - INDEX(GOOGLEFINANCE(""BVMF:""&amp;$A91,""close"", $B$1-30, $B$1), 2,2))/$H91, """")"),"")</f>
        <v/>
      </c>
      <c r="L91" s="21" t="str">
        <f>IFERROR(__xludf.DUMMYFUNCTION("IF(ISBLANK(A91), """", SPARKLINE(INDEX(GOOGLEFINANCE(""BVMF:""&amp;$A91, ""price"", EDATE($B$1, -12), $B$1), ,2)))"),"")</f>
        <v/>
      </c>
      <c r="M91" s="18" t="str">
        <f>IFERROR(__xludf.DUMMYFUNCTION("IF($H91, ($H91 - INDEX(GOOGLEFINANCE(""BVMF:""&amp;$A91,""close"", $B$1-365, $B$1), 2,2))/$H91, """")"),"")</f>
        <v/>
      </c>
      <c r="N91" s="21" t="str">
        <f>IFERROR(__xludf.DUMMYFUNCTION("IF(ISBLANK(A91), """", SPARKLINE(INDEX(GOOGLEFINANCE(""BVMF:""&amp;$A91, ""price"", EDATE($B$1, -60), $B$1), ,2)))"),"")</f>
        <v/>
      </c>
      <c r="O91" s="18" t="str">
        <f>IFERROR(__xludf.DUMMYFUNCTION("IF($H91, ($H91 - INDEX(GOOGLEFINANCE(""BVMF:""&amp;$A91,""close"", $B$1-1825, $B$1), 2,2))/$H91, """")"),"")</f>
        <v/>
      </c>
      <c r="P91" s="22" t="str">
        <f t="shared" si="2"/>
        <v/>
      </c>
      <c r="Q91" s="23" t="str">
        <f t="shared" si="3"/>
        <v/>
      </c>
      <c r="R91" s="24" t="s">
        <v>20</v>
      </c>
      <c r="S91" s="25" t="str">
        <f>IFERROR(VLOOKUP($A91, fundamentus!$A:$M, 2, FALSE), "")</f>
        <v/>
      </c>
      <c r="T91" s="26" t="str">
        <f>IFERROR(VLOOKUP($A91, fundamentus!$A:$M, 8, FALSE)/1000000, "")</f>
        <v/>
      </c>
      <c r="U91" s="27" t="str">
        <f>IFERROR(VLOOKUP($A91, fundamentus!$A:$M, 6, FALSE), "")</f>
        <v/>
      </c>
      <c r="V91" s="28" t="str">
        <f>IFERROR(IF(S91&lt;&gt;"Títulos e Val Mob", VLOOKUP($A91, fundamentus!$A:$M, 9, FALSE), ""), "")</f>
        <v/>
      </c>
      <c r="W91" s="18" t="str">
        <f>IFERROR(IF(S91&lt;&gt;"Títulos e Val Mob", VLOOKUP($A91, fundamentus!$A:$M, 13, FALSE)/100, ""),"")</f>
        <v/>
      </c>
      <c r="X91" s="29" t="str">
        <f>IFERROR(VLOOKUP($A91, fundamentus!$A:$M, 5, FALSE)/100, "")</f>
        <v/>
      </c>
    </row>
    <row r="92">
      <c r="B92" s="30"/>
      <c r="D92" s="16" t="str">
        <f>IFERROR(VLOOKUP($A92, carteira!$A:$F, 6, FALSE)*H92, "")</f>
        <v/>
      </c>
      <c r="E92" s="17" t="str">
        <f>IFERROR(VLOOKUP($A92, carteira!$A:$C, 3, FALSE), "")</f>
        <v/>
      </c>
      <c r="F92" s="18" t="str">
        <f t="shared" si="1"/>
        <v/>
      </c>
      <c r="G92" s="19"/>
      <c r="H92" s="20" t="str">
        <f>IFERROR(__xludf.DUMMYFUNCTION("IF(ISBLANK(A92), """", HYPERLINK(""https://br.tradingview.com/chart/hAM5aSQ3/?symbol=BMFBOVESPA%3A"" &amp; $A92,GOOGLEFINANCE(""BVMF:""&amp;$A92, ""price"")))"),"")</f>
        <v/>
      </c>
      <c r="I92" s="18" t="str">
        <f>IFERROR(__xludf.DUMMYFUNCTION("IF($H92, ($H92 - INDEX(SORT(GOOGLEFINANCE(""BVMF:""&amp;$A92,""close"", $B$1-7, $B$1), 1, false), 3,2))/$H92, """")"),"")</f>
        <v/>
      </c>
      <c r="J92" s="21" t="str">
        <f>IFERROR(__xludf.DUMMYFUNCTION("IF(ISBLANK(A92), """", SPARKLINE(INDEX(GOOGLEFINANCE(""BVMF:""&amp;$A92, ""price"", EDATE($B$1, -1), $B$1), ,2)))"),"")</f>
        <v/>
      </c>
      <c r="K92" s="18" t="str">
        <f>IFERROR(__xludf.DUMMYFUNCTION("IF($H92, ($H92 - INDEX(GOOGLEFINANCE(""BVMF:""&amp;$A92,""close"", $B$1-30, $B$1), 2,2))/$H92, """")"),"")</f>
        <v/>
      </c>
      <c r="L92" s="21" t="str">
        <f>IFERROR(__xludf.DUMMYFUNCTION("IF(ISBLANK(A92), """", SPARKLINE(INDEX(GOOGLEFINANCE(""BVMF:""&amp;$A92, ""price"", EDATE($B$1, -12), $B$1), ,2)))"),"")</f>
        <v/>
      </c>
      <c r="M92" s="18" t="str">
        <f>IFERROR(__xludf.DUMMYFUNCTION("IF($H92, ($H92 - INDEX(GOOGLEFINANCE(""BVMF:""&amp;$A92,""close"", $B$1-365, $B$1), 2,2))/$H92, """")"),"")</f>
        <v/>
      </c>
      <c r="N92" s="21" t="str">
        <f>IFERROR(__xludf.DUMMYFUNCTION("IF(ISBLANK(A92), """", SPARKLINE(INDEX(GOOGLEFINANCE(""BVMF:""&amp;$A92, ""price"", EDATE($B$1, -60), $B$1), ,2)))"),"")</f>
        <v/>
      </c>
      <c r="O92" s="18" t="str">
        <f>IFERROR(__xludf.DUMMYFUNCTION("IF($H92, ($H92 - INDEX(GOOGLEFINANCE(""BVMF:""&amp;$A92,""close"", $B$1-1825, $B$1), 2,2))/$H92, """")"),"")</f>
        <v/>
      </c>
      <c r="P92" s="22" t="str">
        <f t="shared" si="2"/>
        <v/>
      </c>
      <c r="Q92" s="23" t="str">
        <f t="shared" si="3"/>
        <v/>
      </c>
      <c r="R92" s="24" t="s">
        <v>20</v>
      </c>
      <c r="S92" s="25" t="str">
        <f>IFERROR(VLOOKUP($A92, fundamentus!$A:$M, 2, FALSE), "")</f>
        <v/>
      </c>
      <c r="T92" s="26" t="str">
        <f>IFERROR(VLOOKUP($A92, fundamentus!$A:$M, 8, FALSE)/1000000, "")</f>
        <v/>
      </c>
      <c r="U92" s="27" t="str">
        <f>IFERROR(VLOOKUP($A92, fundamentus!$A:$M, 6, FALSE), "")</f>
        <v/>
      </c>
      <c r="V92" s="28" t="str">
        <f>IFERROR(IF(S92&lt;&gt;"Títulos e Val Mob", VLOOKUP($A92, fundamentus!$A:$M, 9, FALSE), ""), "")</f>
        <v/>
      </c>
      <c r="W92" s="18" t="str">
        <f>IFERROR(IF(S92&lt;&gt;"Títulos e Val Mob", VLOOKUP($A92, fundamentus!$A:$M, 13, FALSE)/100, ""),"")</f>
        <v/>
      </c>
      <c r="X92" s="29" t="str">
        <f>IFERROR(VLOOKUP($A92, fundamentus!$A:$M, 5, FALSE)/100, "")</f>
        <v/>
      </c>
    </row>
    <row r="93">
      <c r="B93" s="30"/>
      <c r="D93" s="16" t="str">
        <f>IFERROR(VLOOKUP($A93, carteira!$A:$F, 6, FALSE)*H93, "")</f>
        <v/>
      </c>
      <c r="E93" s="17" t="str">
        <f>IFERROR(VLOOKUP($A93, carteira!$A:$C, 3, FALSE), "")</f>
        <v/>
      </c>
      <c r="F93" s="18" t="str">
        <f t="shared" si="1"/>
        <v/>
      </c>
      <c r="G93" s="19"/>
      <c r="H93" s="20" t="str">
        <f>IFERROR(__xludf.DUMMYFUNCTION("IF(ISBLANK(A93), """", HYPERLINK(""https://br.tradingview.com/chart/hAM5aSQ3/?symbol=BMFBOVESPA%3A"" &amp; $A93,GOOGLEFINANCE(""BVMF:""&amp;$A93, ""price"")))"),"")</f>
        <v/>
      </c>
      <c r="I93" s="18" t="str">
        <f>IFERROR(__xludf.DUMMYFUNCTION("IF($H93, ($H93 - INDEX(SORT(GOOGLEFINANCE(""BVMF:""&amp;$A93,""close"", $B$1-7, $B$1), 1, false), 3,2))/$H93, """")"),"")</f>
        <v/>
      </c>
      <c r="J93" s="21" t="str">
        <f>IFERROR(__xludf.DUMMYFUNCTION("IF(ISBLANK(A93), """", SPARKLINE(INDEX(GOOGLEFINANCE(""BVMF:""&amp;$A93, ""price"", EDATE($B$1, -1), $B$1), ,2)))"),"")</f>
        <v/>
      </c>
      <c r="K93" s="18" t="str">
        <f>IFERROR(__xludf.DUMMYFUNCTION("IF($H93, ($H93 - INDEX(GOOGLEFINANCE(""BVMF:""&amp;$A93,""close"", $B$1-30, $B$1), 2,2))/$H93, """")"),"")</f>
        <v/>
      </c>
      <c r="L93" s="21" t="str">
        <f>IFERROR(__xludf.DUMMYFUNCTION("IF(ISBLANK(A93), """", SPARKLINE(INDEX(GOOGLEFINANCE(""BVMF:""&amp;$A93, ""price"", EDATE($B$1, -12), $B$1), ,2)))"),"")</f>
        <v/>
      </c>
      <c r="M93" s="18" t="str">
        <f>IFERROR(__xludf.DUMMYFUNCTION("IF($H93, ($H93 - INDEX(GOOGLEFINANCE(""BVMF:""&amp;$A93,""close"", $B$1-365, $B$1), 2,2))/$H93, """")"),"")</f>
        <v/>
      </c>
      <c r="N93" s="21" t="str">
        <f>IFERROR(__xludf.DUMMYFUNCTION("IF(ISBLANK(A93), """", SPARKLINE(INDEX(GOOGLEFINANCE(""BVMF:""&amp;$A93, ""price"", EDATE($B$1, -60), $B$1), ,2)))"),"")</f>
        <v/>
      </c>
      <c r="O93" s="18" t="str">
        <f>IFERROR(__xludf.DUMMYFUNCTION("IF($H93, ($H93 - INDEX(GOOGLEFINANCE(""BVMF:""&amp;$A93,""close"", $B$1-1825, $B$1), 2,2))/$H93, """")"),"")</f>
        <v/>
      </c>
      <c r="P93" s="22" t="str">
        <f t="shared" si="2"/>
        <v/>
      </c>
      <c r="Q93" s="23" t="str">
        <f t="shared" si="3"/>
        <v/>
      </c>
      <c r="R93" s="24" t="s">
        <v>20</v>
      </c>
      <c r="S93" s="25" t="str">
        <f>IFERROR(VLOOKUP($A93, fundamentus!$A:$M, 2, FALSE), "")</f>
        <v/>
      </c>
      <c r="T93" s="26" t="str">
        <f>IFERROR(VLOOKUP($A93, fundamentus!$A:$M, 8, FALSE)/1000000, "")</f>
        <v/>
      </c>
      <c r="U93" s="27" t="str">
        <f>IFERROR(VLOOKUP($A93, fundamentus!$A:$M, 6, FALSE), "")</f>
        <v/>
      </c>
      <c r="V93" s="28" t="str">
        <f>IFERROR(IF(S93&lt;&gt;"Títulos e Val Mob", VLOOKUP($A93, fundamentus!$A:$M, 9, FALSE), ""), "")</f>
        <v/>
      </c>
      <c r="W93" s="18" t="str">
        <f>IFERROR(IF(S93&lt;&gt;"Títulos e Val Mob", VLOOKUP($A93, fundamentus!$A:$M, 13, FALSE)/100, ""),"")</f>
        <v/>
      </c>
      <c r="X93" s="29" t="str">
        <f>IFERROR(VLOOKUP($A93, fundamentus!$A:$M, 5, FALSE)/100, "")</f>
        <v/>
      </c>
    </row>
    <row r="94">
      <c r="B94" s="30"/>
      <c r="D94" s="16" t="str">
        <f>IFERROR(VLOOKUP($A94, carteira!$A:$F, 6, FALSE)*H94, "")</f>
        <v/>
      </c>
      <c r="E94" s="17" t="str">
        <f>IFERROR(VLOOKUP($A94, carteira!$A:$C, 3, FALSE), "")</f>
        <v/>
      </c>
      <c r="F94" s="18" t="str">
        <f t="shared" si="1"/>
        <v/>
      </c>
      <c r="G94" s="19"/>
      <c r="H94" s="20" t="str">
        <f>IFERROR(__xludf.DUMMYFUNCTION("IF(ISBLANK(A94), """", HYPERLINK(""https://br.tradingview.com/chart/hAM5aSQ3/?symbol=BMFBOVESPA%3A"" &amp; $A94,GOOGLEFINANCE(""BVMF:""&amp;$A94, ""price"")))"),"")</f>
        <v/>
      </c>
      <c r="I94" s="18" t="str">
        <f>IFERROR(__xludf.DUMMYFUNCTION("IF($H94, ($H94 - INDEX(SORT(GOOGLEFINANCE(""BVMF:""&amp;$A94,""close"", $B$1-7, $B$1), 1, false), 3,2))/$H94, """")"),"")</f>
        <v/>
      </c>
      <c r="J94" s="21" t="str">
        <f>IFERROR(__xludf.DUMMYFUNCTION("IF(ISBLANK(A94), """", SPARKLINE(INDEX(GOOGLEFINANCE(""BVMF:""&amp;$A94, ""price"", EDATE($B$1, -1), $B$1), ,2)))"),"")</f>
        <v/>
      </c>
      <c r="K94" s="18" t="str">
        <f>IFERROR(__xludf.DUMMYFUNCTION("IF($H94, ($H94 - INDEX(GOOGLEFINANCE(""BVMF:""&amp;$A94,""close"", $B$1-30, $B$1), 2,2))/$H94, """")"),"")</f>
        <v/>
      </c>
      <c r="L94" s="21" t="str">
        <f>IFERROR(__xludf.DUMMYFUNCTION("IF(ISBLANK(A94), """", SPARKLINE(INDEX(GOOGLEFINANCE(""BVMF:""&amp;$A94, ""price"", EDATE($B$1, -12), $B$1), ,2)))"),"")</f>
        <v/>
      </c>
      <c r="M94" s="18" t="str">
        <f>IFERROR(__xludf.DUMMYFUNCTION("IF($H94, ($H94 - INDEX(GOOGLEFINANCE(""BVMF:""&amp;$A94,""close"", $B$1-365, $B$1), 2,2))/$H94, """")"),"")</f>
        <v/>
      </c>
      <c r="N94" s="21" t="str">
        <f>IFERROR(__xludf.DUMMYFUNCTION("IF(ISBLANK(A94), """", SPARKLINE(INDEX(GOOGLEFINANCE(""BVMF:""&amp;$A94, ""price"", EDATE($B$1, -60), $B$1), ,2)))"),"")</f>
        <v/>
      </c>
      <c r="O94" s="18" t="str">
        <f>IFERROR(__xludf.DUMMYFUNCTION("IF($H94, ($H94 - INDEX(GOOGLEFINANCE(""BVMF:""&amp;$A94,""close"", $B$1-1825, $B$1), 2,2))/$H94, """")"),"")</f>
        <v/>
      </c>
      <c r="P94" s="22" t="str">
        <f t="shared" si="2"/>
        <v/>
      </c>
      <c r="Q94" s="23" t="str">
        <f t="shared" si="3"/>
        <v/>
      </c>
      <c r="R94" s="24" t="s">
        <v>20</v>
      </c>
      <c r="S94" s="25" t="str">
        <f>IFERROR(VLOOKUP($A94, fundamentus!$A:$M, 2, FALSE), "")</f>
        <v/>
      </c>
      <c r="T94" s="26" t="str">
        <f>IFERROR(VLOOKUP($A94, fundamentus!$A:$M, 8, FALSE)/1000000, "")</f>
        <v/>
      </c>
      <c r="U94" s="27" t="str">
        <f>IFERROR(VLOOKUP($A94, fundamentus!$A:$M, 6, FALSE), "")</f>
        <v/>
      </c>
      <c r="V94" s="28" t="str">
        <f>IFERROR(IF(S94&lt;&gt;"Títulos e Val Mob", VLOOKUP($A94, fundamentus!$A:$M, 9, FALSE), ""), "")</f>
        <v/>
      </c>
      <c r="W94" s="18" t="str">
        <f>IFERROR(IF(S94&lt;&gt;"Títulos e Val Mob", VLOOKUP($A94, fundamentus!$A:$M, 13, FALSE)/100, ""),"")</f>
        <v/>
      </c>
      <c r="X94" s="29" t="str">
        <f>IFERROR(VLOOKUP($A94, fundamentus!$A:$M, 5, FALSE)/100, "")</f>
        <v/>
      </c>
    </row>
    <row r="95">
      <c r="B95" s="30"/>
      <c r="D95" s="16" t="str">
        <f>IFERROR(VLOOKUP($A95, carteira!$A:$F, 6, FALSE)*H95, "")</f>
        <v/>
      </c>
      <c r="E95" s="17" t="str">
        <f>IFERROR(VLOOKUP($A95, carteira!$A:$C, 3, FALSE), "")</f>
        <v/>
      </c>
      <c r="F95" s="18" t="str">
        <f t="shared" si="1"/>
        <v/>
      </c>
      <c r="G95" s="19"/>
      <c r="H95" s="20" t="str">
        <f>IFERROR(__xludf.DUMMYFUNCTION("IF(ISBLANK(A95), """", HYPERLINK(""https://br.tradingview.com/chart/hAM5aSQ3/?symbol=BMFBOVESPA%3A"" &amp; $A95,GOOGLEFINANCE(""BVMF:""&amp;$A95, ""price"")))"),"")</f>
        <v/>
      </c>
      <c r="I95" s="18" t="str">
        <f>IFERROR(__xludf.DUMMYFUNCTION("IF($H95, ($H95 - INDEX(SORT(GOOGLEFINANCE(""BVMF:""&amp;$A95,""close"", $B$1-7, $B$1), 1, false), 3,2))/$H95, """")"),"")</f>
        <v/>
      </c>
      <c r="J95" s="21" t="str">
        <f>IFERROR(__xludf.DUMMYFUNCTION("IF(ISBLANK(A95), """", SPARKLINE(INDEX(GOOGLEFINANCE(""BVMF:""&amp;$A95, ""price"", EDATE($B$1, -1), $B$1), ,2)))"),"")</f>
        <v/>
      </c>
      <c r="K95" s="18" t="str">
        <f>IFERROR(__xludf.DUMMYFUNCTION("IF($H95, ($H95 - INDEX(GOOGLEFINANCE(""BVMF:""&amp;$A95,""close"", $B$1-30, $B$1), 2,2))/$H95, """")"),"")</f>
        <v/>
      </c>
      <c r="L95" s="21" t="str">
        <f>IFERROR(__xludf.DUMMYFUNCTION("IF(ISBLANK(A95), """", SPARKLINE(INDEX(GOOGLEFINANCE(""BVMF:""&amp;$A95, ""price"", EDATE($B$1, -12), $B$1), ,2)))"),"")</f>
        <v/>
      </c>
      <c r="M95" s="18" t="str">
        <f>IFERROR(__xludf.DUMMYFUNCTION("IF($H95, ($H95 - INDEX(GOOGLEFINANCE(""BVMF:""&amp;$A95,""close"", $B$1-365, $B$1), 2,2))/$H95, """")"),"")</f>
        <v/>
      </c>
      <c r="N95" s="21" t="str">
        <f>IFERROR(__xludf.DUMMYFUNCTION("IF(ISBLANK(A95), """", SPARKLINE(INDEX(GOOGLEFINANCE(""BVMF:""&amp;$A95, ""price"", EDATE($B$1, -60), $B$1), ,2)))"),"")</f>
        <v/>
      </c>
      <c r="O95" s="18" t="str">
        <f>IFERROR(__xludf.DUMMYFUNCTION("IF($H95, ($H95 - INDEX(GOOGLEFINANCE(""BVMF:""&amp;$A95,""close"", $B$1-1825, $B$1), 2,2))/$H95, """")"),"")</f>
        <v/>
      </c>
      <c r="P95" s="22" t="str">
        <f t="shared" si="2"/>
        <v/>
      </c>
      <c r="Q95" s="23" t="str">
        <f t="shared" si="3"/>
        <v/>
      </c>
      <c r="R95" s="24" t="s">
        <v>20</v>
      </c>
      <c r="S95" s="25" t="str">
        <f>IFERROR(VLOOKUP($A95, fundamentus!$A:$M, 2, FALSE), "")</f>
        <v/>
      </c>
      <c r="T95" s="26" t="str">
        <f>IFERROR(VLOOKUP($A95, fundamentus!$A:$M, 8, FALSE)/1000000, "")</f>
        <v/>
      </c>
      <c r="U95" s="27" t="str">
        <f>IFERROR(VLOOKUP($A95, fundamentus!$A:$M, 6, FALSE), "")</f>
        <v/>
      </c>
      <c r="V95" s="28" t="str">
        <f>IFERROR(IF(S95&lt;&gt;"Títulos e Val Mob", VLOOKUP($A95, fundamentus!$A:$M, 9, FALSE), ""), "")</f>
        <v/>
      </c>
      <c r="W95" s="18" t="str">
        <f>IFERROR(IF(S95&lt;&gt;"Títulos e Val Mob", VLOOKUP($A95, fundamentus!$A:$M, 13, FALSE)/100, ""),"")</f>
        <v/>
      </c>
      <c r="X95" s="29" t="str">
        <f>IFERROR(VLOOKUP($A95, fundamentus!$A:$M, 5, FALSE)/100, "")</f>
        <v/>
      </c>
    </row>
    <row r="96">
      <c r="B96" s="30"/>
      <c r="D96" s="16" t="str">
        <f>IFERROR(VLOOKUP($A96, carteira!$A:$F, 6, FALSE)*H96, "")</f>
        <v/>
      </c>
      <c r="E96" s="17" t="str">
        <f>IFERROR(VLOOKUP($A96, carteira!$A:$C, 3, FALSE), "")</f>
        <v/>
      </c>
      <c r="F96" s="18" t="str">
        <f t="shared" si="1"/>
        <v/>
      </c>
      <c r="G96" s="19"/>
      <c r="H96" s="20" t="str">
        <f>IFERROR(__xludf.DUMMYFUNCTION("IF(ISBLANK(A96), """", HYPERLINK(""https://br.tradingview.com/chart/hAM5aSQ3/?symbol=BMFBOVESPA%3A"" &amp; $A96,GOOGLEFINANCE(""BVMF:""&amp;$A96, ""price"")))"),"")</f>
        <v/>
      </c>
      <c r="I96" s="18" t="str">
        <f>IFERROR(__xludf.DUMMYFUNCTION("IF($H96, ($H96 - INDEX(SORT(GOOGLEFINANCE(""BVMF:""&amp;$A96,""close"", $B$1-7, $B$1), 1, false), 3,2))/$H96, """")"),"")</f>
        <v/>
      </c>
      <c r="J96" s="21" t="str">
        <f>IFERROR(__xludf.DUMMYFUNCTION("IF(ISBLANK(A96), """", SPARKLINE(INDEX(GOOGLEFINANCE(""BVMF:""&amp;$A96, ""price"", EDATE($B$1, -1), $B$1), ,2)))"),"")</f>
        <v/>
      </c>
      <c r="K96" s="18" t="str">
        <f>IFERROR(__xludf.DUMMYFUNCTION("IF($H96, ($H96 - INDEX(GOOGLEFINANCE(""BVMF:""&amp;$A96,""close"", $B$1-30, $B$1), 2,2))/$H96, """")"),"")</f>
        <v/>
      </c>
      <c r="L96" s="21" t="str">
        <f>IFERROR(__xludf.DUMMYFUNCTION("IF(ISBLANK(A96), """", SPARKLINE(INDEX(GOOGLEFINANCE(""BVMF:""&amp;$A96, ""price"", EDATE($B$1, -12), $B$1), ,2)))"),"")</f>
        <v/>
      </c>
      <c r="M96" s="18" t="str">
        <f>IFERROR(__xludf.DUMMYFUNCTION("IF($H96, ($H96 - INDEX(GOOGLEFINANCE(""BVMF:""&amp;$A96,""close"", $B$1-365, $B$1), 2,2))/$H96, """")"),"")</f>
        <v/>
      </c>
      <c r="N96" s="21" t="str">
        <f>IFERROR(__xludf.DUMMYFUNCTION("IF(ISBLANK(A96), """", SPARKLINE(INDEX(GOOGLEFINANCE(""BVMF:""&amp;$A96, ""price"", EDATE($B$1, -60), $B$1), ,2)))"),"")</f>
        <v/>
      </c>
      <c r="O96" s="18" t="str">
        <f>IFERROR(__xludf.DUMMYFUNCTION("IF($H96, ($H96 - INDEX(GOOGLEFINANCE(""BVMF:""&amp;$A96,""close"", $B$1-1825, $B$1), 2,2))/$H96, """")"),"")</f>
        <v/>
      </c>
      <c r="P96" s="22" t="str">
        <f t="shared" si="2"/>
        <v/>
      </c>
      <c r="Q96" s="23" t="str">
        <f t="shared" si="3"/>
        <v/>
      </c>
      <c r="R96" s="24" t="s">
        <v>20</v>
      </c>
      <c r="S96" s="25" t="str">
        <f>IFERROR(VLOOKUP($A96, fundamentus!$A:$M, 2, FALSE), "")</f>
        <v/>
      </c>
      <c r="T96" s="26" t="str">
        <f>IFERROR(VLOOKUP($A96, fundamentus!$A:$M, 8, FALSE)/1000000, "")</f>
        <v/>
      </c>
      <c r="U96" s="27" t="str">
        <f>IFERROR(VLOOKUP($A96, fundamentus!$A:$M, 6, FALSE), "")</f>
        <v/>
      </c>
      <c r="V96" s="28" t="str">
        <f>IFERROR(IF(S96&lt;&gt;"Títulos e Val Mob", VLOOKUP($A96, fundamentus!$A:$M, 9, FALSE), ""), "")</f>
        <v/>
      </c>
      <c r="W96" s="18" t="str">
        <f>IFERROR(IF(S96&lt;&gt;"Títulos e Val Mob", VLOOKUP($A96, fundamentus!$A:$M, 13, FALSE)/100, ""),"")</f>
        <v/>
      </c>
      <c r="X96" s="29" t="str">
        <f>IFERROR(VLOOKUP($A96, fundamentus!$A:$M, 5, FALSE)/100, "")</f>
        <v/>
      </c>
    </row>
    <row r="97">
      <c r="B97" s="30"/>
      <c r="D97" s="16" t="str">
        <f>IFERROR(VLOOKUP($A97, carteira!$A:$F, 6, FALSE)*H97, "")</f>
        <v/>
      </c>
      <c r="E97" s="17" t="str">
        <f>IFERROR(VLOOKUP($A97, carteira!$A:$C, 3, FALSE), "")</f>
        <v/>
      </c>
      <c r="F97" s="18" t="str">
        <f t="shared" si="1"/>
        <v/>
      </c>
      <c r="G97" s="19"/>
      <c r="H97" s="20" t="str">
        <f>IFERROR(__xludf.DUMMYFUNCTION("IF(ISBLANK(A97), """", HYPERLINK(""https://br.tradingview.com/chart/hAM5aSQ3/?symbol=BMFBOVESPA%3A"" &amp; $A97,GOOGLEFINANCE(""BVMF:""&amp;$A97, ""price"")))"),"")</f>
        <v/>
      </c>
      <c r="I97" s="18" t="str">
        <f>IFERROR(__xludf.DUMMYFUNCTION("IF($H97, ($H97 - INDEX(SORT(GOOGLEFINANCE(""BVMF:""&amp;$A97,""close"", $B$1-7, $B$1), 1, false), 3,2))/$H97, """")"),"")</f>
        <v/>
      </c>
      <c r="J97" s="21" t="str">
        <f>IFERROR(__xludf.DUMMYFUNCTION("IF(ISBLANK(A97), """", SPARKLINE(INDEX(GOOGLEFINANCE(""BVMF:""&amp;$A97, ""price"", EDATE($B$1, -1), $B$1), ,2)))"),"")</f>
        <v/>
      </c>
      <c r="K97" s="18" t="str">
        <f>IFERROR(__xludf.DUMMYFUNCTION("IF($H97, ($H97 - INDEX(GOOGLEFINANCE(""BVMF:""&amp;$A97,""close"", $B$1-30, $B$1), 2,2))/$H97, """")"),"")</f>
        <v/>
      </c>
      <c r="L97" s="21" t="str">
        <f>IFERROR(__xludf.DUMMYFUNCTION("IF(ISBLANK(A97), """", SPARKLINE(INDEX(GOOGLEFINANCE(""BVMF:""&amp;$A97, ""price"", EDATE($B$1, -12), $B$1), ,2)))"),"")</f>
        <v/>
      </c>
      <c r="M97" s="18" t="str">
        <f>IFERROR(__xludf.DUMMYFUNCTION("IF($H97, ($H97 - INDEX(GOOGLEFINANCE(""BVMF:""&amp;$A97,""close"", $B$1-365, $B$1), 2,2))/$H97, """")"),"")</f>
        <v/>
      </c>
      <c r="N97" s="21" t="str">
        <f>IFERROR(__xludf.DUMMYFUNCTION("IF(ISBLANK(A97), """", SPARKLINE(INDEX(GOOGLEFINANCE(""BVMF:""&amp;$A97, ""price"", EDATE($B$1, -60), $B$1), ,2)))"),"")</f>
        <v/>
      </c>
      <c r="O97" s="18" t="str">
        <f>IFERROR(__xludf.DUMMYFUNCTION("IF($H97, ($H97 - INDEX(GOOGLEFINANCE(""BVMF:""&amp;$A97,""close"", $B$1-1825, $B$1), 2,2))/$H97, """")"),"")</f>
        <v/>
      </c>
      <c r="P97" s="22" t="str">
        <f t="shared" si="2"/>
        <v/>
      </c>
      <c r="Q97" s="23" t="str">
        <f t="shared" si="3"/>
        <v/>
      </c>
      <c r="R97" s="24" t="s">
        <v>20</v>
      </c>
      <c r="S97" s="25" t="str">
        <f>IFERROR(VLOOKUP($A97, fundamentus!$A:$M, 2, FALSE), "")</f>
        <v/>
      </c>
      <c r="T97" s="26" t="str">
        <f>IFERROR(VLOOKUP($A97, fundamentus!$A:$M, 8, FALSE)/1000000, "")</f>
        <v/>
      </c>
      <c r="U97" s="27" t="str">
        <f>IFERROR(VLOOKUP($A97, fundamentus!$A:$M, 6, FALSE), "")</f>
        <v/>
      </c>
      <c r="V97" s="28" t="str">
        <f>IFERROR(IF(S97&lt;&gt;"Títulos e Val Mob", VLOOKUP($A97, fundamentus!$A:$M, 9, FALSE), ""), "")</f>
        <v/>
      </c>
      <c r="W97" s="18" t="str">
        <f>IFERROR(IF(S97&lt;&gt;"Títulos e Val Mob", VLOOKUP($A97, fundamentus!$A:$M, 13, FALSE)/100, ""),"")</f>
        <v/>
      </c>
      <c r="X97" s="29" t="str">
        <f>IFERROR(VLOOKUP($A97, fundamentus!$A:$M, 5, FALSE)/100, "")</f>
        <v/>
      </c>
    </row>
    <row r="98">
      <c r="B98" s="30"/>
      <c r="D98" s="16" t="str">
        <f>IFERROR(VLOOKUP($A98, carteira!$A:$F, 6, FALSE)*H98, "")</f>
        <v/>
      </c>
      <c r="E98" s="17" t="str">
        <f>IFERROR(VLOOKUP($A98, carteira!$A:$C, 3, FALSE), "")</f>
        <v/>
      </c>
      <c r="F98" s="18" t="str">
        <f t="shared" si="1"/>
        <v/>
      </c>
      <c r="G98" s="19"/>
      <c r="H98" s="20" t="str">
        <f>IFERROR(__xludf.DUMMYFUNCTION("IF(ISBLANK(A98), """", HYPERLINK(""https://br.tradingview.com/chart/hAM5aSQ3/?symbol=BMFBOVESPA%3A"" &amp; $A98,GOOGLEFINANCE(""BVMF:""&amp;$A98, ""price"")))"),"")</f>
        <v/>
      </c>
      <c r="I98" s="18" t="str">
        <f>IFERROR(__xludf.DUMMYFUNCTION("IF($H98, ($H98 - INDEX(SORT(GOOGLEFINANCE(""BVMF:""&amp;$A98,""close"", $B$1-7, $B$1), 1, false), 3,2))/$H98, """")"),"")</f>
        <v/>
      </c>
      <c r="J98" s="21" t="str">
        <f>IFERROR(__xludf.DUMMYFUNCTION("IF(ISBLANK(A98), """", SPARKLINE(INDEX(GOOGLEFINANCE(""BVMF:""&amp;$A98, ""price"", EDATE($B$1, -1), $B$1), ,2)))"),"")</f>
        <v/>
      </c>
      <c r="K98" s="18" t="str">
        <f>IFERROR(__xludf.DUMMYFUNCTION("IF($H98, ($H98 - INDEX(GOOGLEFINANCE(""BVMF:""&amp;$A98,""close"", $B$1-30, $B$1), 2,2))/$H98, """")"),"")</f>
        <v/>
      </c>
      <c r="L98" s="21" t="str">
        <f>IFERROR(__xludf.DUMMYFUNCTION("IF(ISBLANK(A98), """", SPARKLINE(INDEX(GOOGLEFINANCE(""BVMF:""&amp;$A98, ""price"", EDATE($B$1, -12), $B$1), ,2)))"),"")</f>
        <v/>
      </c>
      <c r="M98" s="18" t="str">
        <f>IFERROR(__xludf.DUMMYFUNCTION("IF($H98, ($H98 - INDEX(GOOGLEFINANCE(""BVMF:""&amp;$A98,""close"", $B$1-365, $B$1), 2,2))/$H98, """")"),"")</f>
        <v/>
      </c>
      <c r="N98" s="21" t="str">
        <f>IFERROR(__xludf.DUMMYFUNCTION("IF(ISBLANK(A98), """", SPARKLINE(INDEX(GOOGLEFINANCE(""BVMF:""&amp;$A98, ""price"", EDATE($B$1, -60), $B$1), ,2)))"),"")</f>
        <v/>
      </c>
      <c r="O98" s="18" t="str">
        <f>IFERROR(__xludf.DUMMYFUNCTION("IF($H98, ($H98 - INDEX(GOOGLEFINANCE(""BVMF:""&amp;$A98,""close"", $B$1-1825, $B$1), 2,2))/$H98, """")"),"")</f>
        <v/>
      </c>
      <c r="P98" s="22" t="str">
        <f t="shared" si="2"/>
        <v/>
      </c>
      <c r="Q98" s="23" t="str">
        <f t="shared" si="3"/>
        <v/>
      </c>
      <c r="R98" s="24" t="s">
        <v>20</v>
      </c>
      <c r="S98" s="25" t="str">
        <f>IFERROR(VLOOKUP($A98, fundamentus!$A:$M, 2, FALSE), "")</f>
        <v/>
      </c>
      <c r="T98" s="26" t="str">
        <f>IFERROR(VLOOKUP($A98, fundamentus!$A:$M, 8, FALSE)/1000000, "")</f>
        <v/>
      </c>
      <c r="U98" s="27" t="str">
        <f>IFERROR(VLOOKUP($A98, fundamentus!$A:$M, 6, FALSE), "")</f>
        <v/>
      </c>
      <c r="V98" s="28" t="str">
        <f>IFERROR(IF(S98&lt;&gt;"Títulos e Val Mob", VLOOKUP($A98, fundamentus!$A:$M, 9, FALSE), ""), "")</f>
        <v/>
      </c>
      <c r="W98" s="18" t="str">
        <f>IFERROR(IF(S98&lt;&gt;"Títulos e Val Mob", VLOOKUP($A98, fundamentus!$A:$M, 13, FALSE)/100, ""),"")</f>
        <v/>
      </c>
      <c r="X98" s="29" t="str">
        <f>IFERROR(VLOOKUP($A98, fundamentus!$A:$M, 5, FALSE)/100, "")</f>
        <v/>
      </c>
    </row>
    <row r="99">
      <c r="B99" s="30"/>
      <c r="D99" s="16" t="str">
        <f>IFERROR(VLOOKUP($A99, carteira!$A:$F, 6, FALSE)*H99, "")</f>
        <v/>
      </c>
      <c r="E99" s="17" t="str">
        <f>IFERROR(VLOOKUP($A99, carteira!$A:$C, 3, FALSE), "")</f>
        <v/>
      </c>
      <c r="F99" s="18" t="str">
        <f t="shared" si="1"/>
        <v/>
      </c>
      <c r="G99" s="19"/>
      <c r="H99" s="20" t="str">
        <f>IFERROR(__xludf.DUMMYFUNCTION("IF(ISBLANK(A99), """", HYPERLINK(""https://br.tradingview.com/chart/hAM5aSQ3/?symbol=BMFBOVESPA%3A"" &amp; $A99,GOOGLEFINANCE(""BVMF:""&amp;$A99, ""price"")))"),"")</f>
        <v/>
      </c>
      <c r="I99" s="18" t="str">
        <f>IFERROR(__xludf.DUMMYFUNCTION("IF($H99, ($H99 - INDEX(SORT(GOOGLEFINANCE(""BVMF:""&amp;$A99,""close"", $B$1-7, $B$1), 1, false), 3,2))/$H99, """")"),"")</f>
        <v/>
      </c>
      <c r="J99" s="21" t="str">
        <f>IFERROR(__xludf.DUMMYFUNCTION("IF(ISBLANK(A99), """", SPARKLINE(INDEX(GOOGLEFINANCE(""BVMF:""&amp;$A99, ""price"", EDATE($B$1, -1), $B$1), ,2)))"),"")</f>
        <v/>
      </c>
      <c r="K99" s="18" t="str">
        <f>IFERROR(__xludf.DUMMYFUNCTION("IF($H99, ($H99 - INDEX(GOOGLEFINANCE(""BVMF:""&amp;$A99,""close"", $B$1-30, $B$1), 2,2))/$H99, """")"),"")</f>
        <v/>
      </c>
      <c r="L99" s="21" t="str">
        <f>IFERROR(__xludf.DUMMYFUNCTION("IF(ISBLANK(A99), """", SPARKLINE(INDEX(GOOGLEFINANCE(""BVMF:""&amp;$A99, ""price"", EDATE($B$1, -12), $B$1), ,2)))"),"")</f>
        <v/>
      </c>
      <c r="M99" s="18" t="str">
        <f>IFERROR(__xludf.DUMMYFUNCTION("IF($H99, ($H99 - INDEX(GOOGLEFINANCE(""BVMF:""&amp;$A99,""close"", $B$1-365, $B$1), 2,2))/$H99, """")"),"")</f>
        <v/>
      </c>
      <c r="N99" s="21" t="str">
        <f>IFERROR(__xludf.DUMMYFUNCTION("IF(ISBLANK(A99), """", SPARKLINE(INDEX(GOOGLEFINANCE(""BVMF:""&amp;$A99, ""price"", EDATE($B$1, -60), $B$1), ,2)))"),"")</f>
        <v/>
      </c>
      <c r="O99" s="18" t="str">
        <f>IFERROR(__xludf.DUMMYFUNCTION("IF($H99, ($H99 - INDEX(GOOGLEFINANCE(""BVMF:""&amp;$A99,""close"", $B$1-1825, $B$1), 2,2))/$H99, """")"),"")</f>
        <v/>
      </c>
      <c r="P99" s="22" t="str">
        <f t="shared" si="2"/>
        <v/>
      </c>
      <c r="Q99" s="23" t="str">
        <f t="shared" si="3"/>
        <v/>
      </c>
      <c r="R99" s="24" t="s">
        <v>20</v>
      </c>
      <c r="S99" s="25" t="str">
        <f>IFERROR(VLOOKUP($A99, fundamentus!$A:$M, 2, FALSE), "")</f>
        <v/>
      </c>
      <c r="T99" s="26" t="str">
        <f>IFERROR(VLOOKUP($A99, fundamentus!$A:$M, 8, FALSE)/1000000, "")</f>
        <v/>
      </c>
      <c r="U99" s="27" t="str">
        <f>IFERROR(VLOOKUP($A99, fundamentus!$A:$M, 6, FALSE), "")</f>
        <v/>
      </c>
      <c r="V99" s="28" t="str">
        <f>IFERROR(IF(S99&lt;&gt;"Títulos e Val Mob", VLOOKUP($A99, fundamentus!$A:$M, 9, FALSE), ""), "")</f>
        <v/>
      </c>
      <c r="W99" s="18" t="str">
        <f>IFERROR(IF(S99&lt;&gt;"Títulos e Val Mob", VLOOKUP($A99, fundamentus!$A:$M, 13, FALSE)/100, ""),"")</f>
        <v/>
      </c>
      <c r="X99" s="29" t="str">
        <f>IFERROR(VLOOKUP($A99, fundamentus!$A:$M, 5, FALSE)/100, "")</f>
        <v/>
      </c>
    </row>
    <row r="100">
      <c r="B100" s="30"/>
      <c r="D100" s="16" t="str">
        <f>IFERROR(VLOOKUP($A100, carteira!$A:$F, 6, FALSE)*H100, "")</f>
        <v/>
      </c>
      <c r="E100" s="17" t="str">
        <f>IFERROR(VLOOKUP($A100, carteira!$A:$C, 3, FALSE), "")</f>
        <v/>
      </c>
      <c r="F100" s="18" t="str">
        <f t="shared" si="1"/>
        <v/>
      </c>
      <c r="G100" s="19"/>
      <c r="H100" s="20" t="str">
        <f>IFERROR(__xludf.DUMMYFUNCTION("IF(ISBLANK(A100), """", HYPERLINK(""https://br.tradingview.com/chart/hAM5aSQ3/?symbol=BMFBOVESPA%3A"" &amp; $A100,GOOGLEFINANCE(""BVMF:""&amp;$A100, ""price"")))"),"")</f>
        <v/>
      </c>
      <c r="I100" s="18" t="str">
        <f>IFERROR(__xludf.DUMMYFUNCTION("IF($H100, ($H100 - INDEX(SORT(GOOGLEFINANCE(""BVMF:""&amp;$A100,""close"", $B$1-7, $B$1), 1, false), 3,2))/$H100, """")"),"")</f>
        <v/>
      </c>
      <c r="J100" s="21" t="str">
        <f>IFERROR(__xludf.DUMMYFUNCTION("IF(ISBLANK(A100), """", SPARKLINE(INDEX(GOOGLEFINANCE(""BVMF:""&amp;$A100, ""price"", EDATE($B$1, -1), $B$1), ,2)))"),"")</f>
        <v/>
      </c>
      <c r="K100" s="18" t="str">
        <f>IFERROR(__xludf.DUMMYFUNCTION("IF($H100, ($H100 - INDEX(GOOGLEFINANCE(""BVMF:""&amp;$A100,""close"", $B$1-30, $B$1), 2,2))/$H100, """")"),"")</f>
        <v/>
      </c>
      <c r="L100" s="21" t="str">
        <f>IFERROR(__xludf.DUMMYFUNCTION("IF(ISBLANK(A100), """", SPARKLINE(INDEX(GOOGLEFINANCE(""BVMF:""&amp;$A100, ""price"", EDATE($B$1, -12), $B$1), ,2)))"),"")</f>
        <v/>
      </c>
      <c r="M100" s="18" t="str">
        <f>IFERROR(__xludf.DUMMYFUNCTION("IF($H100, ($H100 - INDEX(GOOGLEFINANCE(""BVMF:""&amp;$A100,""close"", $B$1-365, $B$1), 2,2))/$H100, """")"),"")</f>
        <v/>
      </c>
      <c r="N100" s="21" t="str">
        <f>IFERROR(__xludf.DUMMYFUNCTION("IF(ISBLANK(A100), """", SPARKLINE(INDEX(GOOGLEFINANCE(""BVMF:""&amp;$A100, ""price"", EDATE($B$1, -60), $B$1), ,2)))"),"")</f>
        <v/>
      </c>
      <c r="O100" s="18" t="str">
        <f>IFERROR(__xludf.DUMMYFUNCTION("IF($H100, ($H100 - INDEX(GOOGLEFINANCE(""BVMF:""&amp;$A100,""close"", $B$1-1825, $B$1), 2,2))/$H100, """")"),"")</f>
        <v/>
      </c>
      <c r="P100" s="22" t="str">
        <f t="shared" si="2"/>
        <v/>
      </c>
      <c r="Q100" s="23" t="str">
        <f t="shared" si="3"/>
        <v/>
      </c>
      <c r="R100" s="24" t="s">
        <v>20</v>
      </c>
      <c r="S100" s="25" t="str">
        <f>IFERROR(VLOOKUP($A100, fundamentus!$A:$M, 2, FALSE), "")</f>
        <v/>
      </c>
      <c r="T100" s="26" t="str">
        <f>IFERROR(VLOOKUP($A100, fundamentus!$A:$M, 8, FALSE)/1000000, "")</f>
        <v/>
      </c>
      <c r="U100" s="27" t="str">
        <f>IFERROR(VLOOKUP($A100, fundamentus!$A:$M, 6, FALSE), "")</f>
        <v/>
      </c>
      <c r="V100" s="28" t="str">
        <f>IFERROR(IF(S100&lt;&gt;"Títulos e Val Mob", VLOOKUP($A100, fundamentus!$A:$M, 9, FALSE), ""), "")</f>
        <v/>
      </c>
      <c r="W100" s="18" t="str">
        <f>IFERROR(IF(S100&lt;&gt;"Títulos e Val Mob", VLOOKUP($A100, fundamentus!$A:$M, 13, FALSE)/100, ""),"")</f>
        <v/>
      </c>
      <c r="X100" s="29" t="str">
        <f>IFERROR(VLOOKUP($A100, fundamentus!$A:$M, 5, FALSE)/100, "")</f>
        <v/>
      </c>
    </row>
  </sheetData>
  <mergeCells count="7">
    <mergeCell ref="D1:F1"/>
    <mergeCell ref="H1:O1"/>
    <mergeCell ref="P1:Q1"/>
    <mergeCell ref="T1:X1"/>
    <mergeCell ref="J2:K2"/>
    <mergeCell ref="L2:M2"/>
    <mergeCell ref="N2:O2"/>
  </mergeCells>
  <conditionalFormatting sqref="D3:D100">
    <cfRule type="colorScale" priority="1">
      <colorScale>
        <cfvo type="min"/>
        <cfvo type="max"/>
        <color rgb="FFFFFFFF"/>
        <color rgb="FF6D9EEB"/>
      </colorScale>
    </cfRule>
  </conditionalFormatting>
  <conditionalFormatting sqref="S2:T100">
    <cfRule type="colorScale" priority="2">
      <colorScale>
        <cfvo type="formula" val="0"/>
        <cfvo type="formula" val="0.7"/>
        <color rgb="FFE67C73"/>
        <color rgb="FFFFFFFF"/>
      </colorScale>
    </cfRule>
  </conditionalFormatting>
  <conditionalFormatting sqref="W2:W100">
    <cfRule type="colorScale" priority="3">
      <colorScale>
        <cfvo type="formula" val="5%"/>
        <cfvo type="formula" val="10%"/>
        <color rgb="FFFFFFFF"/>
        <color rgb="FFE67C73"/>
      </colorScale>
    </cfRule>
  </conditionalFormatting>
  <conditionalFormatting sqref="X2:X100">
    <cfRule type="colorScale" priority="4">
      <colorScale>
        <cfvo type="formula" val="8%"/>
        <cfvo type="formula" val="15%"/>
        <color rgb="FFFFFFFF"/>
        <color rgb="FF57BB8A"/>
      </colorScale>
    </cfRule>
  </conditionalFormatting>
  <conditionalFormatting sqref="F2:F100">
    <cfRule type="colorScale" priority="5">
      <colorScale>
        <cfvo type="formula" val="-10%"/>
        <cfvo type="formula" val="0"/>
        <cfvo type="formula" val="5%"/>
        <color rgb="FFE67C73"/>
        <color rgb="FFFFFFFF"/>
        <color rgb="FF57BB8A"/>
      </colorScale>
    </cfRule>
  </conditionalFormatting>
  <conditionalFormatting sqref="U1:U100">
    <cfRule type="colorScale" priority="6">
      <colorScale>
        <cfvo type="formula" val="0.95"/>
        <cfvo type="formula" val="1.05"/>
        <color rgb="FFFFFFFF"/>
        <color rgb="FFE67C73"/>
      </colorScale>
    </cfRule>
  </conditionalFormatting>
  <conditionalFormatting sqref="V1:V100">
    <cfRule type="colorScale" priority="7">
      <colorScale>
        <cfvo type="formula" val="0"/>
        <cfvo type="formula" val="4"/>
        <color rgb="FFE67C73"/>
        <color rgb="FFFFFFFF"/>
      </colorScale>
    </cfRule>
  </conditionalFormatting>
  <conditionalFormatting sqref="I3:I100 K3:K100 M3:M100 O3:O100">
    <cfRule type="colorScale" priority="8">
      <colorScale>
        <cfvo type="formula" val="-3%"/>
        <cfvo type="formula" val="0"/>
        <cfvo type="formula" val="3%"/>
        <color rgb="FFE67C73"/>
        <color rgb="FFFFFFFF"/>
        <color rgb="FF57BB8A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2">
      <c r="D2" s="37"/>
      <c r="E2" s="37"/>
      <c r="G2" s="38"/>
      <c r="L2" s="37"/>
      <c r="M2" s="37"/>
      <c r="N2" s="37"/>
      <c r="P2" s="37"/>
      <c r="Q2" s="37"/>
      <c r="U2" s="37"/>
    </row>
    <row r="3">
      <c r="D3" s="37"/>
      <c r="E3" s="37"/>
      <c r="G3" s="38"/>
      <c r="L3" s="37"/>
      <c r="M3" s="37"/>
      <c r="N3" s="37"/>
      <c r="P3" s="37"/>
      <c r="Q3" s="37"/>
      <c r="U3" s="37"/>
    </row>
    <row r="4">
      <c r="D4" s="37"/>
      <c r="E4" s="37"/>
      <c r="G4" s="38"/>
      <c r="L4" s="37"/>
      <c r="M4" s="37"/>
      <c r="N4" s="37"/>
      <c r="P4" s="37"/>
      <c r="Q4" s="37"/>
      <c r="U4" s="37"/>
    </row>
    <row r="5">
      <c r="D5" s="37"/>
      <c r="E5" s="37"/>
      <c r="G5" s="38"/>
      <c r="L5" s="37"/>
      <c r="M5" s="37"/>
      <c r="N5" s="37"/>
      <c r="P5" s="37"/>
      <c r="Q5" s="37"/>
      <c r="U5" s="37"/>
    </row>
    <row r="6">
      <c r="D6" s="37"/>
      <c r="E6" s="37"/>
      <c r="G6" s="38"/>
      <c r="L6" s="37"/>
      <c r="M6" s="37"/>
      <c r="N6" s="37"/>
      <c r="P6" s="37"/>
      <c r="Q6" s="37"/>
      <c r="U6" s="37"/>
    </row>
    <row r="7">
      <c r="D7" s="37"/>
      <c r="E7" s="37"/>
      <c r="G7" s="38"/>
      <c r="L7" s="37"/>
      <c r="M7" s="37"/>
      <c r="N7" s="37"/>
      <c r="P7" s="37"/>
      <c r="Q7" s="37"/>
      <c r="U7" s="37"/>
    </row>
    <row r="8">
      <c r="D8" s="37"/>
      <c r="E8" s="37"/>
      <c r="G8" s="38"/>
      <c r="L8" s="37"/>
      <c r="M8" s="37"/>
      <c r="N8" s="37"/>
      <c r="P8" s="37"/>
      <c r="Q8" s="37"/>
      <c r="U8" s="37"/>
    </row>
    <row r="9">
      <c r="D9" s="37"/>
      <c r="E9" s="37"/>
      <c r="G9" s="38"/>
      <c r="L9" s="37"/>
      <c r="M9" s="37"/>
      <c r="N9" s="37"/>
      <c r="P9" s="37"/>
      <c r="Q9" s="37"/>
      <c r="U9" s="37"/>
    </row>
    <row r="10">
      <c r="D10" s="37"/>
      <c r="E10" s="37"/>
      <c r="G10" s="38"/>
      <c r="L10" s="37"/>
      <c r="M10" s="37"/>
      <c r="N10" s="37"/>
      <c r="P10" s="37"/>
      <c r="Q10" s="37"/>
      <c r="U10" s="37"/>
    </row>
    <row r="11">
      <c r="D11" s="37"/>
      <c r="E11" s="37"/>
      <c r="G11" s="38"/>
      <c r="L11" s="37"/>
      <c r="M11" s="37"/>
      <c r="N11" s="37"/>
      <c r="P11" s="37"/>
      <c r="Q11" s="37"/>
      <c r="U11" s="37"/>
    </row>
    <row r="12">
      <c r="D12" s="37"/>
      <c r="E12" s="37"/>
      <c r="G12" s="38"/>
      <c r="L12" s="37"/>
      <c r="M12" s="37"/>
      <c r="N12" s="37"/>
      <c r="P12" s="37"/>
      <c r="Q12" s="37"/>
      <c r="U12" s="37"/>
    </row>
    <row r="13">
      <c r="D13" s="37"/>
      <c r="E13" s="37"/>
      <c r="G13" s="38"/>
      <c r="L13" s="37"/>
      <c r="M13" s="37"/>
      <c r="N13" s="37"/>
      <c r="P13" s="37"/>
      <c r="Q13" s="37"/>
      <c r="U13" s="37"/>
    </row>
    <row r="14">
      <c r="D14" s="37"/>
      <c r="E14" s="37"/>
      <c r="G14" s="38"/>
      <c r="L14" s="37"/>
      <c r="M14" s="37"/>
      <c r="N14" s="37"/>
      <c r="P14" s="37"/>
      <c r="Q14" s="37"/>
      <c r="U14" s="37"/>
    </row>
    <row r="15">
      <c r="D15" s="37"/>
      <c r="E15" s="37"/>
      <c r="G15" s="38"/>
      <c r="L15" s="37"/>
      <c r="M15" s="37"/>
      <c r="N15" s="37"/>
      <c r="P15" s="37"/>
      <c r="Q15" s="37"/>
      <c r="U15" s="37"/>
    </row>
    <row r="16">
      <c r="D16" s="37"/>
      <c r="E16" s="37"/>
      <c r="G16" s="38"/>
      <c r="L16" s="37"/>
      <c r="M16" s="37"/>
      <c r="N16" s="37"/>
      <c r="P16" s="37"/>
      <c r="Q16" s="37"/>
      <c r="U16" s="37"/>
    </row>
    <row r="17">
      <c r="D17" s="37"/>
      <c r="E17" s="37"/>
      <c r="G17" s="38"/>
      <c r="L17" s="37"/>
      <c r="M17" s="37"/>
      <c r="N17" s="37"/>
      <c r="P17" s="37"/>
      <c r="Q17" s="37"/>
      <c r="U17" s="37"/>
    </row>
    <row r="18">
      <c r="D18" s="37"/>
      <c r="E18" s="37"/>
      <c r="G18" s="38"/>
      <c r="L18" s="37"/>
      <c r="M18" s="37"/>
      <c r="N18" s="37"/>
      <c r="P18" s="37"/>
      <c r="Q18" s="37"/>
      <c r="U18" s="37"/>
    </row>
    <row r="19">
      <c r="D19" s="37"/>
      <c r="E19" s="37"/>
      <c r="G19" s="38"/>
      <c r="L19" s="37"/>
      <c r="M19" s="37"/>
      <c r="N19" s="37"/>
      <c r="P19" s="37"/>
      <c r="Q19" s="37"/>
      <c r="U19" s="37"/>
    </row>
    <row r="20">
      <c r="D20" s="37"/>
      <c r="E20" s="37"/>
      <c r="G20" s="38"/>
      <c r="L20" s="37"/>
      <c r="M20" s="37"/>
      <c r="N20" s="37"/>
      <c r="P20" s="37"/>
      <c r="Q20" s="37"/>
      <c r="U20" s="37"/>
    </row>
    <row r="21">
      <c r="D21" s="37"/>
      <c r="E21" s="37"/>
      <c r="G21" s="38"/>
      <c r="L21" s="37"/>
      <c r="M21" s="37"/>
      <c r="N21" s="37"/>
      <c r="P21" s="37"/>
      <c r="Q21" s="37"/>
      <c r="U21" s="37"/>
    </row>
    <row r="22">
      <c r="D22" s="37"/>
      <c r="E22" s="37"/>
      <c r="G22" s="38"/>
      <c r="L22" s="37"/>
      <c r="M22" s="37"/>
      <c r="N22" s="37"/>
      <c r="P22" s="37"/>
      <c r="Q22" s="37"/>
      <c r="U22" s="37"/>
    </row>
    <row r="23">
      <c r="D23" s="37"/>
      <c r="E23" s="37"/>
      <c r="G23" s="38"/>
      <c r="L23" s="37"/>
      <c r="M23" s="37"/>
      <c r="N23" s="37"/>
      <c r="P23" s="37"/>
      <c r="Q23" s="37"/>
      <c r="U23" s="37"/>
    </row>
    <row r="24">
      <c r="D24" s="37"/>
      <c r="E24" s="37"/>
      <c r="G24" s="38"/>
      <c r="L24" s="37"/>
      <c r="M24" s="37"/>
      <c r="N24" s="37"/>
      <c r="P24" s="37"/>
      <c r="Q24" s="37"/>
      <c r="U24" s="37"/>
    </row>
    <row r="25">
      <c r="D25" s="37"/>
      <c r="E25" s="37"/>
      <c r="G25" s="38"/>
      <c r="L25" s="37"/>
      <c r="M25" s="37"/>
      <c r="N25" s="37"/>
      <c r="P25" s="37"/>
      <c r="Q25" s="37"/>
      <c r="U25" s="37"/>
    </row>
    <row r="26">
      <c r="D26" s="37"/>
      <c r="E26" s="37"/>
      <c r="G26" s="38"/>
      <c r="L26" s="37"/>
      <c r="M26" s="37"/>
      <c r="N26" s="37"/>
      <c r="P26" s="37"/>
      <c r="Q26" s="37"/>
      <c r="U26" s="37"/>
    </row>
    <row r="27">
      <c r="D27" s="37"/>
      <c r="E27" s="37"/>
      <c r="G27" s="38"/>
      <c r="L27" s="37"/>
      <c r="M27" s="37"/>
      <c r="N27" s="37"/>
      <c r="P27" s="37"/>
      <c r="Q27" s="37"/>
      <c r="U27" s="37"/>
    </row>
    <row r="28">
      <c r="D28" s="37"/>
      <c r="E28" s="37"/>
      <c r="G28" s="38"/>
      <c r="L28" s="37"/>
      <c r="M28" s="37"/>
      <c r="N28" s="37"/>
      <c r="P28" s="37"/>
      <c r="Q28" s="37"/>
      <c r="U28" s="37"/>
    </row>
    <row r="29">
      <c r="D29" s="37"/>
      <c r="E29" s="37"/>
      <c r="G29" s="38"/>
      <c r="L29" s="37"/>
      <c r="M29" s="37"/>
      <c r="N29" s="37"/>
      <c r="P29" s="37"/>
      <c r="Q29" s="37"/>
      <c r="U29" s="37"/>
    </row>
    <row r="30">
      <c r="D30" s="37"/>
      <c r="E30" s="37"/>
      <c r="G30" s="38"/>
      <c r="L30" s="37"/>
      <c r="M30" s="37"/>
      <c r="N30" s="37"/>
      <c r="P30" s="37"/>
      <c r="Q30" s="37"/>
      <c r="U30" s="37"/>
    </row>
    <row r="31">
      <c r="D31" s="37"/>
      <c r="E31" s="37"/>
      <c r="G31" s="38"/>
      <c r="L31" s="37"/>
      <c r="M31" s="37"/>
      <c r="N31" s="37"/>
      <c r="P31" s="37"/>
      <c r="Q31" s="37"/>
      <c r="U31" s="37"/>
    </row>
    <row r="32">
      <c r="D32" s="37"/>
      <c r="E32" s="37"/>
      <c r="G32" s="38"/>
      <c r="L32" s="37"/>
      <c r="M32" s="37"/>
      <c r="N32" s="37"/>
      <c r="P32" s="37"/>
      <c r="Q32" s="37"/>
      <c r="U32" s="37"/>
    </row>
    <row r="33">
      <c r="D33" s="37"/>
      <c r="E33" s="37"/>
      <c r="G33" s="38"/>
      <c r="L33" s="37"/>
      <c r="M33" s="37"/>
      <c r="N33" s="37"/>
      <c r="P33" s="37"/>
      <c r="Q33" s="37"/>
      <c r="U33" s="37"/>
    </row>
    <row r="34">
      <c r="D34" s="37"/>
      <c r="E34" s="37"/>
      <c r="G34" s="38"/>
      <c r="L34" s="37"/>
      <c r="M34" s="37"/>
      <c r="N34" s="37"/>
      <c r="P34" s="37"/>
      <c r="Q34" s="37"/>
      <c r="U34" s="37"/>
    </row>
    <row r="35">
      <c r="D35" s="37"/>
      <c r="E35" s="37"/>
      <c r="G35" s="38"/>
      <c r="L35" s="37"/>
      <c r="M35" s="37"/>
      <c r="N35" s="37"/>
      <c r="P35" s="37"/>
      <c r="Q35" s="37"/>
      <c r="U35" s="37"/>
    </row>
    <row r="36">
      <c r="D36" s="37"/>
      <c r="E36" s="37"/>
      <c r="G36" s="38"/>
      <c r="L36" s="37"/>
      <c r="M36" s="37"/>
      <c r="N36" s="37"/>
      <c r="P36" s="37"/>
      <c r="Q36" s="37"/>
      <c r="U36" s="37"/>
    </row>
    <row r="37">
      <c r="D37" s="37"/>
      <c r="E37" s="37"/>
      <c r="G37" s="38"/>
      <c r="L37" s="37"/>
      <c r="M37" s="37"/>
      <c r="N37" s="37"/>
      <c r="P37" s="37"/>
      <c r="Q37" s="37"/>
      <c r="U37" s="37"/>
    </row>
    <row r="38">
      <c r="D38" s="37"/>
      <c r="E38" s="37"/>
      <c r="G38" s="38"/>
      <c r="L38" s="37"/>
      <c r="M38" s="37"/>
      <c r="N38" s="37"/>
      <c r="P38" s="37"/>
      <c r="Q38" s="37"/>
      <c r="U38" s="37"/>
    </row>
    <row r="39">
      <c r="D39" s="37"/>
      <c r="E39" s="37"/>
      <c r="G39" s="38"/>
      <c r="L39" s="37"/>
      <c r="M39" s="37"/>
      <c r="N39" s="37"/>
      <c r="P39" s="37"/>
      <c r="Q39" s="37"/>
      <c r="U39" s="37"/>
    </row>
    <row r="40">
      <c r="D40" s="37"/>
      <c r="E40" s="37"/>
      <c r="G40" s="38"/>
      <c r="L40" s="37"/>
      <c r="M40" s="37"/>
      <c r="N40" s="37"/>
      <c r="P40" s="37"/>
      <c r="Q40" s="37"/>
      <c r="U40" s="37"/>
    </row>
    <row r="41">
      <c r="D41" s="37"/>
      <c r="E41" s="37"/>
      <c r="G41" s="38"/>
      <c r="L41" s="37"/>
      <c r="M41" s="37"/>
      <c r="N41" s="37"/>
      <c r="P41" s="37"/>
      <c r="Q41" s="37"/>
      <c r="U41" s="37"/>
    </row>
    <row r="42">
      <c r="D42" s="37"/>
      <c r="E42" s="37"/>
      <c r="G42" s="38"/>
      <c r="L42" s="37"/>
      <c r="M42" s="37"/>
      <c r="N42" s="37"/>
      <c r="P42" s="37"/>
      <c r="Q42" s="37"/>
      <c r="U42" s="37"/>
    </row>
    <row r="43">
      <c r="D43" s="37"/>
      <c r="E43" s="37"/>
      <c r="G43" s="38"/>
      <c r="L43" s="37"/>
      <c r="M43" s="37"/>
      <c r="N43" s="37"/>
      <c r="P43" s="37"/>
      <c r="Q43" s="37"/>
      <c r="U43" s="37"/>
    </row>
    <row r="44">
      <c r="D44" s="37"/>
      <c r="E44" s="37"/>
      <c r="G44" s="38"/>
      <c r="L44" s="37"/>
      <c r="M44" s="37"/>
      <c r="N44" s="37"/>
      <c r="P44" s="37"/>
      <c r="Q44" s="37"/>
      <c r="U44" s="37"/>
    </row>
    <row r="45">
      <c r="D45" s="37"/>
      <c r="E45" s="37"/>
      <c r="G45" s="38"/>
      <c r="L45" s="37"/>
      <c r="M45" s="37"/>
      <c r="N45" s="37"/>
      <c r="P45" s="37"/>
      <c r="Q45" s="37"/>
      <c r="U45" s="37"/>
    </row>
    <row r="46">
      <c r="D46" s="37"/>
      <c r="E46" s="37"/>
      <c r="G46" s="38"/>
      <c r="L46" s="37"/>
      <c r="M46" s="37"/>
      <c r="N46" s="37"/>
      <c r="P46" s="37"/>
      <c r="Q46" s="37"/>
      <c r="U46" s="37"/>
    </row>
    <row r="47">
      <c r="D47" s="37"/>
      <c r="E47" s="37"/>
      <c r="G47" s="38"/>
      <c r="L47" s="37"/>
      <c r="M47" s="37"/>
      <c r="N47" s="37"/>
      <c r="P47" s="37"/>
      <c r="Q47" s="37"/>
      <c r="U47" s="37"/>
    </row>
    <row r="48">
      <c r="D48" s="37"/>
      <c r="E48" s="37"/>
      <c r="G48" s="38"/>
      <c r="L48" s="37"/>
      <c r="M48" s="37"/>
      <c r="N48" s="37"/>
      <c r="P48" s="37"/>
      <c r="Q48" s="37"/>
      <c r="U48" s="37"/>
    </row>
    <row r="49">
      <c r="D49" s="37"/>
      <c r="E49" s="37"/>
      <c r="G49" s="38"/>
      <c r="L49" s="37"/>
      <c r="M49" s="37"/>
      <c r="N49" s="37"/>
      <c r="P49" s="37"/>
      <c r="Q49" s="37"/>
      <c r="U49" s="37"/>
    </row>
    <row r="50">
      <c r="D50" s="37"/>
      <c r="E50" s="37"/>
      <c r="G50" s="38"/>
      <c r="L50" s="37"/>
      <c r="M50" s="37"/>
      <c r="N50" s="37"/>
      <c r="P50" s="37"/>
      <c r="Q50" s="37"/>
      <c r="U50" s="37"/>
    </row>
    <row r="51">
      <c r="D51" s="37"/>
      <c r="E51" s="37"/>
      <c r="G51" s="38"/>
      <c r="L51" s="37"/>
      <c r="M51" s="37"/>
      <c r="N51" s="37"/>
      <c r="P51" s="37"/>
      <c r="Q51" s="37"/>
      <c r="U51" s="37"/>
    </row>
    <row r="52">
      <c r="D52" s="37"/>
      <c r="E52" s="37"/>
      <c r="G52" s="38"/>
      <c r="L52" s="37"/>
      <c r="M52" s="37"/>
      <c r="N52" s="37"/>
      <c r="P52" s="37"/>
      <c r="Q52" s="37"/>
      <c r="U52" s="37"/>
    </row>
    <row r="53">
      <c r="D53" s="37"/>
      <c r="E53" s="37"/>
      <c r="G53" s="38"/>
      <c r="L53" s="37"/>
      <c r="M53" s="37"/>
      <c r="N53" s="37"/>
      <c r="P53" s="37"/>
      <c r="Q53" s="37"/>
      <c r="U53" s="37"/>
    </row>
    <row r="54">
      <c r="D54" s="37"/>
      <c r="E54" s="37"/>
      <c r="G54" s="38"/>
      <c r="L54" s="37"/>
      <c r="M54" s="37"/>
      <c r="N54" s="37"/>
      <c r="P54" s="37"/>
      <c r="Q54" s="37"/>
      <c r="U54" s="37"/>
    </row>
    <row r="55">
      <c r="D55" s="37"/>
      <c r="E55" s="37"/>
      <c r="G55" s="38"/>
      <c r="L55" s="37"/>
      <c r="M55" s="37"/>
      <c r="N55" s="37"/>
      <c r="P55" s="37"/>
      <c r="Q55" s="37"/>
      <c r="U55" s="37"/>
    </row>
    <row r="56">
      <c r="D56" s="37"/>
      <c r="E56" s="37"/>
      <c r="G56" s="38"/>
      <c r="L56" s="37"/>
      <c r="M56" s="37"/>
      <c r="N56" s="37"/>
      <c r="P56" s="37"/>
      <c r="Q56" s="37"/>
      <c r="U56" s="37"/>
    </row>
    <row r="57">
      <c r="D57" s="37"/>
      <c r="E57" s="37"/>
      <c r="G57" s="38"/>
      <c r="L57" s="37"/>
      <c r="M57" s="37"/>
      <c r="N57" s="37"/>
      <c r="P57" s="37"/>
      <c r="Q57" s="37"/>
      <c r="U57" s="37"/>
    </row>
    <row r="58">
      <c r="D58" s="37"/>
      <c r="E58" s="37"/>
      <c r="G58" s="38"/>
      <c r="L58" s="37"/>
      <c r="M58" s="37"/>
      <c r="N58" s="37"/>
      <c r="P58" s="37"/>
      <c r="Q58" s="37"/>
      <c r="U58" s="37"/>
    </row>
    <row r="59">
      <c r="D59" s="37"/>
      <c r="E59" s="37"/>
      <c r="G59" s="38"/>
      <c r="L59" s="37"/>
      <c r="M59" s="37"/>
      <c r="N59" s="37"/>
      <c r="P59" s="37"/>
      <c r="Q59" s="37"/>
      <c r="U59" s="37"/>
    </row>
    <row r="60">
      <c r="D60" s="37"/>
      <c r="E60" s="37"/>
      <c r="G60" s="38"/>
      <c r="L60" s="37"/>
      <c r="M60" s="37"/>
      <c r="N60" s="37"/>
      <c r="P60" s="37"/>
      <c r="Q60" s="37"/>
      <c r="U60" s="37"/>
    </row>
    <row r="61">
      <c r="D61" s="37"/>
      <c r="E61" s="37"/>
      <c r="G61" s="38"/>
      <c r="L61" s="37"/>
      <c r="M61" s="37"/>
      <c r="N61" s="37"/>
      <c r="P61" s="37"/>
      <c r="Q61" s="37"/>
      <c r="U61" s="37"/>
    </row>
    <row r="62">
      <c r="D62" s="37"/>
      <c r="E62" s="37"/>
      <c r="G62" s="38"/>
      <c r="L62" s="37"/>
      <c r="M62" s="37"/>
      <c r="N62" s="37"/>
      <c r="P62" s="37"/>
      <c r="Q62" s="37"/>
      <c r="U62" s="37"/>
    </row>
    <row r="63">
      <c r="D63" s="37"/>
      <c r="E63" s="37"/>
      <c r="G63" s="38"/>
      <c r="L63" s="37"/>
      <c r="M63" s="37"/>
      <c r="N63" s="37"/>
      <c r="P63" s="37"/>
      <c r="Q63" s="37"/>
      <c r="U63" s="37"/>
    </row>
    <row r="64">
      <c r="D64" s="37"/>
      <c r="E64" s="37"/>
      <c r="G64" s="38"/>
      <c r="L64" s="37"/>
      <c r="M64" s="37"/>
      <c r="N64" s="37"/>
      <c r="P64" s="37"/>
      <c r="Q64" s="37"/>
      <c r="U64" s="37"/>
    </row>
    <row r="65">
      <c r="D65" s="37"/>
      <c r="E65" s="37"/>
      <c r="G65" s="38"/>
      <c r="L65" s="37"/>
      <c r="M65" s="37"/>
      <c r="N65" s="37"/>
      <c r="P65" s="37"/>
      <c r="Q65" s="37"/>
      <c r="U65" s="37"/>
    </row>
    <row r="66">
      <c r="D66" s="37"/>
      <c r="E66" s="37"/>
      <c r="G66" s="38"/>
      <c r="L66" s="37"/>
      <c r="M66" s="37"/>
      <c r="N66" s="37"/>
      <c r="P66" s="37"/>
      <c r="Q66" s="37"/>
      <c r="U66" s="37"/>
    </row>
    <row r="67">
      <c r="D67" s="37"/>
      <c r="E67" s="37"/>
      <c r="G67" s="38"/>
      <c r="L67" s="37"/>
      <c r="M67" s="37"/>
      <c r="N67" s="37"/>
      <c r="P67" s="37"/>
      <c r="Q67" s="37"/>
      <c r="U67" s="37"/>
    </row>
    <row r="68">
      <c r="D68" s="37"/>
      <c r="E68" s="37"/>
      <c r="G68" s="38"/>
      <c r="L68" s="37"/>
      <c r="M68" s="37"/>
      <c r="N68" s="37"/>
      <c r="P68" s="37"/>
      <c r="Q68" s="37"/>
      <c r="U68" s="37"/>
    </row>
    <row r="69">
      <c r="D69" s="37"/>
      <c r="E69" s="37"/>
      <c r="G69" s="38"/>
      <c r="L69" s="37"/>
      <c r="M69" s="37"/>
      <c r="N69" s="37"/>
      <c r="P69" s="37"/>
      <c r="Q69" s="37"/>
      <c r="U69" s="37"/>
    </row>
    <row r="70">
      <c r="D70" s="37"/>
      <c r="E70" s="37"/>
      <c r="G70" s="38"/>
      <c r="L70" s="37"/>
      <c r="M70" s="37"/>
      <c r="N70" s="37"/>
      <c r="P70" s="37"/>
      <c r="Q70" s="37"/>
      <c r="U70" s="37"/>
    </row>
    <row r="71">
      <c r="D71" s="37"/>
      <c r="E71" s="37"/>
      <c r="G71" s="38"/>
      <c r="L71" s="37"/>
      <c r="M71" s="37"/>
      <c r="N71" s="37"/>
      <c r="P71" s="37"/>
      <c r="Q71" s="37"/>
      <c r="U71" s="37"/>
    </row>
    <row r="72">
      <c r="D72" s="37"/>
      <c r="E72" s="37"/>
      <c r="G72" s="38"/>
      <c r="L72" s="37"/>
      <c r="M72" s="37"/>
      <c r="N72" s="37"/>
      <c r="P72" s="37"/>
      <c r="Q72" s="37"/>
      <c r="U72" s="37"/>
    </row>
    <row r="73">
      <c r="D73" s="37"/>
      <c r="E73" s="37"/>
      <c r="G73" s="38"/>
      <c r="L73" s="37"/>
      <c r="M73" s="37"/>
      <c r="N73" s="37"/>
      <c r="P73" s="37"/>
      <c r="Q73" s="37"/>
      <c r="U73" s="37"/>
    </row>
    <row r="74">
      <c r="D74" s="37"/>
      <c r="E74" s="37"/>
      <c r="G74" s="38"/>
      <c r="L74" s="37"/>
      <c r="M74" s="37"/>
      <c r="N74" s="37"/>
      <c r="P74" s="37"/>
      <c r="Q74" s="37"/>
      <c r="U74" s="37"/>
    </row>
    <row r="75">
      <c r="D75" s="37"/>
      <c r="E75" s="37"/>
      <c r="G75" s="38"/>
      <c r="L75" s="37"/>
      <c r="M75" s="37"/>
      <c r="N75" s="37"/>
      <c r="P75" s="37"/>
      <c r="Q75" s="37"/>
      <c r="U75" s="37"/>
    </row>
    <row r="76">
      <c r="D76" s="37"/>
      <c r="E76" s="37"/>
      <c r="G76" s="38"/>
      <c r="L76" s="37"/>
      <c r="M76" s="37"/>
      <c r="N76" s="37"/>
      <c r="P76" s="37"/>
      <c r="Q76" s="37"/>
      <c r="U76" s="37"/>
    </row>
    <row r="77">
      <c r="D77" s="37"/>
      <c r="E77" s="37"/>
      <c r="G77" s="38"/>
      <c r="L77" s="37"/>
      <c r="M77" s="37"/>
      <c r="N77" s="37"/>
      <c r="P77" s="37"/>
      <c r="Q77" s="37"/>
      <c r="U77" s="37"/>
    </row>
    <row r="78">
      <c r="D78" s="37"/>
      <c r="E78" s="37"/>
      <c r="G78" s="38"/>
      <c r="L78" s="37"/>
      <c r="M78" s="37"/>
      <c r="N78" s="37"/>
      <c r="P78" s="37"/>
      <c r="Q78" s="37"/>
      <c r="U78" s="37"/>
    </row>
    <row r="79">
      <c r="D79" s="37"/>
      <c r="E79" s="37"/>
      <c r="G79" s="38"/>
      <c r="L79" s="37"/>
      <c r="M79" s="37"/>
      <c r="N79" s="37"/>
      <c r="P79" s="37"/>
      <c r="Q79" s="37"/>
      <c r="U79" s="37"/>
    </row>
    <row r="80">
      <c r="D80" s="37"/>
      <c r="E80" s="37"/>
      <c r="G80" s="38"/>
      <c r="L80" s="37"/>
      <c r="M80" s="37"/>
      <c r="N80" s="37"/>
      <c r="P80" s="37"/>
      <c r="Q80" s="37"/>
      <c r="U80" s="37"/>
    </row>
    <row r="81">
      <c r="D81" s="37"/>
      <c r="E81" s="37"/>
      <c r="G81" s="38"/>
      <c r="L81" s="37"/>
      <c r="M81" s="37"/>
      <c r="N81" s="37"/>
      <c r="P81" s="37"/>
      <c r="Q81" s="37"/>
      <c r="U81" s="37"/>
    </row>
    <row r="82">
      <c r="D82" s="37"/>
      <c r="E82" s="37"/>
      <c r="G82" s="38"/>
      <c r="L82" s="37"/>
      <c r="M82" s="37"/>
      <c r="N82" s="37"/>
      <c r="P82" s="37"/>
      <c r="Q82" s="37"/>
      <c r="U82" s="37"/>
    </row>
    <row r="83">
      <c r="D83" s="37"/>
      <c r="E83" s="37"/>
      <c r="G83" s="38"/>
      <c r="L83" s="37"/>
      <c r="M83" s="37"/>
      <c r="N83" s="37"/>
      <c r="P83" s="37"/>
      <c r="Q83" s="37"/>
      <c r="U83" s="37"/>
    </row>
    <row r="84">
      <c r="D84" s="37"/>
      <c r="E84" s="37"/>
      <c r="G84" s="38"/>
      <c r="L84" s="37"/>
      <c r="M84" s="37"/>
      <c r="N84" s="37"/>
      <c r="P84" s="37"/>
      <c r="Q84" s="37"/>
      <c r="U84" s="37"/>
    </row>
    <row r="85">
      <c r="D85" s="37"/>
      <c r="E85" s="37"/>
      <c r="G85" s="38"/>
      <c r="L85" s="37"/>
      <c r="M85" s="37"/>
      <c r="N85" s="37"/>
      <c r="P85" s="37"/>
      <c r="Q85" s="37"/>
      <c r="U85" s="37"/>
    </row>
    <row r="86">
      <c r="D86" s="37"/>
      <c r="E86" s="37"/>
      <c r="G86" s="38"/>
      <c r="L86" s="37"/>
      <c r="M86" s="37"/>
      <c r="N86" s="37"/>
      <c r="P86" s="37"/>
      <c r="Q86" s="37"/>
      <c r="U86" s="37"/>
    </row>
    <row r="87">
      <c r="D87" s="37"/>
      <c r="E87" s="37"/>
      <c r="G87" s="38"/>
      <c r="L87" s="37"/>
      <c r="M87" s="37"/>
      <c r="N87" s="37"/>
      <c r="P87" s="37"/>
      <c r="Q87" s="37"/>
      <c r="U87" s="37"/>
    </row>
    <row r="88">
      <c r="D88" s="37"/>
      <c r="E88" s="37"/>
      <c r="G88" s="38"/>
      <c r="L88" s="37"/>
      <c r="M88" s="37"/>
      <c r="N88" s="37"/>
      <c r="P88" s="37"/>
      <c r="Q88" s="37"/>
      <c r="U88" s="37"/>
    </row>
    <row r="89">
      <c r="D89" s="37"/>
      <c r="E89" s="37"/>
      <c r="G89" s="38"/>
      <c r="L89" s="37"/>
      <c r="M89" s="37"/>
      <c r="N89" s="37"/>
      <c r="P89" s="37"/>
      <c r="Q89" s="37"/>
      <c r="U89" s="37"/>
    </row>
    <row r="90">
      <c r="D90" s="37"/>
      <c r="E90" s="37"/>
      <c r="G90" s="38"/>
      <c r="L90" s="37"/>
      <c r="M90" s="37"/>
      <c r="N90" s="37"/>
      <c r="P90" s="37"/>
      <c r="Q90" s="37"/>
      <c r="U90" s="37"/>
    </row>
    <row r="91">
      <c r="D91" s="37"/>
      <c r="E91" s="37"/>
      <c r="G91" s="38"/>
      <c r="L91" s="37"/>
      <c r="M91" s="37"/>
      <c r="N91" s="37"/>
      <c r="P91" s="37"/>
      <c r="Q91" s="37"/>
      <c r="U91" s="37"/>
    </row>
    <row r="92">
      <c r="D92" s="37"/>
      <c r="E92" s="37"/>
      <c r="G92" s="38"/>
      <c r="L92" s="37"/>
      <c r="M92" s="37"/>
      <c r="N92" s="37"/>
      <c r="P92" s="37"/>
      <c r="Q92" s="37"/>
      <c r="U92" s="37"/>
    </row>
    <row r="93">
      <c r="D93" s="37"/>
      <c r="E93" s="37"/>
      <c r="G93" s="38"/>
      <c r="L93" s="37"/>
      <c r="M93" s="37"/>
      <c r="N93" s="37"/>
      <c r="P93" s="37"/>
      <c r="Q93" s="37"/>
      <c r="U93" s="37"/>
    </row>
    <row r="94">
      <c r="D94" s="37"/>
      <c r="E94" s="37"/>
      <c r="G94" s="38"/>
      <c r="L94" s="37"/>
      <c r="M94" s="37"/>
      <c r="N94" s="37"/>
      <c r="P94" s="37"/>
      <c r="Q94" s="37"/>
      <c r="U94" s="37"/>
    </row>
    <row r="95">
      <c r="D95" s="37"/>
      <c r="E95" s="37"/>
      <c r="G95" s="38"/>
      <c r="L95" s="37"/>
      <c r="M95" s="37"/>
      <c r="N95" s="37"/>
      <c r="P95" s="37"/>
      <c r="Q95" s="37"/>
      <c r="U95" s="37"/>
    </row>
    <row r="96">
      <c r="D96" s="37"/>
      <c r="E96" s="37"/>
      <c r="G96" s="38"/>
      <c r="L96" s="37"/>
      <c r="M96" s="37"/>
      <c r="N96" s="37"/>
      <c r="P96" s="37"/>
      <c r="Q96" s="37"/>
      <c r="U96" s="37"/>
    </row>
    <row r="97">
      <c r="D97" s="37"/>
      <c r="E97" s="37"/>
      <c r="G97" s="38"/>
      <c r="L97" s="37"/>
      <c r="M97" s="37"/>
      <c r="N97" s="37"/>
      <c r="P97" s="37"/>
      <c r="Q97" s="37"/>
      <c r="U97" s="37"/>
    </row>
    <row r="98">
      <c r="D98" s="37"/>
      <c r="E98" s="37"/>
      <c r="G98" s="38"/>
      <c r="L98" s="37"/>
      <c r="M98" s="37"/>
      <c r="N98" s="37"/>
      <c r="P98" s="37"/>
      <c r="Q98" s="37"/>
      <c r="U98" s="37"/>
    </row>
    <row r="99">
      <c r="D99" s="37"/>
      <c r="E99" s="37"/>
      <c r="G99" s="38"/>
      <c r="L99" s="37"/>
      <c r="M99" s="37"/>
      <c r="N99" s="37"/>
      <c r="P99" s="37"/>
      <c r="Q99" s="37"/>
      <c r="U99" s="37"/>
    </row>
    <row r="100">
      <c r="D100" s="37"/>
      <c r="E100" s="37"/>
      <c r="G100" s="38"/>
      <c r="L100" s="37"/>
      <c r="M100" s="37"/>
      <c r="N100" s="37"/>
      <c r="P100" s="37"/>
      <c r="Q100" s="37"/>
      <c r="U100" s="37"/>
    </row>
    <row r="101">
      <c r="D101" s="37"/>
      <c r="E101" s="37"/>
      <c r="G101" s="38"/>
      <c r="L101" s="37"/>
      <c r="M101" s="37"/>
      <c r="N101" s="37"/>
      <c r="P101" s="37"/>
      <c r="Q101" s="37"/>
      <c r="U101" s="37"/>
    </row>
    <row r="102">
      <c r="D102" s="37"/>
      <c r="E102" s="37"/>
      <c r="G102" s="38"/>
      <c r="L102" s="37"/>
      <c r="M102" s="37"/>
      <c r="N102" s="37"/>
      <c r="P102" s="37"/>
      <c r="Q102" s="37"/>
      <c r="U102" s="37"/>
    </row>
    <row r="103">
      <c r="D103" s="37"/>
      <c r="E103" s="37"/>
      <c r="G103" s="38"/>
      <c r="L103" s="37"/>
      <c r="M103" s="37"/>
      <c r="N103" s="37"/>
      <c r="P103" s="37"/>
      <c r="Q103" s="37"/>
      <c r="U103" s="37"/>
    </row>
    <row r="104">
      <c r="D104" s="37"/>
      <c r="E104" s="37"/>
      <c r="G104" s="38"/>
      <c r="L104" s="37"/>
      <c r="M104" s="37"/>
      <c r="N104" s="37"/>
      <c r="P104" s="37"/>
      <c r="Q104" s="37"/>
      <c r="U104" s="37"/>
    </row>
    <row r="105">
      <c r="D105" s="37"/>
      <c r="E105" s="37"/>
      <c r="G105" s="38"/>
      <c r="L105" s="37"/>
      <c r="M105" s="37"/>
      <c r="N105" s="37"/>
      <c r="P105" s="37"/>
      <c r="Q105" s="37"/>
      <c r="U105" s="37"/>
    </row>
    <row r="106">
      <c r="D106" s="37"/>
      <c r="E106" s="37"/>
      <c r="G106" s="38"/>
      <c r="L106" s="37"/>
      <c r="M106" s="37"/>
      <c r="N106" s="37"/>
      <c r="P106" s="37"/>
      <c r="Q106" s="37"/>
      <c r="U106" s="37"/>
    </row>
    <row r="107">
      <c r="D107" s="37"/>
      <c r="E107" s="37"/>
      <c r="G107" s="38"/>
      <c r="L107" s="37"/>
      <c r="M107" s="37"/>
      <c r="N107" s="37"/>
      <c r="P107" s="37"/>
      <c r="Q107" s="37"/>
      <c r="U107" s="37"/>
    </row>
    <row r="108">
      <c r="D108" s="37"/>
      <c r="E108" s="37"/>
      <c r="G108" s="38"/>
      <c r="L108" s="37"/>
      <c r="M108" s="37"/>
      <c r="N108" s="37"/>
      <c r="P108" s="37"/>
      <c r="Q108" s="37"/>
      <c r="U108" s="37"/>
    </row>
    <row r="109">
      <c r="D109" s="37"/>
      <c r="E109" s="37"/>
      <c r="G109" s="38"/>
      <c r="L109" s="37"/>
      <c r="M109" s="37"/>
      <c r="N109" s="37"/>
      <c r="P109" s="37"/>
      <c r="Q109" s="37"/>
      <c r="U109" s="37"/>
    </row>
    <row r="110">
      <c r="D110" s="37"/>
      <c r="E110" s="37"/>
      <c r="G110" s="38"/>
      <c r="L110" s="37"/>
      <c r="M110" s="37"/>
      <c r="N110" s="37"/>
      <c r="P110" s="37"/>
      <c r="Q110" s="37"/>
      <c r="U110" s="37"/>
    </row>
    <row r="111">
      <c r="D111" s="37"/>
      <c r="E111" s="37"/>
      <c r="G111" s="38"/>
      <c r="L111" s="37"/>
      <c r="M111" s="37"/>
      <c r="N111" s="37"/>
      <c r="P111" s="37"/>
      <c r="Q111" s="37"/>
      <c r="U111" s="37"/>
    </row>
    <row r="112">
      <c r="D112" s="37"/>
      <c r="E112" s="37"/>
      <c r="G112" s="38"/>
      <c r="L112" s="37"/>
      <c r="M112" s="37"/>
      <c r="N112" s="37"/>
      <c r="P112" s="37"/>
      <c r="Q112" s="37"/>
      <c r="U112" s="37"/>
    </row>
    <row r="113">
      <c r="D113" s="37"/>
      <c r="E113" s="37"/>
      <c r="G113" s="38"/>
      <c r="L113" s="37"/>
      <c r="M113" s="37"/>
      <c r="N113" s="37"/>
      <c r="P113" s="37"/>
      <c r="Q113" s="37"/>
      <c r="U113" s="37"/>
    </row>
    <row r="114">
      <c r="D114" s="37"/>
      <c r="E114" s="37"/>
      <c r="G114" s="38"/>
      <c r="L114" s="37"/>
      <c r="M114" s="37"/>
      <c r="N114" s="37"/>
      <c r="P114" s="37"/>
      <c r="Q114" s="37"/>
      <c r="U114" s="37"/>
    </row>
    <row r="115">
      <c r="D115" s="37"/>
      <c r="E115" s="37"/>
      <c r="G115" s="38"/>
      <c r="L115" s="37"/>
      <c r="M115" s="37"/>
      <c r="N115" s="37"/>
      <c r="P115" s="37"/>
      <c r="Q115" s="37"/>
      <c r="U115" s="37"/>
    </row>
    <row r="116">
      <c r="D116" s="37"/>
      <c r="E116" s="37"/>
      <c r="G116" s="38"/>
      <c r="L116" s="37"/>
      <c r="M116" s="37"/>
      <c r="N116" s="37"/>
      <c r="P116" s="37"/>
      <c r="Q116" s="37"/>
      <c r="U116" s="37"/>
    </row>
    <row r="117">
      <c r="D117" s="37"/>
      <c r="E117" s="37"/>
      <c r="G117" s="38"/>
      <c r="L117" s="37"/>
      <c r="M117" s="37"/>
      <c r="N117" s="37"/>
      <c r="P117" s="37"/>
      <c r="Q117" s="37"/>
      <c r="U117" s="37"/>
    </row>
    <row r="118">
      <c r="D118" s="37"/>
      <c r="E118" s="37"/>
      <c r="G118" s="38"/>
      <c r="L118" s="37"/>
      <c r="M118" s="37"/>
      <c r="N118" s="37"/>
      <c r="P118" s="37"/>
      <c r="Q118" s="37"/>
      <c r="U118" s="37"/>
    </row>
    <row r="119">
      <c r="D119" s="37"/>
      <c r="E119" s="37"/>
      <c r="G119" s="38"/>
      <c r="L119" s="37"/>
      <c r="M119" s="37"/>
      <c r="N119" s="37"/>
      <c r="P119" s="37"/>
      <c r="Q119" s="37"/>
      <c r="U119" s="37"/>
    </row>
    <row r="120">
      <c r="D120" s="37"/>
      <c r="E120" s="37"/>
      <c r="G120" s="38"/>
      <c r="L120" s="37"/>
      <c r="M120" s="37"/>
      <c r="N120" s="37"/>
      <c r="P120" s="37"/>
      <c r="Q120" s="37"/>
      <c r="U120" s="37"/>
    </row>
    <row r="121">
      <c r="D121" s="37"/>
      <c r="E121" s="37"/>
      <c r="G121" s="38"/>
      <c r="L121" s="37"/>
      <c r="M121" s="37"/>
      <c r="N121" s="37"/>
      <c r="P121" s="37"/>
      <c r="Q121" s="37"/>
      <c r="U121" s="37"/>
    </row>
    <row r="122">
      <c r="D122" s="37"/>
      <c r="E122" s="37"/>
      <c r="G122" s="38"/>
      <c r="L122" s="37"/>
      <c r="M122" s="37"/>
      <c r="N122" s="37"/>
      <c r="P122" s="37"/>
      <c r="Q122" s="37"/>
      <c r="U122" s="37"/>
    </row>
    <row r="123">
      <c r="D123" s="37"/>
      <c r="E123" s="37"/>
      <c r="G123" s="38"/>
      <c r="L123" s="37"/>
      <c r="M123" s="37"/>
      <c r="N123" s="37"/>
      <c r="P123" s="37"/>
      <c r="Q123" s="37"/>
      <c r="U123" s="37"/>
    </row>
    <row r="124">
      <c r="D124" s="37"/>
      <c r="E124" s="37"/>
      <c r="G124" s="38"/>
      <c r="L124" s="37"/>
      <c r="M124" s="37"/>
      <c r="N124" s="37"/>
      <c r="P124" s="37"/>
      <c r="Q124" s="37"/>
      <c r="U124" s="37"/>
    </row>
    <row r="125">
      <c r="D125" s="37"/>
      <c r="E125" s="37"/>
      <c r="G125" s="38"/>
      <c r="L125" s="37"/>
      <c r="M125" s="37"/>
      <c r="N125" s="37"/>
      <c r="P125" s="37"/>
      <c r="Q125" s="37"/>
      <c r="U125" s="37"/>
    </row>
    <row r="126">
      <c r="D126" s="37"/>
      <c r="E126" s="37"/>
      <c r="G126" s="38"/>
      <c r="L126" s="37"/>
      <c r="M126" s="37"/>
      <c r="N126" s="37"/>
      <c r="P126" s="37"/>
      <c r="Q126" s="37"/>
      <c r="U126" s="37"/>
    </row>
    <row r="127">
      <c r="D127" s="37"/>
      <c r="E127" s="37"/>
      <c r="G127" s="38"/>
      <c r="L127" s="37"/>
      <c r="M127" s="37"/>
      <c r="N127" s="37"/>
      <c r="P127" s="37"/>
      <c r="Q127" s="37"/>
      <c r="U127" s="37"/>
    </row>
    <row r="128">
      <c r="D128" s="37"/>
      <c r="E128" s="37"/>
      <c r="G128" s="38"/>
      <c r="L128" s="37"/>
      <c r="M128" s="37"/>
      <c r="N128" s="37"/>
      <c r="P128" s="37"/>
      <c r="Q128" s="37"/>
      <c r="U128" s="37"/>
    </row>
    <row r="129">
      <c r="D129" s="37"/>
      <c r="E129" s="37"/>
      <c r="G129" s="38"/>
      <c r="L129" s="37"/>
      <c r="M129" s="37"/>
      <c r="N129" s="37"/>
      <c r="P129" s="37"/>
      <c r="Q129" s="37"/>
      <c r="U129" s="37"/>
    </row>
    <row r="130">
      <c r="D130" s="37"/>
      <c r="E130" s="37"/>
      <c r="G130" s="38"/>
      <c r="L130" s="37"/>
      <c r="M130" s="37"/>
      <c r="N130" s="37"/>
      <c r="P130" s="37"/>
      <c r="Q130" s="37"/>
      <c r="U130" s="37"/>
    </row>
    <row r="131">
      <c r="D131" s="37"/>
      <c r="E131" s="37"/>
      <c r="G131" s="38"/>
      <c r="L131" s="37"/>
      <c r="M131" s="37"/>
      <c r="N131" s="37"/>
      <c r="P131" s="37"/>
      <c r="Q131" s="37"/>
      <c r="U131" s="37"/>
    </row>
    <row r="132">
      <c r="D132" s="37"/>
      <c r="E132" s="37"/>
      <c r="G132" s="38"/>
      <c r="L132" s="37"/>
      <c r="M132" s="37"/>
      <c r="N132" s="37"/>
      <c r="P132" s="37"/>
      <c r="Q132" s="37"/>
      <c r="U132" s="37"/>
    </row>
    <row r="133">
      <c r="D133" s="37"/>
      <c r="E133" s="37"/>
      <c r="G133" s="38"/>
      <c r="L133" s="37"/>
      <c r="M133" s="37"/>
      <c r="N133" s="37"/>
      <c r="P133" s="37"/>
      <c r="Q133" s="37"/>
      <c r="U133" s="37"/>
    </row>
    <row r="134">
      <c r="D134" s="37"/>
      <c r="E134" s="37"/>
      <c r="G134" s="38"/>
      <c r="L134" s="37"/>
      <c r="M134" s="37"/>
      <c r="N134" s="37"/>
      <c r="P134" s="37"/>
      <c r="Q134" s="37"/>
      <c r="U134" s="37"/>
    </row>
    <row r="135">
      <c r="D135" s="37"/>
      <c r="E135" s="37"/>
      <c r="G135" s="38"/>
      <c r="L135" s="37"/>
      <c r="M135" s="37"/>
      <c r="N135" s="37"/>
      <c r="P135" s="37"/>
      <c r="Q135" s="37"/>
      <c r="U135" s="37"/>
    </row>
    <row r="136">
      <c r="D136" s="37"/>
      <c r="E136" s="37"/>
      <c r="G136" s="38"/>
      <c r="L136" s="37"/>
      <c r="M136" s="37"/>
      <c r="N136" s="37"/>
      <c r="P136" s="37"/>
      <c r="Q136" s="37"/>
      <c r="U136" s="37"/>
    </row>
    <row r="137">
      <c r="D137" s="37"/>
      <c r="E137" s="37"/>
      <c r="G137" s="38"/>
      <c r="L137" s="37"/>
      <c r="M137" s="37"/>
      <c r="N137" s="37"/>
      <c r="P137" s="37"/>
      <c r="Q137" s="37"/>
      <c r="U137" s="37"/>
    </row>
    <row r="138">
      <c r="D138" s="37"/>
      <c r="E138" s="37"/>
      <c r="G138" s="38"/>
      <c r="L138" s="37"/>
      <c r="M138" s="37"/>
      <c r="N138" s="37"/>
      <c r="P138" s="37"/>
      <c r="Q138" s="37"/>
      <c r="U138" s="37"/>
    </row>
    <row r="139">
      <c r="D139" s="37"/>
      <c r="E139" s="37"/>
      <c r="G139" s="38"/>
      <c r="L139" s="37"/>
      <c r="M139" s="37"/>
      <c r="N139" s="37"/>
      <c r="P139" s="37"/>
      <c r="Q139" s="37"/>
      <c r="U139" s="37"/>
    </row>
    <row r="140">
      <c r="D140" s="37"/>
      <c r="E140" s="37"/>
      <c r="G140" s="38"/>
      <c r="L140" s="37"/>
      <c r="M140" s="37"/>
      <c r="N140" s="37"/>
      <c r="P140" s="37"/>
      <c r="Q140" s="37"/>
      <c r="U140" s="37"/>
    </row>
    <row r="141">
      <c r="D141" s="37"/>
      <c r="E141" s="37"/>
      <c r="G141" s="38"/>
      <c r="L141" s="37"/>
      <c r="M141" s="37"/>
      <c r="N141" s="37"/>
      <c r="P141" s="37"/>
      <c r="Q141" s="37"/>
      <c r="U141" s="37"/>
    </row>
    <row r="142">
      <c r="D142" s="37"/>
      <c r="E142" s="37"/>
      <c r="G142" s="38"/>
      <c r="L142" s="37"/>
      <c r="M142" s="37"/>
      <c r="N142" s="37"/>
      <c r="P142" s="37"/>
      <c r="Q142" s="37"/>
      <c r="U142" s="37"/>
    </row>
    <row r="143">
      <c r="D143" s="37"/>
      <c r="E143" s="37"/>
      <c r="G143" s="38"/>
      <c r="L143" s="37"/>
      <c r="M143" s="37"/>
      <c r="N143" s="37"/>
      <c r="P143" s="37"/>
      <c r="Q143" s="37"/>
      <c r="U143" s="37"/>
    </row>
    <row r="144">
      <c r="D144" s="37"/>
      <c r="E144" s="37"/>
      <c r="G144" s="38"/>
      <c r="L144" s="37"/>
      <c r="M144" s="37"/>
      <c r="N144" s="37"/>
      <c r="P144" s="37"/>
      <c r="Q144" s="37"/>
      <c r="U144" s="37"/>
    </row>
    <row r="145">
      <c r="D145" s="37"/>
      <c r="E145" s="37"/>
      <c r="G145" s="38"/>
      <c r="L145" s="37"/>
      <c r="M145" s="37"/>
      <c r="N145" s="37"/>
      <c r="P145" s="37"/>
      <c r="Q145" s="37"/>
      <c r="U145" s="37"/>
    </row>
    <row r="146">
      <c r="D146" s="37"/>
      <c r="E146" s="37"/>
      <c r="G146" s="38"/>
      <c r="L146" s="37"/>
      <c r="M146" s="37"/>
      <c r="N146" s="37"/>
      <c r="P146" s="37"/>
      <c r="Q146" s="37"/>
      <c r="U146" s="37"/>
    </row>
    <row r="147">
      <c r="D147" s="37"/>
      <c r="E147" s="37"/>
      <c r="G147" s="38"/>
      <c r="L147" s="37"/>
      <c r="M147" s="37"/>
      <c r="N147" s="37"/>
      <c r="P147" s="37"/>
      <c r="Q147" s="37"/>
      <c r="U147" s="37"/>
    </row>
    <row r="148">
      <c r="D148" s="37"/>
      <c r="E148" s="37"/>
      <c r="G148" s="38"/>
      <c r="L148" s="37"/>
      <c r="M148" s="37"/>
      <c r="N148" s="37"/>
      <c r="P148" s="37"/>
      <c r="Q148" s="37"/>
      <c r="U148" s="37"/>
    </row>
    <row r="149">
      <c r="D149" s="37"/>
      <c r="E149" s="37"/>
      <c r="G149" s="38"/>
      <c r="L149" s="37"/>
      <c r="M149" s="37"/>
      <c r="N149" s="37"/>
      <c r="P149" s="37"/>
      <c r="Q149" s="37"/>
      <c r="U149" s="37"/>
    </row>
    <row r="150">
      <c r="D150" s="37"/>
      <c r="E150" s="37"/>
      <c r="G150" s="38"/>
      <c r="L150" s="37"/>
      <c r="M150" s="37"/>
      <c r="N150" s="37"/>
      <c r="P150" s="37"/>
      <c r="Q150" s="37"/>
      <c r="U150" s="37"/>
    </row>
    <row r="151">
      <c r="D151" s="37"/>
      <c r="E151" s="37"/>
      <c r="G151" s="38"/>
      <c r="L151" s="37"/>
      <c r="M151" s="37"/>
      <c r="N151" s="37"/>
      <c r="P151" s="37"/>
      <c r="Q151" s="37"/>
      <c r="U151" s="37"/>
    </row>
    <row r="152">
      <c r="D152" s="37"/>
      <c r="E152" s="37"/>
      <c r="G152" s="38"/>
      <c r="L152" s="37"/>
      <c r="M152" s="37"/>
      <c r="N152" s="37"/>
      <c r="P152" s="37"/>
      <c r="Q152" s="37"/>
      <c r="U152" s="37"/>
    </row>
    <row r="153">
      <c r="D153" s="37"/>
      <c r="E153" s="37"/>
      <c r="G153" s="38"/>
      <c r="L153" s="37"/>
      <c r="M153" s="37"/>
      <c r="N153" s="37"/>
      <c r="P153" s="37"/>
      <c r="Q153" s="37"/>
      <c r="U153" s="37"/>
    </row>
    <row r="154">
      <c r="D154" s="37"/>
      <c r="E154" s="37"/>
      <c r="G154" s="38"/>
      <c r="L154" s="37"/>
      <c r="M154" s="37"/>
      <c r="N154" s="37"/>
      <c r="P154" s="37"/>
      <c r="Q154" s="37"/>
      <c r="U154" s="37"/>
    </row>
    <row r="155">
      <c r="D155" s="37"/>
      <c r="E155" s="37"/>
      <c r="G155" s="38"/>
      <c r="L155" s="37"/>
      <c r="M155" s="37"/>
      <c r="N155" s="37"/>
      <c r="P155" s="37"/>
      <c r="Q155" s="37"/>
      <c r="U155" s="37"/>
    </row>
    <row r="156">
      <c r="D156" s="37"/>
      <c r="E156" s="37"/>
      <c r="G156" s="38"/>
      <c r="L156" s="37"/>
      <c r="M156" s="37"/>
      <c r="N156" s="37"/>
      <c r="P156" s="37"/>
      <c r="Q156" s="37"/>
      <c r="U156" s="37"/>
    </row>
    <row r="157">
      <c r="D157" s="37"/>
      <c r="E157" s="37"/>
      <c r="G157" s="38"/>
      <c r="L157" s="37"/>
      <c r="M157" s="37"/>
      <c r="N157" s="37"/>
      <c r="P157" s="37"/>
      <c r="Q157" s="37"/>
      <c r="U157" s="37"/>
    </row>
    <row r="158">
      <c r="D158" s="37"/>
      <c r="E158" s="37"/>
      <c r="G158" s="38"/>
      <c r="L158" s="37"/>
      <c r="M158" s="37"/>
      <c r="N158" s="37"/>
      <c r="P158" s="37"/>
      <c r="Q158" s="37"/>
      <c r="U158" s="37"/>
    </row>
    <row r="159">
      <c r="D159" s="37"/>
      <c r="E159" s="37"/>
      <c r="G159" s="38"/>
      <c r="L159" s="37"/>
      <c r="M159" s="37"/>
      <c r="N159" s="37"/>
      <c r="P159" s="37"/>
      <c r="Q159" s="37"/>
      <c r="U159" s="37"/>
    </row>
    <row r="160">
      <c r="D160" s="37"/>
      <c r="E160" s="37"/>
      <c r="G160" s="38"/>
      <c r="L160" s="37"/>
      <c r="M160" s="37"/>
      <c r="N160" s="37"/>
      <c r="P160" s="37"/>
      <c r="Q160" s="37"/>
      <c r="U160" s="37"/>
    </row>
    <row r="161">
      <c r="D161" s="37"/>
      <c r="E161" s="37"/>
      <c r="G161" s="38"/>
      <c r="L161" s="37"/>
      <c r="M161" s="37"/>
      <c r="N161" s="37"/>
      <c r="P161" s="37"/>
      <c r="Q161" s="37"/>
      <c r="U161" s="37"/>
    </row>
    <row r="162">
      <c r="D162" s="37"/>
      <c r="E162" s="37"/>
      <c r="G162" s="38"/>
      <c r="L162" s="37"/>
      <c r="M162" s="37"/>
      <c r="N162" s="37"/>
      <c r="P162" s="37"/>
      <c r="Q162" s="37"/>
      <c r="U162" s="37"/>
    </row>
    <row r="163">
      <c r="D163" s="37"/>
      <c r="E163" s="37"/>
      <c r="G163" s="38"/>
      <c r="L163" s="37"/>
      <c r="M163" s="37"/>
      <c r="N163" s="37"/>
      <c r="P163" s="37"/>
      <c r="Q163" s="37"/>
      <c r="U163" s="37"/>
    </row>
    <row r="164">
      <c r="D164" s="37"/>
      <c r="E164" s="37"/>
      <c r="G164" s="38"/>
      <c r="L164" s="37"/>
      <c r="M164" s="37"/>
      <c r="N164" s="37"/>
      <c r="P164" s="37"/>
      <c r="Q164" s="37"/>
      <c r="U164" s="37"/>
    </row>
    <row r="165">
      <c r="D165" s="37"/>
      <c r="E165" s="37"/>
      <c r="G165" s="38"/>
      <c r="L165" s="37"/>
      <c r="M165" s="37"/>
      <c r="N165" s="37"/>
      <c r="P165" s="37"/>
      <c r="Q165" s="37"/>
      <c r="U165" s="37"/>
    </row>
    <row r="166">
      <c r="D166" s="37"/>
      <c r="E166" s="37"/>
      <c r="G166" s="38"/>
      <c r="L166" s="37"/>
      <c r="M166" s="37"/>
      <c r="N166" s="37"/>
      <c r="P166" s="37"/>
      <c r="Q166" s="37"/>
      <c r="U166" s="37"/>
    </row>
    <row r="167">
      <c r="D167" s="37"/>
      <c r="E167" s="37"/>
      <c r="G167" s="38"/>
      <c r="L167" s="37"/>
      <c r="M167" s="37"/>
      <c r="N167" s="37"/>
      <c r="P167" s="37"/>
      <c r="Q167" s="37"/>
      <c r="U167" s="37"/>
    </row>
    <row r="168">
      <c r="D168" s="37"/>
      <c r="E168" s="37"/>
      <c r="G168" s="38"/>
      <c r="L168" s="37"/>
      <c r="M168" s="37"/>
      <c r="N168" s="37"/>
      <c r="P168" s="37"/>
      <c r="Q168" s="37"/>
      <c r="U168" s="37"/>
    </row>
    <row r="169">
      <c r="D169" s="37"/>
      <c r="E169" s="37"/>
      <c r="G169" s="38"/>
      <c r="L169" s="37"/>
      <c r="M169" s="37"/>
      <c r="N169" s="37"/>
      <c r="P169" s="37"/>
      <c r="Q169" s="37"/>
      <c r="U169" s="37"/>
    </row>
    <row r="170">
      <c r="D170" s="37"/>
      <c r="E170" s="37"/>
      <c r="G170" s="38"/>
      <c r="L170" s="37"/>
      <c r="M170" s="37"/>
      <c r="N170" s="37"/>
      <c r="P170" s="37"/>
      <c r="Q170" s="37"/>
      <c r="U170" s="37"/>
    </row>
    <row r="171">
      <c r="D171" s="37"/>
      <c r="E171" s="37"/>
      <c r="G171" s="38"/>
      <c r="L171" s="37"/>
      <c r="M171" s="37"/>
      <c r="N171" s="37"/>
      <c r="P171" s="37"/>
      <c r="Q171" s="37"/>
      <c r="U171" s="37"/>
    </row>
    <row r="172">
      <c r="D172" s="37"/>
      <c r="E172" s="37"/>
      <c r="G172" s="38"/>
      <c r="L172" s="37"/>
      <c r="M172" s="37"/>
      <c r="N172" s="37"/>
      <c r="P172" s="37"/>
      <c r="Q172" s="37"/>
      <c r="U172" s="37"/>
    </row>
    <row r="173">
      <c r="D173" s="37"/>
      <c r="E173" s="37"/>
      <c r="G173" s="38"/>
      <c r="L173" s="37"/>
      <c r="M173" s="37"/>
      <c r="N173" s="37"/>
      <c r="P173" s="37"/>
      <c r="Q173" s="37"/>
      <c r="U173" s="37"/>
    </row>
    <row r="174">
      <c r="D174" s="37"/>
      <c r="E174" s="37"/>
      <c r="G174" s="38"/>
      <c r="L174" s="37"/>
      <c r="M174" s="37"/>
      <c r="N174" s="37"/>
      <c r="P174" s="37"/>
      <c r="Q174" s="37"/>
      <c r="U174" s="37"/>
    </row>
    <row r="175">
      <c r="D175" s="37"/>
      <c r="E175" s="37"/>
      <c r="G175" s="38"/>
      <c r="L175" s="37"/>
      <c r="M175" s="37"/>
      <c r="N175" s="37"/>
      <c r="P175" s="37"/>
      <c r="Q175" s="37"/>
      <c r="U175" s="37"/>
    </row>
    <row r="176">
      <c r="D176" s="37"/>
      <c r="E176" s="37"/>
      <c r="G176" s="38"/>
      <c r="L176" s="37"/>
      <c r="M176" s="37"/>
      <c r="N176" s="37"/>
      <c r="P176" s="37"/>
      <c r="Q176" s="37"/>
      <c r="U176" s="37"/>
    </row>
    <row r="177">
      <c r="D177" s="37"/>
      <c r="E177" s="37"/>
      <c r="G177" s="38"/>
      <c r="L177" s="37"/>
      <c r="M177" s="37"/>
      <c r="N177" s="37"/>
      <c r="P177" s="37"/>
      <c r="Q177" s="37"/>
      <c r="U177" s="37"/>
    </row>
    <row r="178">
      <c r="D178" s="37"/>
      <c r="E178" s="37"/>
      <c r="G178" s="38"/>
      <c r="L178" s="37"/>
      <c r="M178" s="37"/>
      <c r="N178" s="37"/>
      <c r="P178" s="37"/>
      <c r="Q178" s="37"/>
      <c r="U178" s="37"/>
    </row>
    <row r="179">
      <c r="D179" s="37"/>
      <c r="E179" s="37"/>
      <c r="G179" s="38"/>
      <c r="L179" s="37"/>
      <c r="M179" s="37"/>
      <c r="N179" s="37"/>
      <c r="P179" s="37"/>
      <c r="Q179" s="37"/>
      <c r="U179" s="37"/>
    </row>
    <row r="180">
      <c r="D180" s="37"/>
      <c r="E180" s="37"/>
      <c r="G180" s="38"/>
      <c r="L180" s="37"/>
      <c r="M180" s="37"/>
      <c r="N180" s="37"/>
      <c r="P180" s="37"/>
      <c r="Q180" s="37"/>
      <c r="U180" s="37"/>
    </row>
    <row r="181">
      <c r="D181" s="37"/>
      <c r="E181" s="37"/>
      <c r="G181" s="38"/>
      <c r="L181" s="37"/>
      <c r="M181" s="37"/>
      <c r="N181" s="37"/>
      <c r="P181" s="37"/>
      <c r="Q181" s="37"/>
      <c r="U181" s="37"/>
    </row>
    <row r="182">
      <c r="D182" s="37"/>
      <c r="E182" s="37"/>
      <c r="G182" s="38"/>
      <c r="L182" s="37"/>
      <c r="M182" s="37"/>
      <c r="N182" s="37"/>
      <c r="P182" s="37"/>
      <c r="Q182" s="37"/>
      <c r="U182" s="37"/>
    </row>
    <row r="183">
      <c r="D183" s="37"/>
      <c r="E183" s="37"/>
      <c r="G183" s="38"/>
      <c r="L183" s="37"/>
      <c r="M183" s="37"/>
      <c r="N183" s="37"/>
      <c r="P183" s="37"/>
      <c r="Q183" s="37"/>
      <c r="U183" s="37"/>
    </row>
    <row r="184">
      <c r="D184" s="37"/>
      <c r="E184" s="37"/>
      <c r="G184" s="38"/>
      <c r="L184" s="37"/>
      <c r="M184" s="37"/>
      <c r="N184" s="37"/>
      <c r="P184" s="37"/>
      <c r="Q184" s="37"/>
      <c r="U184" s="37"/>
    </row>
    <row r="185">
      <c r="D185" s="37"/>
      <c r="E185" s="37"/>
      <c r="G185" s="38"/>
      <c r="L185" s="37"/>
      <c r="M185" s="37"/>
      <c r="N185" s="37"/>
      <c r="P185" s="37"/>
      <c r="Q185" s="37"/>
      <c r="U185" s="37"/>
    </row>
    <row r="186">
      <c r="D186" s="37"/>
      <c r="E186" s="37"/>
      <c r="G186" s="38"/>
      <c r="L186" s="37"/>
      <c r="M186" s="37"/>
      <c r="N186" s="37"/>
      <c r="P186" s="37"/>
      <c r="Q186" s="37"/>
      <c r="U186" s="37"/>
    </row>
    <row r="187">
      <c r="D187" s="37"/>
      <c r="E187" s="37"/>
      <c r="G187" s="38"/>
      <c r="L187" s="37"/>
      <c r="M187" s="37"/>
      <c r="N187" s="37"/>
      <c r="P187" s="37"/>
      <c r="Q187" s="37"/>
      <c r="U187" s="37"/>
    </row>
    <row r="188">
      <c r="D188" s="37"/>
      <c r="E188" s="37"/>
      <c r="G188" s="38"/>
      <c r="L188" s="37"/>
      <c r="M188" s="37"/>
      <c r="N188" s="37"/>
      <c r="P188" s="37"/>
      <c r="Q188" s="37"/>
      <c r="U188" s="37"/>
    </row>
    <row r="189">
      <c r="D189" s="37"/>
      <c r="E189" s="37"/>
      <c r="G189" s="38"/>
      <c r="L189" s="37"/>
      <c r="M189" s="37"/>
      <c r="N189" s="37"/>
      <c r="P189" s="37"/>
      <c r="Q189" s="37"/>
      <c r="U189" s="37"/>
    </row>
    <row r="190">
      <c r="D190" s="37"/>
      <c r="E190" s="37"/>
      <c r="G190" s="38"/>
      <c r="L190" s="37"/>
      <c r="M190" s="37"/>
      <c r="N190" s="37"/>
      <c r="P190" s="37"/>
      <c r="Q190" s="37"/>
      <c r="U190" s="37"/>
    </row>
    <row r="191">
      <c r="D191" s="37"/>
      <c r="E191" s="37"/>
      <c r="G191" s="38"/>
      <c r="L191" s="37"/>
      <c r="M191" s="37"/>
      <c r="N191" s="37"/>
      <c r="P191" s="37"/>
      <c r="Q191" s="37"/>
      <c r="U191" s="37"/>
    </row>
    <row r="192">
      <c r="D192" s="37"/>
      <c r="E192" s="37"/>
      <c r="G192" s="38"/>
      <c r="L192" s="37"/>
      <c r="M192" s="37"/>
      <c r="N192" s="37"/>
      <c r="P192" s="37"/>
      <c r="Q192" s="37"/>
      <c r="U192" s="37"/>
    </row>
    <row r="193">
      <c r="D193" s="37"/>
      <c r="E193" s="37"/>
      <c r="G193" s="38"/>
      <c r="L193" s="37"/>
      <c r="M193" s="37"/>
      <c r="N193" s="37"/>
      <c r="P193" s="37"/>
      <c r="Q193" s="37"/>
      <c r="U193" s="37"/>
    </row>
    <row r="194">
      <c r="D194" s="37"/>
      <c r="E194" s="37"/>
      <c r="G194" s="38"/>
      <c r="L194" s="37"/>
      <c r="M194" s="37"/>
      <c r="N194" s="37"/>
      <c r="P194" s="37"/>
      <c r="Q194" s="37"/>
      <c r="U194" s="37"/>
    </row>
    <row r="195">
      <c r="D195" s="37"/>
      <c r="E195" s="37"/>
      <c r="G195" s="38"/>
      <c r="L195" s="37"/>
      <c r="M195" s="37"/>
      <c r="N195" s="37"/>
      <c r="P195" s="37"/>
      <c r="Q195" s="37"/>
      <c r="U195" s="37"/>
    </row>
    <row r="196">
      <c r="D196" s="37"/>
      <c r="E196" s="37"/>
      <c r="G196" s="38"/>
      <c r="L196" s="37"/>
      <c r="M196" s="37"/>
      <c r="N196" s="37"/>
      <c r="P196" s="37"/>
      <c r="Q196" s="37"/>
      <c r="U196" s="37"/>
    </row>
    <row r="197">
      <c r="D197" s="37"/>
      <c r="E197" s="37"/>
      <c r="G197" s="38"/>
      <c r="L197" s="37"/>
      <c r="M197" s="37"/>
      <c r="N197" s="37"/>
      <c r="P197" s="37"/>
      <c r="Q197" s="37"/>
      <c r="U197" s="37"/>
    </row>
    <row r="198">
      <c r="D198" s="37"/>
      <c r="E198" s="37"/>
      <c r="G198" s="38"/>
      <c r="L198" s="37"/>
      <c r="M198" s="37"/>
      <c r="N198" s="37"/>
      <c r="P198" s="37"/>
      <c r="Q198" s="37"/>
      <c r="U198" s="37"/>
    </row>
    <row r="199">
      <c r="D199" s="37"/>
      <c r="E199" s="37"/>
      <c r="G199" s="38"/>
      <c r="L199" s="37"/>
      <c r="M199" s="37"/>
      <c r="N199" s="37"/>
      <c r="P199" s="37"/>
      <c r="Q199" s="37"/>
      <c r="U199" s="37"/>
    </row>
    <row r="200">
      <c r="D200" s="37"/>
      <c r="E200" s="37"/>
      <c r="G200" s="38"/>
      <c r="L200" s="37"/>
      <c r="M200" s="37"/>
      <c r="N200" s="37"/>
      <c r="P200" s="37"/>
      <c r="Q200" s="37"/>
      <c r="U200" s="37"/>
    </row>
    <row r="201">
      <c r="D201" s="37"/>
      <c r="E201" s="37"/>
      <c r="G201" s="38"/>
      <c r="L201" s="37"/>
      <c r="M201" s="37"/>
      <c r="N201" s="37"/>
      <c r="P201" s="37"/>
      <c r="Q201" s="37"/>
      <c r="U201" s="37"/>
    </row>
    <row r="202">
      <c r="D202" s="37"/>
      <c r="E202" s="37"/>
      <c r="G202" s="38"/>
      <c r="L202" s="37"/>
      <c r="M202" s="37"/>
      <c r="N202" s="37"/>
      <c r="P202" s="37"/>
      <c r="Q202" s="37"/>
      <c r="U202" s="37"/>
    </row>
    <row r="203">
      <c r="D203" s="37"/>
      <c r="E203" s="37"/>
      <c r="G203" s="38"/>
      <c r="L203" s="37"/>
      <c r="M203" s="37"/>
      <c r="N203" s="37"/>
      <c r="P203" s="37"/>
      <c r="Q203" s="37"/>
      <c r="U203" s="37"/>
    </row>
    <row r="204">
      <c r="D204" s="37"/>
      <c r="E204" s="37"/>
      <c r="G204" s="38"/>
      <c r="L204" s="37"/>
      <c r="M204" s="37"/>
      <c r="N204" s="37"/>
      <c r="P204" s="37"/>
      <c r="Q204" s="37"/>
      <c r="U204" s="37"/>
    </row>
    <row r="205">
      <c r="D205" s="37"/>
      <c r="E205" s="37"/>
      <c r="G205" s="38"/>
      <c r="L205" s="37"/>
      <c r="M205" s="37"/>
      <c r="N205" s="37"/>
      <c r="P205" s="37"/>
      <c r="Q205" s="37"/>
      <c r="U205" s="37"/>
    </row>
    <row r="206">
      <c r="D206" s="37"/>
      <c r="E206" s="37"/>
      <c r="G206" s="38"/>
      <c r="L206" s="37"/>
      <c r="M206" s="37"/>
      <c r="N206" s="37"/>
      <c r="P206" s="37"/>
      <c r="Q206" s="37"/>
      <c r="U206" s="37"/>
    </row>
    <row r="207">
      <c r="D207" s="37"/>
      <c r="E207" s="37"/>
      <c r="G207" s="38"/>
      <c r="L207" s="37"/>
      <c r="M207" s="37"/>
      <c r="N207" s="37"/>
      <c r="P207" s="37"/>
      <c r="Q207" s="37"/>
      <c r="U207" s="37"/>
    </row>
    <row r="208">
      <c r="D208" s="37"/>
      <c r="E208" s="37"/>
      <c r="G208" s="38"/>
      <c r="L208" s="37"/>
      <c r="M208" s="37"/>
      <c r="N208" s="37"/>
      <c r="P208" s="37"/>
      <c r="Q208" s="37"/>
      <c r="U208" s="37"/>
    </row>
    <row r="209">
      <c r="D209" s="37"/>
      <c r="E209" s="37"/>
      <c r="G209" s="38"/>
      <c r="L209" s="37"/>
      <c r="M209" s="37"/>
      <c r="N209" s="37"/>
      <c r="P209" s="37"/>
      <c r="Q209" s="37"/>
      <c r="U209" s="37"/>
    </row>
    <row r="210">
      <c r="D210" s="37"/>
      <c r="E210" s="37"/>
      <c r="G210" s="38"/>
      <c r="L210" s="37"/>
      <c r="M210" s="37"/>
      <c r="N210" s="37"/>
      <c r="P210" s="37"/>
      <c r="Q210" s="37"/>
      <c r="U210" s="37"/>
    </row>
    <row r="211">
      <c r="D211" s="37"/>
      <c r="E211" s="37"/>
      <c r="G211" s="38"/>
      <c r="L211" s="37"/>
      <c r="M211" s="37"/>
      <c r="N211" s="37"/>
      <c r="P211" s="37"/>
      <c r="Q211" s="37"/>
      <c r="U211" s="37"/>
    </row>
    <row r="212">
      <c r="D212" s="37"/>
      <c r="E212" s="37"/>
      <c r="G212" s="38"/>
      <c r="L212" s="37"/>
      <c r="M212" s="37"/>
      <c r="N212" s="37"/>
      <c r="P212" s="37"/>
      <c r="Q212" s="37"/>
      <c r="U212" s="37"/>
    </row>
    <row r="213">
      <c r="D213" s="37"/>
      <c r="E213" s="37"/>
      <c r="G213" s="38"/>
      <c r="L213" s="37"/>
      <c r="M213" s="37"/>
      <c r="N213" s="37"/>
      <c r="P213" s="37"/>
      <c r="Q213" s="37"/>
      <c r="U213" s="37"/>
    </row>
    <row r="214">
      <c r="D214" s="37"/>
      <c r="E214" s="37"/>
      <c r="G214" s="38"/>
      <c r="L214" s="37"/>
      <c r="M214" s="37"/>
      <c r="N214" s="37"/>
      <c r="P214" s="37"/>
      <c r="Q214" s="37"/>
      <c r="U214" s="37"/>
    </row>
    <row r="215">
      <c r="D215" s="37"/>
      <c r="E215" s="37"/>
      <c r="G215" s="38"/>
      <c r="L215" s="37"/>
      <c r="M215" s="37"/>
      <c r="N215" s="37"/>
      <c r="P215" s="37"/>
      <c r="Q215" s="37"/>
      <c r="U215" s="37"/>
    </row>
    <row r="216">
      <c r="D216" s="37"/>
      <c r="E216" s="37"/>
      <c r="G216" s="38"/>
      <c r="L216" s="37"/>
      <c r="M216" s="37"/>
      <c r="N216" s="37"/>
      <c r="P216" s="37"/>
      <c r="Q216" s="37"/>
      <c r="U216" s="37"/>
    </row>
    <row r="217">
      <c r="D217" s="37"/>
      <c r="E217" s="37"/>
      <c r="G217" s="38"/>
      <c r="L217" s="37"/>
      <c r="M217" s="37"/>
      <c r="N217" s="37"/>
      <c r="P217" s="37"/>
      <c r="Q217" s="37"/>
      <c r="U217" s="37"/>
    </row>
    <row r="218">
      <c r="D218" s="37"/>
      <c r="E218" s="37"/>
      <c r="G218" s="38"/>
      <c r="L218" s="37"/>
      <c r="M218" s="37"/>
      <c r="N218" s="37"/>
      <c r="P218" s="37"/>
      <c r="Q218" s="37"/>
      <c r="U218" s="37"/>
    </row>
    <row r="219">
      <c r="D219" s="37"/>
      <c r="E219" s="37"/>
      <c r="G219" s="38"/>
      <c r="L219" s="37"/>
      <c r="M219" s="37"/>
      <c r="N219" s="37"/>
      <c r="P219" s="37"/>
      <c r="Q219" s="37"/>
      <c r="U219" s="37"/>
    </row>
    <row r="220">
      <c r="D220" s="37"/>
      <c r="E220" s="37"/>
      <c r="G220" s="38"/>
      <c r="L220" s="37"/>
      <c r="M220" s="37"/>
      <c r="N220" s="37"/>
      <c r="P220" s="37"/>
      <c r="Q220" s="37"/>
      <c r="U220" s="37"/>
    </row>
    <row r="221">
      <c r="D221" s="37"/>
      <c r="E221" s="37"/>
      <c r="G221" s="38"/>
      <c r="L221" s="37"/>
      <c r="M221" s="37"/>
      <c r="N221" s="37"/>
      <c r="P221" s="37"/>
      <c r="Q221" s="37"/>
      <c r="U221" s="37"/>
    </row>
    <row r="222">
      <c r="D222" s="37"/>
      <c r="E222" s="37"/>
      <c r="G222" s="38"/>
      <c r="L222" s="37"/>
      <c r="M222" s="37"/>
      <c r="N222" s="37"/>
      <c r="P222" s="37"/>
      <c r="Q222" s="37"/>
      <c r="U222" s="37"/>
    </row>
    <row r="223">
      <c r="D223" s="37"/>
      <c r="E223" s="37"/>
      <c r="G223" s="38"/>
      <c r="L223" s="37"/>
      <c r="M223" s="37"/>
      <c r="N223" s="37"/>
      <c r="P223" s="37"/>
      <c r="Q223" s="37"/>
      <c r="U223" s="37"/>
    </row>
    <row r="224">
      <c r="D224" s="37"/>
      <c r="E224" s="37"/>
      <c r="G224" s="38"/>
      <c r="L224" s="37"/>
      <c r="M224" s="37"/>
      <c r="N224" s="37"/>
      <c r="P224" s="37"/>
      <c r="Q224" s="37"/>
      <c r="U224" s="37"/>
    </row>
    <row r="225">
      <c r="D225" s="37"/>
      <c r="E225" s="37"/>
      <c r="G225" s="38"/>
      <c r="L225" s="37"/>
      <c r="M225" s="37"/>
      <c r="N225" s="37"/>
      <c r="P225" s="37"/>
      <c r="Q225" s="37"/>
      <c r="U225" s="37"/>
    </row>
    <row r="226">
      <c r="D226" s="37"/>
      <c r="E226" s="37"/>
      <c r="G226" s="38"/>
      <c r="L226" s="37"/>
      <c r="M226" s="37"/>
      <c r="N226" s="37"/>
      <c r="P226" s="37"/>
      <c r="Q226" s="37"/>
      <c r="U226" s="37"/>
    </row>
    <row r="227">
      <c r="E227" s="38"/>
      <c r="G227" s="38"/>
      <c r="N227" s="37"/>
      <c r="P227" s="37"/>
      <c r="Q227" s="37"/>
      <c r="U227" s="37"/>
    </row>
    <row r="228">
      <c r="D228" s="37"/>
      <c r="E228" s="37"/>
      <c r="G228" s="38"/>
      <c r="L228" s="37"/>
      <c r="M228" s="37"/>
      <c r="N228" s="37"/>
      <c r="P228" s="37"/>
      <c r="Q228" s="37"/>
      <c r="U228" s="37"/>
    </row>
    <row r="229">
      <c r="D229" s="37"/>
      <c r="E229" s="37"/>
      <c r="G229" s="38"/>
      <c r="L229" s="37"/>
      <c r="M229" s="37"/>
      <c r="N229" s="37"/>
      <c r="P229" s="37"/>
      <c r="Q229" s="37"/>
      <c r="U229" s="37"/>
    </row>
    <row r="230">
      <c r="D230" s="37"/>
      <c r="E230" s="37"/>
      <c r="G230" s="38"/>
      <c r="L230" s="37"/>
      <c r="M230" s="37"/>
      <c r="N230" s="37"/>
      <c r="P230" s="37"/>
      <c r="Q230" s="37"/>
      <c r="U230" s="37"/>
    </row>
    <row r="231">
      <c r="D231" s="37"/>
      <c r="E231" s="37"/>
      <c r="G231" s="38"/>
      <c r="L231" s="37"/>
      <c r="M231" s="37"/>
      <c r="N231" s="37"/>
      <c r="P231" s="37"/>
      <c r="Q231" s="37"/>
      <c r="U231" s="37"/>
    </row>
    <row r="232">
      <c r="D232" s="37"/>
      <c r="E232" s="37"/>
      <c r="G232" s="38"/>
      <c r="L232" s="37"/>
      <c r="M232" s="37"/>
      <c r="N232" s="37"/>
      <c r="P232" s="37"/>
      <c r="Q232" s="37"/>
      <c r="U232" s="37"/>
    </row>
    <row r="233">
      <c r="D233" s="37"/>
      <c r="E233" s="37"/>
      <c r="G233" s="38"/>
      <c r="L233" s="37"/>
      <c r="M233" s="37"/>
      <c r="N233" s="37"/>
      <c r="P233" s="37"/>
      <c r="Q233" s="37"/>
      <c r="U233" s="37"/>
    </row>
    <row r="234">
      <c r="D234" s="37"/>
      <c r="E234" s="37"/>
      <c r="G234" s="38"/>
      <c r="L234" s="37"/>
      <c r="M234" s="37"/>
      <c r="N234" s="37"/>
      <c r="P234" s="37"/>
      <c r="Q234" s="37"/>
      <c r="U234" s="37"/>
    </row>
    <row r="235">
      <c r="D235" s="37"/>
      <c r="E235" s="37"/>
      <c r="G235" s="38"/>
      <c r="L235" s="37"/>
      <c r="M235" s="37"/>
      <c r="N235" s="37"/>
      <c r="P235" s="37"/>
      <c r="Q235" s="37"/>
      <c r="U235" s="37"/>
    </row>
    <row r="236">
      <c r="D236" s="37"/>
      <c r="E236" s="37"/>
      <c r="G236" s="38"/>
      <c r="L236" s="37"/>
      <c r="M236" s="37"/>
      <c r="N236" s="37"/>
      <c r="P236" s="37"/>
      <c r="Q236" s="37"/>
      <c r="U236" s="37"/>
    </row>
    <row r="237">
      <c r="D237" s="37"/>
      <c r="E237" s="37"/>
      <c r="G237" s="38"/>
      <c r="L237" s="37"/>
      <c r="M237" s="37"/>
      <c r="N237" s="37"/>
      <c r="P237" s="37"/>
      <c r="Q237" s="37"/>
      <c r="U237" s="37"/>
    </row>
    <row r="238">
      <c r="D238" s="37"/>
      <c r="E238" s="37"/>
      <c r="G238" s="38"/>
      <c r="L238" s="37"/>
      <c r="M238" s="37"/>
      <c r="N238" s="37"/>
      <c r="P238" s="37"/>
      <c r="Q238" s="37"/>
      <c r="U238" s="37"/>
    </row>
    <row r="239">
      <c r="D239" s="37"/>
      <c r="E239" s="37"/>
      <c r="G239" s="38"/>
      <c r="L239" s="37"/>
      <c r="M239" s="37"/>
      <c r="N239" s="37"/>
      <c r="P239" s="37"/>
      <c r="Q239" s="37"/>
      <c r="U239" s="37"/>
    </row>
    <row r="240">
      <c r="D240" s="37"/>
      <c r="E240" s="37"/>
      <c r="G240" s="38"/>
      <c r="L240" s="37"/>
      <c r="M240" s="37"/>
      <c r="N240" s="37"/>
      <c r="P240" s="37"/>
      <c r="Q240" s="37"/>
      <c r="U240" s="37"/>
    </row>
    <row r="241">
      <c r="D241" s="37"/>
      <c r="E241" s="37"/>
      <c r="G241" s="38"/>
      <c r="L241" s="37"/>
      <c r="M241" s="37"/>
      <c r="N241" s="37"/>
      <c r="P241" s="37"/>
      <c r="Q241" s="37"/>
      <c r="U241" s="37"/>
    </row>
    <row r="242">
      <c r="D242" s="37"/>
      <c r="E242" s="37"/>
      <c r="G242" s="38"/>
      <c r="L242" s="37"/>
      <c r="M242" s="37"/>
      <c r="N242" s="37"/>
      <c r="P242" s="37"/>
      <c r="Q242" s="37"/>
      <c r="U242" s="37"/>
    </row>
    <row r="243">
      <c r="D243" s="37"/>
      <c r="E243" s="37"/>
      <c r="G243" s="38"/>
      <c r="L243" s="37"/>
      <c r="M243" s="37"/>
      <c r="N243" s="37"/>
      <c r="P243" s="37"/>
      <c r="Q243" s="37"/>
      <c r="U243" s="37"/>
    </row>
    <row r="244">
      <c r="D244" s="37"/>
      <c r="E244" s="37"/>
      <c r="G244" s="38"/>
      <c r="L244" s="37"/>
      <c r="M244" s="37"/>
      <c r="N244" s="37"/>
      <c r="P244" s="37"/>
      <c r="Q244" s="37"/>
      <c r="U244" s="37"/>
    </row>
    <row r="245">
      <c r="D245" s="37"/>
      <c r="E245" s="37"/>
      <c r="G245" s="38"/>
      <c r="L245" s="37"/>
      <c r="M245" s="37"/>
      <c r="N245" s="37"/>
      <c r="P245" s="37"/>
      <c r="Q245" s="37"/>
      <c r="U245" s="37"/>
    </row>
    <row r="246">
      <c r="D246" s="37"/>
      <c r="E246" s="37"/>
      <c r="G246" s="38"/>
      <c r="L246" s="37"/>
      <c r="M246" s="37"/>
      <c r="N246" s="37"/>
      <c r="P246" s="37"/>
      <c r="Q246" s="37"/>
      <c r="U246" s="37"/>
    </row>
    <row r="247">
      <c r="D247" s="37"/>
      <c r="E247" s="37"/>
      <c r="G247" s="38"/>
      <c r="L247" s="37"/>
      <c r="M247" s="37"/>
      <c r="N247" s="37"/>
      <c r="P247" s="37"/>
      <c r="Q247" s="37"/>
      <c r="U247" s="37"/>
    </row>
    <row r="248">
      <c r="D248" s="37"/>
      <c r="E248" s="37"/>
      <c r="G248" s="38"/>
      <c r="L248" s="37"/>
      <c r="M248" s="37"/>
      <c r="N248" s="37"/>
      <c r="P248" s="37"/>
      <c r="Q248" s="37"/>
      <c r="U248" s="37"/>
    </row>
    <row r="249">
      <c r="D249" s="37"/>
      <c r="E249" s="37"/>
      <c r="G249" s="38"/>
      <c r="L249" s="37"/>
      <c r="M249" s="37"/>
      <c r="N249" s="37"/>
      <c r="P249" s="37"/>
      <c r="Q249" s="37"/>
      <c r="U249" s="37"/>
    </row>
    <row r="250">
      <c r="D250" s="37"/>
      <c r="E250" s="37"/>
      <c r="G250" s="38"/>
      <c r="L250" s="37"/>
      <c r="M250" s="37"/>
      <c r="N250" s="37"/>
      <c r="P250" s="37"/>
      <c r="Q250" s="37"/>
      <c r="U250" s="37"/>
    </row>
    <row r="251">
      <c r="D251" s="37"/>
      <c r="E251" s="37"/>
      <c r="G251" s="38"/>
      <c r="L251" s="37"/>
      <c r="M251" s="37"/>
      <c r="N251" s="37"/>
      <c r="P251" s="37"/>
      <c r="Q251" s="37"/>
      <c r="U251" s="37"/>
    </row>
    <row r="252">
      <c r="D252" s="37"/>
      <c r="E252" s="37"/>
      <c r="G252" s="38"/>
      <c r="L252" s="37"/>
      <c r="M252" s="37"/>
      <c r="N252" s="37"/>
      <c r="P252" s="37"/>
      <c r="Q252" s="37"/>
      <c r="U252" s="37"/>
    </row>
    <row r="253">
      <c r="D253" s="37"/>
      <c r="E253" s="37"/>
      <c r="G253" s="38"/>
      <c r="L253" s="37"/>
      <c r="M253" s="37"/>
      <c r="N253" s="37"/>
      <c r="P253" s="37"/>
      <c r="Q253" s="37"/>
      <c r="U253" s="37"/>
    </row>
    <row r="254">
      <c r="D254" s="37"/>
      <c r="E254" s="37"/>
      <c r="G254" s="38"/>
      <c r="L254" s="37"/>
      <c r="M254" s="37"/>
      <c r="N254" s="37"/>
      <c r="P254" s="37"/>
      <c r="Q254" s="37"/>
      <c r="U254" s="37"/>
    </row>
    <row r="255">
      <c r="D255" s="37"/>
      <c r="E255" s="37"/>
      <c r="G255" s="38"/>
      <c r="L255" s="37"/>
      <c r="M255" s="37"/>
      <c r="N255" s="37"/>
      <c r="P255" s="37"/>
      <c r="Q255" s="37"/>
      <c r="U255" s="37"/>
    </row>
    <row r="256">
      <c r="D256" s="37"/>
      <c r="E256" s="37"/>
      <c r="G256" s="38"/>
      <c r="L256" s="37"/>
      <c r="M256" s="37"/>
      <c r="N256" s="37"/>
      <c r="P256" s="37"/>
      <c r="Q256" s="37"/>
      <c r="U256" s="37"/>
    </row>
    <row r="257">
      <c r="D257" s="37"/>
      <c r="E257" s="37"/>
      <c r="G257" s="38"/>
      <c r="L257" s="37"/>
      <c r="M257" s="37"/>
      <c r="N257" s="37"/>
      <c r="P257" s="37"/>
      <c r="Q257" s="37"/>
      <c r="U257" s="37"/>
    </row>
    <row r="258">
      <c r="D258" s="37"/>
      <c r="E258" s="37"/>
      <c r="G258" s="38"/>
      <c r="L258" s="37"/>
      <c r="M258" s="37"/>
      <c r="N258" s="37"/>
      <c r="P258" s="37"/>
      <c r="Q258" s="37"/>
      <c r="U258" s="37"/>
    </row>
    <row r="259">
      <c r="D259" s="37"/>
      <c r="E259" s="37"/>
      <c r="G259" s="38"/>
      <c r="L259" s="37"/>
      <c r="M259" s="37"/>
      <c r="N259" s="37"/>
      <c r="P259" s="37"/>
      <c r="Q259" s="37"/>
      <c r="U259" s="37"/>
    </row>
    <row r="260">
      <c r="D260" s="37"/>
      <c r="E260" s="37"/>
      <c r="G260" s="38"/>
      <c r="L260" s="37"/>
      <c r="M260" s="37"/>
      <c r="N260" s="37"/>
      <c r="P260" s="37"/>
      <c r="Q260" s="37"/>
      <c r="U260" s="37"/>
    </row>
    <row r="261">
      <c r="D261" s="37"/>
      <c r="E261" s="37"/>
      <c r="G261" s="38"/>
      <c r="L261" s="37"/>
      <c r="M261" s="37"/>
      <c r="N261" s="37"/>
      <c r="P261" s="37"/>
      <c r="Q261" s="37"/>
      <c r="U261" s="37"/>
    </row>
    <row r="262">
      <c r="D262" s="37"/>
      <c r="E262" s="37"/>
      <c r="G262" s="38"/>
      <c r="L262" s="37"/>
      <c r="M262" s="37"/>
      <c r="N262" s="37"/>
      <c r="P262" s="37"/>
      <c r="Q262" s="37"/>
      <c r="U262" s="37"/>
    </row>
    <row r="263">
      <c r="D263" s="37"/>
      <c r="E263" s="37"/>
      <c r="G263" s="38"/>
      <c r="L263" s="37"/>
      <c r="M263" s="37"/>
      <c r="N263" s="37"/>
      <c r="P263" s="37"/>
      <c r="Q263" s="37"/>
      <c r="U263" s="37"/>
    </row>
    <row r="264">
      <c r="D264" s="37"/>
      <c r="E264" s="37"/>
      <c r="G264" s="38"/>
      <c r="L264" s="37"/>
      <c r="M264" s="37"/>
      <c r="N264" s="37"/>
      <c r="P264" s="37"/>
      <c r="Q264" s="37"/>
      <c r="U264" s="37"/>
    </row>
    <row r="265">
      <c r="D265" s="37"/>
      <c r="E265" s="37"/>
      <c r="G265" s="38"/>
      <c r="L265" s="37"/>
      <c r="M265" s="37"/>
      <c r="N265" s="37"/>
      <c r="P265" s="37"/>
      <c r="Q265" s="37"/>
      <c r="U265" s="37"/>
    </row>
    <row r="266">
      <c r="D266" s="37"/>
      <c r="E266" s="37"/>
      <c r="G266" s="38"/>
      <c r="L266" s="37"/>
      <c r="M266" s="37"/>
      <c r="N266" s="37"/>
      <c r="P266" s="37"/>
      <c r="Q266" s="37"/>
      <c r="U266" s="37"/>
    </row>
    <row r="267">
      <c r="D267" s="37"/>
      <c r="E267" s="37"/>
      <c r="G267" s="38"/>
      <c r="L267" s="37"/>
      <c r="M267" s="37"/>
      <c r="N267" s="37"/>
      <c r="P267" s="37"/>
      <c r="Q267" s="37"/>
      <c r="U267" s="37"/>
    </row>
    <row r="268">
      <c r="D268" s="37"/>
      <c r="E268" s="37"/>
      <c r="G268" s="38"/>
      <c r="L268" s="37"/>
      <c r="M268" s="37"/>
      <c r="N268" s="37"/>
      <c r="P268" s="37"/>
      <c r="Q268" s="37"/>
      <c r="U268" s="37"/>
    </row>
    <row r="269">
      <c r="D269" s="37"/>
      <c r="E269" s="37"/>
      <c r="G269" s="38"/>
      <c r="L269" s="37"/>
      <c r="M269" s="37"/>
      <c r="N269" s="37"/>
      <c r="P269" s="37"/>
      <c r="Q269" s="37"/>
      <c r="U269" s="37"/>
    </row>
    <row r="270">
      <c r="D270" s="37"/>
      <c r="E270" s="37"/>
      <c r="G270" s="38"/>
      <c r="L270" s="37"/>
      <c r="M270" s="37"/>
      <c r="N270" s="37"/>
      <c r="P270" s="37"/>
      <c r="Q270" s="37"/>
      <c r="U270" s="37"/>
    </row>
    <row r="271">
      <c r="D271" s="37"/>
      <c r="E271" s="37"/>
      <c r="G271" s="38"/>
      <c r="L271" s="37"/>
      <c r="M271" s="37"/>
      <c r="N271" s="37"/>
      <c r="P271" s="37"/>
      <c r="Q271" s="37"/>
      <c r="U271" s="37"/>
    </row>
    <row r="272">
      <c r="D272" s="37"/>
      <c r="E272" s="37"/>
      <c r="G272" s="38"/>
      <c r="L272" s="37"/>
      <c r="M272" s="37"/>
      <c r="N272" s="37"/>
      <c r="P272" s="37"/>
      <c r="Q272" s="37"/>
      <c r="U272" s="37"/>
    </row>
    <row r="273">
      <c r="D273" s="37"/>
      <c r="E273" s="37"/>
      <c r="G273" s="38"/>
      <c r="L273" s="37"/>
      <c r="M273" s="37"/>
      <c r="N273" s="37"/>
      <c r="P273" s="37"/>
      <c r="Q273" s="37"/>
      <c r="U273" s="37"/>
    </row>
    <row r="274">
      <c r="D274" s="37"/>
      <c r="E274" s="37"/>
      <c r="G274" s="38"/>
      <c r="L274" s="37"/>
      <c r="M274" s="37"/>
      <c r="N274" s="37"/>
      <c r="P274" s="37"/>
      <c r="Q274" s="37"/>
      <c r="U274" s="37"/>
    </row>
    <row r="275">
      <c r="D275" s="37"/>
      <c r="E275" s="37"/>
      <c r="G275" s="38"/>
      <c r="L275" s="37"/>
      <c r="M275" s="37"/>
      <c r="N275" s="37"/>
      <c r="P275" s="37"/>
      <c r="Q275" s="37"/>
      <c r="U275" s="37"/>
    </row>
    <row r="276">
      <c r="D276" s="37"/>
      <c r="E276" s="37"/>
      <c r="G276" s="38"/>
      <c r="L276" s="37"/>
      <c r="M276" s="37"/>
      <c r="N276" s="37"/>
      <c r="P276" s="37"/>
      <c r="Q276" s="37"/>
      <c r="U276" s="37"/>
    </row>
    <row r="277">
      <c r="D277" s="37"/>
      <c r="E277" s="37"/>
      <c r="G277" s="38"/>
      <c r="L277" s="37"/>
      <c r="M277" s="37"/>
      <c r="N277" s="37"/>
      <c r="P277" s="37"/>
      <c r="Q277" s="37"/>
      <c r="U277" s="37"/>
    </row>
    <row r="278">
      <c r="D278" s="37"/>
      <c r="E278" s="37"/>
      <c r="G278" s="38"/>
      <c r="L278" s="37"/>
      <c r="M278" s="37"/>
      <c r="N278" s="37"/>
      <c r="P278" s="37"/>
      <c r="Q278" s="37"/>
      <c r="U278" s="37"/>
    </row>
    <row r="279">
      <c r="D279" s="37"/>
      <c r="E279" s="37"/>
      <c r="G279" s="38"/>
      <c r="L279" s="37"/>
      <c r="M279" s="37"/>
      <c r="N279" s="37"/>
      <c r="P279" s="37"/>
      <c r="Q279" s="37"/>
      <c r="U279" s="37"/>
    </row>
    <row r="280">
      <c r="D280" s="37"/>
      <c r="E280" s="37"/>
      <c r="G280" s="38"/>
      <c r="L280" s="37"/>
      <c r="M280" s="37"/>
      <c r="N280" s="37"/>
      <c r="P280" s="37"/>
      <c r="Q280" s="37"/>
      <c r="U280" s="37"/>
    </row>
    <row r="281">
      <c r="D281" s="37"/>
      <c r="E281" s="37"/>
      <c r="G281" s="38"/>
      <c r="L281" s="37"/>
      <c r="M281" s="37"/>
      <c r="N281" s="37"/>
      <c r="P281" s="37"/>
      <c r="Q281" s="37"/>
      <c r="U281" s="37"/>
    </row>
    <row r="282">
      <c r="D282" s="37"/>
      <c r="E282" s="37"/>
      <c r="G282" s="38"/>
      <c r="L282" s="37"/>
      <c r="M282" s="37"/>
      <c r="N282" s="37"/>
      <c r="P282" s="37"/>
      <c r="Q282" s="37"/>
      <c r="U282" s="37"/>
    </row>
    <row r="283">
      <c r="D283" s="37"/>
      <c r="E283" s="37"/>
      <c r="G283" s="38"/>
      <c r="L283" s="37"/>
      <c r="M283" s="37"/>
      <c r="N283" s="37"/>
      <c r="P283" s="37"/>
      <c r="Q283" s="37"/>
      <c r="U283" s="37"/>
    </row>
    <row r="284">
      <c r="D284" s="37"/>
      <c r="E284" s="37"/>
      <c r="G284" s="38"/>
      <c r="L284" s="37"/>
      <c r="M284" s="37"/>
      <c r="N284" s="37"/>
      <c r="P284" s="37"/>
      <c r="Q284" s="37"/>
      <c r="U284" s="37"/>
    </row>
    <row r="285">
      <c r="D285" s="37"/>
      <c r="E285" s="37"/>
      <c r="G285" s="38"/>
      <c r="L285" s="37"/>
      <c r="M285" s="37"/>
      <c r="N285" s="37"/>
      <c r="P285" s="37"/>
      <c r="Q285" s="37"/>
      <c r="U285" s="37"/>
    </row>
    <row r="286">
      <c r="D286" s="37"/>
      <c r="E286" s="37"/>
      <c r="G286" s="38"/>
      <c r="L286" s="37"/>
      <c r="M286" s="37"/>
      <c r="N286" s="37"/>
      <c r="P286" s="37"/>
      <c r="Q286" s="37"/>
      <c r="U286" s="37"/>
    </row>
    <row r="287">
      <c r="D287" s="37"/>
      <c r="E287" s="37"/>
      <c r="G287" s="38"/>
      <c r="L287" s="37"/>
      <c r="M287" s="37"/>
      <c r="N287" s="37"/>
      <c r="P287" s="37"/>
      <c r="Q287" s="37"/>
      <c r="U287" s="37"/>
    </row>
    <row r="288">
      <c r="D288" s="37"/>
      <c r="E288" s="37"/>
      <c r="G288" s="38"/>
      <c r="L288" s="37"/>
      <c r="M288" s="37"/>
      <c r="N288" s="37"/>
      <c r="P288" s="37"/>
      <c r="Q288" s="37"/>
      <c r="U288" s="37"/>
    </row>
    <row r="289">
      <c r="D289" s="37"/>
      <c r="E289" s="37"/>
      <c r="G289" s="38"/>
      <c r="L289" s="37"/>
      <c r="M289" s="37"/>
      <c r="N289" s="37"/>
      <c r="P289" s="37"/>
      <c r="Q289" s="37"/>
      <c r="U289" s="37"/>
    </row>
    <row r="290">
      <c r="D290" s="37"/>
      <c r="E290" s="37"/>
      <c r="G290" s="38"/>
      <c r="L290" s="37"/>
      <c r="M290" s="37"/>
      <c r="N290" s="37"/>
      <c r="P290" s="37"/>
      <c r="Q290" s="37"/>
      <c r="U290" s="37"/>
    </row>
    <row r="291">
      <c r="D291" s="37"/>
      <c r="E291" s="37"/>
      <c r="G291" s="38"/>
      <c r="L291" s="37"/>
      <c r="M291" s="37"/>
      <c r="N291" s="37"/>
      <c r="P291" s="37"/>
      <c r="Q291" s="37"/>
      <c r="U291" s="37"/>
    </row>
    <row r="292">
      <c r="D292" s="37"/>
      <c r="E292" s="37"/>
      <c r="G292" s="38"/>
      <c r="L292" s="37"/>
      <c r="M292" s="37"/>
      <c r="N292" s="37"/>
      <c r="P292" s="37"/>
      <c r="Q292" s="37"/>
      <c r="U292" s="37"/>
    </row>
    <row r="293">
      <c r="D293" s="37"/>
      <c r="E293" s="37"/>
      <c r="G293" s="38"/>
      <c r="L293" s="37"/>
      <c r="M293" s="37"/>
      <c r="N293" s="37"/>
      <c r="P293" s="37"/>
      <c r="Q293" s="37"/>
      <c r="U293" s="37"/>
    </row>
    <row r="294">
      <c r="D294" s="37"/>
      <c r="E294" s="37"/>
      <c r="G294" s="38"/>
      <c r="L294" s="37"/>
      <c r="M294" s="37"/>
      <c r="N294" s="37"/>
      <c r="P294" s="37"/>
      <c r="Q294" s="37"/>
      <c r="U294" s="37"/>
    </row>
    <row r="295">
      <c r="D295" s="37"/>
      <c r="E295" s="37"/>
      <c r="G295" s="38"/>
      <c r="L295" s="37"/>
      <c r="M295" s="37"/>
      <c r="N295" s="37"/>
      <c r="P295" s="37"/>
      <c r="Q295" s="37"/>
      <c r="U295" s="37"/>
    </row>
    <row r="296">
      <c r="D296" s="37"/>
      <c r="E296" s="37"/>
      <c r="G296" s="38"/>
      <c r="L296" s="37"/>
      <c r="M296" s="37"/>
      <c r="N296" s="37"/>
      <c r="P296" s="37"/>
      <c r="Q296" s="37"/>
      <c r="U296" s="37"/>
    </row>
    <row r="297">
      <c r="D297" s="37"/>
      <c r="E297" s="37"/>
      <c r="G297" s="38"/>
      <c r="L297" s="37"/>
      <c r="M297" s="37"/>
      <c r="N297" s="37"/>
      <c r="P297" s="37"/>
      <c r="Q297" s="37"/>
      <c r="U297" s="37"/>
    </row>
    <row r="298">
      <c r="D298" s="37"/>
      <c r="E298" s="37"/>
      <c r="G298" s="38"/>
      <c r="L298" s="37"/>
      <c r="M298" s="37"/>
      <c r="N298" s="37"/>
      <c r="P298" s="37"/>
      <c r="Q298" s="37"/>
      <c r="U298" s="37"/>
    </row>
    <row r="299">
      <c r="D299" s="37"/>
      <c r="E299" s="37"/>
      <c r="G299" s="38"/>
      <c r="L299" s="37"/>
      <c r="M299" s="37"/>
      <c r="N299" s="37"/>
      <c r="P299" s="37"/>
      <c r="Q299" s="37"/>
      <c r="U299" s="37"/>
    </row>
    <row r="300">
      <c r="D300" s="37"/>
      <c r="E300" s="37"/>
      <c r="G300" s="38"/>
      <c r="L300" s="37"/>
      <c r="M300" s="37"/>
      <c r="N300" s="37"/>
      <c r="P300" s="37"/>
      <c r="Q300" s="37"/>
      <c r="U300" s="37"/>
    </row>
    <row r="301">
      <c r="D301" s="37"/>
      <c r="E301" s="37"/>
      <c r="G301" s="38"/>
      <c r="L301" s="37"/>
      <c r="M301" s="37"/>
      <c r="N301" s="37"/>
      <c r="P301" s="37"/>
      <c r="Q301" s="37"/>
      <c r="U301" s="37"/>
    </row>
    <row r="302">
      <c r="D302" s="37"/>
      <c r="E302" s="37"/>
      <c r="G302" s="38"/>
      <c r="L302" s="37"/>
      <c r="M302" s="37"/>
      <c r="N302" s="37"/>
      <c r="P302" s="37"/>
      <c r="Q302" s="37"/>
      <c r="U302" s="37"/>
    </row>
    <row r="303">
      <c r="D303" s="37"/>
      <c r="E303" s="37"/>
      <c r="G303" s="38"/>
      <c r="L303" s="37"/>
      <c r="M303" s="37"/>
      <c r="N303" s="37"/>
      <c r="P303" s="37"/>
      <c r="Q303" s="37"/>
      <c r="U303" s="37"/>
    </row>
    <row r="304">
      <c r="D304" s="37"/>
      <c r="E304" s="37"/>
      <c r="G304" s="38"/>
      <c r="L304" s="37"/>
      <c r="M304" s="37"/>
      <c r="N304" s="37"/>
      <c r="P304" s="37"/>
      <c r="Q304" s="37"/>
      <c r="U304" s="37"/>
    </row>
    <row r="305">
      <c r="D305" s="37"/>
      <c r="E305" s="37"/>
      <c r="G305" s="38"/>
      <c r="L305" s="37"/>
      <c r="M305" s="37"/>
      <c r="N305" s="37"/>
      <c r="P305" s="37"/>
      <c r="Q305" s="37"/>
      <c r="U305" s="37"/>
    </row>
    <row r="306">
      <c r="D306" s="37"/>
      <c r="E306" s="37"/>
      <c r="G306" s="38"/>
      <c r="L306" s="37"/>
      <c r="M306" s="37"/>
      <c r="N306" s="37"/>
      <c r="P306" s="37"/>
      <c r="Q306" s="37"/>
      <c r="U306" s="37"/>
    </row>
    <row r="307">
      <c r="D307" s="37"/>
      <c r="E307" s="37"/>
      <c r="G307" s="38"/>
      <c r="L307" s="37"/>
      <c r="M307" s="37"/>
      <c r="N307" s="37"/>
      <c r="P307" s="37"/>
      <c r="Q307" s="37"/>
      <c r="U307" s="37"/>
    </row>
    <row r="308">
      <c r="D308" s="37"/>
      <c r="E308" s="37"/>
      <c r="G308" s="38"/>
      <c r="L308" s="37"/>
      <c r="M308" s="37"/>
      <c r="N308" s="37"/>
      <c r="P308" s="37"/>
      <c r="Q308" s="37"/>
      <c r="U308" s="37"/>
    </row>
    <row r="309">
      <c r="D309" s="37"/>
      <c r="E309" s="37"/>
      <c r="G309" s="38"/>
      <c r="L309" s="37"/>
      <c r="M309" s="37"/>
      <c r="N309" s="37"/>
      <c r="P309" s="37"/>
      <c r="Q309" s="37"/>
      <c r="U309" s="37"/>
    </row>
    <row r="310">
      <c r="D310" s="37"/>
      <c r="E310" s="37"/>
      <c r="G310" s="38"/>
      <c r="L310" s="37"/>
      <c r="M310" s="37"/>
      <c r="N310" s="37"/>
      <c r="P310" s="37"/>
      <c r="Q310" s="37"/>
      <c r="U310" s="37"/>
    </row>
    <row r="311">
      <c r="D311" s="37"/>
      <c r="E311" s="37"/>
      <c r="G311" s="38"/>
      <c r="L311" s="37"/>
      <c r="M311" s="37"/>
      <c r="N311" s="37"/>
      <c r="P311" s="37"/>
      <c r="Q311" s="37"/>
      <c r="U311" s="37"/>
    </row>
    <row r="312">
      <c r="D312" s="37"/>
      <c r="E312" s="37"/>
      <c r="G312" s="38"/>
      <c r="L312" s="37"/>
      <c r="M312" s="37"/>
      <c r="N312" s="37"/>
      <c r="P312" s="37"/>
      <c r="Q312" s="37"/>
      <c r="U312" s="37"/>
    </row>
    <row r="313">
      <c r="D313" s="37"/>
      <c r="E313" s="37"/>
      <c r="G313" s="38"/>
      <c r="L313" s="37"/>
      <c r="M313" s="37"/>
      <c r="N313" s="37"/>
      <c r="P313" s="37"/>
      <c r="Q313" s="37"/>
      <c r="U313" s="37"/>
    </row>
    <row r="314">
      <c r="D314" s="37"/>
      <c r="E314" s="37"/>
      <c r="G314" s="38"/>
      <c r="L314" s="37"/>
      <c r="M314" s="37"/>
      <c r="N314" s="37"/>
      <c r="P314" s="37"/>
      <c r="Q314" s="37"/>
      <c r="U314" s="37"/>
    </row>
    <row r="315">
      <c r="D315" s="37"/>
      <c r="E315" s="37"/>
      <c r="G315" s="38"/>
      <c r="L315" s="37"/>
      <c r="M315" s="37"/>
      <c r="N315" s="37"/>
      <c r="P315" s="37"/>
      <c r="Q315" s="37"/>
      <c r="U315" s="37"/>
    </row>
    <row r="316">
      <c r="D316" s="37"/>
      <c r="E316" s="37"/>
      <c r="G316" s="38"/>
      <c r="L316" s="37"/>
      <c r="M316" s="37"/>
      <c r="N316" s="37"/>
      <c r="P316" s="37"/>
      <c r="Q316" s="37"/>
      <c r="U316" s="37"/>
    </row>
    <row r="317">
      <c r="D317" s="37"/>
      <c r="E317" s="37"/>
      <c r="G317" s="38"/>
      <c r="L317" s="37"/>
      <c r="M317" s="37"/>
      <c r="N317" s="37"/>
      <c r="P317" s="37"/>
      <c r="Q317" s="37"/>
      <c r="U317" s="37"/>
    </row>
    <row r="318">
      <c r="D318" s="37"/>
      <c r="E318" s="37"/>
      <c r="G318" s="38"/>
      <c r="L318" s="37"/>
      <c r="M318" s="37"/>
      <c r="N318" s="37"/>
      <c r="P318" s="37"/>
      <c r="Q318" s="37"/>
      <c r="U318" s="37"/>
    </row>
    <row r="319">
      <c r="D319" s="37"/>
      <c r="E319" s="37"/>
      <c r="G319" s="38"/>
      <c r="L319" s="37"/>
      <c r="M319" s="37"/>
      <c r="N319" s="37"/>
      <c r="P319" s="37"/>
      <c r="Q319" s="37"/>
      <c r="U319" s="37"/>
    </row>
    <row r="320">
      <c r="D320" s="37"/>
      <c r="E320" s="37"/>
      <c r="G320" s="38"/>
      <c r="L320" s="37"/>
      <c r="M320" s="37"/>
      <c r="N320" s="37"/>
      <c r="P320" s="37"/>
      <c r="Q320" s="37"/>
      <c r="U320" s="37"/>
    </row>
    <row r="321">
      <c r="D321" s="37"/>
      <c r="E321" s="37"/>
      <c r="G321" s="38"/>
      <c r="L321" s="37"/>
      <c r="M321" s="37"/>
      <c r="N321" s="37"/>
      <c r="P321" s="37"/>
      <c r="Q321" s="37"/>
      <c r="U321" s="37"/>
    </row>
    <row r="322">
      <c r="D322" s="37"/>
      <c r="E322" s="37"/>
      <c r="G322" s="38"/>
      <c r="L322" s="37"/>
      <c r="M322" s="37"/>
      <c r="N322" s="37"/>
      <c r="P322" s="37"/>
      <c r="Q322" s="37"/>
      <c r="U322" s="37"/>
    </row>
    <row r="323">
      <c r="D323" s="37"/>
      <c r="E323" s="37"/>
      <c r="G323" s="38"/>
      <c r="L323" s="37"/>
      <c r="M323" s="37"/>
      <c r="N323" s="37"/>
      <c r="P323" s="37"/>
      <c r="Q323" s="37"/>
      <c r="U323" s="37"/>
    </row>
    <row r="324">
      <c r="D324" s="37"/>
      <c r="E324" s="37"/>
      <c r="G324" s="38"/>
      <c r="L324" s="37"/>
      <c r="M324" s="37"/>
      <c r="N324" s="37"/>
      <c r="P324" s="37"/>
      <c r="Q324" s="37"/>
      <c r="U324" s="37"/>
    </row>
    <row r="325">
      <c r="D325" s="37"/>
      <c r="E325" s="37"/>
      <c r="G325" s="38"/>
      <c r="L325" s="37"/>
      <c r="M325" s="37"/>
      <c r="N325" s="37"/>
      <c r="P325" s="37"/>
      <c r="Q325" s="37"/>
      <c r="U325" s="37"/>
    </row>
    <row r="326">
      <c r="D326" s="37"/>
      <c r="E326" s="37"/>
      <c r="G326" s="38"/>
      <c r="L326" s="37"/>
      <c r="M326" s="37"/>
      <c r="N326" s="37"/>
      <c r="P326" s="37"/>
      <c r="Q326" s="37"/>
      <c r="U326" s="37"/>
    </row>
    <row r="327">
      <c r="D327" s="37"/>
      <c r="E327" s="37"/>
      <c r="G327" s="38"/>
      <c r="L327" s="37"/>
      <c r="M327" s="37"/>
      <c r="N327" s="37"/>
      <c r="P327" s="37"/>
      <c r="Q327" s="37"/>
      <c r="U327" s="37"/>
    </row>
    <row r="328">
      <c r="D328" s="37"/>
      <c r="E328" s="37"/>
      <c r="G328" s="38"/>
      <c r="L328" s="37"/>
      <c r="M328" s="37"/>
      <c r="N328" s="37"/>
      <c r="P328" s="37"/>
      <c r="Q328" s="37"/>
      <c r="U328" s="37"/>
    </row>
    <row r="329">
      <c r="D329" s="37"/>
      <c r="E329" s="37"/>
      <c r="G329" s="38"/>
      <c r="L329" s="37"/>
      <c r="M329" s="37"/>
      <c r="N329" s="37"/>
      <c r="P329" s="37"/>
      <c r="Q329" s="37"/>
      <c r="U329" s="37"/>
    </row>
    <row r="330">
      <c r="D330" s="37"/>
      <c r="E330" s="37"/>
      <c r="G330" s="38"/>
      <c r="L330" s="37"/>
      <c r="M330" s="37"/>
      <c r="N330" s="37"/>
      <c r="P330" s="37"/>
      <c r="Q330" s="37"/>
      <c r="U330" s="37"/>
    </row>
    <row r="331">
      <c r="D331" s="37"/>
      <c r="E331" s="37"/>
      <c r="G331" s="38"/>
      <c r="L331" s="37"/>
      <c r="M331" s="37"/>
      <c r="N331" s="37"/>
      <c r="P331" s="37"/>
      <c r="Q331" s="37"/>
      <c r="U331" s="37"/>
    </row>
    <row r="332">
      <c r="D332" s="37"/>
      <c r="E332" s="37"/>
      <c r="G332" s="38"/>
      <c r="L332" s="37"/>
      <c r="M332" s="37"/>
      <c r="N332" s="37"/>
      <c r="P332" s="37"/>
      <c r="Q332" s="37"/>
      <c r="U332" s="37"/>
    </row>
    <row r="333">
      <c r="D333" s="37"/>
      <c r="E333" s="37"/>
      <c r="G333" s="38"/>
      <c r="L333" s="37"/>
      <c r="M333" s="37"/>
      <c r="N333" s="37"/>
      <c r="P333" s="37"/>
      <c r="Q333" s="37"/>
      <c r="U333" s="37"/>
    </row>
    <row r="334">
      <c r="D334" s="37"/>
      <c r="E334" s="37"/>
      <c r="G334" s="38"/>
      <c r="L334" s="37"/>
      <c r="M334" s="37"/>
      <c r="N334" s="37"/>
      <c r="P334" s="37"/>
      <c r="Q334" s="37"/>
      <c r="U334" s="37"/>
    </row>
    <row r="335">
      <c r="D335" s="37"/>
      <c r="E335" s="37"/>
      <c r="G335" s="38"/>
      <c r="L335" s="37"/>
      <c r="M335" s="37"/>
      <c r="N335" s="37"/>
      <c r="P335" s="37"/>
      <c r="Q335" s="37"/>
      <c r="U335" s="37"/>
    </row>
    <row r="336">
      <c r="D336" s="37"/>
      <c r="E336" s="37"/>
      <c r="G336" s="38"/>
      <c r="L336" s="37"/>
      <c r="M336" s="37"/>
      <c r="N336" s="37"/>
      <c r="P336" s="37"/>
      <c r="Q336" s="37"/>
      <c r="U336" s="37"/>
    </row>
    <row r="337">
      <c r="D337" s="37"/>
      <c r="E337" s="37"/>
      <c r="G337" s="38"/>
      <c r="L337" s="37"/>
      <c r="M337" s="37"/>
      <c r="N337" s="37"/>
      <c r="P337" s="37"/>
      <c r="Q337" s="37"/>
      <c r="U337" s="37"/>
    </row>
    <row r="338">
      <c r="D338" s="37"/>
      <c r="E338" s="37"/>
      <c r="G338" s="38"/>
      <c r="L338" s="37"/>
      <c r="M338" s="37"/>
      <c r="N338" s="37"/>
      <c r="P338" s="37"/>
      <c r="Q338" s="37"/>
      <c r="U338" s="37"/>
    </row>
    <row r="339">
      <c r="D339" s="37"/>
      <c r="E339" s="37"/>
      <c r="G339" s="38"/>
      <c r="L339" s="37"/>
      <c r="M339" s="37"/>
      <c r="N339" s="37"/>
      <c r="P339" s="37"/>
      <c r="Q339" s="37"/>
      <c r="U339" s="37"/>
    </row>
    <row r="340">
      <c r="D340" s="37"/>
      <c r="E340" s="37"/>
      <c r="G340" s="38"/>
      <c r="L340" s="37"/>
      <c r="M340" s="37"/>
      <c r="N340" s="37"/>
      <c r="P340" s="37"/>
      <c r="Q340" s="37"/>
      <c r="U340" s="37"/>
    </row>
    <row r="341">
      <c r="D341" s="37"/>
      <c r="E341" s="37"/>
      <c r="G341" s="38"/>
      <c r="L341" s="37"/>
      <c r="M341" s="37"/>
      <c r="N341" s="37"/>
      <c r="P341" s="37"/>
      <c r="Q341" s="37"/>
      <c r="U341" s="37"/>
    </row>
    <row r="342">
      <c r="D342" s="37"/>
      <c r="E342" s="37"/>
      <c r="G342" s="38"/>
      <c r="L342" s="37"/>
      <c r="M342" s="37"/>
      <c r="N342" s="37"/>
      <c r="P342" s="37"/>
      <c r="Q342" s="37"/>
      <c r="U342" s="37"/>
    </row>
    <row r="343">
      <c r="D343" s="37"/>
      <c r="E343" s="37"/>
      <c r="G343" s="38"/>
      <c r="L343" s="37"/>
      <c r="M343" s="37"/>
      <c r="N343" s="37"/>
      <c r="P343" s="37"/>
      <c r="Q343" s="37"/>
      <c r="U343" s="37"/>
    </row>
    <row r="344">
      <c r="D344" s="37"/>
      <c r="E344" s="37"/>
      <c r="G344" s="38"/>
      <c r="L344" s="37"/>
      <c r="M344" s="37"/>
      <c r="N344" s="37"/>
      <c r="P344" s="37"/>
      <c r="Q344" s="37"/>
      <c r="U344" s="37"/>
    </row>
    <row r="345">
      <c r="D345" s="37"/>
      <c r="E345" s="37"/>
      <c r="G345" s="38"/>
      <c r="L345" s="37"/>
      <c r="M345" s="37"/>
      <c r="N345" s="37"/>
      <c r="P345" s="37"/>
      <c r="Q345" s="37"/>
      <c r="U345" s="37"/>
    </row>
    <row r="346">
      <c r="D346" s="37"/>
      <c r="E346" s="37"/>
      <c r="G346" s="38"/>
      <c r="L346" s="37"/>
      <c r="M346" s="37"/>
      <c r="N346" s="37"/>
      <c r="P346" s="37"/>
      <c r="Q346" s="37"/>
      <c r="U346" s="37"/>
    </row>
    <row r="347">
      <c r="D347" s="37"/>
      <c r="E347" s="37"/>
      <c r="G347" s="38"/>
      <c r="L347" s="37"/>
      <c r="M347" s="37"/>
      <c r="N347" s="37"/>
      <c r="P347" s="37"/>
      <c r="Q347" s="37"/>
      <c r="U347" s="37"/>
    </row>
    <row r="348">
      <c r="D348" s="37"/>
      <c r="E348" s="37"/>
      <c r="G348" s="38"/>
      <c r="L348" s="37"/>
      <c r="M348" s="37"/>
      <c r="N348" s="37"/>
      <c r="P348" s="37"/>
      <c r="Q348" s="37"/>
      <c r="U348" s="37"/>
    </row>
    <row r="349">
      <c r="D349" s="37"/>
      <c r="E349" s="37"/>
      <c r="G349" s="38"/>
      <c r="L349" s="37"/>
      <c r="M349" s="37"/>
      <c r="N349" s="37"/>
      <c r="P349" s="37"/>
      <c r="Q349" s="37"/>
      <c r="U349" s="37"/>
    </row>
    <row r="350">
      <c r="D350" s="37"/>
      <c r="E350" s="37"/>
      <c r="G350" s="38"/>
      <c r="L350" s="37"/>
      <c r="M350" s="37"/>
      <c r="N350" s="37"/>
      <c r="P350" s="37"/>
      <c r="Q350" s="37"/>
      <c r="U350" s="37"/>
    </row>
    <row r="351">
      <c r="D351" s="37"/>
      <c r="E351" s="37"/>
      <c r="G351" s="38"/>
      <c r="L351" s="37"/>
      <c r="M351" s="37"/>
      <c r="N351" s="37"/>
      <c r="P351" s="37"/>
      <c r="Q351" s="37"/>
      <c r="U351" s="37"/>
    </row>
    <row r="352">
      <c r="D352" s="37"/>
      <c r="E352" s="37"/>
      <c r="G352" s="38"/>
      <c r="L352" s="37"/>
      <c r="M352" s="37"/>
      <c r="N352" s="37"/>
      <c r="P352" s="37"/>
      <c r="Q352" s="37"/>
      <c r="U352" s="37"/>
    </row>
    <row r="353">
      <c r="D353" s="37"/>
      <c r="E353" s="37"/>
      <c r="G353" s="38"/>
      <c r="L353" s="37"/>
      <c r="M353" s="37"/>
      <c r="N353" s="37"/>
      <c r="P353" s="37"/>
      <c r="Q353" s="37"/>
      <c r="U353" s="37"/>
    </row>
    <row r="354">
      <c r="D354" s="37"/>
      <c r="E354" s="37"/>
      <c r="G354" s="38"/>
      <c r="L354" s="37"/>
      <c r="M354" s="37"/>
      <c r="N354" s="37"/>
      <c r="P354" s="37"/>
      <c r="Q354" s="37"/>
      <c r="U354" s="37"/>
    </row>
    <row r="355">
      <c r="D355" s="37"/>
      <c r="E355" s="37"/>
      <c r="G355" s="38"/>
      <c r="L355" s="37"/>
      <c r="M355" s="37"/>
      <c r="N355" s="37"/>
      <c r="P355" s="37"/>
      <c r="Q355" s="37"/>
      <c r="U355" s="37"/>
    </row>
    <row r="356">
      <c r="D356" s="37"/>
      <c r="E356" s="37"/>
      <c r="G356" s="38"/>
      <c r="L356" s="37"/>
      <c r="M356" s="37"/>
      <c r="N356" s="37"/>
      <c r="P356" s="37"/>
      <c r="Q356" s="37"/>
      <c r="U356" s="37"/>
    </row>
    <row r="357">
      <c r="D357" s="37"/>
      <c r="E357" s="37"/>
      <c r="G357" s="38"/>
      <c r="L357" s="37"/>
      <c r="M357" s="37"/>
      <c r="N357" s="37"/>
      <c r="P357" s="37"/>
      <c r="Q357" s="37"/>
      <c r="U357" s="37"/>
    </row>
    <row r="358">
      <c r="D358" s="37"/>
      <c r="E358" s="37"/>
      <c r="G358" s="38"/>
      <c r="L358" s="37"/>
      <c r="M358" s="37"/>
      <c r="N358" s="37"/>
      <c r="P358" s="37"/>
      <c r="Q358" s="37"/>
      <c r="U358" s="37"/>
    </row>
    <row r="359">
      <c r="E359" s="38"/>
      <c r="F359" s="37"/>
      <c r="G359" s="38"/>
      <c r="M359" s="37"/>
      <c r="N359" s="37"/>
      <c r="P359" s="37"/>
      <c r="Q359" s="37"/>
      <c r="U359" s="37"/>
    </row>
    <row r="360">
      <c r="E360" s="38"/>
      <c r="F360" s="37"/>
      <c r="G360" s="38"/>
      <c r="M360" s="37"/>
      <c r="N360" s="37"/>
      <c r="P360" s="37"/>
      <c r="Q360" s="37"/>
      <c r="U360" s="37"/>
    </row>
    <row r="361">
      <c r="E361" s="38"/>
      <c r="F361" s="37"/>
      <c r="G361" s="38"/>
      <c r="M361" s="37"/>
      <c r="N361" s="37"/>
      <c r="P361" s="37"/>
      <c r="Q361" s="37"/>
      <c r="U361" s="37"/>
    </row>
    <row r="362">
      <c r="E362" s="38"/>
      <c r="F362" s="37"/>
      <c r="G362" s="38"/>
      <c r="M362" s="37"/>
      <c r="N362" s="37"/>
      <c r="P362" s="37"/>
      <c r="Q362" s="37"/>
      <c r="U362" s="37"/>
    </row>
    <row r="363">
      <c r="E363" s="38"/>
      <c r="F363" s="37"/>
      <c r="G363" s="38"/>
      <c r="M363" s="37"/>
      <c r="N363" s="37"/>
      <c r="P363" s="37"/>
      <c r="Q363" s="37"/>
      <c r="U363" s="37"/>
    </row>
    <row r="364">
      <c r="E364" s="38"/>
      <c r="F364" s="37"/>
      <c r="G364" s="38"/>
      <c r="M364" s="37"/>
      <c r="N364" s="37"/>
      <c r="P364" s="37"/>
      <c r="Q364" s="37"/>
      <c r="U364" s="37"/>
    </row>
    <row r="365">
      <c r="E365" s="38"/>
      <c r="F365" s="37"/>
      <c r="G365" s="38"/>
      <c r="M365" s="37"/>
      <c r="N365" s="37"/>
      <c r="P365" s="37"/>
      <c r="Q365" s="37"/>
      <c r="U365" s="37"/>
    </row>
    <row r="366">
      <c r="E366" s="38"/>
      <c r="F366" s="37"/>
      <c r="G366" s="38"/>
      <c r="M366" s="37"/>
      <c r="N366" s="37"/>
      <c r="P366" s="37"/>
      <c r="Q366" s="37"/>
      <c r="U366" s="37"/>
    </row>
    <row r="367">
      <c r="E367" s="38"/>
      <c r="F367" s="37"/>
      <c r="G367" s="38"/>
      <c r="M367" s="37"/>
      <c r="N367" s="37"/>
      <c r="P367" s="37"/>
      <c r="Q367" s="37"/>
      <c r="U367" s="37"/>
    </row>
    <row r="368">
      <c r="E368" s="38"/>
      <c r="F368" s="37"/>
      <c r="G368" s="38"/>
      <c r="M368" s="37"/>
      <c r="N368" s="37"/>
      <c r="P368" s="37"/>
      <c r="Q368" s="37"/>
      <c r="U368" s="37"/>
    </row>
    <row r="369">
      <c r="E369" s="38"/>
      <c r="F369" s="37"/>
      <c r="G369" s="38"/>
      <c r="M369" s="37"/>
      <c r="N369" s="37"/>
      <c r="P369" s="37"/>
      <c r="Q369" s="37"/>
      <c r="U369" s="37"/>
    </row>
    <row r="370">
      <c r="E370" s="38"/>
      <c r="F370" s="37"/>
      <c r="G370" s="38"/>
      <c r="M370" s="37"/>
      <c r="N370" s="37"/>
      <c r="P370" s="37"/>
      <c r="Q370" s="37"/>
      <c r="U370" s="37"/>
    </row>
    <row r="371">
      <c r="E371" s="38"/>
      <c r="F371" s="37"/>
      <c r="G371" s="38"/>
      <c r="M371" s="37"/>
      <c r="N371" s="37"/>
      <c r="P371" s="37"/>
      <c r="Q371" s="37"/>
      <c r="U371" s="37"/>
    </row>
    <row r="372">
      <c r="E372" s="38"/>
      <c r="F372" s="37"/>
      <c r="G372" s="38"/>
      <c r="M372" s="37"/>
      <c r="N372" s="37"/>
      <c r="P372" s="37"/>
      <c r="Q372" s="37"/>
      <c r="U372" s="37"/>
    </row>
    <row r="373">
      <c r="E373" s="38"/>
      <c r="F373" s="37"/>
      <c r="G373" s="38"/>
      <c r="M373" s="37"/>
      <c r="N373" s="37"/>
      <c r="P373" s="37"/>
      <c r="Q373" s="37"/>
      <c r="U373" s="37"/>
    </row>
    <row r="374">
      <c r="E374" s="38"/>
      <c r="F374" s="37"/>
      <c r="G374" s="38"/>
      <c r="M374" s="37"/>
      <c r="N374" s="37"/>
      <c r="P374" s="37"/>
      <c r="Q374" s="37"/>
      <c r="U374" s="37"/>
    </row>
    <row r="375">
      <c r="E375" s="38"/>
      <c r="F375" s="37"/>
      <c r="G375" s="38"/>
      <c r="M375" s="37"/>
      <c r="N375" s="37"/>
      <c r="P375" s="37"/>
      <c r="Q375" s="37"/>
      <c r="U375" s="37"/>
    </row>
    <row r="376">
      <c r="E376" s="38"/>
      <c r="F376" s="37"/>
      <c r="G376" s="38"/>
      <c r="M376" s="37"/>
      <c r="N376" s="37"/>
      <c r="P376" s="37"/>
      <c r="Q376" s="37"/>
      <c r="U376" s="37"/>
    </row>
    <row r="377">
      <c r="E377" s="38"/>
      <c r="F377" s="37"/>
      <c r="G377" s="38"/>
      <c r="M377" s="37"/>
      <c r="N377" s="37"/>
      <c r="P377" s="37"/>
      <c r="Q377" s="37"/>
      <c r="U377" s="37"/>
    </row>
    <row r="378">
      <c r="E378" s="38"/>
      <c r="F378" s="37"/>
      <c r="G378" s="38"/>
      <c r="M378" s="37"/>
      <c r="N378" s="37"/>
      <c r="P378" s="37"/>
      <c r="Q378" s="37"/>
      <c r="U378" s="37"/>
    </row>
    <row r="379">
      <c r="E379" s="38"/>
      <c r="F379" s="37"/>
      <c r="G379" s="38"/>
      <c r="M379" s="37"/>
      <c r="N379" s="37"/>
      <c r="P379" s="37"/>
      <c r="Q379" s="37"/>
      <c r="U379" s="37"/>
    </row>
    <row r="380">
      <c r="E380" s="38"/>
      <c r="F380" s="37"/>
      <c r="G380" s="38"/>
      <c r="M380" s="37"/>
      <c r="N380" s="37"/>
      <c r="P380" s="37"/>
      <c r="Q380" s="37"/>
      <c r="U380" s="37"/>
    </row>
    <row r="381">
      <c r="E381" s="38"/>
      <c r="F381" s="37"/>
      <c r="G381" s="38"/>
      <c r="M381" s="37"/>
      <c r="N381" s="37"/>
      <c r="P381" s="37"/>
      <c r="Q381" s="37"/>
      <c r="U381" s="37"/>
    </row>
    <row r="382">
      <c r="E382" s="38"/>
      <c r="F382" s="37"/>
      <c r="G382" s="38"/>
      <c r="M382" s="37"/>
      <c r="N382" s="37"/>
      <c r="P382" s="37"/>
      <c r="Q382" s="37"/>
      <c r="U382" s="37"/>
    </row>
    <row r="383">
      <c r="E383" s="38"/>
      <c r="F383" s="37"/>
      <c r="G383" s="38"/>
      <c r="M383" s="37"/>
      <c r="N383" s="37"/>
      <c r="P383" s="37"/>
      <c r="Q383" s="37"/>
      <c r="U383" s="37"/>
    </row>
    <row r="384">
      <c r="E384" s="38"/>
      <c r="F384" s="37"/>
      <c r="G384" s="38"/>
      <c r="M384" s="37"/>
      <c r="N384" s="37"/>
      <c r="P384" s="37"/>
      <c r="Q384" s="37"/>
      <c r="U384" s="37"/>
    </row>
    <row r="385">
      <c r="E385" s="38"/>
      <c r="F385" s="37"/>
      <c r="G385" s="38"/>
      <c r="M385" s="37"/>
      <c r="N385" s="37"/>
      <c r="P385" s="37"/>
      <c r="Q385" s="37"/>
      <c r="U385" s="37"/>
    </row>
    <row r="386">
      <c r="E386" s="38"/>
      <c r="F386" s="37"/>
      <c r="G386" s="38"/>
      <c r="M386" s="37"/>
      <c r="N386" s="37"/>
      <c r="P386" s="37"/>
      <c r="Q386" s="37"/>
      <c r="U386" s="37"/>
    </row>
    <row r="387">
      <c r="E387" s="38"/>
      <c r="F387" s="37"/>
      <c r="G387" s="38"/>
      <c r="M387" s="37"/>
      <c r="N387" s="37"/>
      <c r="P387" s="37"/>
      <c r="Q387" s="37"/>
      <c r="U387" s="37"/>
    </row>
    <row r="388">
      <c r="E388" s="38"/>
      <c r="F388" s="37"/>
      <c r="G388" s="38"/>
      <c r="M388" s="37"/>
      <c r="N388" s="37"/>
      <c r="P388" s="37"/>
      <c r="Q388" s="37"/>
      <c r="U388" s="37"/>
    </row>
    <row r="389">
      <c r="E389" s="38"/>
      <c r="F389" s="37"/>
      <c r="G389" s="38"/>
      <c r="M389" s="37"/>
      <c r="N389" s="37"/>
      <c r="P389" s="37"/>
      <c r="Q389" s="37"/>
      <c r="U389" s="37"/>
    </row>
    <row r="390">
      <c r="E390" s="38"/>
      <c r="F390" s="37"/>
      <c r="G390" s="38"/>
      <c r="M390" s="37"/>
      <c r="N390" s="37"/>
      <c r="P390" s="37"/>
      <c r="Q390" s="37"/>
      <c r="U390" s="37"/>
    </row>
    <row r="391">
      <c r="E391" s="38"/>
      <c r="F391" s="37"/>
      <c r="G391" s="38"/>
      <c r="M391" s="37"/>
      <c r="N391" s="37"/>
      <c r="P391" s="37"/>
      <c r="Q391" s="37"/>
      <c r="U391" s="37"/>
    </row>
    <row r="392">
      <c r="E392" s="38"/>
      <c r="F392" s="37"/>
      <c r="G392" s="38"/>
      <c r="M392" s="37"/>
      <c r="N392" s="37"/>
      <c r="P392" s="37"/>
      <c r="Q392" s="37"/>
      <c r="U392" s="37"/>
    </row>
    <row r="393">
      <c r="E393" s="38"/>
      <c r="F393" s="37"/>
      <c r="G393" s="38"/>
      <c r="M393" s="37"/>
      <c r="N393" s="37"/>
      <c r="P393" s="37"/>
      <c r="Q393" s="37"/>
      <c r="U393" s="37"/>
    </row>
    <row r="394">
      <c r="E394" s="38"/>
      <c r="F394" s="37"/>
      <c r="G394" s="38"/>
      <c r="M394" s="37"/>
      <c r="N394" s="37"/>
      <c r="P394" s="37"/>
      <c r="Q394" s="37"/>
      <c r="U394" s="37"/>
    </row>
    <row r="395">
      <c r="E395" s="38"/>
      <c r="F395" s="37"/>
      <c r="G395" s="38"/>
      <c r="M395" s="37"/>
      <c r="N395" s="37"/>
      <c r="P395" s="37"/>
      <c r="Q395" s="37"/>
      <c r="U395" s="37"/>
    </row>
    <row r="396">
      <c r="E396" s="38"/>
      <c r="F396" s="37"/>
      <c r="G396" s="38"/>
      <c r="M396" s="37"/>
      <c r="N396" s="37"/>
      <c r="P396" s="37"/>
      <c r="Q396" s="37"/>
      <c r="U396" s="37"/>
    </row>
    <row r="397">
      <c r="E397" s="38"/>
      <c r="F397" s="37"/>
      <c r="G397" s="38"/>
      <c r="M397" s="37"/>
      <c r="N397" s="37"/>
      <c r="P397" s="37"/>
      <c r="Q397" s="37"/>
      <c r="U397" s="37"/>
    </row>
    <row r="398">
      <c r="E398" s="38"/>
      <c r="F398" s="37"/>
      <c r="G398" s="38"/>
      <c r="M398" s="37"/>
      <c r="N398" s="37"/>
      <c r="P398" s="37"/>
      <c r="Q398" s="37"/>
      <c r="U398" s="37"/>
    </row>
    <row r="399">
      <c r="E399" s="38"/>
      <c r="F399" s="37"/>
      <c r="G399" s="38"/>
      <c r="M399" s="37"/>
      <c r="N399" s="37"/>
      <c r="P399" s="37"/>
      <c r="Q399" s="37"/>
      <c r="U399" s="37"/>
    </row>
    <row r="400">
      <c r="E400" s="38"/>
      <c r="F400" s="37"/>
      <c r="G400" s="38"/>
      <c r="M400" s="37"/>
      <c r="N400" s="37"/>
      <c r="P400" s="37"/>
      <c r="Q400" s="37"/>
      <c r="U400" s="37"/>
    </row>
    <row r="401">
      <c r="E401" s="38"/>
      <c r="F401" s="37"/>
      <c r="G401" s="38"/>
      <c r="M401" s="37"/>
      <c r="N401" s="37"/>
      <c r="P401" s="37"/>
      <c r="Q401" s="37"/>
      <c r="U401" s="37"/>
    </row>
    <row r="402">
      <c r="E402" s="38"/>
      <c r="F402" s="37"/>
      <c r="G402" s="38"/>
      <c r="M402" s="37"/>
      <c r="N402" s="37"/>
      <c r="P402" s="37"/>
      <c r="Q402" s="37"/>
      <c r="U402" s="37"/>
    </row>
    <row r="403">
      <c r="E403" s="38"/>
      <c r="F403" s="37"/>
      <c r="G403" s="38"/>
      <c r="M403" s="37"/>
      <c r="N403" s="37"/>
      <c r="P403" s="37"/>
      <c r="Q403" s="37"/>
      <c r="U403" s="37"/>
    </row>
    <row r="404">
      <c r="E404" s="38"/>
      <c r="F404" s="37"/>
      <c r="G404" s="38"/>
      <c r="M404" s="37"/>
      <c r="N404" s="37"/>
      <c r="P404" s="37"/>
      <c r="Q404" s="37"/>
      <c r="U404" s="37"/>
    </row>
    <row r="405">
      <c r="E405" s="38"/>
      <c r="F405" s="37"/>
      <c r="G405" s="38"/>
      <c r="M405" s="37"/>
      <c r="N405" s="37"/>
      <c r="P405" s="37"/>
      <c r="Q405" s="37"/>
      <c r="U405" s="37"/>
    </row>
    <row r="406">
      <c r="E406" s="38"/>
      <c r="F406" s="37"/>
      <c r="G406" s="38"/>
      <c r="M406" s="37"/>
      <c r="N406" s="37"/>
      <c r="P406" s="37"/>
      <c r="Q406" s="37"/>
      <c r="U406" s="37"/>
    </row>
    <row r="407">
      <c r="E407" s="38"/>
      <c r="F407" s="37"/>
      <c r="G407" s="38"/>
      <c r="M407" s="37"/>
      <c r="N407" s="37"/>
      <c r="P407" s="37"/>
      <c r="Q407" s="37"/>
      <c r="U407" s="37"/>
    </row>
    <row r="408">
      <c r="E408" s="38"/>
      <c r="F408" s="37"/>
      <c r="G408" s="38"/>
      <c r="M408" s="37"/>
      <c r="N408" s="37"/>
      <c r="P408" s="37"/>
      <c r="Q408" s="37"/>
      <c r="U408" s="37"/>
    </row>
    <row r="409">
      <c r="E409" s="38"/>
      <c r="F409" s="37"/>
      <c r="G409" s="38"/>
      <c r="M409" s="37"/>
      <c r="N409" s="37"/>
      <c r="P409" s="37"/>
      <c r="Q409" s="37"/>
      <c r="U409" s="37"/>
    </row>
    <row r="410">
      <c r="E410" s="38"/>
      <c r="F410" s="37"/>
      <c r="G410" s="38"/>
      <c r="M410" s="37"/>
      <c r="N410" s="37"/>
      <c r="P410" s="37"/>
      <c r="Q410" s="37"/>
      <c r="U410" s="37"/>
    </row>
    <row r="411">
      <c r="E411" s="38"/>
      <c r="F411" s="37"/>
      <c r="G411" s="38"/>
      <c r="M411" s="37"/>
      <c r="N411" s="37"/>
      <c r="P411" s="37"/>
      <c r="Q411" s="37"/>
      <c r="U411" s="37"/>
    </row>
    <row r="412">
      <c r="E412" s="38"/>
      <c r="F412" s="37"/>
      <c r="G412" s="38"/>
      <c r="M412" s="37"/>
      <c r="N412" s="37"/>
      <c r="P412" s="37"/>
      <c r="Q412" s="37"/>
      <c r="U412" s="37"/>
    </row>
    <row r="413">
      <c r="E413" s="38"/>
      <c r="F413" s="37"/>
      <c r="G413" s="38"/>
      <c r="M413" s="37"/>
      <c r="N413" s="37"/>
      <c r="P413" s="37"/>
      <c r="Q413" s="37"/>
      <c r="U413" s="37"/>
    </row>
    <row r="414">
      <c r="E414" s="38"/>
      <c r="F414" s="37"/>
      <c r="G414" s="38"/>
      <c r="M414" s="37"/>
      <c r="N414" s="37"/>
      <c r="P414" s="37"/>
      <c r="Q414" s="37"/>
      <c r="U414" s="37"/>
    </row>
    <row r="415">
      <c r="E415" s="38"/>
      <c r="F415" s="37"/>
      <c r="G415" s="38"/>
      <c r="M415" s="37"/>
      <c r="N415" s="37"/>
      <c r="P415" s="37"/>
      <c r="Q415" s="37"/>
      <c r="U415" s="37"/>
    </row>
    <row r="416">
      <c r="E416" s="38"/>
      <c r="F416" s="37"/>
      <c r="G416" s="38"/>
      <c r="M416" s="37"/>
      <c r="N416" s="37"/>
      <c r="P416" s="37"/>
      <c r="Q416" s="37"/>
      <c r="U416" s="37"/>
    </row>
    <row r="417">
      <c r="E417" s="38"/>
      <c r="F417" s="37"/>
      <c r="G417" s="38"/>
      <c r="M417" s="37"/>
      <c r="N417" s="37"/>
      <c r="P417" s="37"/>
      <c r="Q417" s="37"/>
      <c r="U417" s="37"/>
    </row>
    <row r="418">
      <c r="E418" s="38"/>
      <c r="F418" s="37"/>
      <c r="G418" s="38"/>
      <c r="M418" s="37"/>
      <c r="N418" s="37"/>
      <c r="P418" s="37"/>
      <c r="Q418" s="37"/>
      <c r="U418" s="37"/>
    </row>
    <row r="419">
      <c r="E419" s="38"/>
      <c r="F419" s="37"/>
      <c r="G419" s="38"/>
      <c r="M419" s="37"/>
      <c r="N419" s="37"/>
      <c r="P419" s="37"/>
      <c r="Q419" s="37"/>
      <c r="U419" s="37"/>
    </row>
    <row r="420">
      <c r="E420" s="38"/>
      <c r="F420" s="37"/>
      <c r="G420" s="38"/>
      <c r="M420" s="37"/>
      <c r="N420" s="37"/>
      <c r="P420" s="37"/>
      <c r="Q420" s="37"/>
      <c r="U420" s="37"/>
    </row>
    <row r="421">
      <c r="E421" s="38"/>
      <c r="F421" s="37"/>
      <c r="G421" s="38"/>
      <c r="M421" s="37"/>
      <c r="N421" s="37"/>
      <c r="P421" s="37"/>
      <c r="Q421" s="37"/>
      <c r="U421" s="37"/>
    </row>
    <row r="422">
      <c r="E422" s="38"/>
      <c r="F422" s="37"/>
      <c r="G422" s="38"/>
      <c r="M422" s="37"/>
      <c r="N422" s="37"/>
      <c r="P422" s="37"/>
      <c r="Q422" s="37"/>
      <c r="U422" s="37"/>
    </row>
    <row r="423">
      <c r="E423" s="38"/>
      <c r="F423" s="37"/>
      <c r="G423" s="38"/>
      <c r="M423" s="37"/>
      <c r="N423" s="37"/>
      <c r="P423" s="37"/>
      <c r="Q423" s="37"/>
      <c r="U423" s="37"/>
    </row>
    <row r="424">
      <c r="E424" s="38"/>
      <c r="F424" s="37"/>
      <c r="G424" s="38"/>
      <c r="M424" s="37"/>
      <c r="N424" s="37"/>
      <c r="P424" s="37"/>
      <c r="Q424" s="37"/>
      <c r="U424" s="37"/>
    </row>
    <row r="425">
      <c r="E425" s="38"/>
      <c r="F425" s="37"/>
      <c r="G425" s="38"/>
      <c r="M425" s="37"/>
      <c r="N425" s="37"/>
      <c r="P425" s="37"/>
      <c r="Q425" s="37"/>
      <c r="U425" s="37"/>
    </row>
    <row r="426">
      <c r="E426" s="38"/>
      <c r="F426" s="37"/>
      <c r="G426" s="38"/>
      <c r="M426" s="37"/>
      <c r="N426" s="37"/>
      <c r="P426" s="37"/>
      <c r="Q426" s="37"/>
      <c r="U426" s="37"/>
    </row>
    <row r="427">
      <c r="E427" s="38"/>
      <c r="F427" s="37"/>
      <c r="G427" s="38"/>
      <c r="M427" s="37"/>
      <c r="N427" s="37"/>
      <c r="P427" s="37"/>
      <c r="Q427" s="37"/>
      <c r="U427" s="37"/>
    </row>
    <row r="428">
      <c r="E428" s="38"/>
      <c r="F428" s="37"/>
      <c r="G428" s="38"/>
      <c r="M428" s="37"/>
      <c r="N428" s="37"/>
      <c r="P428" s="37"/>
      <c r="Q428" s="37"/>
      <c r="U428" s="37"/>
    </row>
    <row r="429">
      <c r="E429" s="38"/>
      <c r="F429" s="37"/>
      <c r="G429" s="38"/>
      <c r="M429" s="37"/>
      <c r="N429" s="37"/>
      <c r="P429" s="37"/>
      <c r="Q429" s="37"/>
      <c r="U429" s="37"/>
    </row>
    <row r="430">
      <c r="E430" s="38"/>
      <c r="F430" s="37"/>
      <c r="G430" s="38"/>
      <c r="M430" s="37"/>
      <c r="N430" s="37"/>
      <c r="P430" s="37"/>
      <c r="Q430" s="37"/>
      <c r="U430" s="37"/>
    </row>
    <row r="431">
      <c r="E431" s="38"/>
      <c r="F431" s="37"/>
      <c r="G431" s="38"/>
      <c r="M431" s="37"/>
      <c r="N431" s="37"/>
      <c r="P431" s="37"/>
      <c r="Q431" s="37"/>
      <c r="U431" s="37"/>
    </row>
    <row r="432">
      <c r="E432" s="38"/>
      <c r="F432" s="37"/>
      <c r="G432" s="38"/>
      <c r="M432" s="37"/>
      <c r="N432" s="37"/>
      <c r="P432" s="37"/>
      <c r="Q432" s="37"/>
      <c r="U432" s="37"/>
    </row>
    <row r="433">
      <c r="E433" s="38"/>
      <c r="F433" s="37"/>
      <c r="G433" s="38"/>
      <c r="M433" s="37"/>
      <c r="N433" s="37"/>
      <c r="P433" s="37"/>
      <c r="Q433" s="37"/>
      <c r="U433" s="37"/>
    </row>
    <row r="434">
      <c r="E434" s="38"/>
      <c r="F434" s="37"/>
      <c r="G434" s="38"/>
      <c r="M434" s="37"/>
      <c r="N434" s="37"/>
      <c r="P434" s="37"/>
      <c r="Q434" s="37"/>
      <c r="U434" s="37"/>
    </row>
    <row r="435">
      <c r="E435" s="38"/>
      <c r="F435" s="37"/>
      <c r="G435" s="38"/>
      <c r="M435" s="37"/>
      <c r="N435" s="37"/>
      <c r="P435" s="37"/>
      <c r="Q435" s="37"/>
      <c r="U435" s="37"/>
    </row>
    <row r="436">
      <c r="E436" s="38"/>
      <c r="F436" s="37"/>
      <c r="G436" s="38"/>
      <c r="M436" s="37"/>
      <c r="N436" s="37"/>
      <c r="P436" s="37"/>
      <c r="Q436" s="37"/>
      <c r="U436" s="37"/>
    </row>
    <row r="437">
      <c r="E437" s="38"/>
      <c r="F437" s="37"/>
      <c r="G437" s="38"/>
      <c r="M437" s="37"/>
      <c r="N437" s="37"/>
      <c r="P437" s="37"/>
      <c r="Q437" s="37"/>
      <c r="U437" s="3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31" t="s">
        <v>21</v>
      </c>
      <c r="B2" s="39" t="s">
        <v>22</v>
      </c>
      <c r="C2" s="39" t="s">
        <v>23</v>
      </c>
    </row>
    <row r="3">
      <c r="B3" s="39" t="s">
        <v>24</v>
      </c>
      <c r="C3" s="39" t="s">
        <v>25</v>
      </c>
    </row>
    <row r="4">
      <c r="B4" s="39" t="s">
        <v>17</v>
      </c>
      <c r="C4" s="39" t="s">
        <v>26</v>
      </c>
    </row>
    <row r="5">
      <c r="B5" s="39" t="s">
        <v>18</v>
      </c>
      <c r="C5" s="39" t="s">
        <v>27</v>
      </c>
    </row>
    <row r="6">
      <c r="B6" s="39" t="s">
        <v>28</v>
      </c>
      <c r="C6" s="39" t="s">
        <v>29</v>
      </c>
    </row>
    <row r="7">
      <c r="B7" s="39" t="s">
        <v>30</v>
      </c>
      <c r="C7" s="39" t="s">
        <v>31</v>
      </c>
    </row>
    <row r="13">
      <c r="A13" s="31" t="s">
        <v>32</v>
      </c>
      <c r="B13" s="31" t="s">
        <v>33</v>
      </c>
      <c r="C13" s="31" t="s">
        <v>34</v>
      </c>
    </row>
    <row r="14">
      <c r="C14" s="31" t="s">
        <v>35</v>
      </c>
    </row>
    <row r="15">
      <c r="C15" s="31" t="s">
        <v>36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0" t="s">
        <v>37</v>
      </c>
    </row>
  </sheetData>
  <drawing r:id="rId1"/>
</worksheet>
</file>