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136409f9a9ed6e63/Plocha/СПбГЭТУ ЛЭТИ им.Ленина/Информатика/лабы/3/"/>
    </mc:Choice>
  </mc:AlternateContent>
  <xr:revisionPtr revIDLastSave="2" documentId="13_ncr:1_{9C4C0A7B-D675-4F2F-BD6F-D86DE3BA9B53}" xr6:coauthVersionLast="47" xr6:coauthVersionMax="47" xr10:uidLastSave="{ED5CF4C2-65A0-4846-AB26-DBF757299BD7}"/>
  <bookViews>
    <workbookView xWindow="-108" yWindow="-108" windowWidth="23256" windowHeight="12576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" i="1" l="1"/>
  <c r="C36" i="1"/>
  <c r="M50" i="1"/>
  <c r="M49" i="1"/>
  <c r="M48" i="1"/>
  <c r="M47" i="1"/>
  <c r="M46" i="1"/>
  <c r="M45" i="1"/>
  <c r="M44" i="1"/>
  <c r="M43" i="1"/>
  <c r="M42" i="1"/>
  <c r="M41" i="1"/>
  <c r="M40" i="1"/>
  <c r="M39" i="1"/>
  <c r="K58" i="1"/>
  <c r="C56" i="1"/>
  <c r="C55" i="1"/>
  <c r="C54" i="1"/>
  <c r="C53" i="1"/>
  <c r="C52" i="1"/>
  <c r="A51" i="1"/>
  <c r="C50" i="1"/>
  <c r="C46" i="1"/>
  <c r="C45" i="1"/>
  <c r="C43" i="1"/>
  <c r="C42" i="1"/>
  <c r="C41" i="1"/>
  <c r="C40" i="1"/>
  <c r="C39" i="1"/>
  <c r="L49" i="1"/>
  <c r="L48" i="1"/>
  <c r="L47" i="1"/>
  <c r="L46" i="1"/>
  <c r="L45" i="1"/>
  <c r="L44" i="1"/>
  <c r="L43" i="1"/>
  <c r="L42" i="1"/>
  <c r="L41" i="1"/>
  <c r="L40" i="1"/>
  <c r="L39" i="1"/>
  <c r="J41" i="1"/>
  <c r="M31" i="1"/>
  <c r="L31" i="1"/>
  <c r="J31" i="1"/>
  <c r="G31" i="1"/>
  <c r="E31" i="1"/>
  <c r="D31" i="1"/>
  <c r="C31" i="1"/>
  <c r="L26" i="1"/>
  <c r="K26" i="1"/>
  <c r="H26" i="1"/>
  <c r="F26" i="1"/>
  <c r="E26" i="1"/>
  <c r="C26" i="1"/>
  <c r="M30" i="1"/>
  <c r="M29" i="1"/>
  <c r="M28" i="1"/>
  <c r="I19" i="1"/>
  <c r="G19" i="1"/>
  <c r="I18" i="1"/>
  <c r="G18" i="1"/>
  <c r="I14" i="1"/>
  <c r="I17" i="1" s="1"/>
  <c r="G14" i="1"/>
  <c r="E14" i="1"/>
  <c r="I8" i="1"/>
  <c r="G8" i="1"/>
  <c r="I16" i="1"/>
  <c r="G16" i="1"/>
  <c r="L12" i="1"/>
  <c r="L13" i="1"/>
  <c r="L11" i="1"/>
  <c r="I13" i="1"/>
  <c r="G13" i="1"/>
  <c r="E13" i="1"/>
  <c r="I12" i="1"/>
  <c r="G12" i="1"/>
  <c r="E12" i="1"/>
  <c r="G11" i="1"/>
  <c r="I11" i="1"/>
  <c r="E11" i="1"/>
  <c r="I7" i="1"/>
  <c r="G7" i="1"/>
  <c r="I6" i="1"/>
  <c r="G6" i="1"/>
  <c r="E6" i="1"/>
  <c r="E7" i="1" s="1"/>
  <c r="L5" i="1"/>
  <c r="L4" i="1"/>
  <c r="E8" i="1" l="1"/>
  <c r="E17" i="1" s="1"/>
  <c r="E16" i="1"/>
  <c r="L14" i="1"/>
  <c r="G17" i="1"/>
  <c r="L8" i="1"/>
  <c r="L7" i="1"/>
  <c r="L6" i="1"/>
  <c r="E19" i="1" l="1"/>
  <c r="L19" i="1" s="1"/>
  <c r="L17" i="1"/>
  <c r="E18" i="1"/>
  <c r="L18" i="1" s="1"/>
  <c r="L16" i="1"/>
</calcChain>
</file>

<file path=xl/sharedStrings.xml><?xml version="1.0" encoding="utf-8"?>
<sst xmlns="http://schemas.openxmlformats.org/spreadsheetml/2006/main" count="86" uniqueCount="78">
  <si>
    <t>Братко Виктор Вячеславович</t>
  </si>
  <si>
    <t>Всего</t>
  </si>
  <si>
    <t>Общая сумма валового совокупного дохода</t>
  </si>
  <si>
    <t>Общая сумма скидок, вычетов, расходов</t>
  </si>
  <si>
    <t>Орг-ция1</t>
  </si>
  <si>
    <t>Орг-ция2</t>
  </si>
  <si>
    <t>Орг-ция3</t>
  </si>
  <si>
    <t>Раздел 2. Доходы</t>
  </si>
  <si>
    <t>Совокупность годов доход подлежащих налогообложению</t>
  </si>
  <si>
    <t>Сумма налога, подлежащая к уплате</t>
  </si>
  <si>
    <t>Сумма налога, исчисляемая в течение года</t>
  </si>
  <si>
    <t>Раздел 3. Доходы, облагаемые по специальным ставкам</t>
  </si>
  <si>
    <t>Сумма коэф. и надб. за работу в особ. условиях</t>
  </si>
  <si>
    <t>Сумма отчисл в ПФ с суммы коэф и надб</t>
  </si>
  <si>
    <t>Сумма коэф. и надб.подлеж.налогооблож</t>
  </si>
  <si>
    <t>Сумма налога подлеж к уплате</t>
  </si>
  <si>
    <t>Сумма налога исчисл в теч года</t>
  </si>
  <si>
    <t>Раздел 4 Перерасчет подоходного налога</t>
  </si>
  <si>
    <t>Сумма налога подлеж к доплате</t>
  </si>
  <si>
    <t>Сумма налога подлеж к возврату</t>
  </si>
  <si>
    <t>Раздел 5. Расчет скидок, расходов, вычетов</t>
  </si>
  <si>
    <t>Месяцы получения дохода</t>
  </si>
  <si>
    <t>xxxxxxxxxxxx</t>
  </si>
  <si>
    <t>Совокуп.доход по месяцам нарст.итогом</t>
  </si>
  <si>
    <t>Январь</t>
  </si>
  <si>
    <t>Февраль</t>
  </si>
  <si>
    <t>Март</t>
  </si>
  <si>
    <t>Апрель</t>
  </si>
  <si>
    <t>Май</t>
  </si>
  <si>
    <t>Июнь</t>
  </si>
  <si>
    <t>Организация1</t>
  </si>
  <si>
    <t>&lt;=5000</t>
  </si>
  <si>
    <t>Организация2</t>
  </si>
  <si>
    <t>&lt;=20000</t>
  </si>
  <si>
    <t>Организация3</t>
  </si>
  <si>
    <t>&gt;20000</t>
  </si>
  <si>
    <t>Итого</t>
  </si>
  <si>
    <t>Июль</t>
  </si>
  <si>
    <t>Август</t>
  </si>
  <si>
    <t>Сентябрь</t>
  </si>
  <si>
    <t>Октябрь</t>
  </si>
  <si>
    <t>Ноябрь</t>
  </si>
  <si>
    <t>Декабрь</t>
  </si>
  <si>
    <t>Льгота</t>
  </si>
  <si>
    <t>2MMOT</t>
  </si>
  <si>
    <t>1MMOT</t>
  </si>
  <si>
    <t>MMOT</t>
  </si>
  <si>
    <t>Кол-во ижд</t>
  </si>
  <si>
    <t>Кол-во месяцев</t>
  </si>
  <si>
    <t>Вычеты из совокупного дохода</t>
  </si>
  <si>
    <t>Месяцы</t>
  </si>
  <si>
    <t>Сум вал</t>
  </si>
  <si>
    <t>Отчисления в ПФ</t>
  </si>
  <si>
    <t>1ММОТ</t>
  </si>
  <si>
    <t>2ММОТ</t>
  </si>
  <si>
    <t>3ММОТ</t>
  </si>
  <si>
    <t>Итвыч</t>
  </si>
  <si>
    <t>5ММОТ</t>
  </si>
  <si>
    <t>К облож</t>
  </si>
  <si>
    <t>Доход, облаг по min</t>
  </si>
  <si>
    <t>Всего п/н</t>
  </si>
  <si>
    <t>Расходы на содерж. детей → 1ММОТ)</t>
  </si>
  <si>
    <t>Удерж п/н</t>
  </si>
  <si>
    <t>Расходы на содерж. детей → 2ММОТ)</t>
  </si>
  <si>
    <t>Доплпн</t>
  </si>
  <si>
    <t>Суммы перечисл на благотв цели</t>
  </si>
  <si>
    <t>Суммы, направ. на проивопожар. страхов.</t>
  </si>
  <si>
    <t>Прочие вычеты</t>
  </si>
  <si>
    <t>ИТОГО ВЫЧЕТОВ</t>
  </si>
  <si>
    <t>Скидки, расходы</t>
  </si>
  <si>
    <t>В Lim 10 ММОТ</t>
  </si>
  <si>
    <t>В Lim 12 ММОТ</t>
  </si>
  <si>
    <t>В Lim 50 ММОТ</t>
  </si>
  <si>
    <t>В Lim 1000 ММОТ</t>
  </si>
  <si>
    <t>В Lim 5000 ММОТ</t>
  </si>
  <si>
    <t>Расходы по авторским вознаграждениям</t>
  </si>
  <si>
    <t>ИТОГО СКИДОК, РАСХОДОВ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</si>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</sst>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sz val="12"/>
      <color rgb="FF80008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color rgb="FF000000"/>
      <name val="Wingdings"/>
      <charset val="2"/>
    </font>
    <font>
      <sz val="12"/>
      <color rgb="FFFFFFFF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gray125">
        <fgColor rgb="FF000000"/>
        <bgColor rgb="FFE5E5E5"/>
      </patternFill>
    </fill>
    <fill>
      <patternFill patternType="gray125">
        <fgColor rgb="FF000000"/>
        <bgColor rgb="FFD9D9D9"/>
      </patternFill>
    </fill>
    <fill>
      <patternFill patternType="gray0625">
        <fgColor rgb="FF000000"/>
        <bgColor rgb="FFF2F2F2"/>
      </patternFill>
    </fill>
    <fill>
      <patternFill patternType="solid">
        <fgColor rgb="FFFFFF00"/>
        <bgColor indexed="64"/>
      </patternFill>
    </fill>
    <fill>
      <patternFill patternType="gray125">
        <fgColor rgb="FF000000"/>
        <bgColor rgb="FFDFDFDF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0000"/>
        <bgColor indexed="64"/>
      </patternFill>
    </fill>
  </fills>
  <borders count="7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ck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ck">
        <color indexed="64"/>
      </bottom>
      <diagonal/>
    </border>
    <border>
      <left/>
      <right/>
      <top style="medium">
        <color rgb="FF000000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rgb="FF000000"/>
      </bottom>
      <diagonal/>
    </border>
    <border>
      <left/>
      <right style="medium">
        <color rgb="FF000000"/>
      </right>
      <top style="thick">
        <color indexed="64"/>
      </top>
      <bottom style="medium">
        <color rgb="FF000000"/>
      </bottom>
      <diagonal/>
    </border>
    <border>
      <left style="medium">
        <color rgb="FF000000"/>
      </left>
      <right/>
      <top style="thick">
        <color indexed="64"/>
      </top>
      <bottom style="medium">
        <color rgb="FF000000"/>
      </bottom>
      <diagonal/>
    </border>
    <border>
      <left/>
      <right/>
      <top style="thick">
        <color indexed="64"/>
      </top>
      <bottom style="medium">
        <color rgb="FF000000"/>
      </bottom>
      <diagonal/>
    </border>
    <border>
      <left style="thick">
        <color indexed="64"/>
      </left>
      <right/>
      <top style="medium">
        <color rgb="FF000000"/>
      </top>
      <bottom style="medium">
        <color rgb="FF000000"/>
      </bottom>
      <diagonal/>
    </border>
    <border>
      <left style="thick">
        <color indexed="64"/>
      </left>
      <right/>
      <top style="medium">
        <color rgb="FF000000"/>
      </top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rgb="FF000000"/>
      </left>
      <right/>
      <top/>
      <bottom style="thick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ck">
        <color indexed="64"/>
      </right>
      <top style="medium">
        <color rgb="FF000000"/>
      </top>
      <bottom/>
      <diagonal/>
    </border>
    <border>
      <left style="medium">
        <color rgb="FF000000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medium">
        <color rgb="FF000000"/>
      </right>
      <top style="thick">
        <color indexed="64"/>
      </top>
      <bottom/>
      <diagonal/>
    </border>
  </borders>
  <cellStyleXfs count="1">
    <xf numFmtId="0" fontId="0" fillId="0" borderId="0"/>
  </cellStyleXfs>
  <cellXfs count="189">
    <xf numFmtId="0" fontId="0" fillId="0" borderId="0" xfId="0"/>
    <xf numFmtId="0" fontId="3" fillId="0" borderId="5" xfId="0" applyFont="1" applyBorder="1" applyAlignment="1">
      <alignment horizontal="justify" vertical="center" wrapText="1"/>
    </xf>
    <xf numFmtId="0" fontId="3" fillId="2" borderId="7" xfId="0" applyFont="1" applyFill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4" borderId="7" xfId="0" applyFont="1" applyFill="1" applyBorder="1" applyAlignment="1">
      <alignment horizontal="justify" vertical="center" wrapText="1"/>
    </xf>
    <xf numFmtId="0" fontId="3" fillId="5" borderId="6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6" borderId="5" xfId="0" applyFont="1" applyFill="1" applyBorder="1" applyAlignment="1">
      <alignment horizontal="justify" vertical="center" wrapText="1"/>
    </xf>
    <xf numFmtId="16" fontId="3" fillId="0" borderId="5" xfId="0" applyNumberFormat="1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5" borderId="17" xfId="0" applyFont="1" applyFill="1" applyBorder="1" applyAlignment="1">
      <alignment horizontal="justify" vertical="center" wrapText="1"/>
    </xf>
    <xf numFmtId="0" fontId="3" fillId="5" borderId="18" xfId="0" applyFont="1" applyFill="1" applyBorder="1" applyAlignment="1">
      <alignment horizontal="justify" vertical="center" wrapText="1"/>
    </xf>
    <xf numFmtId="0" fontId="3" fillId="4" borderId="20" xfId="0" applyFont="1" applyFill="1" applyBorder="1" applyAlignment="1">
      <alignment horizontal="justify" vertical="center" wrapText="1"/>
    </xf>
    <xf numFmtId="0" fontId="3" fillId="0" borderId="22" xfId="0" applyFont="1" applyBorder="1" applyAlignment="1">
      <alignment horizontal="justify" vertical="center" wrapText="1"/>
    </xf>
    <xf numFmtId="0" fontId="3" fillId="2" borderId="24" xfId="0" applyFont="1" applyFill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justify" vertical="center" wrapText="1"/>
    </xf>
    <xf numFmtId="0" fontId="3" fillId="8" borderId="6" xfId="0" applyFont="1" applyFill="1" applyBorder="1" applyAlignment="1">
      <alignment horizontal="justify" vertical="center" wrapText="1"/>
    </xf>
    <xf numFmtId="0" fontId="3" fillId="3" borderId="24" xfId="0" applyFont="1" applyFill="1" applyBorder="1" applyAlignment="1">
      <alignment horizontal="justify" vertical="center" wrapText="1"/>
    </xf>
    <xf numFmtId="0" fontId="3" fillId="3" borderId="6" xfId="0" applyFont="1" applyFill="1" applyBorder="1" applyAlignment="1">
      <alignment horizontal="justify" vertical="center" wrapText="1"/>
    </xf>
    <xf numFmtId="0" fontId="3" fillId="4" borderId="24" xfId="0" applyFont="1" applyFill="1" applyBorder="1" applyAlignment="1">
      <alignment horizontal="justify" vertical="center" wrapText="1"/>
    </xf>
    <xf numFmtId="0" fontId="3" fillId="4" borderId="22" xfId="0" applyFont="1" applyFill="1" applyBorder="1" applyAlignment="1">
      <alignment horizontal="justify" vertical="center" wrapText="1"/>
    </xf>
    <xf numFmtId="0" fontId="3" fillId="4" borderId="25" xfId="0" applyFont="1" applyFill="1" applyBorder="1" applyAlignment="1">
      <alignment horizontal="justify" vertical="center" wrapText="1"/>
    </xf>
    <xf numFmtId="0" fontId="3" fillId="0" borderId="26" xfId="0" applyFont="1" applyBorder="1" applyAlignment="1">
      <alignment horizontal="justify" vertical="center" wrapText="1"/>
    </xf>
    <xf numFmtId="0" fontId="3" fillId="0" borderId="24" xfId="0" applyFont="1" applyBorder="1" applyAlignment="1">
      <alignment horizontal="justify" vertical="center" wrapText="1"/>
    </xf>
    <xf numFmtId="0" fontId="3" fillId="2" borderId="11" xfId="0" applyFont="1" applyFill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2" borderId="13" xfId="0" applyFont="1" applyFill="1" applyBorder="1" applyAlignment="1">
      <alignment horizontal="justify" vertical="center" wrapText="1"/>
    </xf>
    <xf numFmtId="0" fontId="3" fillId="8" borderId="24" xfId="0" applyFont="1" applyFill="1" applyBorder="1" applyAlignment="1">
      <alignment horizontal="justify" vertical="center" wrapText="1"/>
    </xf>
    <xf numFmtId="0" fontId="3" fillId="3" borderId="8" xfId="0" applyFont="1" applyFill="1" applyBorder="1" applyAlignment="1">
      <alignment horizontal="justify" vertical="center" wrapText="1"/>
    </xf>
    <xf numFmtId="0" fontId="3" fillId="3" borderId="9" xfId="0" applyFont="1" applyFill="1" applyBorder="1" applyAlignment="1">
      <alignment horizontal="justify" vertical="center" wrapText="1"/>
    </xf>
    <xf numFmtId="0" fontId="3" fillId="4" borderId="19" xfId="0" applyFont="1" applyFill="1" applyBorder="1" applyAlignment="1">
      <alignment horizontal="justify" vertical="center" wrapText="1"/>
    </xf>
    <xf numFmtId="0" fontId="3" fillId="4" borderId="21" xfId="0" applyFont="1" applyFill="1" applyBorder="1" applyAlignment="1">
      <alignment horizontal="justify" vertical="center" wrapText="1"/>
    </xf>
    <xf numFmtId="0" fontId="3" fillId="7" borderId="25" xfId="0" applyFont="1" applyFill="1" applyBorder="1" applyAlignment="1">
      <alignment horizontal="justify" vertical="center" wrapText="1"/>
    </xf>
    <xf numFmtId="0" fontId="3" fillId="5" borderId="27" xfId="0" applyFont="1" applyFill="1" applyBorder="1" applyAlignment="1">
      <alignment horizontal="justify" vertical="center" wrapText="1"/>
    </xf>
    <xf numFmtId="0" fontId="3" fillId="5" borderId="24" xfId="0" applyFont="1" applyFill="1" applyBorder="1" applyAlignment="1">
      <alignment horizontal="justify" vertical="center" wrapText="1"/>
    </xf>
    <xf numFmtId="0" fontId="5" fillId="9" borderId="25" xfId="0" applyFont="1" applyFill="1" applyBorder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justify" vertical="center"/>
    </xf>
    <xf numFmtId="0" fontId="3" fillId="8" borderId="57" xfId="0" applyFont="1" applyFill="1" applyBorder="1" applyAlignment="1">
      <alignment horizontal="justify" vertical="center" wrapText="1"/>
    </xf>
    <xf numFmtId="0" fontId="3" fillId="8" borderId="13" xfId="0" applyFont="1" applyFill="1" applyBorder="1" applyAlignment="1">
      <alignment horizontal="justify" vertical="center" wrapText="1"/>
    </xf>
    <xf numFmtId="0" fontId="3" fillId="7" borderId="13" xfId="0" applyFont="1" applyFill="1" applyBorder="1" applyAlignment="1">
      <alignment horizontal="justify" vertical="center" wrapText="1"/>
    </xf>
    <xf numFmtId="0" fontId="3" fillId="0" borderId="58" xfId="0" applyFont="1" applyBorder="1" applyAlignment="1">
      <alignment horizontal="justify" vertical="center" wrapText="1"/>
    </xf>
    <xf numFmtId="0" fontId="3" fillId="0" borderId="59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7" borderId="16" xfId="0" applyFont="1" applyFill="1" applyBorder="1" applyAlignment="1">
      <alignment horizontal="justify" vertical="center" wrapText="1"/>
    </xf>
    <xf numFmtId="0" fontId="3" fillId="7" borderId="4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justify" vertical="center"/>
    </xf>
    <xf numFmtId="16" fontId="3" fillId="0" borderId="1" xfId="0" applyNumberFormat="1" applyFont="1" applyBorder="1" applyAlignment="1">
      <alignment horizontal="justify" vertical="center" wrapText="1"/>
    </xf>
    <xf numFmtId="0" fontId="3" fillId="7" borderId="61" xfId="0" applyFont="1" applyFill="1" applyBorder="1" applyAlignment="1">
      <alignment horizontal="justify" vertical="center" wrapText="1"/>
    </xf>
    <xf numFmtId="0" fontId="3" fillId="7" borderId="62" xfId="0" applyFont="1" applyFill="1" applyBorder="1" applyAlignment="1">
      <alignment horizontal="justify" vertical="center" wrapText="1"/>
    </xf>
    <xf numFmtId="16" fontId="3" fillId="7" borderId="17" xfId="0" applyNumberFormat="1" applyFont="1" applyFill="1" applyBorder="1" applyAlignment="1">
      <alignment horizontal="justify" vertical="center" wrapText="1"/>
    </xf>
    <xf numFmtId="0" fontId="3" fillId="7" borderId="24" xfId="0" applyFont="1" applyFill="1" applyBorder="1" applyAlignment="1">
      <alignment horizontal="justify" vertical="center" wrapText="1"/>
    </xf>
    <xf numFmtId="0" fontId="5" fillId="9" borderId="22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7" borderId="22" xfId="0" applyFont="1" applyFill="1" applyBorder="1" applyAlignment="1">
      <alignment horizontal="justify" vertical="center" wrapText="1"/>
    </xf>
    <xf numFmtId="0" fontId="3" fillId="7" borderId="10" xfId="0" applyFont="1" applyFill="1" applyBorder="1" applyAlignment="1">
      <alignment horizontal="justify" vertical="center" wrapText="1"/>
    </xf>
    <xf numFmtId="16" fontId="3" fillId="7" borderId="65" xfId="0" applyNumberFormat="1" applyFont="1" applyFill="1" applyBorder="1" applyAlignment="1">
      <alignment horizontal="justify" vertical="center" wrapText="1"/>
    </xf>
    <xf numFmtId="0" fontId="3" fillId="8" borderId="7" xfId="0" applyFont="1" applyFill="1" applyBorder="1" applyAlignment="1">
      <alignment horizontal="justify" vertical="center" wrapText="1"/>
    </xf>
    <xf numFmtId="0" fontId="3" fillId="8" borderId="10" xfId="0" applyFont="1" applyFill="1" applyBorder="1" applyAlignment="1">
      <alignment horizontal="justify" vertical="center" wrapText="1"/>
    </xf>
    <xf numFmtId="0" fontId="3" fillId="8" borderId="4" xfId="0" applyFont="1" applyFill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164" fontId="3" fillId="0" borderId="5" xfId="0" applyNumberFormat="1" applyFont="1" applyBorder="1" applyAlignment="1">
      <alignment horizontal="justify" vertical="center" wrapText="1"/>
    </xf>
    <xf numFmtId="164" fontId="3" fillId="6" borderId="5" xfId="0" applyNumberFormat="1" applyFont="1" applyFill="1" applyBorder="1" applyAlignment="1">
      <alignment horizontal="justify" vertical="center" wrapText="1"/>
    </xf>
    <xf numFmtId="0" fontId="3" fillId="7" borderId="2" xfId="0" applyFont="1" applyFill="1" applyBorder="1" applyAlignment="1">
      <alignment horizontal="justify" vertical="center" wrapText="1"/>
    </xf>
    <xf numFmtId="0" fontId="3" fillId="7" borderId="4" xfId="0" applyFont="1" applyFill="1" applyBorder="1" applyAlignment="1">
      <alignment horizontal="justify" vertical="center" wrapText="1"/>
    </xf>
    <xf numFmtId="0" fontId="3" fillId="8" borderId="2" xfId="0" applyFont="1" applyFill="1" applyBorder="1" applyAlignment="1">
      <alignment horizontal="justify" vertical="center" wrapText="1"/>
    </xf>
    <xf numFmtId="0" fontId="3" fillId="8" borderId="3" xfId="0" applyFont="1" applyFill="1" applyBorder="1" applyAlignment="1">
      <alignment horizontal="justify" vertical="center" wrapText="1"/>
    </xf>
    <xf numFmtId="0" fontId="3" fillId="8" borderId="7" xfId="0" applyFont="1" applyFill="1" applyBorder="1" applyAlignment="1">
      <alignment horizontal="justify" vertical="center" wrapText="1"/>
    </xf>
    <xf numFmtId="0" fontId="3" fillId="8" borderId="6" xfId="0" applyFont="1" applyFill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3" fillId="8" borderId="4" xfId="0" applyFont="1" applyFill="1" applyBorder="1" applyAlignment="1">
      <alignment horizontal="justify" vertical="center" wrapText="1"/>
    </xf>
    <xf numFmtId="0" fontId="3" fillId="8" borderId="64" xfId="0" applyFont="1" applyFill="1" applyBorder="1" applyAlignment="1">
      <alignment horizontal="justify" vertical="center" wrapText="1"/>
    </xf>
    <xf numFmtId="0" fontId="3" fillId="8" borderId="0" xfId="0" applyFont="1" applyFill="1" applyBorder="1" applyAlignment="1">
      <alignment horizontal="justify" vertical="center" wrapText="1"/>
    </xf>
    <xf numFmtId="0" fontId="3" fillId="8" borderId="0" xfId="0" applyFont="1" applyFill="1" applyAlignment="1">
      <alignment horizontal="justify" vertical="center" wrapText="1"/>
    </xf>
    <xf numFmtId="0" fontId="3" fillId="8" borderId="10" xfId="0" applyFont="1" applyFill="1" applyBorder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3" fillId="0" borderId="7" xfId="0" applyFont="1" applyBorder="1" applyAlignment="1">
      <alignment horizontal="justify" vertical="center" wrapText="1"/>
    </xf>
    <xf numFmtId="0" fontId="3" fillId="7" borderId="41" xfId="0" applyFont="1" applyFill="1" applyBorder="1" applyAlignment="1">
      <alignment horizontal="justify" vertical="center" wrapText="1"/>
    </xf>
    <xf numFmtId="0" fontId="3" fillId="7" borderId="43" xfId="0" applyFont="1" applyFill="1" applyBorder="1" applyAlignment="1">
      <alignment horizontal="justify" vertical="center" wrapText="1"/>
    </xf>
    <xf numFmtId="0" fontId="3" fillId="7" borderId="42" xfId="0" applyFont="1" applyFill="1" applyBorder="1" applyAlignment="1">
      <alignment horizontal="justify" vertical="center" wrapText="1"/>
    </xf>
    <xf numFmtId="0" fontId="3" fillId="7" borderId="68" xfId="0" applyFont="1" applyFill="1" applyBorder="1" applyAlignment="1">
      <alignment horizontal="justify" vertical="center" wrapText="1"/>
    </xf>
    <xf numFmtId="0" fontId="3" fillId="7" borderId="69" xfId="0" applyFont="1" applyFill="1" applyBorder="1" applyAlignment="1">
      <alignment horizontal="justify" vertical="center" wrapText="1"/>
    </xf>
    <xf numFmtId="0" fontId="3" fillId="7" borderId="70" xfId="0" applyFont="1" applyFill="1" applyBorder="1" applyAlignment="1">
      <alignment horizontal="justify" vertical="center" wrapText="1"/>
    </xf>
    <xf numFmtId="0" fontId="5" fillId="9" borderId="63" xfId="0" applyFont="1" applyFill="1" applyBorder="1" applyAlignment="1">
      <alignment horizontal="justify" vertical="center" wrapText="1"/>
    </xf>
    <xf numFmtId="0" fontId="5" fillId="9" borderId="23" xfId="0" applyFont="1" applyFill="1" applyBorder="1" applyAlignment="1">
      <alignment horizontal="justify" vertical="center" wrapText="1"/>
    </xf>
    <xf numFmtId="0" fontId="5" fillId="9" borderId="22" xfId="0" applyFont="1" applyFill="1" applyBorder="1" applyAlignment="1">
      <alignment horizontal="justify" vertical="center" wrapText="1"/>
    </xf>
    <xf numFmtId="0" fontId="3" fillId="7" borderId="46" xfId="0" applyFont="1" applyFill="1" applyBorder="1" applyAlignment="1">
      <alignment horizontal="justify" vertical="center" wrapText="1"/>
    </xf>
    <xf numFmtId="0" fontId="3" fillId="7" borderId="47" xfId="0" applyFont="1" applyFill="1" applyBorder="1" applyAlignment="1">
      <alignment horizontal="justify" vertical="center" wrapText="1"/>
    </xf>
    <xf numFmtId="0" fontId="3" fillId="7" borderId="45" xfId="0" applyFont="1" applyFill="1" applyBorder="1" applyAlignment="1">
      <alignment horizontal="justify" vertical="center" wrapText="1"/>
    </xf>
    <xf numFmtId="0" fontId="3" fillId="7" borderId="3" xfId="0" applyFont="1" applyFill="1" applyBorder="1" applyAlignment="1">
      <alignment horizontal="justify" vertical="center" wrapText="1"/>
    </xf>
    <xf numFmtId="0" fontId="3" fillId="4" borderId="2" xfId="0" applyFont="1" applyFill="1" applyBorder="1" applyAlignment="1">
      <alignment horizontal="justify" vertical="center" wrapText="1"/>
    </xf>
    <xf numFmtId="0" fontId="3" fillId="4" borderId="4" xfId="0" applyFont="1" applyFill="1" applyBorder="1" applyAlignment="1">
      <alignment horizontal="justify" vertical="center" wrapText="1"/>
    </xf>
    <xf numFmtId="0" fontId="3" fillId="5" borderId="52" xfId="0" applyFont="1" applyFill="1" applyBorder="1" applyAlignment="1">
      <alignment horizontal="justify" vertical="center" wrapText="1"/>
    </xf>
    <xf numFmtId="0" fontId="3" fillId="5" borderId="53" xfId="0" applyFont="1" applyFill="1" applyBorder="1" applyAlignment="1">
      <alignment horizontal="justify" vertical="center" wrapText="1"/>
    </xf>
    <xf numFmtId="0" fontId="3" fillId="5" borderId="54" xfId="0" applyFont="1" applyFill="1" applyBorder="1" applyAlignment="1">
      <alignment horizontal="justify" vertical="center" wrapText="1"/>
    </xf>
    <xf numFmtId="0" fontId="3" fillId="5" borderId="55" xfId="0" applyFont="1" applyFill="1" applyBorder="1" applyAlignment="1">
      <alignment horizontal="justify" vertical="center" wrapText="1"/>
    </xf>
    <xf numFmtId="0" fontId="3" fillId="5" borderId="56" xfId="0" applyFont="1" applyFill="1" applyBorder="1" applyAlignment="1">
      <alignment horizontal="justify" vertical="center" wrapText="1"/>
    </xf>
    <xf numFmtId="0" fontId="3" fillId="8" borderId="60" xfId="0" applyFont="1" applyFill="1" applyBorder="1" applyAlignment="1">
      <alignment horizontal="justify" vertical="center" wrapText="1"/>
    </xf>
    <xf numFmtId="0" fontId="3" fillId="0" borderId="66" xfId="0" applyFont="1" applyBorder="1" applyAlignment="1">
      <alignment horizontal="justify" vertical="center" wrapText="1"/>
    </xf>
    <xf numFmtId="0" fontId="3" fillId="0" borderId="64" xfId="0" applyFont="1" applyBorder="1" applyAlignment="1">
      <alignment horizontal="justify" vertical="center" wrapText="1"/>
    </xf>
    <xf numFmtId="0" fontId="3" fillId="0" borderId="34" xfId="0" applyFont="1" applyBorder="1" applyAlignment="1">
      <alignment horizontal="justify" vertical="center" wrapText="1"/>
    </xf>
    <xf numFmtId="0" fontId="3" fillId="0" borderId="30" xfId="0" applyFont="1" applyBorder="1" applyAlignment="1">
      <alignment horizontal="justify" vertical="center" wrapText="1"/>
    </xf>
    <xf numFmtId="0" fontId="3" fillId="0" borderId="67" xfId="0" applyFont="1" applyBorder="1" applyAlignment="1">
      <alignment horizontal="justify" vertical="center" wrapText="1"/>
    </xf>
    <xf numFmtId="0" fontId="3" fillId="0" borderId="26" xfId="0" applyFont="1" applyBorder="1" applyAlignment="1">
      <alignment horizontal="justify" vertical="center" wrapText="1"/>
    </xf>
    <xf numFmtId="0" fontId="3" fillId="3" borderId="0" xfId="0" applyFont="1" applyFill="1" applyAlignment="1">
      <alignment horizontal="justify" vertical="center" wrapText="1"/>
    </xf>
    <xf numFmtId="0" fontId="3" fillId="4" borderId="20" xfId="0" applyFont="1" applyFill="1" applyBorder="1" applyAlignment="1">
      <alignment horizontal="justify" vertical="center" wrapText="1"/>
    </xf>
    <xf numFmtId="0" fontId="3" fillId="5" borderId="46" xfId="0" applyFont="1" applyFill="1" applyBorder="1" applyAlignment="1">
      <alignment horizontal="justify" vertical="center" wrapText="1"/>
    </xf>
    <xf numFmtId="0" fontId="3" fillId="5" borderId="45" xfId="0" applyFont="1" applyFill="1" applyBorder="1" applyAlignment="1">
      <alignment horizontal="justify" vertical="center" wrapText="1"/>
    </xf>
    <xf numFmtId="0" fontId="3" fillId="5" borderId="47" xfId="0" applyFont="1" applyFill="1" applyBorder="1" applyAlignment="1">
      <alignment horizontal="justify" vertical="center" wrapText="1"/>
    </xf>
    <xf numFmtId="0" fontId="3" fillId="0" borderId="50" xfId="0" applyFont="1" applyBorder="1" applyAlignment="1">
      <alignment horizontal="justify" vertical="center" wrapText="1"/>
    </xf>
    <xf numFmtId="0" fontId="3" fillId="0" borderId="51" xfId="0" applyFont="1" applyBorder="1" applyAlignment="1">
      <alignment horizontal="justify" vertical="center" wrapText="1"/>
    </xf>
    <xf numFmtId="0" fontId="3" fillId="0" borderId="36" xfId="0" applyFont="1" applyBorder="1" applyAlignment="1">
      <alignment horizontal="justify" vertical="center" wrapText="1"/>
    </xf>
    <xf numFmtId="0" fontId="3" fillId="2" borderId="12" xfId="0" applyFont="1" applyFill="1" applyBorder="1" applyAlignment="1">
      <alignment horizontal="justify" vertical="center" wrapText="1"/>
    </xf>
    <xf numFmtId="0" fontId="3" fillId="3" borderId="48" xfId="0" applyFont="1" applyFill="1" applyBorder="1" applyAlignment="1">
      <alignment horizontal="justify" vertical="center" wrapText="1"/>
    </xf>
    <xf numFmtId="0" fontId="3" fillId="3" borderId="4" xfId="0" applyFont="1" applyFill="1" applyBorder="1" applyAlignment="1">
      <alignment horizontal="justify" vertical="center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4" borderId="49" xfId="0" applyFont="1" applyFill="1" applyBorder="1" applyAlignment="1">
      <alignment horizontal="justify" vertical="center" wrapText="1"/>
    </xf>
    <xf numFmtId="0" fontId="3" fillId="4" borderId="42" xfId="0" applyFont="1" applyFill="1" applyBorder="1" applyAlignment="1">
      <alignment horizontal="justify" vertical="center" wrapText="1"/>
    </xf>
    <xf numFmtId="0" fontId="3" fillId="4" borderId="41" xfId="0" applyFont="1" applyFill="1" applyBorder="1" applyAlignment="1">
      <alignment horizontal="justify" vertical="center" wrapText="1"/>
    </xf>
    <xf numFmtId="0" fontId="3" fillId="4" borderId="43" xfId="0" applyFont="1" applyFill="1" applyBorder="1" applyAlignment="1">
      <alignment horizontal="justify" vertical="center" wrapText="1"/>
    </xf>
    <xf numFmtId="0" fontId="3" fillId="0" borderId="41" xfId="0" applyFont="1" applyBorder="1" applyAlignment="1">
      <alignment horizontal="justify" vertical="center" wrapText="1"/>
    </xf>
    <xf numFmtId="0" fontId="3" fillId="0" borderId="42" xfId="0" applyFont="1" applyBorder="1" applyAlignment="1">
      <alignment horizontal="justify" vertical="center" wrapText="1"/>
    </xf>
    <xf numFmtId="0" fontId="3" fillId="0" borderId="43" xfId="0" applyFont="1" applyBorder="1" applyAlignment="1">
      <alignment horizontal="justify" vertical="center" wrapText="1"/>
    </xf>
    <xf numFmtId="0" fontId="3" fillId="2" borderId="44" xfId="0" applyFont="1" applyFill="1" applyBorder="1" applyAlignment="1">
      <alignment horizontal="justify" vertical="center" wrapText="1"/>
    </xf>
    <xf numFmtId="0" fontId="3" fillId="2" borderId="45" xfId="0" applyFont="1" applyFill="1" applyBorder="1" applyAlignment="1">
      <alignment horizontal="justify" vertical="center" wrapText="1"/>
    </xf>
    <xf numFmtId="0" fontId="3" fillId="2" borderId="46" xfId="0" applyFont="1" applyFill="1" applyBorder="1" applyAlignment="1">
      <alignment horizontal="justify" vertical="center" wrapText="1"/>
    </xf>
    <xf numFmtId="0" fontId="3" fillId="2" borderId="47" xfId="0" applyFont="1" applyFill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4" fillId="0" borderId="2" xfId="0" applyFont="1" applyBorder="1" applyAlignment="1">
      <alignment horizontal="justify" vertical="center" wrapText="1"/>
    </xf>
    <xf numFmtId="0" fontId="4" fillId="0" borderId="3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3" fillId="0" borderId="2" xfId="0" applyFont="1" applyBorder="1" applyAlignment="1" applyProtection="1">
      <alignment horizontal="justify" vertical="center" wrapText="1"/>
      <protection locked="0"/>
    </xf>
    <xf numFmtId="0" fontId="3" fillId="0" borderId="3" xfId="0" applyFont="1" applyBorder="1" applyAlignment="1" applyProtection="1">
      <alignment horizontal="justify" vertical="center" wrapText="1"/>
      <protection locked="0"/>
    </xf>
    <xf numFmtId="0" fontId="3" fillId="0" borderId="4" xfId="0" applyFont="1" applyBorder="1" applyAlignment="1" applyProtection="1">
      <alignment horizontal="justify" vertical="center" wrapText="1"/>
      <protection locked="0"/>
    </xf>
    <xf numFmtId="0" fontId="3" fillId="0" borderId="32" xfId="0" applyFont="1" applyBorder="1" applyAlignment="1">
      <alignment horizontal="justify" vertical="center" wrapText="1"/>
    </xf>
    <xf numFmtId="0" fontId="3" fillId="0" borderId="33" xfId="0" applyFont="1" applyBorder="1" applyAlignment="1">
      <alignment horizontal="justify" vertical="center" wrapText="1"/>
    </xf>
    <xf numFmtId="0" fontId="3" fillId="0" borderId="5" xfId="0" applyFont="1" applyBorder="1" applyAlignment="1">
      <alignment horizontal="justify" vertical="center" wrapText="1"/>
    </xf>
    <xf numFmtId="0" fontId="3" fillId="0" borderId="8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3" fillId="0" borderId="28" xfId="0" applyFont="1" applyBorder="1" applyAlignment="1">
      <alignment horizontal="justify" vertical="center" wrapText="1"/>
    </xf>
    <xf numFmtId="0" fontId="3" fillId="0" borderId="19" xfId="0" applyFont="1" applyBorder="1" applyAlignment="1">
      <alignment horizontal="justify" vertical="center" wrapText="1"/>
    </xf>
    <xf numFmtId="0" fontId="3" fillId="0" borderId="20" xfId="0" applyFont="1" applyBorder="1" applyAlignment="1">
      <alignment horizontal="justify" vertical="center" wrapText="1"/>
    </xf>
    <xf numFmtId="0" fontId="3" fillId="2" borderId="14" xfId="0" applyFont="1" applyFill="1" applyBorder="1" applyAlignment="1">
      <alignment horizontal="justify" vertical="center" wrapText="1"/>
    </xf>
    <xf numFmtId="0" fontId="3" fillId="2" borderId="15" xfId="0" applyFont="1" applyFill="1" applyBorder="1" applyAlignment="1">
      <alignment horizontal="justify" vertical="center" wrapText="1"/>
    </xf>
    <xf numFmtId="0" fontId="3" fillId="7" borderId="34" xfId="0" applyFont="1" applyFill="1" applyBorder="1" applyAlignment="1">
      <alignment horizontal="justify" vertical="center" wrapText="1"/>
    </xf>
    <xf numFmtId="0" fontId="3" fillId="7" borderId="7" xfId="0" applyFont="1" applyFill="1" applyBorder="1" applyAlignment="1">
      <alignment horizontal="justify" vertical="center" wrapText="1"/>
    </xf>
    <xf numFmtId="0" fontId="3" fillId="7" borderId="6" xfId="0" applyFont="1" applyFill="1" applyBorder="1" applyAlignment="1">
      <alignment horizontal="justify" vertical="center" wrapText="1"/>
    </xf>
    <xf numFmtId="0" fontId="3" fillId="2" borderId="35" xfId="0" applyFont="1" applyFill="1" applyBorder="1" applyAlignment="1">
      <alignment horizontal="justify" vertical="center" wrapText="1"/>
    </xf>
    <xf numFmtId="0" fontId="3" fillId="2" borderId="36" xfId="0" applyFont="1" applyFill="1" applyBorder="1" applyAlignment="1">
      <alignment horizontal="justify" vertical="center" wrapText="1"/>
    </xf>
    <xf numFmtId="0" fontId="3" fillId="3" borderId="36" xfId="0" applyFont="1" applyFill="1" applyBorder="1" applyAlignment="1">
      <alignment horizontal="justify" vertical="center" wrapText="1"/>
    </xf>
    <xf numFmtId="0" fontId="3" fillId="4" borderId="36" xfId="0" applyFont="1" applyFill="1" applyBorder="1" applyAlignment="1">
      <alignment horizontal="justify" vertical="center" wrapText="1"/>
    </xf>
    <xf numFmtId="0" fontId="3" fillId="4" borderId="37" xfId="0" applyFont="1" applyFill="1" applyBorder="1" applyAlignment="1">
      <alignment horizontal="justify" vertical="center" wrapText="1"/>
    </xf>
    <xf numFmtId="0" fontId="3" fillId="0" borderId="38" xfId="0" applyFont="1" applyBorder="1" applyAlignment="1">
      <alignment horizontal="justify" vertical="center" wrapText="1"/>
    </xf>
    <xf numFmtId="0" fontId="3" fillId="0" borderId="39" xfId="0" applyFont="1" applyBorder="1" applyAlignment="1">
      <alignment horizontal="justify" vertical="center" wrapText="1"/>
    </xf>
    <xf numFmtId="0" fontId="3" fillId="0" borderId="4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3" fillId="0" borderId="12" xfId="0" applyFont="1" applyBorder="1" applyAlignment="1">
      <alignment horizontal="justify" vertical="center" wrapText="1"/>
    </xf>
    <xf numFmtId="0" fontId="3" fillId="7" borderId="11" xfId="0" applyFont="1" applyFill="1" applyBorder="1" applyAlignment="1">
      <alignment horizontal="justify" vertical="center" wrapText="1"/>
    </xf>
    <xf numFmtId="0" fontId="3" fillId="7" borderId="12" xfId="0" applyFont="1" applyFill="1" applyBorder="1" applyAlignment="1">
      <alignment horizontal="justify" vertical="center" wrapText="1"/>
    </xf>
    <xf numFmtId="0" fontId="3" fillId="7" borderId="19" xfId="0" applyFont="1" applyFill="1" applyBorder="1" applyAlignment="1">
      <alignment horizontal="justify" vertical="center" wrapText="1"/>
    </xf>
    <xf numFmtId="0" fontId="3" fillId="7" borderId="20" xfId="0" applyFont="1" applyFill="1" applyBorder="1" applyAlignment="1">
      <alignment horizontal="justify" vertical="center" wrapText="1"/>
    </xf>
    <xf numFmtId="0" fontId="3" fillId="2" borderId="29" xfId="0" applyFont="1" applyFill="1" applyBorder="1" applyAlignment="1">
      <alignment horizontal="justify" vertical="center" wrapText="1"/>
    </xf>
    <xf numFmtId="0" fontId="3" fillId="2" borderId="30" xfId="0" applyFont="1" applyFill="1" applyBorder="1" applyAlignment="1">
      <alignment horizontal="justify" vertical="center" wrapText="1"/>
    </xf>
    <xf numFmtId="0" fontId="3" fillId="3" borderId="30" xfId="0" applyFont="1" applyFill="1" applyBorder="1" applyAlignment="1">
      <alignment horizontal="justify" vertical="center" wrapText="1"/>
    </xf>
    <xf numFmtId="0" fontId="3" fillId="4" borderId="30" xfId="0" applyFont="1" applyFill="1" applyBorder="1" applyAlignment="1">
      <alignment horizontal="justify" vertical="center" wrapText="1"/>
    </xf>
    <xf numFmtId="0" fontId="3" fillId="4" borderId="31" xfId="0" applyFont="1" applyFill="1" applyBorder="1" applyAlignment="1">
      <alignment horizontal="justify" vertical="center" wrapText="1"/>
    </xf>
    <xf numFmtId="0" fontId="3" fillId="2" borderId="19" xfId="0" applyFont="1" applyFill="1" applyBorder="1" applyAlignment="1">
      <alignment horizontal="justify" vertical="center" wrapText="1"/>
    </xf>
    <xf numFmtId="0" fontId="3" fillId="2" borderId="20" xfId="0" applyFont="1" applyFill="1" applyBorder="1" applyAlignment="1">
      <alignment horizontal="justify" vertical="center" wrapText="1"/>
    </xf>
    <xf numFmtId="0" fontId="3" fillId="3" borderId="20" xfId="0" applyFont="1" applyFill="1" applyBorder="1" applyAlignment="1">
      <alignment horizontal="justify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3" fillId="2" borderId="2" xfId="0" applyFont="1" applyFill="1" applyBorder="1" applyAlignment="1">
      <alignment horizontal="justify" vertical="center" wrapText="1"/>
    </xf>
    <xf numFmtId="0" fontId="3" fillId="2" borderId="4" xfId="0" applyFont="1" applyFill="1" applyBorder="1" applyAlignment="1">
      <alignment horizontal="justify" vertical="center" wrapText="1"/>
    </xf>
    <xf numFmtId="0" fontId="3" fillId="4" borderId="3" xfId="0" applyFont="1" applyFill="1" applyBorder="1" applyAlignment="1">
      <alignment horizontal="justify" vertical="center" wrapText="1"/>
    </xf>
    <xf numFmtId="0" fontId="3" fillId="4" borderId="15" xfId="0" applyFont="1" applyFill="1" applyBorder="1" applyAlignment="1">
      <alignment horizontal="justify" vertical="center" wrapText="1"/>
    </xf>
    <xf numFmtId="0" fontId="3" fillId="4" borderId="16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21" xfId="0" applyFont="1" applyBorder="1" applyAlignment="1">
      <alignment horizontal="justify" vertical="center" wrapText="1"/>
    </xf>
    <xf numFmtId="0" fontId="3" fillId="0" borderId="13" xfId="0" applyFont="1" applyBorder="1" applyAlignment="1">
      <alignment horizontal="justify" vertical="center" wrapText="1"/>
    </xf>
    <xf numFmtId="0" fontId="3" fillId="7" borderId="21" xfId="0" applyFont="1" applyFill="1" applyBorder="1" applyAlignment="1">
      <alignment horizontal="justify" vertical="center" wrapText="1"/>
    </xf>
    <xf numFmtId="0" fontId="3" fillId="7" borderId="15" xfId="0" applyFont="1" applyFill="1" applyBorder="1" applyAlignment="1">
      <alignment horizontal="justify" vertical="center" wrapText="1"/>
    </xf>
    <xf numFmtId="0" fontId="3" fillId="7" borderId="16" xfId="0" applyFont="1" applyFill="1" applyBorder="1" applyAlignment="1">
      <alignment horizontal="justify" vertical="center" wrapText="1"/>
    </xf>
    <xf numFmtId="0" fontId="3" fillId="4" borderId="21" xfId="0" applyFont="1" applyFill="1" applyBorder="1" applyAlignment="1">
      <alignment horizontal="justify" vertical="center" wrapText="1"/>
    </xf>
    <xf numFmtId="0" fontId="3" fillId="7" borderId="13" xfId="0" applyFont="1" applyFill="1" applyBorder="1" applyAlignment="1">
      <alignment horizontal="justify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58</xdr:row>
      <xdr:rowOff>38100</xdr:rowOff>
    </xdr:from>
    <xdr:to>
      <xdr:col>1</xdr:col>
      <xdr:colOff>1744980</xdr:colOff>
      <xdr:row>61</xdr:row>
      <xdr:rowOff>129540</xdr:rowOff>
    </xdr:to>
    <xdr:sp macro="" textlink="">
      <xdr:nvSpPr>
        <xdr:cNvPr id="1027" name="Надпись 16">
          <a:extLst>
            <a:ext uri="{FF2B5EF4-FFF2-40B4-BE49-F238E27FC236}">
              <a16:creationId xmlns:a16="http://schemas.microsoft.com/office/drawing/2014/main" id="{5615B49F-0739-4492-9408-C4596EE8C16C}"/>
            </a:ext>
          </a:extLst>
        </xdr:cNvPr>
        <xdr:cNvSpPr txBox="1">
          <a:spLocks noChangeArrowheads="1"/>
        </xdr:cNvSpPr>
      </xdr:nvSpPr>
      <xdr:spPr bwMode="auto">
        <a:xfrm>
          <a:off x="0" y="16931640"/>
          <a:ext cx="2438400" cy="8458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ru-RU" sz="12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Правильность сведений,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 указанных мною в декларации, подтверждаю 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200" b="1" i="1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Братко</a:t>
          </a:r>
          <a:endParaRPr lang="ru-RU" sz="10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l" rtl="0">
            <a:defRPr sz="1000"/>
          </a:pPr>
          <a:r>
            <a:rPr lang="ru-RU" sz="10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5"/>
  <sheetViews>
    <sheetView tabSelected="1" workbookViewId="0">
      <selection activeCell="E5" sqref="E5:F5"/>
    </sheetView>
  </sheetViews>
  <sheetFormatPr defaultRowHeight="19.95" customHeight="1" x14ac:dyDescent="0.3"/>
  <cols>
    <col min="1" max="1" width="10.109375" bestFit="1" customWidth="1"/>
    <col min="2" max="2" width="25.6640625" customWidth="1"/>
    <col min="11" max="11" width="10.44140625" bestFit="1" customWidth="1"/>
    <col min="12" max="12" width="10.44140625" customWidth="1"/>
  </cols>
  <sheetData>
    <row r="1" spans="1:13" ht="19.95" customHeight="1" thickBot="1" x14ac:dyDescent="0.35">
      <c r="A1" s="172" t="s">
        <v>0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4"/>
    </row>
    <row r="2" spans="1:13" ht="19.95" customHeight="1" thickBot="1" x14ac:dyDescent="0.35">
      <c r="A2" s="1"/>
      <c r="B2" s="70"/>
      <c r="C2" s="130"/>
      <c r="D2" s="71"/>
      <c r="E2" s="175" t="s">
        <v>4</v>
      </c>
      <c r="F2" s="176"/>
      <c r="G2" s="117" t="s">
        <v>5</v>
      </c>
      <c r="H2" s="116"/>
      <c r="I2" s="92" t="s">
        <v>6</v>
      </c>
      <c r="J2" s="177"/>
      <c r="K2" s="93"/>
      <c r="L2" s="6" t="s">
        <v>1</v>
      </c>
      <c r="M2" s="7"/>
    </row>
    <row r="3" spans="1:13" ht="19.95" customHeight="1" thickBot="1" x14ac:dyDescent="0.35">
      <c r="A3" s="8"/>
      <c r="B3" s="64" t="s">
        <v>7</v>
      </c>
      <c r="C3" s="91"/>
      <c r="D3" s="91"/>
      <c r="E3" s="91"/>
      <c r="F3" s="91"/>
      <c r="G3" s="91"/>
      <c r="H3" s="91"/>
      <c r="I3" s="91"/>
      <c r="J3" s="91"/>
      <c r="K3" s="91"/>
      <c r="L3" s="91"/>
      <c r="M3" s="65"/>
    </row>
    <row r="4" spans="1:13" ht="42" customHeight="1" thickBot="1" x14ac:dyDescent="0.35">
      <c r="A4" s="62">
        <v>44563</v>
      </c>
      <c r="B4" s="70" t="s">
        <v>2</v>
      </c>
      <c r="C4" s="130"/>
      <c r="D4" s="142"/>
      <c r="E4" s="164">
        <v>1000000</v>
      </c>
      <c r="F4" s="165"/>
      <c r="G4" s="166">
        <v>1500000</v>
      </c>
      <c r="H4" s="166"/>
      <c r="I4" s="167">
        <v>1232167</v>
      </c>
      <c r="J4" s="167"/>
      <c r="K4" s="168"/>
      <c r="L4" s="6">
        <f>SUM(E4:K4)</f>
        <v>3732167</v>
      </c>
      <c r="M4" s="137"/>
    </row>
    <row r="5" spans="1:13" ht="19.95" customHeight="1" thickBot="1" x14ac:dyDescent="0.35">
      <c r="A5" s="62">
        <v>44594</v>
      </c>
      <c r="B5" s="70" t="s">
        <v>3</v>
      </c>
      <c r="C5" s="130"/>
      <c r="D5" s="142"/>
      <c r="E5" s="169">
        <v>123321</v>
      </c>
      <c r="F5" s="170"/>
      <c r="G5" s="171">
        <v>134431</v>
      </c>
      <c r="H5" s="171"/>
      <c r="I5" s="107">
        <v>156651</v>
      </c>
      <c r="J5" s="107"/>
      <c r="K5" s="187"/>
      <c r="L5" s="6">
        <f t="shared" ref="L5:L8" si="0">SUM(E5:K5)</f>
        <v>414403</v>
      </c>
      <c r="M5" s="138"/>
    </row>
    <row r="6" spans="1:13" ht="31.2" customHeight="1" thickBot="1" x14ac:dyDescent="0.35">
      <c r="A6" s="62">
        <v>44622</v>
      </c>
      <c r="B6" s="70" t="s">
        <v>8</v>
      </c>
      <c r="C6" s="130"/>
      <c r="D6" s="142"/>
      <c r="E6" s="160">
        <f>E4-E5</f>
        <v>876679</v>
      </c>
      <c r="F6" s="161"/>
      <c r="G6" s="160">
        <f>G4-G5</f>
        <v>1365569</v>
      </c>
      <c r="H6" s="161"/>
      <c r="I6" s="161">
        <f>I4-I5</f>
        <v>1075516</v>
      </c>
      <c r="J6" s="161"/>
      <c r="K6" s="188"/>
      <c r="L6" s="6">
        <f t="shared" si="0"/>
        <v>3317764</v>
      </c>
      <c r="M6" s="138"/>
    </row>
    <row r="7" spans="1:13" ht="19.95" customHeight="1" thickBot="1" x14ac:dyDescent="0.35">
      <c r="A7" s="62">
        <v>44653</v>
      </c>
      <c r="B7" s="70" t="s">
        <v>9</v>
      </c>
      <c r="C7" s="130"/>
      <c r="D7" s="142"/>
      <c r="E7" s="162">
        <f>E6*0.12</f>
        <v>105201.48</v>
      </c>
      <c r="F7" s="163"/>
      <c r="G7" s="162">
        <f>G6*0.12</f>
        <v>163868.28</v>
      </c>
      <c r="H7" s="163"/>
      <c r="I7" s="163">
        <f>I6*0.12</f>
        <v>129061.92</v>
      </c>
      <c r="J7" s="163"/>
      <c r="K7" s="184"/>
      <c r="L7" s="6">
        <f t="shared" si="0"/>
        <v>398131.68</v>
      </c>
      <c r="M7" s="138"/>
    </row>
    <row r="8" spans="1:13" ht="19.95" customHeight="1" thickBot="1" x14ac:dyDescent="0.35">
      <c r="A8" s="62">
        <v>44683</v>
      </c>
      <c r="B8" s="70" t="s">
        <v>10</v>
      </c>
      <c r="C8" s="130"/>
      <c r="D8" s="142"/>
      <c r="E8" s="145">
        <f>E7/12</f>
        <v>8766.7899999999991</v>
      </c>
      <c r="F8" s="146"/>
      <c r="G8" s="145">
        <f>G7/12</f>
        <v>13655.69</v>
      </c>
      <c r="H8" s="146"/>
      <c r="I8" s="185">
        <f>I7/12</f>
        <v>10755.16</v>
      </c>
      <c r="J8" s="185"/>
      <c r="K8" s="186"/>
      <c r="L8" s="6">
        <f t="shared" si="0"/>
        <v>33177.64</v>
      </c>
      <c r="M8" s="139"/>
    </row>
    <row r="9" spans="1:13" ht="19.95" customHeight="1" thickBot="1" x14ac:dyDescent="0.35">
      <c r="A9" s="63"/>
      <c r="B9" s="147" t="s">
        <v>11</v>
      </c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9"/>
    </row>
    <row r="10" spans="1:13" ht="31.2" customHeight="1" thickBot="1" x14ac:dyDescent="0.35">
      <c r="A10" s="62">
        <v>44564</v>
      </c>
      <c r="B10" s="70" t="s">
        <v>12</v>
      </c>
      <c r="C10" s="130"/>
      <c r="D10" s="142"/>
      <c r="E10" s="150">
        <v>201378</v>
      </c>
      <c r="F10" s="151"/>
      <c r="G10" s="152">
        <v>103456</v>
      </c>
      <c r="H10" s="152"/>
      <c r="I10" s="153">
        <v>50267</v>
      </c>
      <c r="J10" s="153"/>
      <c r="K10" s="154"/>
      <c r="L10" s="11"/>
      <c r="M10" s="155"/>
    </row>
    <row r="11" spans="1:13" ht="19.95" customHeight="1" thickBot="1" x14ac:dyDescent="0.35">
      <c r="A11" s="62">
        <v>44595</v>
      </c>
      <c r="B11" s="70" t="s">
        <v>13</v>
      </c>
      <c r="C11" s="130"/>
      <c r="D11" s="142"/>
      <c r="E11" s="158">
        <f>E10*0.01</f>
        <v>2013.78</v>
      </c>
      <c r="F11" s="159"/>
      <c r="G11" s="158">
        <f>G10*0.01</f>
        <v>1034.56</v>
      </c>
      <c r="H11" s="159"/>
      <c r="I11" s="159">
        <f>I10*0.01</f>
        <v>502.67</v>
      </c>
      <c r="J11" s="159"/>
      <c r="K11" s="183"/>
      <c r="L11" s="12">
        <f>SUM(E11:K11)</f>
        <v>3551.01</v>
      </c>
      <c r="M11" s="156"/>
    </row>
    <row r="12" spans="1:13" ht="19.95" customHeight="1" thickBot="1" x14ac:dyDescent="0.35">
      <c r="A12" s="62">
        <v>44623</v>
      </c>
      <c r="B12" s="70" t="s">
        <v>14</v>
      </c>
      <c r="C12" s="130"/>
      <c r="D12" s="142"/>
      <c r="E12" s="140">
        <f>E10-E11</f>
        <v>199364.22</v>
      </c>
      <c r="F12" s="141"/>
      <c r="G12" s="140">
        <f>G10-G11</f>
        <v>102421.44</v>
      </c>
      <c r="H12" s="141"/>
      <c r="I12" s="77">
        <f>I10-I11</f>
        <v>49764.33</v>
      </c>
      <c r="J12" s="77"/>
      <c r="K12" s="181"/>
      <c r="L12" s="12">
        <f t="shared" ref="L12:L13" si="1">SUM(E12:K12)</f>
        <v>351549.99000000005</v>
      </c>
      <c r="M12" s="156"/>
    </row>
    <row r="13" spans="1:13" ht="19.95" customHeight="1" thickBot="1" x14ac:dyDescent="0.35">
      <c r="A13" s="62">
        <v>44654</v>
      </c>
      <c r="B13" s="70" t="s">
        <v>15</v>
      </c>
      <c r="C13" s="130"/>
      <c r="D13" s="142"/>
      <c r="E13" s="143">
        <f>E12*0.12</f>
        <v>23923.706399999999</v>
      </c>
      <c r="F13" s="144"/>
      <c r="G13" s="143">
        <f>G12*0.12</f>
        <v>12290.5728</v>
      </c>
      <c r="H13" s="144"/>
      <c r="I13" s="144">
        <f>I12*0.12</f>
        <v>5971.7196000000004</v>
      </c>
      <c r="J13" s="144"/>
      <c r="K13" s="182"/>
      <c r="L13" s="12">
        <f t="shared" si="1"/>
        <v>42185.998800000001</v>
      </c>
      <c r="M13" s="156"/>
    </row>
    <row r="14" spans="1:13" ht="19.95" customHeight="1" thickBot="1" x14ac:dyDescent="0.35">
      <c r="A14" s="62">
        <v>44684</v>
      </c>
      <c r="B14" s="70" t="s">
        <v>16</v>
      </c>
      <c r="C14" s="130"/>
      <c r="D14" s="142"/>
      <c r="E14" s="145">
        <f>E13/12</f>
        <v>1993.6422</v>
      </c>
      <c r="F14" s="146"/>
      <c r="G14" s="145">
        <f>G13/12</f>
        <v>1024.2144000000001</v>
      </c>
      <c r="H14" s="146"/>
      <c r="I14" s="178">
        <f>I13/12</f>
        <v>497.64330000000001</v>
      </c>
      <c r="J14" s="178"/>
      <c r="K14" s="179"/>
      <c r="L14" s="12">
        <f>SUM(E14:K14)</f>
        <v>3515.4999000000003</v>
      </c>
      <c r="M14" s="157"/>
    </row>
    <row r="15" spans="1:13" ht="19.95" customHeight="1" thickBot="1" x14ac:dyDescent="0.35">
      <c r="A15" s="63"/>
      <c r="B15" s="102" t="s">
        <v>17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180"/>
    </row>
    <row r="16" spans="1:13" ht="19.95" customHeight="1" thickBot="1" x14ac:dyDescent="0.35">
      <c r="A16" s="62">
        <v>44565</v>
      </c>
      <c r="B16" s="70" t="s">
        <v>15</v>
      </c>
      <c r="C16" s="130"/>
      <c r="D16" s="71"/>
      <c r="E16" s="70">
        <f>E7+E13</f>
        <v>129125.18639999999</v>
      </c>
      <c r="F16" s="71"/>
      <c r="G16" s="70">
        <f>G7+G13</f>
        <v>176158.85279999999</v>
      </c>
      <c r="H16" s="71"/>
      <c r="I16" s="134">
        <f>I7+I13</f>
        <v>135033.63959999999</v>
      </c>
      <c r="J16" s="135"/>
      <c r="K16" s="136"/>
      <c r="L16" s="6">
        <f>SUM(E16:K16)</f>
        <v>440317.67879999999</v>
      </c>
      <c r="M16" s="137"/>
    </row>
    <row r="17" spans="1:13" ht="19.95" customHeight="1" thickBot="1" x14ac:dyDescent="0.35">
      <c r="A17" s="62">
        <v>44596</v>
      </c>
      <c r="B17" s="70" t="s">
        <v>16</v>
      </c>
      <c r="C17" s="130"/>
      <c r="D17" s="71"/>
      <c r="E17" s="70">
        <f>E8+E14</f>
        <v>10760.432199999999</v>
      </c>
      <c r="F17" s="71"/>
      <c r="G17" s="70">
        <f>G8+G14</f>
        <v>14679.904400000001</v>
      </c>
      <c r="H17" s="71"/>
      <c r="I17" s="70">
        <f>I8+I14</f>
        <v>11252.8033</v>
      </c>
      <c r="J17" s="130"/>
      <c r="K17" s="71"/>
      <c r="L17" s="6">
        <f t="shared" ref="L17:L19" si="2">SUM(E17:K17)</f>
        <v>36693.139900000002</v>
      </c>
      <c r="M17" s="138"/>
    </row>
    <row r="18" spans="1:13" ht="19.95" customHeight="1" thickBot="1" x14ac:dyDescent="0.35">
      <c r="A18" s="62">
        <v>44624</v>
      </c>
      <c r="B18" s="70" t="s">
        <v>18</v>
      </c>
      <c r="C18" s="130"/>
      <c r="D18" s="71"/>
      <c r="E18" s="70">
        <f>E16-E17</f>
        <v>118364.7542</v>
      </c>
      <c r="F18" s="71"/>
      <c r="G18" s="70">
        <f>G16-G17</f>
        <v>161478.94839999999</v>
      </c>
      <c r="H18" s="71"/>
      <c r="I18" s="70">
        <f>I16-I17</f>
        <v>123780.8363</v>
      </c>
      <c r="J18" s="130"/>
      <c r="K18" s="71"/>
      <c r="L18" s="6">
        <f t="shared" si="2"/>
        <v>403624.53889999993</v>
      </c>
      <c r="M18" s="138"/>
    </row>
    <row r="19" spans="1:13" ht="19.95" customHeight="1" thickBot="1" x14ac:dyDescent="0.35">
      <c r="A19" s="62">
        <v>44655</v>
      </c>
      <c r="B19" s="70" t="s">
        <v>19</v>
      </c>
      <c r="C19" s="130"/>
      <c r="D19" s="71"/>
      <c r="E19" s="70">
        <f>E17-E16</f>
        <v>-118364.7542</v>
      </c>
      <c r="F19" s="71"/>
      <c r="G19" s="70">
        <f>G17-G16</f>
        <v>-161478.94839999999</v>
      </c>
      <c r="H19" s="71"/>
      <c r="I19" s="70">
        <f>I17-I16</f>
        <v>-123780.8363</v>
      </c>
      <c r="J19" s="130"/>
      <c r="K19" s="71"/>
      <c r="L19" s="6">
        <f t="shared" si="2"/>
        <v>-403624.53889999993</v>
      </c>
      <c r="M19" s="139"/>
    </row>
    <row r="20" spans="1:13" ht="19.95" customHeight="1" thickBot="1" x14ac:dyDescent="0.35">
      <c r="A20" s="63"/>
      <c r="B20" s="64" t="s">
        <v>20</v>
      </c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65"/>
    </row>
    <row r="21" spans="1:13" ht="19.95" customHeight="1" thickBot="1" x14ac:dyDescent="0.35">
      <c r="A21" s="62">
        <v>44566</v>
      </c>
      <c r="B21" s="70" t="s">
        <v>21</v>
      </c>
      <c r="C21" s="130"/>
      <c r="D21" s="71"/>
      <c r="E21" s="131" t="s">
        <v>22</v>
      </c>
      <c r="F21" s="132"/>
      <c r="G21" s="132"/>
      <c r="H21" s="132"/>
      <c r="I21" s="132"/>
      <c r="J21" s="132"/>
      <c r="K21" s="132"/>
      <c r="L21" s="132"/>
      <c r="M21" s="133"/>
    </row>
    <row r="22" spans="1:13" ht="46.8" customHeight="1" thickBot="1" x14ac:dyDescent="0.35">
      <c r="A22" s="62">
        <v>44597</v>
      </c>
      <c r="B22" s="7" t="s">
        <v>23</v>
      </c>
      <c r="C22" s="123" t="s">
        <v>24</v>
      </c>
      <c r="D22" s="124"/>
      <c r="E22" s="14" t="s">
        <v>25</v>
      </c>
      <c r="F22" s="123" t="s">
        <v>26</v>
      </c>
      <c r="G22" s="124"/>
      <c r="H22" s="123" t="s">
        <v>27</v>
      </c>
      <c r="I22" s="125"/>
      <c r="J22" s="124"/>
      <c r="K22" s="14" t="s">
        <v>28</v>
      </c>
      <c r="L22" s="14" t="s">
        <v>29</v>
      </c>
      <c r="M22" s="7"/>
    </row>
    <row r="23" spans="1:13" ht="19.95" customHeight="1" thickTop="1" thickBot="1" x14ac:dyDescent="0.35">
      <c r="A23" s="1"/>
      <c r="B23" s="15" t="s">
        <v>30</v>
      </c>
      <c r="C23" s="126">
        <v>4999</v>
      </c>
      <c r="D23" s="127"/>
      <c r="E23" s="16">
        <v>4000</v>
      </c>
      <c r="F23" s="128">
        <v>3000</v>
      </c>
      <c r="G23" s="127"/>
      <c r="H23" s="128">
        <v>3500</v>
      </c>
      <c r="I23" s="129"/>
      <c r="J23" s="127"/>
      <c r="K23" s="16">
        <v>4000</v>
      </c>
      <c r="L23" s="16">
        <v>4500</v>
      </c>
      <c r="M23" s="17" t="s">
        <v>31</v>
      </c>
    </row>
    <row r="24" spans="1:13" ht="19.95" customHeight="1" thickBot="1" x14ac:dyDescent="0.35">
      <c r="A24" s="1"/>
      <c r="B24" s="18" t="s">
        <v>32</v>
      </c>
      <c r="C24" s="115">
        <v>10000</v>
      </c>
      <c r="D24" s="116"/>
      <c r="E24" s="19">
        <v>12000</v>
      </c>
      <c r="F24" s="117">
        <v>5000</v>
      </c>
      <c r="G24" s="116"/>
      <c r="H24" s="117">
        <v>7500</v>
      </c>
      <c r="I24" s="118"/>
      <c r="J24" s="116"/>
      <c r="K24" s="19">
        <v>14500</v>
      </c>
      <c r="L24" s="18">
        <v>20000</v>
      </c>
      <c r="M24" s="17" t="s">
        <v>33</v>
      </c>
    </row>
    <row r="25" spans="1:13" ht="19.95" customHeight="1" thickBot="1" x14ac:dyDescent="0.35">
      <c r="A25" s="1"/>
      <c r="B25" s="20" t="s">
        <v>34</v>
      </c>
      <c r="C25" s="119">
        <v>50000</v>
      </c>
      <c r="D25" s="120"/>
      <c r="E25" s="21">
        <v>55000</v>
      </c>
      <c r="F25" s="121">
        <v>44000</v>
      </c>
      <c r="G25" s="120"/>
      <c r="H25" s="121">
        <v>45000</v>
      </c>
      <c r="I25" s="122"/>
      <c r="J25" s="120"/>
      <c r="K25" s="21">
        <v>49000</v>
      </c>
      <c r="L25" s="22">
        <v>34000</v>
      </c>
      <c r="M25" s="17" t="s">
        <v>35</v>
      </c>
    </row>
    <row r="26" spans="1:13" ht="19.95" customHeight="1" thickTop="1" thickBot="1" x14ac:dyDescent="0.35">
      <c r="A26" s="1"/>
      <c r="B26" s="7" t="s">
        <v>36</v>
      </c>
      <c r="C26" s="108">
        <f>SUM(C23:D25)</f>
        <v>64999</v>
      </c>
      <c r="D26" s="109"/>
      <c r="E26" s="6">
        <f>E25+E24+E23</f>
        <v>71000</v>
      </c>
      <c r="F26" s="108">
        <f>F25+F24+F23</f>
        <v>52000</v>
      </c>
      <c r="G26" s="109"/>
      <c r="H26" s="108">
        <f>H25+H24+H23</f>
        <v>56000</v>
      </c>
      <c r="I26" s="110"/>
      <c r="J26" s="109"/>
      <c r="K26" s="6">
        <f>K25+K24+K23</f>
        <v>67500</v>
      </c>
      <c r="L26" s="6">
        <f>L25+L24+L23</f>
        <v>58500</v>
      </c>
      <c r="M26" s="14"/>
    </row>
    <row r="27" spans="1:13" ht="19.95" customHeight="1" thickBot="1" x14ac:dyDescent="0.35">
      <c r="A27" s="1"/>
      <c r="B27" s="7"/>
      <c r="C27" s="10" t="s">
        <v>37</v>
      </c>
      <c r="D27" s="10" t="s">
        <v>38</v>
      </c>
      <c r="E27" s="111" t="s">
        <v>39</v>
      </c>
      <c r="F27" s="112"/>
      <c r="G27" s="111" t="s">
        <v>40</v>
      </c>
      <c r="H27" s="113"/>
      <c r="I27" s="112"/>
      <c r="J27" s="111" t="s">
        <v>41</v>
      </c>
      <c r="K27" s="112"/>
      <c r="L27" s="23" t="s">
        <v>42</v>
      </c>
      <c r="M27" s="24" t="s">
        <v>1</v>
      </c>
    </row>
    <row r="28" spans="1:13" ht="19.95" customHeight="1" thickBot="1" x14ac:dyDescent="0.35">
      <c r="A28" s="1"/>
      <c r="B28" s="2" t="s">
        <v>30</v>
      </c>
      <c r="C28" s="25">
        <v>5000</v>
      </c>
      <c r="D28" s="26">
        <v>4590</v>
      </c>
      <c r="E28" s="114">
        <v>4700</v>
      </c>
      <c r="F28" s="114"/>
      <c r="G28" s="114">
        <v>5000</v>
      </c>
      <c r="H28" s="114"/>
      <c r="I28" s="114"/>
      <c r="J28" s="114">
        <v>3000</v>
      </c>
      <c r="K28" s="114"/>
      <c r="L28" s="27">
        <v>2000</v>
      </c>
      <c r="M28" s="28">
        <f>SUM(C23:L23,C28:L28)</f>
        <v>48289</v>
      </c>
    </row>
    <row r="29" spans="1:13" ht="19.95" customHeight="1" thickBot="1" x14ac:dyDescent="0.35">
      <c r="A29" s="1"/>
      <c r="B29" s="4" t="s">
        <v>32</v>
      </c>
      <c r="C29" s="29">
        <v>20000</v>
      </c>
      <c r="D29" s="3">
        <v>20000</v>
      </c>
      <c r="E29" s="106">
        <v>19500</v>
      </c>
      <c r="F29" s="106"/>
      <c r="G29" s="106">
        <v>17000</v>
      </c>
      <c r="H29" s="106"/>
      <c r="I29" s="106"/>
      <c r="J29" s="106">
        <v>12345</v>
      </c>
      <c r="K29" s="106"/>
      <c r="L29" s="30">
        <v>8000</v>
      </c>
      <c r="M29" s="18">
        <f>SUM(C24:L24,C29:L29)</f>
        <v>165845</v>
      </c>
    </row>
    <row r="30" spans="1:13" ht="19.95" customHeight="1" thickBot="1" x14ac:dyDescent="0.35">
      <c r="A30" s="1"/>
      <c r="B30" s="5" t="s">
        <v>34</v>
      </c>
      <c r="C30" s="31">
        <v>30000</v>
      </c>
      <c r="D30" s="13">
        <v>40000</v>
      </c>
      <c r="E30" s="107">
        <v>48000</v>
      </c>
      <c r="F30" s="107"/>
      <c r="G30" s="107">
        <v>49000</v>
      </c>
      <c r="H30" s="107"/>
      <c r="I30" s="107"/>
      <c r="J30" s="107">
        <v>50000</v>
      </c>
      <c r="K30" s="107"/>
      <c r="L30" s="32">
        <v>56000</v>
      </c>
      <c r="M30" s="33">
        <f>SUM(C25:L25,C30:L30)</f>
        <v>550000</v>
      </c>
    </row>
    <row r="31" spans="1:13" ht="19.95" customHeight="1" thickBot="1" x14ac:dyDescent="0.35">
      <c r="A31" s="1"/>
      <c r="B31" s="7" t="s">
        <v>36</v>
      </c>
      <c r="C31" s="34">
        <f>C30+C29+C28</f>
        <v>55000</v>
      </c>
      <c r="D31" s="34">
        <f>D30+D29+D28</f>
        <v>64590</v>
      </c>
      <c r="E31" s="94">
        <f>E30+E29+E28</f>
        <v>72200</v>
      </c>
      <c r="F31" s="95"/>
      <c r="G31" s="96">
        <f>G30+G29+G28</f>
        <v>71000</v>
      </c>
      <c r="H31" s="97"/>
      <c r="I31" s="98"/>
      <c r="J31" s="96">
        <f>J30+J29+J28</f>
        <v>65345</v>
      </c>
      <c r="K31" s="98"/>
      <c r="L31" s="35">
        <f>L30+L29+L28</f>
        <v>66000</v>
      </c>
      <c r="M31" s="36">
        <f>SUM(C26:L26,C31:L31)</f>
        <v>764134</v>
      </c>
    </row>
    <row r="32" spans="1:13" ht="19.95" customHeight="1" x14ac:dyDescent="0.3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</row>
    <row r="33" spans="1:13" ht="19.95" customHeight="1" x14ac:dyDescent="0.3">
      <c r="A33" s="38"/>
    </row>
    <row r="34" spans="1:13" ht="19.95" customHeight="1" thickBot="1" x14ac:dyDescent="0.35">
      <c r="A34" s="38"/>
    </row>
    <row r="35" spans="1:13" ht="32.4" customHeight="1" thickBot="1" x14ac:dyDescent="0.35">
      <c r="A35" s="39" t="s">
        <v>43</v>
      </c>
      <c r="B35" s="40" t="s">
        <v>44</v>
      </c>
      <c r="C35" s="41" t="s">
        <v>45</v>
      </c>
      <c r="D35" s="40" t="s">
        <v>46</v>
      </c>
      <c r="E35" s="42" t="s">
        <v>47</v>
      </c>
    </row>
    <row r="36" spans="1:13" ht="36.6" customHeight="1" thickBot="1" x14ac:dyDescent="0.35">
      <c r="A36" s="43" t="s">
        <v>48</v>
      </c>
      <c r="B36" s="44">
        <f>D36*2</f>
        <v>166.98</v>
      </c>
      <c r="C36" s="45">
        <f>D36</f>
        <v>83.49</v>
      </c>
      <c r="D36" s="45">
        <v>83.49</v>
      </c>
      <c r="E36" s="46">
        <v>2</v>
      </c>
      <c r="G36" t="s">
        <v>77</v>
      </c>
    </row>
    <row r="37" spans="1:13" ht="19.95" customHeight="1" thickBot="1" x14ac:dyDescent="0.35">
      <c r="A37" s="47"/>
    </row>
    <row r="38" spans="1:13" ht="19.95" customHeight="1" thickTop="1" thickBot="1" x14ac:dyDescent="0.35">
      <c r="A38" s="48">
        <v>44625</v>
      </c>
      <c r="B38" s="66" t="s">
        <v>49</v>
      </c>
      <c r="C38" s="67"/>
      <c r="D38" s="67"/>
      <c r="E38" s="67"/>
      <c r="F38" s="67"/>
      <c r="G38" s="67"/>
      <c r="H38" s="67"/>
      <c r="I38" s="67"/>
      <c r="J38" s="67"/>
      <c r="K38" s="99"/>
      <c r="L38" s="49" t="s">
        <v>50</v>
      </c>
      <c r="M38" s="50" t="s">
        <v>51</v>
      </c>
    </row>
    <row r="39" spans="1:13" ht="19.95" customHeight="1" thickBot="1" x14ac:dyDescent="0.35">
      <c r="A39" s="1">
        <v>10</v>
      </c>
      <c r="B39" s="7" t="s">
        <v>52</v>
      </c>
      <c r="C39" s="64">
        <f>M31*0.01</f>
        <v>7641.34</v>
      </c>
      <c r="D39" s="65"/>
      <c r="E39" s="100"/>
      <c r="F39" s="103"/>
      <c r="G39" s="103"/>
      <c r="H39" s="103"/>
      <c r="I39" s="103"/>
      <c r="J39" s="103"/>
      <c r="K39" s="104"/>
      <c r="L39" s="51" t="str">
        <f>"1-2"</f>
        <v>1-2</v>
      </c>
      <c r="M39" s="52">
        <f>C26</f>
        <v>64999</v>
      </c>
    </row>
    <row r="40" spans="1:13" ht="19.95" customHeight="1" thickBot="1" x14ac:dyDescent="0.35">
      <c r="A40" s="1">
        <v>21</v>
      </c>
      <c r="B40" s="7" t="s">
        <v>53</v>
      </c>
      <c r="C40" s="64">
        <f>D36*11</f>
        <v>918.39</v>
      </c>
      <c r="D40" s="65"/>
      <c r="E40" s="101"/>
      <c r="F40" s="77"/>
      <c r="G40" s="77"/>
      <c r="H40" s="77"/>
      <c r="I40" s="77"/>
      <c r="J40" s="77"/>
      <c r="K40" s="105"/>
      <c r="L40" s="51" t="str">
        <f>"1-3"</f>
        <v>1-3</v>
      </c>
      <c r="M40" s="52">
        <f>M39+E26</f>
        <v>135999</v>
      </c>
    </row>
    <row r="41" spans="1:13" ht="19.95" customHeight="1" thickBot="1" x14ac:dyDescent="0.35">
      <c r="A41" s="1">
        <v>22</v>
      </c>
      <c r="B41" s="7" t="s">
        <v>54</v>
      </c>
      <c r="C41" s="64">
        <f>2*D36*11</f>
        <v>1836.78</v>
      </c>
      <c r="D41" s="65"/>
      <c r="E41" s="101"/>
      <c r="F41" s="85" t="s">
        <v>1</v>
      </c>
      <c r="G41" s="86"/>
      <c r="H41" s="86"/>
      <c r="I41" s="87"/>
      <c r="J41" s="53">
        <f>M31</f>
        <v>764134</v>
      </c>
      <c r="K41" s="105"/>
      <c r="L41" s="51" t="str">
        <f>"1-4"</f>
        <v>1-4</v>
      </c>
      <c r="M41" s="52">
        <f>M40+F26</f>
        <v>187999</v>
      </c>
    </row>
    <row r="42" spans="1:13" ht="19.95" customHeight="1" thickTop="1" thickBot="1" x14ac:dyDescent="0.35">
      <c r="A42" s="1">
        <v>23</v>
      </c>
      <c r="B42" s="7" t="s">
        <v>55</v>
      </c>
      <c r="C42" s="64">
        <f>3*D36*11</f>
        <v>2755.1699999999996</v>
      </c>
      <c r="D42" s="65"/>
      <c r="E42" s="101"/>
      <c r="F42" s="88" t="s">
        <v>56</v>
      </c>
      <c r="G42" s="89"/>
      <c r="H42" s="89"/>
      <c r="I42" s="90"/>
      <c r="J42" s="54">
        <v>21001.88</v>
      </c>
      <c r="K42" s="105"/>
      <c r="L42" s="51" t="str">
        <f>"1-5"</f>
        <v>1-5</v>
      </c>
      <c r="M42" s="52">
        <f>M41+H26</f>
        <v>243999</v>
      </c>
    </row>
    <row r="43" spans="1:13" ht="19.95" customHeight="1" thickBot="1" x14ac:dyDescent="0.35">
      <c r="A43" s="1">
        <v>25</v>
      </c>
      <c r="B43" s="7" t="s">
        <v>57</v>
      </c>
      <c r="C43" s="64">
        <f>5*D36*11</f>
        <v>4591.95</v>
      </c>
      <c r="D43" s="65"/>
      <c r="E43" s="101"/>
      <c r="F43" s="64" t="s">
        <v>58</v>
      </c>
      <c r="G43" s="91"/>
      <c r="H43" s="91"/>
      <c r="I43" s="65"/>
      <c r="J43" s="54">
        <v>-21001.88</v>
      </c>
      <c r="K43" s="105"/>
      <c r="L43" s="51" t="str">
        <f>"1-6"</f>
        <v>1-6</v>
      </c>
      <c r="M43" s="52">
        <f>M42+K26</f>
        <v>311499</v>
      </c>
    </row>
    <row r="44" spans="1:13" ht="19.95" customHeight="1" thickBot="1" x14ac:dyDescent="0.35">
      <c r="A44" s="1">
        <v>29</v>
      </c>
      <c r="B44" s="7" t="s">
        <v>59</v>
      </c>
      <c r="C44" s="92">
        <v>20000</v>
      </c>
      <c r="D44" s="93"/>
      <c r="E44" s="101"/>
      <c r="F44" s="64" t="s">
        <v>60</v>
      </c>
      <c r="G44" s="91"/>
      <c r="H44" s="91"/>
      <c r="I44" s="65"/>
      <c r="J44" s="54">
        <v>0</v>
      </c>
      <c r="K44" s="105"/>
      <c r="L44" s="51" t="str">
        <f>"1-7"</f>
        <v>1-7</v>
      </c>
      <c r="M44" s="52">
        <f>M43+L26</f>
        <v>369999</v>
      </c>
    </row>
    <row r="45" spans="1:13" ht="49.8" customHeight="1" thickBot="1" x14ac:dyDescent="0.35">
      <c r="A45" s="1">
        <v>30</v>
      </c>
      <c r="B45" s="7" t="s">
        <v>61</v>
      </c>
      <c r="C45" s="64">
        <f>D36*(12-11)*E36</f>
        <v>166.98</v>
      </c>
      <c r="D45" s="65"/>
      <c r="E45" s="101"/>
      <c r="F45" s="79" t="s">
        <v>62</v>
      </c>
      <c r="G45" s="80"/>
      <c r="H45" s="80"/>
      <c r="I45" s="81"/>
      <c r="J45" s="55">
        <v>-250.24</v>
      </c>
      <c r="K45" s="105"/>
      <c r="L45" s="51" t="str">
        <f>"1-8"</f>
        <v>1-8</v>
      </c>
      <c r="M45" s="52">
        <f>M44+C31</f>
        <v>424999</v>
      </c>
    </row>
    <row r="46" spans="1:13" ht="41.4" customHeight="1" thickTop="1" thickBot="1" x14ac:dyDescent="0.35">
      <c r="A46" s="1">
        <v>31</v>
      </c>
      <c r="B46" s="7" t="s">
        <v>63</v>
      </c>
      <c r="C46" s="64">
        <f>2*D36*11*E36</f>
        <v>3673.56</v>
      </c>
      <c r="D46" s="65"/>
      <c r="E46" s="101"/>
      <c r="F46" s="82" t="s">
        <v>64</v>
      </c>
      <c r="G46" s="83"/>
      <c r="H46" s="83"/>
      <c r="I46" s="84"/>
      <c r="J46" s="56"/>
      <c r="K46" s="105"/>
      <c r="L46" s="51" t="str">
        <f>"1-9"</f>
        <v>1-9</v>
      </c>
      <c r="M46" s="52">
        <f>M45+D31</f>
        <v>489589</v>
      </c>
    </row>
    <row r="47" spans="1:13" ht="38.4" customHeight="1" thickBot="1" x14ac:dyDescent="0.35">
      <c r="A47" s="1">
        <v>41</v>
      </c>
      <c r="B47" s="7" t="s">
        <v>65</v>
      </c>
      <c r="C47" s="64">
        <v>500</v>
      </c>
      <c r="D47" s="65"/>
      <c r="E47" s="101"/>
      <c r="F47" s="77"/>
      <c r="G47" s="77"/>
      <c r="H47" s="77"/>
      <c r="I47" s="77"/>
      <c r="J47" s="77"/>
      <c r="K47" s="105"/>
      <c r="L47" s="51" t="str">
        <f>"1-10"</f>
        <v>1-10</v>
      </c>
      <c r="M47" s="52">
        <f>M46+E31</f>
        <v>561789</v>
      </c>
    </row>
    <row r="48" spans="1:13" ht="37.799999999999997" customHeight="1" thickBot="1" x14ac:dyDescent="0.35">
      <c r="A48" s="1">
        <v>44</v>
      </c>
      <c r="B48" s="7" t="s">
        <v>66</v>
      </c>
      <c r="C48" s="64">
        <v>15000</v>
      </c>
      <c r="D48" s="65"/>
      <c r="E48" s="101"/>
      <c r="F48" s="77"/>
      <c r="G48" s="77"/>
      <c r="H48" s="77"/>
      <c r="I48" s="77"/>
      <c r="J48" s="77"/>
      <c r="K48" s="105"/>
      <c r="L48" s="51" t="str">
        <f>"1-11"</f>
        <v>1-11</v>
      </c>
      <c r="M48" s="52">
        <f>M47+G31</f>
        <v>632789</v>
      </c>
    </row>
    <row r="49" spans="1:13" ht="19.95" customHeight="1" thickBot="1" x14ac:dyDescent="0.35">
      <c r="A49" s="1">
        <v>99</v>
      </c>
      <c r="B49" s="7" t="s">
        <v>67</v>
      </c>
      <c r="C49" s="64">
        <v>1400</v>
      </c>
      <c r="D49" s="65"/>
      <c r="E49" s="101"/>
      <c r="F49" s="77"/>
      <c r="G49" s="77"/>
      <c r="H49" s="77"/>
      <c r="I49" s="77"/>
      <c r="J49" s="77"/>
      <c r="K49" s="105"/>
      <c r="L49" s="57" t="str">
        <f>"1-12"</f>
        <v>1-12</v>
      </c>
      <c r="M49" s="52">
        <f>M48+J31</f>
        <v>698134</v>
      </c>
    </row>
    <row r="50" spans="1:13" ht="19.95" customHeight="1" thickBot="1" x14ac:dyDescent="0.35">
      <c r="A50" s="1"/>
      <c r="B50" s="58" t="s">
        <v>68</v>
      </c>
      <c r="C50" s="67">
        <f>SUM(C45:D49)</f>
        <v>20740.54</v>
      </c>
      <c r="D50" s="72"/>
      <c r="E50" s="101"/>
      <c r="F50" s="73"/>
      <c r="G50" s="74"/>
      <c r="H50" s="74"/>
      <c r="I50" s="75">
        <v>21001.88</v>
      </c>
      <c r="J50" s="76"/>
      <c r="K50" s="105"/>
      <c r="L50" s="59"/>
      <c r="M50" s="10">
        <f>M49+L31</f>
        <v>764134</v>
      </c>
    </row>
    <row r="51" spans="1:13" ht="19.95" customHeight="1" thickBot="1" x14ac:dyDescent="0.35">
      <c r="A51" s="9" t="str">
        <f>"5.4"</f>
        <v>5.4</v>
      </c>
      <c r="B51" s="7" t="s">
        <v>69</v>
      </c>
      <c r="C51" s="70"/>
      <c r="D51" s="71"/>
      <c r="E51" s="101"/>
      <c r="F51" s="77"/>
      <c r="G51" s="77"/>
      <c r="H51" s="77"/>
      <c r="I51" s="77"/>
      <c r="J51" s="77"/>
      <c r="K51" s="77"/>
      <c r="L51" s="77"/>
      <c r="M51" s="77"/>
    </row>
    <row r="52" spans="1:13" ht="19.95" customHeight="1" thickBot="1" x14ac:dyDescent="0.35">
      <c r="A52" s="1">
        <v>1</v>
      </c>
      <c r="B52" s="7" t="s">
        <v>70</v>
      </c>
      <c r="C52" s="64">
        <f>$D$36*10</f>
        <v>834.9</v>
      </c>
      <c r="D52" s="65"/>
      <c r="E52" s="101"/>
      <c r="F52" s="77"/>
      <c r="G52" s="77"/>
      <c r="H52" s="77"/>
      <c r="I52" s="77"/>
      <c r="J52" s="77"/>
      <c r="K52" s="77"/>
      <c r="L52" s="77"/>
      <c r="M52" s="77"/>
    </row>
    <row r="53" spans="1:13" ht="19.95" customHeight="1" thickBot="1" x14ac:dyDescent="0.35">
      <c r="A53" s="1">
        <v>2</v>
      </c>
      <c r="B53" s="7" t="s">
        <v>71</v>
      </c>
      <c r="C53" s="64">
        <f>$D$36*12</f>
        <v>1001.8799999999999</v>
      </c>
      <c r="D53" s="65"/>
      <c r="E53" s="101"/>
      <c r="F53" s="77"/>
      <c r="G53" s="77"/>
      <c r="H53" s="77"/>
      <c r="I53" s="77"/>
      <c r="J53" s="77"/>
      <c r="K53" s="77"/>
      <c r="L53" s="77"/>
      <c r="M53" s="77"/>
    </row>
    <row r="54" spans="1:13" ht="19.95" customHeight="1" thickBot="1" x14ac:dyDescent="0.35">
      <c r="A54" s="1">
        <v>3</v>
      </c>
      <c r="B54" s="7" t="s">
        <v>72</v>
      </c>
      <c r="C54" s="64">
        <f>$D$36*50</f>
        <v>4174.5</v>
      </c>
      <c r="D54" s="65"/>
      <c r="E54" s="101"/>
      <c r="F54" s="77"/>
      <c r="G54" s="77"/>
      <c r="H54" s="77"/>
      <c r="I54" s="77"/>
      <c r="J54" s="77"/>
      <c r="K54" s="77"/>
      <c r="L54" s="77"/>
      <c r="M54" s="77"/>
    </row>
    <row r="55" spans="1:13" ht="19.95" customHeight="1" thickBot="1" x14ac:dyDescent="0.35">
      <c r="A55" s="1">
        <v>4</v>
      </c>
      <c r="B55" s="7" t="s">
        <v>73</v>
      </c>
      <c r="C55" s="64">
        <f>$D$36*1000</f>
        <v>83490</v>
      </c>
      <c r="D55" s="65"/>
      <c r="E55" s="101"/>
      <c r="F55" s="77"/>
      <c r="G55" s="77"/>
      <c r="H55" s="77"/>
      <c r="I55" s="77"/>
      <c r="J55" s="77"/>
      <c r="K55" s="77"/>
      <c r="L55" s="77"/>
      <c r="M55" s="77"/>
    </row>
    <row r="56" spans="1:13" ht="19.95" customHeight="1" thickBot="1" x14ac:dyDescent="0.35">
      <c r="A56" s="1">
        <v>5</v>
      </c>
      <c r="B56" s="7" t="s">
        <v>74</v>
      </c>
      <c r="C56" s="64">
        <f>$D$36*5000</f>
        <v>417450</v>
      </c>
      <c r="D56" s="65"/>
      <c r="E56" s="101"/>
      <c r="F56" s="77"/>
      <c r="G56" s="77"/>
      <c r="H56" s="77"/>
      <c r="I56" s="77"/>
      <c r="J56" s="77"/>
      <c r="K56" s="77"/>
      <c r="L56" s="77"/>
      <c r="M56" s="77"/>
    </row>
    <row r="57" spans="1:13" ht="41.4" customHeight="1" thickBot="1" x14ac:dyDescent="0.35">
      <c r="A57" s="1"/>
      <c r="B57" s="7" t="s">
        <v>75</v>
      </c>
      <c r="C57" s="64">
        <v>500</v>
      </c>
      <c r="D57" s="65"/>
      <c r="E57" s="102"/>
      <c r="F57" s="77"/>
      <c r="G57" s="77"/>
      <c r="H57" s="77"/>
      <c r="I57" s="77"/>
      <c r="J57" s="77"/>
      <c r="K57" s="78"/>
      <c r="L57" s="78"/>
      <c r="M57" s="78"/>
    </row>
    <row r="58" spans="1:13" ht="19.95" customHeight="1" thickBot="1" x14ac:dyDescent="0.35">
      <c r="A58" s="66" t="s">
        <v>76</v>
      </c>
      <c r="B58" s="67"/>
      <c r="C58" s="67"/>
      <c r="D58" s="68"/>
      <c r="E58" s="68"/>
      <c r="F58" s="68"/>
      <c r="G58" s="58"/>
      <c r="H58" s="58"/>
      <c r="I58" s="68"/>
      <c r="J58" s="69"/>
      <c r="K58" s="60">
        <f>SUM(C52:D57)</f>
        <v>507451.28</v>
      </c>
      <c r="L58" s="70"/>
      <c r="M58" s="71"/>
    </row>
    <row r="65" spans="1:1" ht="19.95" customHeight="1" x14ac:dyDescent="0.3">
      <c r="A65" s="61"/>
    </row>
  </sheetData>
  <mergeCells count="139">
    <mergeCell ref="B15:M15"/>
    <mergeCell ref="I12:K12"/>
    <mergeCell ref="I13:K13"/>
    <mergeCell ref="I11:K11"/>
    <mergeCell ref="I7:K7"/>
    <mergeCell ref="I8:K8"/>
    <mergeCell ref="I5:K5"/>
    <mergeCell ref="I6:K6"/>
    <mergeCell ref="I4:K4"/>
    <mergeCell ref="M4:M8"/>
    <mergeCell ref="B5:D5"/>
    <mergeCell ref="E5:F5"/>
    <mergeCell ref="G5:H5"/>
    <mergeCell ref="B6:D6"/>
    <mergeCell ref="E6:F6"/>
    <mergeCell ref="A1:M1"/>
    <mergeCell ref="B2:D2"/>
    <mergeCell ref="E2:F2"/>
    <mergeCell ref="G2:H2"/>
    <mergeCell ref="I2:K2"/>
    <mergeCell ref="B3:M3"/>
    <mergeCell ref="G6:H6"/>
    <mergeCell ref="B7:D7"/>
    <mergeCell ref="E7:F7"/>
    <mergeCell ref="G7:H7"/>
    <mergeCell ref="B8:D8"/>
    <mergeCell ref="E8:F8"/>
    <mergeCell ref="G8:H8"/>
    <mergeCell ref="B4:D4"/>
    <mergeCell ref="E4:F4"/>
    <mergeCell ref="G4:H4"/>
    <mergeCell ref="E12:F12"/>
    <mergeCell ref="G12:H12"/>
    <mergeCell ref="B13:D13"/>
    <mergeCell ref="E13:F13"/>
    <mergeCell ref="G13:H13"/>
    <mergeCell ref="B14:D14"/>
    <mergeCell ref="E14:F14"/>
    <mergeCell ref="G14:H14"/>
    <mergeCell ref="B9:M9"/>
    <mergeCell ref="B10:D10"/>
    <mergeCell ref="E10:F10"/>
    <mergeCell ref="G10:H10"/>
    <mergeCell ref="I10:K10"/>
    <mergeCell ref="M10:M14"/>
    <mergeCell ref="B11:D11"/>
    <mergeCell ref="E11:F11"/>
    <mergeCell ref="G11:H11"/>
    <mergeCell ref="B12:D12"/>
    <mergeCell ref="I14:K14"/>
    <mergeCell ref="G18:H18"/>
    <mergeCell ref="B19:D19"/>
    <mergeCell ref="E19:F19"/>
    <mergeCell ref="G19:H19"/>
    <mergeCell ref="B20:M20"/>
    <mergeCell ref="B21:D21"/>
    <mergeCell ref="E21:M21"/>
    <mergeCell ref="B16:D16"/>
    <mergeCell ref="E16:F16"/>
    <mergeCell ref="G16:H16"/>
    <mergeCell ref="I16:K16"/>
    <mergeCell ref="M16:M19"/>
    <mergeCell ref="B17:D17"/>
    <mergeCell ref="E17:F17"/>
    <mergeCell ref="G17:H17"/>
    <mergeCell ref="B18:D18"/>
    <mergeCell ref="E18:F18"/>
    <mergeCell ref="I19:K19"/>
    <mergeCell ref="I17:K17"/>
    <mergeCell ref="I18:K18"/>
    <mergeCell ref="C24:D24"/>
    <mergeCell ref="F24:G24"/>
    <mergeCell ref="H24:J24"/>
    <mergeCell ref="C25:D25"/>
    <mergeCell ref="F25:G25"/>
    <mergeCell ref="H25:J25"/>
    <mergeCell ref="C22:D22"/>
    <mergeCell ref="F22:G22"/>
    <mergeCell ref="H22:J22"/>
    <mergeCell ref="C23:D23"/>
    <mergeCell ref="F23:G23"/>
    <mergeCell ref="H23:J23"/>
    <mergeCell ref="E29:F29"/>
    <mergeCell ref="G29:I29"/>
    <mergeCell ref="J29:K29"/>
    <mergeCell ref="E30:F30"/>
    <mergeCell ref="G30:I30"/>
    <mergeCell ref="J30:K30"/>
    <mergeCell ref="C26:D26"/>
    <mergeCell ref="F26:G26"/>
    <mergeCell ref="H26:J26"/>
    <mergeCell ref="E27:F27"/>
    <mergeCell ref="G27:I27"/>
    <mergeCell ref="E28:F28"/>
    <mergeCell ref="G28:I28"/>
    <mergeCell ref="J28:K28"/>
    <mergeCell ref="J27:K27"/>
    <mergeCell ref="E31:F31"/>
    <mergeCell ref="G31:I31"/>
    <mergeCell ref="J31:K31"/>
    <mergeCell ref="B38:K38"/>
    <mergeCell ref="C39:D39"/>
    <mergeCell ref="E39:E57"/>
    <mergeCell ref="F39:J40"/>
    <mergeCell ref="K39:K50"/>
    <mergeCell ref="C40:D40"/>
    <mergeCell ref="C41:D41"/>
    <mergeCell ref="C45:D45"/>
    <mergeCell ref="F45:I45"/>
    <mergeCell ref="C46:D46"/>
    <mergeCell ref="F46:I46"/>
    <mergeCell ref="C47:D47"/>
    <mergeCell ref="F47:J49"/>
    <mergeCell ref="C48:D48"/>
    <mergeCell ref="C49:D49"/>
    <mergeCell ref="F41:I41"/>
    <mergeCell ref="C42:D42"/>
    <mergeCell ref="F42:I42"/>
    <mergeCell ref="C43:D43"/>
    <mergeCell ref="F43:I43"/>
    <mergeCell ref="C44:D44"/>
    <mergeCell ref="F44:I44"/>
    <mergeCell ref="C56:D56"/>
    <mergeCell ref="C57:D57"/>
    <mergeCell ref="A58:C58"/>
    <mergeCell ref="D58:F58"/>
    <mergeCell ref="I58:J58"/>
    <mergeCell ref="L58:M58"/>
    <mergeCell ref="C50:D50"/>
    <mergeCell ref="F50:H50"/>
    <mergeCell ref="I50:J50"/>
    <mergeCell ref="C51:D51"/>
    <mergeCell ref="F51:J57"/>
    <mergeCell ref="K51:K57"/>
    <mergeCell ref="C52:D52"/>
    <mergeCell ref="C53:D53"/>
    <mergeCell ref="C54:D54"/>
    <mergeCell ref="C55:D55"/>
    <mergeCell ref="L51:M5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 Brat</dc:creator>
  <cp:lastModifiedBy>Vito Brat</cp:lastModifiedBy>
  <dcterms:created xsi:type="dcterms:W3CDTF">2015-06-05T18:19:34Z</dcterms:created>
  <dcterms:modified xsi:type="dcterms:W3CDTF">2022-09-10T07:33:03Z</dcterms:modified>
</cp:coreProperties>
</file>